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3" firstSheet="11" activeTab="11"/>
  </bookViews>
  <sheets>
    <sheet name="释义" sheetId="1" state="hidden" r:id="rId1"/>
    <sheet name="预决算报表" sheetId="2" state="hidden" r:id="rId2"/>
    <sheet name="账户余额表" sheetId="3" state="hidden" r:id="rId3"/>
    <sheet name="利润分配报表" sheetId="4" state="hidden" r:id="rId4"/>
    <sheet name="设置" sheetId="5" state="hidden" r:id="rId5"/>
    <sheet name="账户" sheetId="6" state="hidden" r:id="rId6"/>
    <sheet name="立项" sheetId="7" state="hidden" r:id="rId7"/>
    <sheet name="应收" sheetId="8" state="hidden" r:id="rId8"/>
    <sheet name="实收" sheetId="9" state="hidden" r:id="rId9"/>
    <sheet name="供应商" sheetId="10" state="hidden" r:id="rId10"/>
    <sheet name="进项" sheetId="12" state="hidden" r:id="rId11"/>
    <sheet name="芝麻工资表" sheetId="11" r:id="rId12"/>
    <sheet name="考勤" sheetId="17" r:id="rId13"/>
    <sheet name="入职" sheetId="13" r:id="rId14"/>
    <sheet name="离职" sheetId="14" r:id="rId15"/>
    <sheet name="异动" sheetId="15" r:id="rId16"/>
    <sheet name="转正" sheetId="16" r:id="rId17"/>
    <sheet name="社保" sheetId="21" r:id="rId18"/>
    <sheet name="工装" sheetId="22" r:id="rId19"/>
    <sheet name="奖金提成" sheetId="23" r:id="rId20"/>
    <sheet name="应发应扣" sheetId="2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6" hidden="1">立项!$A$1:$AB$948</definedName>
    <definedName name="_xlnm._FilterDatabase" localSheetId="7" hidden="1">应收!$A$1:$AD$3000</definedName>
    <definedName name="_xlnm._FilterDatabase" localSheetId="8" hidden="1">实收!$A$1:$AC$2964</definedName>
    <definedName name="_xlnm._FilterDatabase" localSheetId="9" hidden="1">供应商!$C$1:$C$266</definedName>
    <definedName name="_xlnm._FilterDatabase" localSheetId="10" hidden="1">进项!$A$1:$U$2998</definedName>
    <definedName name="_xlnm._FilterDatabase" localSheetId="11" hidden="1">芝麻工资表!$A$1:$AY$4</definedName>
    <definedName name="应付单位简称">[1]公司账户表!$C$2:$C$1048574</definedName>
    <definedName name="主体">设置!$B$2:$B$1048519</definedName>
    <definedName name="部门名称">[2]设置!$V$2:$V$1048576</definedName>
    <definedName name="纳税规模">设置!$C$2:$C$1048519</definedName>
    <definedName name="结算方式">设置!$D$2:$D$1048519</definedName>
    <definedName name="姓名">设置!$E$2:$E$1048519</definedName>
    <definedName name="款项类型">设置!$F$2:$F$1048519</definedName>
    <definedName name="应付供应商">供应商!$C$2:$C$1048576</definedName>
    <definedName name="项目类型">设置!$G$2:$G$1048519</definedName>
    <definedName name="设备类型">设置!$J$2:$J$1048519</definedName>
    <definedName name="组织名称">设置!$M$2:$M$1048576</definedName>
    <definedName name="完成状态">设置!$Q$2:$Q$1048519</definedName>
    <definedName name="供应类型">设置!$R$2:$R$1048519</definedName>
    <definedName name="财务部">设置!$S$2:$S$1048519</definedName>
    <definedName name="审核状态">设置!$T$2:$T$1048519</definedName>
    <definedName name="票据类型">设置!$AM$2:$AM$1048519</definedName>
    <definedName name="收入一类">设置!$V$1:$Y$1</definedName>
    <definedName name="支出一类">设置!$AA$1:$AH$1</definedName>
    <definedName name="主营收入">设置!$V$2:$V$1048519</definedName>
    <definedName name="非营业收入">设置!$W$2:$W$1048519</definedName>
    <definedName name="增资收入">设置!$X$2:$X$1048519</definedName>
    <definedName name="往来收入">设置!$Y$2:$Y$1048519</definedName>
    <definedName name="交付成本">设置!$AA$2:$AA$1048519</definedName>
    <definedName name="采购成本">设置!$AB$2:$AB$1048519</definedName>
    <definedName name="管理费用">设置!$AC$2:$AC$1048519</definedName>
    <definedName name="销售费用">设置!$AD$2:$AD$1048519</definedName>
    <definedName name="财务费用">设置!$AE$2:$AE$1048519</definedName>
    <definedName name="税务费用">设置!$AF$2:$AF$1048519</definedName>
    <definedName name="减资支出">设置!$AG$2:$AG$1048519</definedName>
    <definedName name="往来支出">设置!$AH$2:$AH$1048519</definedName>
    <definedName name="税率">设置!$AI$2:$AI$1048519</definedName>
    <definedName name="使用规范">设置!$AJ$2:$AJ$1048519</definedName>
    <definedName name="库管">设置!$AK$2:$AK$1048519</definedName>
    <definedName name="库房">设置!$AL$2:$AL$1048519</definedName>
    <definedName name="证书类型">设置!$AN$2:$AN$1048519</definedName>
    <definedName name="单位">设置!$AO$2:$AO$1048519</definedName>
    <definedName name="归档位置">设置!$AP$2:$AP$1048519</definedName>
    <definedName name="是否">设置!$AQ$2:$AQ$1048519</definedName>
    <definedName name="公司">[3]设置!$BB$1:$BE$1</definedName>
    <definedName name="立项编码">[3]立项!$B$2:$B$360</definedName>
    <definedName name="事业部">[3]设置!$AA$2:$AA$300</definedName>
    <definedName name="区域部门">[3]设置!$AB$2:$AB$300</definedName>
    <definedName name="一级收入类">[3]设置!$AI$1:$AL$1</definedName>
    <definedName name="项目编号">立项!$B$2:$B$1048524</definedName>
    <definedName name="账户编码">账户!$K$2:$K$1048576</definedName>
    <definedName name="应收编码">应收!$U$2:$U$1048576</definedName>
    <definedName name="人员姓名">#REF!</definedName>
    <definedName name="徐利斌">#REF!</definedName>
    <definedName name="刘柯">#REF!</definedName>
    <definedName name="张立昆">#REF!</definedName>
    <definedName name="李军">#REF!</definedName>
    <definedName name="赵兴华">#REF!</definedName>
    <definedName name="周红梅">#REF!</definedName>
    <definedName name="孙方涛">#REF!</definedName>
    <definedName name="赵锦誉">#REF!</definedName>
    <definedName name="李伟朋">#REF!</definedName>
    <definedName name="孙莉">#REF!</definedName>
    <definedName name="刘述珍">#REF!</definedName>
    <definedName name="李君">#REF!</definedName>
    <definedName name="郭佩港">#REF!</definedName>
    <definedName name="赵坤宇">#REF!</definedName>
    <definedName name="申瑛">#REF!</definedName>
    <definedName name="赵辉">#REF!</definedName>
    <definedName name="王景">#REF!</definedName>
    <definedName name="王梦飞">#REF!</definedName>
    <definedName name="李玉苹">#REF!</definedName>
    <definedName name="冀玉荣">#REF!</definedName>
    <definedName name="郑卫强">#REF!</definedName>
    <definedName name="张书云">#REF!</definedName>
    <definedName name="贺建春">#REF!</definedName>
    <definedName name="李桂平">#REF!</definedName>
    <definedName name="岳开">#REF!</definedName>
    <definedName name="高永海">#REF!</definedName>
    <definedName name="宋建功">#REF!</definedName>
    <definedName name="朱法产">#REF!</definedName>
    <definedName name="吴宇晨">#REF!</definedName>
    <definedName name="王金一">#REF!</definedName>
    <definedName name="张财">#REF!</definedName>
    <definedName name="王振东">#REF!</definedName>
    <definedName name="黄胜">#REF!</definedName>
    <definedName name="孙增鑫">#REF!</definedName>
    <definedName name="李春海">#REF!</definedName>
    <definedName name="王金贵">#REF!</definedName>
    <definedName name="李志强">#REF!</definedName>
    <definedName name="王玲霞">#REF!</definedName>
    <definedName name="张杰">#REF!</definedName>
    <definedName name="张建平">#REF!</definedName>
    <definedName name="胡冬杰">#REF!</definedName>
    <definedName name="石亚辉">#REF!</definedName>
    <definedName name="景双林">#REF!</definedName>
    <definedName name="程亚东">#REF!</definedName>
    <definedName name="王久利">#REF!</definedName>
    <definedName name="袁宝林">#REF!</definedName>
    <definedName name="王晓兵">#REF!</definedName>
    <definedName name="卢志强">#REF!</definedName>
    <definedName name="贾珊梓">#REF!</definedName>
    <definedName name="李春林">#REF!</definedName>
    <definedName name="张俊龙">#REF!</definedName>
    <definedName name="肖丽琴">#REF!</definedName>
    <definedName name="许云付">#REF!</definedName>
    <definedName name="邱维保">#REF!</definedName>
    <definedName name="徐禹烨">#REF!</definedName>
    <definedName name="刘海燕">#REF!</definedName>
    <definedName name="回款类型">[3]设置!$G$2:$G$500</definedName>
    <definedName name="一级支出类">[3]设置!$AN$1:$AU$1</definedName>
    <definedName name="应付单位">[3]应付单位!$B$2:$B$323</definedName>
    <definedName name="供货商名称">[4]供货商档案!$B$2:$B$1048576</definedName>
    <definedName name="合同类型">[4]基础设置!$H$2:$H$1048574</definedName>
    <definedName name="项目地标名称">[4]平台项目表!$H$2:$H$1048576</definedName>
    <definedName name="采购合同编号">[4]采购合同!$B$2:$B$1048576</definedName>
    <definedName name="项目编码">[4]平台项目表!$A$2:$A$1048576</definedName>
    <definedName name="入库编码">[4]入库明细!$L$2:$L$1048576</definedName>
    <definedName name="应付编码">#REF!</definedName>
    <definedName name="供应编号">#REF!</definedName>
    <definedName name="预算类型">设置!$AR$2:$AR$1048519</definedName>
    <definedName name="预算编号">#REF!</definedName>
    <definedName name="项目一类">设置!$AS$2:$AS$1048519</definedName>
    <definedName name="项目二类">设置!$AT$2:$AT$1048519</definedName>
    <definedName name="部门">设置!$AU$2:$AU$1048519</definedName>
    <definedName name="工程">设置!$AW$2:$AW$1048519</definedName>
    <definedName name="运维">设置!$AV$2:$AV$1048519</definedName>
    <definedName name="商贸">设置!$AX$2:$AX$1048519</definedName>
    <definedName name="EMC">设置!$AY$2:$AY$1048519</definedName>
    <definedName name="信息">设置!$AZ$2:$AZ$1048519</definedName>
    <definedName name="综合">设置!$BA$2:$BA$1048519</definedName>
    <definedName name="公司项目">_xlfn._xlws.FILTER(立项!XFC:XFC,立项!A:A=利润分配报表!A1048571,"")</definedName>
    <definedName name="开票单位">[5]基础设置!$J$2:$J$65536</definedName>
    <definedName name="是否开票">[5]基础设置!$I$2:$I$65536</definedName>
    <definedName name="税票类别">[5]基础设置!$G$2:$G$65536</definedName>
    <definedName name="业务类型">[5]基础设置!$E$2:$E$1048576</definedName>
    <definedName name="地标名称">[5]基础设置!$D$2:$D$1048576</definedName>
    <definedName name="万树壮">#REF!</definedName>
    <definedName name="魏爱兵">#REF!</definedName>
    <definedName name="B6i10000">实收!$B$6</definedName>
    <definedName name="客户名称">[15]地标!$C$2:$C$1048576</definedName>
    <definedName name="结算类别">[7]设置!$D$2:$D$500</definedName>
    <definedName name="对象分类">#REF!</definedName>
    <definedName name="核算主体">[7]设置!$W$2:$W$500</definedName>
    <definedName name="收入类别">[7]设置!$H$2:$H$116</definedName>
    <definedName name="支出类别">[7]设置!$J$2:$J$118</definedName>
    <definedName name="收入预算编码">[7]应收!$W$2:$W$2964</definedName>
    <definedName name="支出预算编码">[7]应付!$Y$2:$Y$1001</definedName>
    <definedName name="独立核算主体">#REF!</definedName>
    <definedName name="应付单位_供应商">[7]应付单位!$B$2:$B$323</definedName>
    <definedName name="财务收入科目">[7]设置!$I$2:$I$116</definedName>
    <definedName name="财务支出科目">[7]设置!$K$2:$K$114</definedName>
    <definedName name="区域组织">#REF!</definedName>
    <definedName name="北京">#REF!</definedName>
    <definedName name="客服部">[7]设置!$AB$4:$AB$300</definedName>
    <definedName name="发票类型">[8]设置!$AJ$2:$AJ$1048576</definedName>
    <definedName name="公司主体">[8]设置!$N$2:$N$1048576</definedName>
    <definedName name="非主营外收">[7]设置!$AJ$2:$AJ$500</definedName>
    <definedName name="资产增加">[7]设置!$AL$2:$AL$500</definedName>
    <definedName name="资产减少">[7]设置!$AU$2:$AU$500</definedName>
    <definedName name="能环">[7]设置!$BI$2:$BI$500</definedName>
    <definedName name="冷暖">[7]设置!$BJ$2:$BJ$500</definedName>
    <definedName name="荣辉">[7]设置!$BK$2:$BK$500</definedName>
    <definedName name="芝麻">[7]设置!$BL$2:$BL$500</definedName>
    <definedName name="信息来源">[9]设置!$G$2:$G$200</definedName>
    <definedName name="地标编号">[9]地标!$B$2:$B$1000</definedName>
    <definedName name="业务来源">[9]设置!$F$2:$F$1048575</definedName>
    <definedName name="往来收款">[7]设置!$AL$2:$AL$500</definedName>
    <definedName name="往来付款">[7]设置!$AU$2:$AU$500</definedName>
    <definedName name="炎东">[7]设置!$BM$2:$BM$500</definedName>
    <definedName name="炜烨">[7]设置!$BN$2:$BN$500</definedName>
    <definedName name="P20230315_000001_金三环__19000100_30000_1_20230315_15000">[7]应付!$X$3:$X$1001</definedName>
    <definedName name="增资">[7]设置!$AK$2:$AK$500</definedName>
    <definedName name="减资">[7]设置!$AT$2:$AT$500</definedName>
    <definedName name="账户名称">[10]公司账户表!$B$2:$B$1048573</definedName>
    <definedName name="外收单位">[11]应收单位账户表!$B$2:$B$1048572</definedName>
    <definedName name="外支单位">[12]应付单位账户表!$B$2:$B$1048542</definedName>
    <definedName name="应收账单编号">[13]应收账单!$B$2:$B$1048576</definedName>
    <definedName name="期次">#REF!</definedName>
    <definedName name="单位名称">[14]基础设置!$E$2:$E$1048576</definedName>
    <definedName name="归属主体">设置!$M$2:$M$1048576</definedName>
    <definedName name="成本类型">[16]成本序列!$A$2:$A$1048576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 User</author>
  </authors>
  <commentList>
    <comment ref="G70" authorId="0">
      <text>
        <r>
          <rPr>
            <b/>
            <sz val="9"/>
            <color rgb="FF000000"/>
            <rFont val="宋体"/>
            <charset val="134"/>
          </rPr>
          <t>Administrator:</t>
        </r>
        <r>
          <rPr>
            <sz val="9"/>
            <color rgb="FF000000"/>
            <rFont val="宋体"/>
            <charset val="134"/>
          </rPr>
          <t xml:space="preserve">
款项已徐总找宣钢领导审批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comments2.xml><?xml version="1.0" encoding="utf-8"?>
<comments xmlns="http://schemas.openxmlformats.org/spreadsheetml/2006/main">
  <authors>
    <author>Unknown User</author>
  </authors>
  <commentList>
    <comment ref="F12" authorId="0">
      <text>
        <r>
          <rPr>
            <sz val="9"/>
            <color rgb="FF000000"/>
            <rFont val="宋体"/>
            <charset val="134"/>
          </rPr>
          <t>校付通手续费发票，2023.1-3</t>
        </r>
        <r>
          <rPr>
            <sz val="10"/>
            <rFont val="宋体"/>
            <charset val="134"/>
          </rPr>
          <t xml:space="preserve">
  - 出纳 孙莉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校付通手续费发票，2023.1-3
</t>
        </r>
        <r>
          <rPr>
            <sz val="10"/>
            <rFont val="宋体"/>
            <charset val="134"/>
          </rPr>
          <t xml:space="preserve">
  - 出纳 孙莉</t>
        </r>
      </text>
    </comment>
    <comment ref="F35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  <comment ref="F36" authorId="0">
      <text>
        <r>
          <rPr>
            <sz val="9"/>
            <color rgb="FF000000"/>
            <rFont val="宋体"/>
            <charset val="134"/>
          </rPr>
          <t>能环民生丰台支行转账手续费发票，2020.1至2023.3末</t>
        </r>
        <r>
          <rPr>
            <sz val="10"/>
            <rFont val="宋体"/>
            <charset val="134"/>
          </rPr>
          <t xml:space="preserve">
  - 出纳 孙莉</t>
        </r>
      </text>
    </comment>
  </commentList>
</comments>
</file>

<file path=xl/sharedStrings.xml><?xml version="1.0" encoding="utf-8"?>
<sst xmlns="http://schemas.openxmlformats.org/spreadsheetml/2006/main" count="5791" uniqueCount="2594">
  <si>
    <t>返回目录</t>
  </si>
  <si>
    <t>分类</t>
  </si>
  <si>
    <t>字段名称</t>
  </si>
  <si>
    <t>释义</t>
  </si>
  <si>
    <t>常用类</t>
  </si>
  <si>
    <t>指导规范</t>
  </si>
  <si>
    <t>对整个系统的使用及数据填写做相应规定与标准。</t>
  </si>
  <si>
    <t>预决算报表</t>
  </si>
  <si>
    <t>从多维度分别统计应收、应付及其差异的情况。</t>
  </si>
  <si>
    <t>账户余额表</t>
  </si>
  <si>
    <t>从多维度分别统计账户收支及余额情况。</t>
  </si>
  <si>
    <t>利润分配报表</t>
  </si>
  <si>
    <t>从多维度分别统计收入、成本、利润的情况。</t>
  </si>
  <si>
    <t>设置</t>
  </si>
  <si>
    <t>对整个系统的有效数据做规范性的填写设置。</t>
  </si>
  <si>
    <t>立项</t>
  </si>
  <si>
    <t>对项目立项信息进行登记和数据统计分析。</t>
  </si>
  <si>
    <t>应收</t>
  </si>
  <si>
    <t>对项目应收款信息进行登记和数据统计分析。</t>
  </si>
  <si>
    <t>实收</t>
  </si>
  <si>
    <t>对项目实收款信息进行登记和数据统计分析。</t>
  </si>
  <si>
    <t>销项</t>
  </si>
  <si>
    <t>对项目销项发票信息进行登记和数据统计分析。</t>
  </si>
  <si>
    <t>应付</t>
  </si>
  <si>
    <t>对项目应付款信息进行登记和数据统计分析。</t>
  </si>
  <si>
    <t>实付</t>
  </si>
  <si>
    <t>对项目实付款信息进行登记和数据统计分析。</t>
  </si>
  <si>
    <t>进项</t>
  </si>
  <si>
    <t>对项目进项发票信息进行登记和数据统计分析。</t>
  </si>
  <si>
    <t>公司</t>
  </si>
  <si>
    <t>财务部所管辖的经营主体对象，需要对其进行财、账、税务等具体管理。</t>
  </si>
  <si>
    <t>部门</t>
  </si>
  <si>
    <t>公司所管辖的职能部门，需要对其进行财、账、税务等具体管理。</t>
  </si>
  <si>
    <t>纳税规模</t>
  </si>
  <si>
    <t>公司在税务部门认定的纳税规模标准。</t>
  </si>
  <si>
    <t>年月</t>
  </si>
  <si>
    <t>年份和月份。</t>
  </si>
  <si>
    <t>收入类</t>
  </si>
  <si>
    <t>一级收入类</t>
  </si>
  <si>
    <t>收入分类一级标准，主要包括主营收入、非营业收入、增资收入、往来收入</t>
  </si>
  <si>
    <t>主营收入</t>
  </si>
  <si>
    <t>一级收入类之一，主要指公司的主营业务收入。</t>
  </si>
  <si>
    <t>工程</t>
  </si>
  <si>
    <t>主营收入之一，主要指工程设计、安装、拆除、改造的人工技术服务。</t>
  </si>
  <si>
    <t>运维</t>
  </si>
  <si>
    <t>主营收入之一，主要指运行、维修保养、清洗的人工技术服务。</t>
  </si>
  <si>
    <t>商贸</t>
  </si>
  <si>
    <t>主营收入之一，主要指设备、零配件、材料的货物直接销售。</t>
  </si>
  <si>
    <t>EMC</t>
  </si>
  <si>
    <t>主营收入之一，主要指合同能源管理服务。</t>
  </si>
  <si>
    <t>信息</t>
  </si>
  <si>
    <t>主营收入之一，主要指信息咨询、广告、软件设计与开发的人工技术服务。</t>
  </si>
  <si>
    <t>非营业收入</t>
  </si>
  <si>
    <t>一级收入类之一，主要指公司的非主营业务收入。</t>
  </si>
  <si>
    <t>利息</t>
  </si>
  <si>
    <t>非营业收入之一，主要指还款的利息。</t>
  </si>
  <si>
    <t>税收返还</t>
  </si>
  <si>
    <t>非营业收入之一，主要指按税务相关政策进行的返还、优惠减免。</t>
  </si>
  <si>
    <t>财政补贴</t>
  </si>
  <si>
    <t>非营业收入之一，主要指国家相关政策进行的财政奖励、补贴、返还。</t>
  </si>
  <si>
    <t>投资收益</t>
  </si>
  <si>
    <t>非营业收入之一，主要指对外投资所产生的收益回报。</t>
  </si>
  <si>
    <t>其他</t>
  </si>
  <si>
    <t>非营业收入之一，以上非营业收入不能涵盖的其他内容。</t>
  </si>
  <si>
    <t>增资收入</t>
  </si>
  <si>
    <t>一级收入类之一，主要指资产增加但不计入主营和非营业范围的收入。</t>
  </si>
  <si>
    <t>股东注资</t>
  </si>
  <si>
    <t>增资收入之一，主要指股东注入、增加投资的资本。</t>
  </si>
  <si>
    <t>往来收入</t>
  </si>
  <si>
    <t>一级收入类之一，主要指不在资产增加和主营和非营业范围的收入。</t>
  </si>
  <si>
    <t>还款-本金</t>
  </si>
  <si>
    <t>往来收入之一，主要指还款的本金部分。</t>
  </si>
  <si>
    <t>应收多余收款</t>
  </si>
  <si>
    <t>往来收入之一，主要指意外超出本次应收款范围内的其他应收款项。</t>
  </si>
  <si>
    <t>应付多余退款</t>
  </si>
  <si>
    <t>往来收入之一，主要指意外超出本次应付款范围内的其他应退回款项。</t>
  </si>
  <si>
    <t>保证金退款</t>
  </si>
  <si>
    <t>往来收入之一，主要指各种保证金的退回款。</t>
  </si>
  <si>
    <t>内部转账收款</t>
  </si>
  <si>
    <t>往来收入之一，主要指同公司其他账户转来的款项。</t>
  </si>
  <si>
    <t>支出类</t>
  </si>
  <si>
    <t>一级支出类</t>
  </si>
  <si>
    <t>支出分类一级标准，主要包括交付成本、采购成本、管理费用、销售费用、财务费用、税务费用、减资支出、往来支出。</t>
  </si>
  <si>
    <t>交付成本</t>
  </si>
  <si>
    <t>一级支出类之一，主要指交付服务环节对集团内部所支出的直接费用，其包括工程、运行、维修、保养、信息。</t>
  </si>
  <si>
    <t>工程包干结算</t>
  </si>
  <si>
    <t>交付成本之一，主要指集团内部工程服务包干所结算的款项。</t>
  </si>
  <si>
    <t>运行包干结算</t>
  </si>
  <si>
    <t>交付成本之一，主要指集团内部运行服务包干所结算的款项。</t>
  </si>
  <si>
    <t>维修包干结算</t>
  </si>
  <si>
    <t>交付成本之一，主要指集团内部维修服务包干所结算的款项。</t>
  </si>
  <si>
    <t>保养包干结算</t>
  </si>
  <si>
    <t>交付成本之一，主要指集团内部保养服务包干所结算的款项。</t>
  </si>
  <si>
    <t>商贸包干结算</t>
  </si>
  <si>
    <t>交付成本之一，主要指集团内部商贸服务包干所结算的款项。</t>
  </si>
  <si>
    <t>信息包干结算</t>
  </si>
  <si>
    <t>交付成本之一，主要指集团内部信息服务包干所结算的款项。</t>
  </si>
  <si>
    <t>工资</t>
  </si>
  <si>
    <t>交付成本之一，主要指集团内部没办法直接列支在包干部分的工资、奖金、工作津贴、补贴。</t>
  </si>
  <si>
    <t>社保</t>
  </si>
  <si>
    <t>交付成本之一，主要指集团内部没办法直接列支在包干部分的养老保险、工伤保险、医疗保险、失业保险。</t>
  </si>
  <si>
    <t>公积金</t>
  </si>
  <si>
    <t>交付成本之一，主要指集团内部没办法直接列支在包干部分的公积金。</t>
  </si>
  <si>
    <t>交付成本之一，以上交付成本不能涵盖的其他内容。</t>
  </si>
  <si>
    <t>采购成本</t>
  </si>
  <si>
    <t>一级支出类之一，主要指项目采购环节采购人员及其对集团外部所支出的直接费用。</t>
  </si>
  <si>
    <t>外协</t>
  </si>
  <si>
    <t>采购成本之一，主要指外部协作施工内容的采购费用。</t>
  </si>
  <si>
    <t>物料(非能耗)</t>
  </si>
  <si>
    <t>采购成本之一，主要指设备、零配件、材料等货物的采购费用（但不含能耗，即水、电、燃气）。</t>
  </si>
  <si>
    <t>能耗-水</t>
  </si>
  <si>
    <t>采购成本之一，主要指能耗-自来水、中水的采购费用。</t>
  </si>
  <si>
    <t>能耗-电</t>
  </si>
  <si>
    <t>采购成本之一，主要指能耗-电（尖峰平谷）的采购费用。</t>
  </si>
  <si>
    <t>能耗-燃气</t>
  </si>
  <si>
    <t>采购成本之一，主要指能耗-燃气的采购费用。</t>
  </si>
  <si>
    <t>交付成本之一，主要指集团内部没办法直接列支在采购项中的采购人员的工资、奖金、工作津贴、补贴。</t>
  </si>
  <si>
    <t>交付成本之一，主要指集团内部没办法直接列支在采购项中的采购人员的养老保险、工伤保险、医疗保险、失业保险。</t>
  </si>
  <si>
    <t>交付成本之一，主要指集团内部没办法直接列支在采购项中的采购人员的公积金。</t>
  </si>
  <si>
    <t>采购成本之一，以上采购成本不能涵盖的其他内容。</t>
  </si>
  <si>
    <t>管理费用</t>
  </si>
  <si>
    <t>一级支出类之一，主要指过程管理环节管理人员及其对集团外部所支出的间接费用。</t>
  </si>
  <si>
    <t>资质年审</t>
  </si>
  <si>
    <t>管理费用之一，主要指办理资质证件及其审计的费用。</t>
  </si>
  <si>
    <t>办公室费用</t>
  </si>
  <si>
    <t>管理费用之一，主要指办公室使用及期间所发生的维护费用，包括办公室租赁、网费、水费、电费、燃气费、物业费、供暖费、制冷费、维修费、装修费、办公桌椅等。</t>
  </si>
  <si>
    <t>办公用品</t>
  </si>
  <si>
    <t>管理费用之一，主要指办公期间所使用日常办公用品的费用，包括打印机、打印纸、手机、电脑、笔等。</t>
  </si>
  <si>
    <t>招聘</t>
  </si>
  <si>
    <t>管理费用之一，主要指人员招聘期间所发生的费用，包括宣传、会务、软件租用等。</t>
  </si>
  <si>
    <t>会务</t>
  </si>
  <si>
    <t>管理费用之一，主要指行政会议期间所发生的费用，包括用餐、招待、会议室租赁等。</t>
  </si>
  <si>
    <t>宿舍</t>
  </si>
  <si>
    <t>管理费用之一，主要指人员住宿期间所发生的费用，包括宿舍租赁、租赁、网费、水费、电费、燃气费、物业费、供暖费、制冷费、维修费、装修费、床等。</t>
  </si>
  <si>
    <t>电话</t>
  </si>
  <si>
    <t>管理费用之一，主要指电话通讯所发生的费用，包括电话基本年租、月租、流量费。</t>
  </si>
  <si>
    <t>邮递</t>
  </si>
  <si>
    <t>管理费用之一，主要指邮寄或快递的费用。</t>
  </si>
  <si>
    <t>车辆</t>
  </si>
  <si>
    <t>管理费用之一，主要指车辆使用期间所发生的维护费用，包括车辆购置、保险、维护保养、维修。</t>
  </si>
  <si>
    <t>管理费用之一，主要指管理人员的工资、奖金、工作津贴、补贴，管理人员包括财务、行政、人资。</t>
  </si>
  <si>
    <t>管理费用之一，主要指管理人员的养老保险、工伤保险、医疗保险、失业保险，管理人员包括财务、行政、人资。</t>
  </si>
  <si>
    <t>管理费用之一，主要指集团内部没办法直接列支在采购项中的采购人员的公积金，管理人员包括财务、行政、人资。</t>
  </si>
  <si>
    <t>投资支出</t>
  </si>
  <si>
    <t>管理费用之一，主要指外部项目合伙直接产生的管理及财务性投资支出。</t>
  </si>
  <si>
    <t>管理费用之一，以上管理费用不能涵盖的其他内容。</t>
  </si>
  <si>
    <t>销售费用</t>
  </si>
  <si>
    <t>一级支出类之一，主要指销售环节销售或客服人员所支出的间接费用。</t>
  </si>
  <si>
    <t>广告</t>
  </si>
  <si>
    <t>销售费用之一，对外推广、宣传、转介绍的费用。</t>
  </si>
  <si>
    <t>销售费用之一，主要指销售和客服人员的工资、奖金、工作津贴、补贴。</t>
  </si>
  <si>
    <t>提成</t>
  </si>
  <si>
    <t>销售费用之一，主要指销售和客服人员的业务提成。</t>
  </si>
  <si>
    <t>销售费用之一，主要指销售和客服人员的养老保险、工伤保险、医疗保险、失业保险。</t>
  </si>
  <si>
    <t>销售费用之一，主要指销售和客服人员的公积金。</t>
  </si>
  <si>
    <t>销售费用之一，以上销售费用不能涵盖的其他内容。</t>
  </si>
  <si>
    <t>财务费用</t>
  </si>
  <si>
    <t>一级支出类之一，主要指项目现金管理环节所支出的间接费用。</t>
  </si>
  <si>
    <t>贷款利息</t>
  </si>
  <si>
    <t>财务费用之一，主要指因贷款所产生的利息。</t>
  </si>
  <si>
    <t>网银U盾年费</t>
  </si>
  <si>
    <t>财务费用之一，主要指因银行账户管理所产生的网银U盾年费。</t>
  </si>
  <si>
    <t>网银月费</t>
  </si>
  <si>
    <t>财务费用之一，主要指因银行账户管理所产生的网银月费。</t>
  </si>
  <si>
    <t>网银手续费</t>
  </si>
  <si>
    <t>财务费用之一，主要指因银行转账所产生的手续费。</t>
  </si>
  <si>
    <t>销售费用之一，以上财务费用不能涵盖的其他内容。</t>
  </si>
  <si>
    <t>税务费用</t>
  </si>
  <si>
    <t>一级支出类之一，主要指税务管理环节所支出的间接费用。</t>
  </si>
  <si>
    <t>增值税</t>
  </si>
  <si>
    <t>税务费用之一，主要指业务发生的所产生的增值税。</t>
  </si>
  <si>
    <t>附加税</t>
  </si>
  <si>
    <t>税务费用之一，主要指业务发生的所产生的城市建设维护税、教育费附加和地方教育费附加。</t>
  </si>
  <si>
    <t>企业所得税</t>
  </si>
  <si>
    <t>税务费用之一，主要指企业就其来源于境内外的生产、经营所得和其他所得征收的税。</t>
  </si>
  <si>
    <t>个税</t>
  </si>
  <si>
    <t>税务费用之一，主要指代自然人（居民、非居民人）向税务机关缴纳的个人所得税。</t>
  </si>
  <si>
    <t>其他税</t>
  </si>
  <si>
    <t>税务费用之一，以上税务费用不能涵盖的其他内容。</t>
  </si>
  <si>
    <t>减资支出</t>
  </si>
  <si>
    <t>一级支出类之一，主要指不计入成本和费用及往来所减少资产的支出。</t>
  </si>
  <si>
    <t>股东撤资</t>
  </si>
  <si>
    <t>减资支出之一，主要指股东撤离、减少投资的资本。</t>
  </si>
  <si>
    <t>利润分配</t>
  </si>
  <si>
    <t>减资支出之一，主要指股东按投资权益获得利润的分红。</t>
  </si>
  <si>
    <t>往来支出</t>
  </si>
  <si>
    <t>一级支出类之一，主要指不计入成本和费用及减资支出的其他支出。</t>
  </si>
  <si>
    <t>内部转账付款</t>
  </si>
  <si>
    <t>往来支出之一，主要指向公司其他账户转出的款项。</t>
  </si>
  <si>
    <t>借款</t>
  </si>
  <si>
    <t>往来支出之一，主要指向其他账户转出的借款。</t>
  </si>
  <si>
    <t>应付多余付款</t>
  </si>
  <si>
    <t>往来支出之一，主要指意外超出本次应收款范围内的其他应收款项。</t>
  </si>
  <si>
    <t>应收多余退款</t>
  </si>
  <si>
    <t>往来支出之一，主要指意外超出本次应付款范围内的其他应退回款项。</t>
  </si>
  <si>
    <t>保证金付款</t>
  </si>
  <si>
    <t>往来支出之一，主要指各种保证金的退回款。</t>
  </si>
  <si>
    <t>外部转账付款</t>
  </si>
  <si>
    <t>往来支出之一，主要指向公司集团外部其他账户转出的借款。</t>
  </si>
  <si>
    <t>条件查询</t>
  </si>
  <si>
    <t>预决算表(总表)</t>
  </si>
  <si>
    <t>预决算表(分表)</t>
  </si>
  <si>
    <t>检索标识</t>
  </si>
  <si>
    <t>填写要求</t>
  </si>
  <si>
    <t>查询条件</t>
  </si>
  <si>
    <t>查询内容</t>
  </si>
  <si>
    <t>类别</t>
  </si>
  <si>
    <t>科目</t>
  </si>
  <si>
    <t>预算金额</t>
  </si>
  <si>
    <t>回款日决算金额(流水)</t>
  </si>
  <si>
    <t>回款日预决算差额（流水差）</t>
  </si>
  <si>
    <t>账单日决算金额（结清）</t>
  </si>
  <si>
    <t>账单日预决算差额(欠款)</t>
  </si>
  <si>
    <t>科目一类</t>
  </si>
  <si>
    <t>科目二类</t>
  </si>
  <si>
    <t>必填</t>
  </si>
  <si>
    <t>开始日期</t>
  </si>
  <si>
    <t>收入</t>
  </si>
  <si>
    <t>结束日期</t>
  </si>
  <si>
    <t>运行</t>
  </si>
  <si>
    <t>能环</t>
  </si>
  <si>
    <t>合计</t>
  </si>
  <si>
    <t>选填</t>
  </si>
  <si>
    <t>成本</t>
  </si>
  <si>
    <t>项目一类</t>
  </si>
  <si>
    <t>项目二类</t>
  </si>
  <si>
    <t>维修</t>
  </si>
  <si>
    <t>项目编码</t>
  </si>
  <si>
    <t>保养</t>
  </si>
  <si>
    <t>人员姓名</t>
  </si>
  <si>
    <t>项目编号</t>
  </si>
  <si>
    <t>利润</t>
  </si>
  <si>
    <t>毛利</t>
  </si>
  <si>
    <t>外部转账收款</t>
  </si>
  <si>
    <t>员工退回借款</t>
  </si>
  <si>
    <t>支出</t>
  </si>
  <si>
    <t>项目报销</t>
  </si>
  <si>
    <t>外协施工</t>
  </si>
  <si>
    <t>非能耗-物料</t>
  </si>
  <si>
    <t>能耗-水电</t>
  </si>
  <si>
    <t>快递</t>
  </si>
  <si>
    <t>部门外协</t>
  </si>
  <si>
    <t>房租</t>
  </si>
  <si>
    <t>成本节余分红</t>
  </si>
  <si>
    <t>福利</t>
  </si>
  <si>
    <t>股东分红</t>
  </si>
  <si>
    <t>招待</t>
  </si>
  <si>
    <t>差旅费</t>
  </si>
  <si>
    <t>装订</t>
  </si>
  <si>
    <t>增值税、附加税</t>
  </si>
  <si>
    <t>印花税</t>
  </si>
  <si>
    <t>社保（个人承担）</t>
  </si>
  <si>
    <t>公积金（个人承担）</t>
  </si>
  <si>
    <t>账户余额报表</t>
  </si>
  <si>
    <t>金额</t>
  </si>
  <si>
    <t>期初余额</t>
  </si>
  <si>
    <t>本期收入</t>
  </si>
  <si>
    <t>账户编码</t>
  </si>
  <si>
    <t>账户0001-能环-农商丰台支行</t>
  </si>
  <si>
    <t>本期支出</t>
  </si>
  <si>
    <t>账户编号</t>
  </si>
  <si>
    <t>本期差额</t>
  </si>
  <si>
    <t>期末余额</t>
  </si>
  <si>
    <t>主营业务收入</t>
  </si>
  <si>
    <t>分配</t>
  </si>
  <si>
    <t>管理效益</t>
  </si>
  <si>
    <t>税费</t>
  </si>
  <si>
    <t>自动</t>
  </si>
  <si>
    <t>公司规模</t>
  </si>
  <si>
    <t>基数费用</t>
  </si>
  <si>
    <t>项目规模</t>
  </si>
  <si>
    <t>可分配利润</t>
  </si>
  <si>
    <t>进项-销项</t>
  </si>
  <si>
    <t>已分配利润</t>
  </si>
  <si>
    <t>增值及附加税</t>
  </si>
  <si>
    <t>待分配利润</t>
  </si>
  <si>
    <t>是否按类摊销</t>
  </si>
  <si>
    <t>是</t>
  </si>
  <si>
    <t>主体</t>
  </si>
  <si>
    <t>结算方式</t>
  </si>
  <si>
    <t>姓名</t>
  </si>
  <si>
    <t>款项类型</t>
  </si>
  <si>
    <t>项目类型</t>
  </si>
  <si>
    <t>设备类型</t>
  </si>
  <si>
    <t>设备一类</t>
  </si>
  <si>
    <t>设备二类</t>
  </si>
  <si>
    <t>归属主体</t>
  </si>
  <si>
    <t>区域</t>
  </si>
  <si>
    <t>完成状态</t>
  </si>
  <si>
    <t>应付结算类型</t>
  </si>
  <si>
    <t>财务部</t>
  </si>
  <si>
    <t>审核状态</t>
  </si>
  <si>
    <t>收入一类</t>
  </si>
  <si>
    <t>支出一类</t>
  </si>
  <si>
    <t>税率</t>
  </si>
  <si>
    <t>使用规范</t>
  </si>
  <si>
    <t>库管</t>
  </si>
  <si>
    <t>库房</t>
  </si>
  <si>
    <t>票据类型</t>
  </si>
  <si>
    <t>证书类型</t>
  </si>
  <si>
    <t>单位</t>
  </si>
  <si>
    <t>归档位置</t>
  </si>
  <si>
    <t>是否</t>
  </si>
  <si>
    <t>预算类型</t>
  </si>
  <si>
    <t>综合</t>
  </si>
  <si>
    <t>柯林</t>
  </si>
  <si>
    <t>小规模</t>
  </si>
  <si>
    <t>对公转账</t>
  </si>
  <si>
    <t>徐利斌</t>
  </si>
  <si>
    <t>押金</t>
  </si>
  <si>
    <t>主设备</t>
  </si>
  <si>
    <t>主机</t>
  </si>
  <si>
    <t>溴化锂</t>
  </si>
  <si>
    <t>销售部</t>
  </si>
  <si>
    <t>北京</t>
  </si>
  <si>
    <t>未完成</t>
  </si>
  <si>
    <t>公户付款</t>
  </si>
  <si>
    <t>孙莉</t>
  </si>
  <si>
    <t>无误</t>
  </si>
  <si>
    <t>增值税及附加税</t>
  </si>
  <si>
    <t>从设置表中规定数组中选填</t>
  </si>
  <si>
    <t>刘述珍</t>
  </si>
  <si>
    <t>金三环库</t>
  </si>
  <si>
    <t>专票</t>
  </si>
  <si>
    <t>收据</t>
  </si>
  <si>
    <t>份</t>
  </si>
  <si>
    <t>财务室物料供应档案盒</t>
  </si>
  <si>
    <t>业务</t>
  </si>
  <si>
    <t>租赁</t>
  </si>
  <si>
    <t>制冷与供暖运营</t>
  </si>
  <si>
    <t>推广</t>
  </si>
  <si>
    <t>政策奖励</t>
  </si>
  <si>
    <t>一般</t>
  </si>
  <si>
    <t>对私转账</t>
  </si>
  <si>
    <t>赵兴华</t>
  </si>
  <si>
    <t>全款</t>
  </si>
  <si>
    <t>零售</t>
  </si>
  <si>
    <t>电制冷</t>
  </si>
  <si>
    <t>客服部</t>
  </si>
  <si>
    <t>已完成</t>
  </si>
  <si>
    <t>报销</t>
  </si>
  <si>
    <t>刘柯</t>
  </si>
  <si>
    <t>有误</t>
  </si>
  <si>
    <t>根据实际情况自填</t>
  </si>
  <si>
    <t>赵景誉</t>
  </si>
  <si>
    <t>东方梅地亚库</t>
  </si>
  <si>
    <t>普票</t>
  </si>
  <si>
    <t>合同</t>
  </si>
  <si>
    <t>张</t>
  </si>
  <si>
    <t>财务室外协供应档案盒</t>
  </si>
  <si>
    <t>否</t>
  </si>
  <si>
    <t>管理</t>
  </si>
  <si>
    <t>置换</t>
  </si>
  <si>
    <t>节能运营</t>
  </si>
  <si>
    <t>智能物联</t>
  </si>
  <si>
    <t>资产处置</t>
  </si>
  <si>
    <t>冷暖</t>
  </si>
  <si>
    <t>支票</t>
  </si>
  <si>
    <t>周红梅</t>
  </si>
  <si>
    <t>首款</t>
  </si>
  <si>
    <t>真空锅炉</t>
  </si>
  <si>
    <t>运维部</t>
  </si>
  <si>
    <t>捐赠</t>
  </si>
  <si>
    <t>收到退回保证金</t>
  </si>
  <si>
    <t>对外支付保证金</t>
  </si>
  <si>
    <t>填写数值，显示日期格式yyyy/mm/dd</t>
  </si>
  <si>
    <t>和乔丽晶库</t>
  </si>
  <si>
    <t>行政票据</t>
  </si>
  <si>
    <t>验收单</t>
  </si>
  <si>
    <t>项</t>
  </si>
  <si>
    <t>项目负责人</t>
  </si>
  <si>
    <t>无票</t>
  </si>
  <si>
    <t>改造</t>
  </si>
  <si>
    <t>ERP</t>
  </si>
  <si>
    <t>荣辉</t>
  </si>
  <si>
    <t>微邮付</t>
  </si>
  <si>
    <t>刘海燕</t>
  </si>
  <si>
    <t>进度款</t>
  </si>
  <si>
    <t>清洗</t>
  </si>
  <si>
    <t>常压锅炉</t>
  </si>
  <si>
    <t>工程部</t>
  </si>
  <si>
    <t>收到退回押金</t>
  </si>
  <si>
    <t>对外支付押金</t>
  </si>
  <si>
    <t>公式根据已填内容按固定格式自动生成</t>
  </si>
  <si>
    <t>高碑店库</t>
  </si>
  <si>
    <t>合格证</t>
  </si>
  <si>
    <t>m³</t>
  </si>
  <si>
    <t>财务室检测报告档案盒</t>
  </si>
  <si>
    <t>自控</t>
  </si>
  <si>
    <t>芝麻</t>
  </si>
  <si>
    <t>校付通</t>
  </si>
  <si>
    <t>尾款</t>
  </si>
  <si>
    <t>辅机</t>
  </si>
  <si>
    <t>冷却塔</t>
  </si>
  <si>
    <t>商贸部</t>
  </si>
  <si>
    <t>收回借出资金</t>
  </si>
  <si>
    <t>借出资金</t>
  </si>
  <si>
    <t>检测报告</t>
  </si>
  <si>
    <t>m²</t>
  </si>
  <si>
    <t>财务室竣工验收单档案盒</t>
  </si>
  <si>
    <t>安装</t>
  </si>
  <si>
    <t>炎东</t>
  </si>
  <si>
    <t>POS</t>
  </si>
  <si>
    <t>水泵</t>
  </si>
  <si>
    <t>信息部</t>
  </si>
  <si>
    <t>收回错误付款</t>
  </si>
  <si>
    <t>错误付款（待收回）</t>
  </si>
  <si>
    <t>资质</t>
  </si>
  <si>
    <t>财务室销售合同归档盒</t>
  </si>
  <si>
    <t>沐海</t>
  </si>
  <si>
    <t>现金</t>
  </si>
  <si>
    <t>李伟朋</t>
  </si>
  <si>
    <t>风机</t>
  </si>
  <si>
    <t>综合部</t>
  </si>
  <si>
    <t>收到错误汇入资金</t>
  </si>
  <si>
    <t>退还错误汇入资金</t>
  </si>
  <si>
    <t>安全报告</t>
  </si>
  <si>
    <t>kg</t>
  </si>
  <si>
    <t>峻林</t>
  </si>
  <si>
    <t>银承</t>
  </si>
  <si>
    <t>孙方涛</t>
  </si>
  <si>
    <t>管道阀门</t>
  </si>
  <si>
    <t>收到保证金</t>
  </si>
  <si>
    <t>退还保证金</t>
  </si>
  <si>
    <t>体系认证</t>
  </si>
  <si>
    <t>套</t>
  </si>
  <si>
    <t>冬隆</t>
  </si>
  <si>
    <t>商承</t>
  </si>
  <si>
    <t>赵锦誉</t>
  </si>
  <si>
    <t>总裁室</t>
  </si>
  <si>
    <t>收到押金</t>
  </si>
  <si>
    <t>退还押金</t>
  </si>
  <si>
    <t>个</t>
  </si>
  <si>
    <t>承兑到账</t>
  </si>
  <si>
    <t>张立昆</t>
  </si>
  <si>
    <t>收回垫付资金</t>
  </si>
  <si>
    <t>元</t>
  </si>
  <si>
    <t>李军</t>
  </si>
  <si>
    <t>李君</t>
  </si>
  <si>
    <t>垫付资金</t>
  </si>
  <si>
    <t>条</t>
  </si>
  <si>
    <t>郭佩港</t>
  </si>
  <si>
    <t>米</t>
  </si>
  <si>
    <t>赵坤宇</t>
  </si>
  <si>
    <t>件</t>
  </si>
  <si>
    <t>申瑛</t>
  </si>
  <si>
    <t>根</t>
  </si>
  <si>
    <t>赵辉</t>
  </si>
  <si>
    <t>百</t>
  </si>
  <si>
    <t>邱维保</t>
  </si>
  <si>
    <t>盘</t>
  </si>
  <si>
    <t>王景</t>
  </si>
  <si>
    <t>箱</t>
  </si>
  <si>
    <t>王梦飞</t>
  </si>
  <si>
    <t>片</t>
  </si>
  <si>
    <t>李玉萍</t>
  </si>
  <si>
    <t>桶</t>
  </si>
  <si>
    <t>包</t>
  </si>
  <si>
    <t>科研</t>
  </si>
  <si>
    <t>排</t>
  </si>
  <si>
    <t>瓶</t>
  </si>
  <si>
    <t>台</t>
  </si>
  <si>
    <t>捆</t>
  </si>
  <si>
    <t>盒</t>
  </si>
  <si>
    <t>卷</t>
  </si>
  <si>
    <t>平</t>
  </si>
  <si>
    <t>节</t>
  </si>
  <si>
    <t>把</t>
  </si>
  <si>
    <t>支</t>
  </si>
  <si>
    <t>付</t>
  </si>
  <si>
    <t>本</t>
  </si>
  <si>
    <t>块</t>
  </si>
  <si>
    <t>对</t>
  </si>
  <si>
    <t>架</t>
  </si>
  <si>
    <t>批</t>
  </si>
  <si>
    <t>袋</t>
  </si>
  <si>
    <t>辆</t>
  </si>
  <si>
    <t>部</t>
  </si>
  <si>
    <t>只</t>
  </si>
  <si>
    <t>趟</t>
  </si>
  <si>
    <t>收费部</t>
  </si>
  <si>
    <t>柯林-总裁室</t>
  </si>
  <si>
    <t>账户名称</t>
  </si>
  <si>
    <t>开户行</t>
  </si>
  <si>
    <t>开户账号</t>
  </si>
  <si>
    <t>期初余额
2023.3.25</t>
  </si>
  <si>
    <t>期间收入</t>
  </si>
  <si>
    <t>期间支出</t>
  </si>
  <si>
    <t>期间余额</t>
  </si>
  <si>
    <t>8日银行查询余额</t>
  </si>
  <si>
    <t>差额</t>
  </si>
  <si>
    <t>农商丰台支行</t>
  </si>
  <si>
    <t>0201000103000023429</t>
  </si>
  <si>
    <t>民生西客站支行</t>
  </si>
  <si>
    <t>农商西城支行</t>
  </si>
  <si>
    <t>1701000103000016231</t>
  </si>
  <si>
    <t>刘述珍邮储行</t>
  </si>
  <si>
    <t>北京行平谷支行</t>
  </si>
  <si>
    <t>01091404700120101001056</t>
  </si>
  <si>
    <t>招行西客站支行</t>
  </si>
  <si>
    <t>110923709210301</t>
  </si>
  <si>
    <t>农商电子银行</t>
  </si>
  <si>
    <t>5月23日、6月27日、9月22日、9月27日到账</t>
  </si>
  <si>
    <t>铁信网</t>
  </si>
  <si>
    <t>建行木樨园支行</t>
  </si>
  <si>
    <t>11050165500000001413</t>
  </si>
  <si>
    <t>建信融通</t>
  </si>
  <si>
    <t>北京三汇能环科技发展有限公司</t>
  </si>
  <si>
    <t>6月26日到期</t>
  </si>
  <si>
    <t>项目归档盒</t>
  </si>
  <si>
    <t>承包公司</t>
  </si>
  <si>
    <t>发包公司</t>
  </si>
  <si>
    <t>竣工状态</t>
  </si>
  <si>
    <t>竣工时间</t>
  </si>
  <si>
    <t>项目地标</t>
  </si>
  <si>
    <t>序号</t>
  </si>
  <si>
    <t>ID</t>
  </si>
  <si>
    <t>地标名称</t>
  </si>
  <si>
    <t>合同类型</t>
  </si>
  <si>
    <t>商务负责人</t>
  </si>
  <si>
    <t>立项时间</t>
  </si>
  <si>
    <t>项目名称</t>
  </si>
  <si>
    <t>项目金额</t>
  </si>
  <si>
    <t>项目开始日期</t>
  </si>
  <si>
    <t>项目交付日期</t>
  </si>
  <si>
    <t>新星石油</t>
  </si>
  <si>
    <t>主机-电制冷机组</t>
  </si>
  <si>
    <t>运维-保养</t>
  </si>
  <si>
    <t>风冷活塞机等空调设备清洗及年度维保合同</t>
  </si>
  <si>
    <t>P20220601-000077</t>
  </si>
  <si>
    <t>兴安嘉业物业</t>
  </si>
  <si>
    <t>主机-溴化锂机组</t>
  </si>
  <si>
    <t>EMC-节能运营</t>
  </si>
  <si>
    <t>2022年制冷5月加时费</t>
  </si>
  <si>
    <t>P20220601-000079</t>
  </si>
  <si>
    <t>金三环宾馆</t>
  </si>
  <si>
    <t>金三环宾馆能源管理合同</t>
  </si>
  <si>
    <t>P20220601-000081</t>
  </si>
  <si>
    <t>华胜富邦-中泽农</t>
  </si>
  <si>
    <t>运维-零售</t>
  </si>
  <si>
    <t>22年采购通讯模块</t>
  </si>
  <si>
    <t>P20220606-000084</t>
  </si>
  <si>
    <t>汇恒远大-久峰月季国际酒店</t>
  </si>
  <si>
    <t>运维-维修</t>
  </si>
  <si>
    <t>2台机组维修服务</t>
  </si>
  <si>
    <t>P20220610-000086</t>
  </si>
  <si>
    <t>唐山文丰</t>
  </si>
  <si>
    <t>销售1.5吨溶液</t>
  </si>
  <si>
    <t>P20220610-000087</t>
  </si>
  <si>
    <t>将台酒店</t>
  </si>
  <si>
    <t>22-23年1台直燃机年度保养</t>
  </si>
  <si>
    <t>P20220610-000088</t>
  </si>
  <si>
    <t>友信劳务公司-任丘华北油田</t>
  </si>
  <si>
    <t>辅机-其他</t>
  </si>
  <si>
    <t>运维-清洗</t>
  </si>
  <si>
    <t>2022年壁挂式空调清洗费</t>
  </si>
  <si>
    <t>P20220610-000089</t>
  </si>
  <si>
    <t>碧海方舟-京都儿童医院</t>
  </si>
  <si>
    <t>22年3号机组捡漏补漏</t>
  </si>
  <si>
    <t>P20220610-000090</t>
  </si>
  <si>
    <t>22年采购两台双良原厂屏蔽泵</t>
  </si>
  <si>
    <t>P20220610-000091</t>
  </si>
  <si>
    <t>五瑞互联-北京杰富瑞大厦</t>
  </si>
  <si>
    <t>一台远大机组化学清洗、冷却塔化学清洗</t>
  </si>
  <si>
    <t>P20220610-000092</t>
  </si>
  <si>
    <t>溴化锂机组年度保养</t>
  </si>
  <si>
    <t>P20220610-000094</t>
  </si>
  <si>
    <t>豪嘉酒店-众诚实业</t>
  </si>
  <si>
    <t>更换Y型过滤器和压力表</t>
  </si>
  <si>
    <t>P20220610-000095</t>
  </si>
  <si>
    <t>海特光电</t>
  </si>
  <si>
    <t>螺杆式冷水机组年度维护保养（开利原装油及配件）； 2.冷凝器化学（物理）清洗、预膜</t>
  </si>
  <si>
    <t>P20220610-000096</t>
  </si>
  <si>
    <t>荣宝斋</t>
  </si>
  <si>
    <t>22年管道更换阀门等配件</t>
  </si>
  <si>
    <t>P20220610-000097</t>
  </si>
  <si>
    <t>华电轻型燃机服务-盈坤世纪</t>
  </si>
  <si>
    <t>22-23年2台螺杆机维保</t>
  </si>
  <si>
    <t>P20220610-000098</t>
  </si>
  <si>
    <t>程田家园古玩市场</t>
  </si>
  <si>
    <t>2022年直燃机清洗和溶液再生等技术服务</t>
  </si>
  <si>
    <t>P20220610-000099</t>
  </si>
  <si>
    <t>味还行-蜀国演义酒店</t>
  </si>
  <si>
    <t>22年1台机组化学清洗</t>
  </si>
  <si>
    <t>P20220610-000100</t>
  </si>
  <si>
    <t>2022年1-2月兴安嘉业加时费</t>
  </si>
  <si>
    <t>P20220610-000101</t>
  </si>
  <si>
    <t>西京医院</t>
  </si>
  <si>
    <t>22-23年3台风冷机组保养</t>
  </si>
  <si>
    <t>P20220610-000102</t>
  </si>
  <si>
    <t>天津平河建材城</t>
  </si>
  <si>
    <t>22-23年一台直燃机年度保养</t>
  </si>
  <si>
    <t>P20220610-000103</t>
  </si>
  <si>
    <t>华大钧翔-房山长阳CSD商务广场</t>
  </si>
  <si>
    <t>2022年2号直燃机春季维修</t>
  </si>
  <si>
    <t>P20220610-000104</t>
  </si>
  <si>
    <t>EMC-制冷与供暖运营</t>
  </si>
  <si>
    <t>EMC5年合同</t>
  </si>
  <si>
    <t>P20220610-000105</t>
  </si>
  <si>
    <t>运维-运行</t>
  </si>
  <si>
    <t>22-23年螺杆机维保+运行</t>
  </si>
  <si>
    <t>P20220610-000106</t>
  </si>
  <si>
    <t>22年3台直燃机年度保养</t>
  </si>
  <si>
    <t>P20220610-000107</t>
  </si>
  <si>
    <t>环境大厦</t>
  </si>
  <si>
    <t>22-23年开利直燃机2台年度维保</t>
  </si>
  <si>
    <t>P20220610-000108</t>
  </si>
  <si>
    <t>22-23年中央空调托管运行及年度维保</t>
  </si>
  <si>
    <t>P20220610-000109</t>
  </si>
  <si>
    <t>松下制冷-中石油-上地CPECC大厦</t>
  </si>
  <si>
    <t>运维-改造</t>
  </si>
  <si>
    <t>上地办公楼更换直燃机组等设备及其配套施工</t>
  </si>
  <si>
    <t>P20220610-000110</t>
  </si>
  <si>
    <t>蜂巢工厂</t>
  </si>
  <si>
    <t>2022年蜂巢工场3月供暖加时</t>
  </si>
  <si>
    <t>P20220610-000111</t>
  </si>
  <si>
    <t>2022年3月供暖加时费</t>
  </si>
  <si>
    <t>P20220610-000112</t>
  </si>
  <si>
    <t>韩太汽车</t>
  </si>
  <si>
    <t>主机-真空锅炉</t>
  </si>
  <si>
    <t>22-23年2台燃烧机年度保养</t>
  </si>
  <si>
    <t>P20220610-000113</t>
  </si>
  <si>
    <t>华联-公益西桥店</t>
  </si>
  <si>
    <t>22-23年3台离心机年度保养</t>
  </si>
  <si>
    <t>P20220610-000114</t>
  </si>
  <si>
    <t>中物理想物业-理想大厦</t>
  </si>
  <si>
    <t>22-23年1台LG直燃机年度保养</t>
  </si>
  <si>
    <t>P20220610-000115</t>
  </si>
  <si>
    <t>2022年风机盘管更换一台电机</t>
  </si>
  <si>
    <t>P20220610-000116</t>
  </si>
  <si>
    <t>诚通嘉晟-九章别墅会所</t>
  </si>
  <si>
    <t>2台真空锅炉年度保养</t>
  </si>
  <si>
    <t>P20220610-000117</t>
  </si>
  <si>
    <t>北青华宁</t>
  </si>
  <si>
    <t>直燃机维保/水处理/冷却塔物理清洗</t>
  </si>
  <si>
    <t>P20220610-000118</t>
  </si>
  <si>
    <t>博源紫宸-博源大厦</t>
  </si>
  <si>
    <t>2022-2023年度中央空调年度维保</t>
  </si>
  <si>
    <t>P20220610-000119</t>
  </si>
  <si>
    <t>平房青年路汽车商贸-东方活力</t>
  </si>
  <si>
    <t>2022年1#直燃机更换电机线圈</t>
  </si>
  <si>
    <t>P20220610-000120</t>
  </si>
  <si>
    <t>金融街物业-西直门华电大厦</t>
  </si>
  <si>
    <t>溴化锂直燃机、锅炉、水泵设备维保运行服务</t>
  </si>
  <si>
    <t>P20220610-000121</t>
  </si>
  <si>
    <t>金鼎达-华严北里八号院</t>
  </si>
  <si>
    <t>22年一台锅炉单次抽真空</t>
  </si>
  <si>
    <t>P20220610-000122</t>
  </si>
  <si>
    <t>2022年2月销售接触器和热继电保护器</t>
  </si>
  <si>
    <t>P20220610-000123</t>
  </si>
  <si>
    <t>2022年1#机组低氮改造</t>
  </si>
  <si>
    <t>P20220610-000124</t>
  </si>
  <si>
    <t>成都华昌物业-妇女儿童中心</t>
  </si>
  <si>
    <t>2022年3月-8月直燃型冷热水机组额维护保养补充协议</t>
  </si>
  <si>
    <t>P20220610-000125</t>
  </si>
  <si>
    <t>2022年2月销售电磁阀</t>
  </si>
  <si>
    <t>P20220610-000126</t>
  </si>
  <si>
    <t>中安恒鑫-新华国际中心</t>
  </si>
  <si>
    <t>辅机-末端</t>
  </si>
  <si>
    <t>工程-安装</t>
  </si>
  <si>
    <t>新华国际中心A座3层322室内装饰配套空调工程</t>
  </si>
  <si>
    <t>P20220610-000127</t>
  </si>
  <si>
    <t>新华国际中心A座2层230室内装饰配套空调工程</t>
  </si>
  <si>
    <t>P20220610-000128</t>
  </si>
  <si>
    <t>新华国际中心C座106室内装饰配套空调工程</t>
  </si>
  <si>
    <t>P20220610-000129</t>
  </si>
  <si>
    <t>新华国际中心D座110、111室内装饰配套空调工程</t>
  </si>
  <si>
    <t>P20220610-000130</t>
  </si>
  <si>
    <t>九号温泉</t>
  </si>
  <si>
    <t>2022年九号温泉锅炉更换烟管服务合同</t>
  </si>
  <si>
    <t>P20220610-000131</t>
  </si>
  <si>
    <t>包钢稀土钢板材</t>
  </si>
  <si>
    <t>22-23年运行年度托管</t>
  </si>
  <si>
    <t>P20220610-000132</t>
  </si>
  <si>
    <t>2022年2月更换燃烧器模块</t>
  </si>
  <si>
    <t>P20220610-000133</t>
  </si>
  <si>
    <t>长治金鼎煤焦化公司</t>
  </si>
  <si>
    <t>6台溴冷机机组大修项目</t>
  </si>
  <si>
    <t>P20220610-000136</t>
  </si>
  <si>
    <t>第一太平戴维斯-东方梅地亚中心</t>
  </si>
  <si>
    <t>2021年梅地亚入户维修</t>
  </si>
  <si>
    <t>P20220610-000137</t>
  </si>
  <si>
    <t>纵横三北热力-北发大酒店</t>
  </si>
  <si>
    <t>22年北发酒店3台直燃机检查技术服务</t>
  </si>
  <si>
    <t>P20220610-000138</t>
  </si>
  <si>
    <t>茂汇万华-燕郊韦斯特商业大厦</t>
  </si>
  <si>
    <t>22年一台直燃机检漏，溶液现场浓缩</t>
  </si>
  <si>
    <t>P20220610-000139</t>
  </si>
  <si>
    <t>P20220610-000140</t>
  </si>
  <si>
    <t>博识物业-冬残奥村</t>
  </si>
  <si>
    <t>主机-常压锅炉</t>
  </si>
  <si>
    <t>2022年冬奥会设备机房运行服务合同</t>
  </si>
  <si>
    <t>P20220610-000141</t>
  </si>
  <si>
    <t>六合恒盛</t>
  </si>
  <si>
    <t>热水锅炉设备采购合同</t>
  </si>
  <si>
    <t>P20220610-000142</t>
  </si>
  <si>
    <t>北京蓝天瑞德-明发广场</t>
  </si>
  <si>
    <t>2022年采购一台真空泵</t>
  </si>
  <si>
    <t>P20220610-000143</t>
  </si>
  <si>
    <t>博大开拓-万源分公司五厂+一厂</t>
  </si>
  <si>
    <t>更换一台电动阀电机</t>
  </si>
  <si>
    <t>P20220610-000144</t>
  </si>
  <si>
    <t>聚佳豪庭酒店</t>
  </si>
  <si>
    <t>2022年销售4台风机盘管电机</t>
  </si>
  <si>
    <t>P20220610-000145</t>
  </si>
  <si>
    <t>东方梅地亚C大堂空调管井管道维修</t>
  </si>
  <si>
    <t>P20220610-000146</t>
  </si>
  <si>
    <t>同方科迅-国粹苑</t>
  </si>
  <si>
    <t>更换2个排烟传感器</t>
  </si>
  <si>
    <t>P20220610-000147</t>
  </si>
  <si>
    <t>同方科迅-通惠大厦</t>
  </si>
  <si>
    <t>更换变频器</t>
  </si>
  <si>
    <t>P20220610-000148</t>
  </si>
  <si>
    <t>2022年更换1台电机及电动阀</t>
  </si>
  <si>
    <t>P20220610-000149</t>
  </si>
  <si>
    <t>2022年1#冷冻机蒸发器铜管泄漏维修</t>
  </si>
  <si>
    <t>P20220610-000150</t>
  </si>
  <si>
    <t>乔治费歇尔</t>
  </si>
  <si>
    <t>两台螺杆机年度维保</t>
  </si>
  <si>
    <t>P20220610-000151</t>
  </si>
  <si>
    <t>国家管网-廊坊管道局</t>
  </si>
  <si>
    <t>2022年三洋直燃机3台，冷却塔，冷却水水质，冷冻水水质，水泵维保</t>
  </si>
  <si>
    <t>P20220610-000153</t>
  </si>
  <si>
    <t>翠微-公主坟+牡丹店</t>
  </si>
  <si>
    <t>2022年2台直燃机维保技术服务</t>
  </si>
  <si>
    <t>P20220610-000154</t>
  </si>
  <si>
    <t>东方航空</t>
  </si>
  <si>
    <t>分体空调维修框架合同 （代管超航项目）</t>
  </si>
  <si>
    <t>P20220610-000155</t>
  </si>
  <si>
    <t>中石油-上地CPECC大厦</t>
  </si>
  <si>
    <t>3台精密空调年度保养</t>
  </si>
  <si>
    <t>P20220610-000156</t>
  </si>
  <si>
    <t>深圳南山热电</t>
  </si>
  <si>
    <t>2022年设备检修合同</t>
  </si>
  <si>
    <t>P20220610-000157</t>
  </si>
  <si>
    <t>中石油-鼓楼外大街店</t>
  </si>
  <si>
    <t>2022年2台直燃机，水处理，冷却塔等年度维保</t>
  </si>
  <si>
    <t>P20220610-000158</t>
  </si>
  <si>
    <t>2021-2022通惠大厦机组维保</t>
  </si>
  <si>
    <t>P20220610-000161</t>
  </si>
  <si>
    <t>华地融信-新华东方科技园</t>
  </si>
  <si>
    <t>东方科技园1A303、304、305、306空调改造工程</t>
  </si>
  <si>
    <t>P20220610-000164</t>
  </si>
  <si>
    <t>中国移动学院</t>
  </si>
  <si>
    <t>2021年综合教研楼燃气设备维修</t>
  </si>
  <si>
    <t>P20220610-000169</t>
  </si>
  <si>
    <t>2021年深圳南山热电厂溶液采购合同</t>
  </si>
  <si>
    <t>P20220610-000170</t>
  </si>
  <si>
    <t>华联-回龙观同城街店</t>
  </si>
  <si>
    <t>2022年机组年度维保</t>
  </si>
  <si>
    <t>P20220610-000172</t>
  </si>
  <si>
    <t>包头医学院第二附属医院</t>
  </si>
  <si>
    <t>安装分体空调</t>
  </si>
  <si>
    <t>P20220610-000177</t>
  </si>
  <si>
    <t>2021年杰富瑞大厦一台直燃机低氮改造</t>
  </si>
  <si>
    <t>P20220610-000178</t>
  </si>
  <si>
    <t>国粹苑项目3#直燃机大修</t>
  </si>
  <si>
    <t>P20220610-000181</t>
  </si>
  <si>
    <t>新疆华泰氯碱厂</t>
  </si>
  <si>
    <t>2021年1#2#4#溴化锂冷冻机更换铜管维修服务</t>
  </si>
  <si>
    <t>P20220610-000182</t>
  </si>
  <si>
    <t>21-22年年直燃机等年度维保合同</t>
  </si>
  <si>
    <t>P20220610-000184</t>
  </si>
  <si>
    <t>沁园公寓</t>
  </si>
  <si>
    <t>供暖和制冷合同能源管理合同</t>
  </si>
  <si>
    <t>P20220610-000186</t>
  </si>
  <si>
    <t>科学出版社</t>
  </si>
  <si>
    <t>工程-改造</t>
  </si>
  <si>
    <t>20211025科学出版社东皇城根园区暖气改造工程技术服务合同</t>
  </si>
  <si>
    <t>P20220610-000189</t>
  </si>
  <si>
    <t>秦皇岛明珠购物中心</t>
  </si>
  <si>
    <t>2021年秦皇岛明珠购物中心直燃机年度保养技术服务合同</t>
  </si>
  <si>
    <t>P20220610-000192</t>
  </si>
  <si>
    <t>2021年4台机组设备修理服务合同</t>
  </si>
  <si>
    <t>P20220610-000193</t>
  </si>
  <si>
    <t>2021-2022年直燃机年度保养技术服务合同</t>
  </si>
  <si>
    <t>P20220610-000197</t>
  </si>
  <si>
    <t>汇金世达-新华科技大厦</t>
  </si>
  <si>
    <t>2021年新华科技大厦 2105、2007、1112、1802、1207、1018 房间空调工程</t>
  </si>
  <si>
    <t>P20220610-000199</t>
  </si>
  <si>
    <t>2021年东方科技园1B302空调工程</t>
  </si>
  <si>
    <t>P20220610-000201</t>
  </si>
  <si>
    <t>新华国际A315及C523房间改造工程</t>
  </si>
  <si>
    <t>P20220610-000203</t>
  </si>
  <si>
    <t>新华国际C523空调施工工程</t>
  </si>
  <si>
    <t>P20220610-000204</t>
  </si>
  <si>
    <t>新华国际A315空调施工工程</t>
  </si>
  <si>
    <t>P20220610-000205</t>
  </si>
  <si>
    <t>新华国际C座521室及A座319室空调改造工程</t>
  </si>
  <si>
    <t>P20220610-000206</t>
  </si>
  <si>
    <t>新华国际C座105及A座326室内空调改造工程</t>
  </si>
  <si>
    <t>P20220610-000209</t>
  </si>
  <si>
    <t>华地恒达-新华东方文创大厦</t>
  </si>
  <si>
    <t>东方文创408/209/210/217/423/426空调消防改造工程</t>
  </si>
  <si>
    <t>P20220610-000212</t>
  </si>
  <si>
    <t>工程-自控</t>
  </si>
  <si>
    <t>2021年电解车间溴化锂机组远传通信系统改造服务合同</t>
  </si>
  <si>
    <t>P20220610-000216</t>
  </si>
  <si>
    <t>2021年综合教研楼可燃气体报警器控制设备更换采购合同</t>
  </si>
  <si>
    <t>P20220610-000218</t>
  </si>
  <si>
    <t>新华国际中心C座B1-109室及D座B1-107室定制装饰空调配套工程</t>
  </si>
  <si>
    <t>P20220610-000219</t>
  </si>
  <si>
    <t>华地恒泰-新华创新产业园草桥</t>
  </si>
  <si>
    <t>新华创新产业园8层2.0办公室空调改造工程</t>
  </si>
  <si>
    <t>P20220610-000224</t>
  </si>
  <si>
    <t>新华创新产业园 1007/1011室定制装修空调工程</t>
  </si>
  <si>
    <t>P20220610-000227</t>
  </si>
  <si>
    <t>尚西泊图</t>
  </si>
  <si>
    <t>2021年尚西泊图直燃机采购安装合同</t>
  </si>
  <si>
    <t>P20220610-000228</t>
  </si>
  <si>
    <t>运达通汇-林奥嘉园</t>
  </si>
  <si>
    <t>林澳嘉园麦当劳排油烟管、给水管及排烟改造</t>
  </si>
  <si>
    <t>P20220610-000230</t>
  </si>
  <si>
    <t>2021年8月1#机组捡漏</t>
  </si>
  <si>
    <t>P20220610-000231</t>
  </si>
  <si>
    <t>2021年新华创新产业园1010空调改造</t>
  </si>
  <si>
    <t>P20220610-000234</t>
  </si>
  <si>
    <t>2021年新疆华泰重工采购5吨溶液</t>
  </si>
  <si>
    <t>P20220610-000239</t>
  </si>
  <si>
    <t>广州富力美好置业-富力万丽酒店</t>
  </si>
  <si>
    <t>2021-2022年度直燃机、冷却塔年度维保</t>
  </si>
  <si>
    <t>P20220610-000243</t>
  </si>
  <si>
    <t>2021年7月燃气体报警器维修</t>
  </si>
  <si>
    <t>P20220610-000253</t>
  </si>
  <si>
    <t>2021年7月新华科技大厦17层空调改造</t>
  </si>
  <si>
    <t>P20220610-000255</t>
  </si>
  <si>
    <t>新华国际中心房间空调施工工程</t>
  </si>
  <si>
    <t>P20220610-000257</t>
  </si>
  <si>
    <t>新华创新产业园702风机盘管改造工程</t>
  </si>
  <si>
    <t>P20220610-000258</t>
  </si>
  <si>
    <t>2021年7月新华创新产业园805、1008、1009房间及办公区空调工程</t>
  </si>
  <si>
    <t>P20220610-000260</t>
  </si>
  <si>
    <t>2021年公益西桥华联3#离心机维修服务合同</t>
  </si>
  <si>
    <t>P20220610-000265</t>
  </si>
  <si>
    <t>松下制冷-中坤广场</t>
  </si>
  <si>
    <t>直燃型溴化锂吸收式冷热水机组设备安装工程专业分包合同</t>
  </si>
  <si>
    <t>P20220610-000276</t>
  </si>
  <si>
    <t>北方联合电力-包头第二热电厂东泵站</t>
  </si>
  <si>
    <t>21年300MW热泵溴化锂溶液循环泵检修采购合同</t>
  </si>
  <si>
    <t>P20220610-000280</t>
  </si>
  <si>
    <t>新华创新产业园806-810室定制空调工程</t>
  </si>
  <si>
    <t>P20220610-000288</t>
  </si>
  <si>
    <t>通惠大厦地下一层1#溴化锂直燃机溶液转换阀更换</t>
  </si>
  <si>
    <t>P20220610-000290</t>
  </si>
  <si>
    <t>松下制冷-中石油-鼓楼外大街店</t>
  </si>
  <si>
    <t>20210520成套工程安装分包合同（中石油工程公司）</t>
  </si>
  <si>
    <t>P20220610-000293</t>
  </si>
  <si>
    <t>天铭弘-中石油-鼓楼外大街店</t>
  </si>
  <si>
    <t>2021年中国石油工程建设更换直燃机破拆楼板工程</t>
  </si>
  <si>
    <t>P20220610-000296</t>
  </si>
  <si>
    <t>新华阳关-集团一部（科技大厦）</t>
  </si>
  <si>
    <t>2021年新华集团1部空调战略施工工程框架合同</t>
  </si>
  <si>
    <t>P20220610-000297</t>
  </si>
  <si>
    <t>新诺咨询-梅地亚中心</t>
  </si>
  <si>
    <t>供冷供暖服务，补充协议</t>
  </si>
  <si>
    <t>P20220610-000298</t>
  </si>
  <si>
    <t>新华阳关-集团二部（国际中心）</t>
  </si>
  <si>
    <t>2021-2022年度新华阳光集团2部配套空调战略实施合同</t>
  </si>
  <si>
    <t>P20220610-000304</t>
  </si>
  <si>
    <t>宣钢-焦化厂一净化+二净化</t>
  </si>
  <si>
    <t>2021年年焦化厂作业区制冷机保养合同</t>
  </si>
  <si>
    <t>P20220610-000305</t>
  </si>
  <si>
    <t>直燃机年度保养技术服务合同</t>
  </si>
  <si>
    <t>P20220610-000308</t>
  </si>
  <si>
    <t>2021年销售冷却塔清洗药剂</t>
  </si>
  <si>
    <t>P20220610-000310</t>
  </si>
  <si>
    <t>21-22年冷水机组维修保养服务合同</t>
  </si>
  <si>
    <t>P20220610-000314</t>
  </si>
  <si>
    <t>科协大厦</t>
  </si>
  <si>
    <t>锅炉燃烧机维修</t>
  </si>
  <si>
    <t>P20220610-000350</t>
  </si>
  <si>
    <t>建龙钢铁</t>
  </si>
  <si>
    <t>溴化锂机组维修维保，清洗</t>
  </si>
  <si>
    <t>P20220610-000351</t>
  </si>
  <si>
    <t>国安-香河天下第一城</t>
  </si>
  <si>
    <t>2019年春季检修</t>
  </si>
  <si>
    <t>P20220610-000355</t>
  </si>
  <si>
    <t>2018年设备检修合同</t>
  </si>
  <si>
    <t>P20220610-000356</t>
  </si>
  <si>
    <t>建工博海-富力万丽酒店</t>
  </si>
  <si>
    <t>2021年钢管、管件及阀门采购合同</t>
  </si>
  <si>
    <t>P20220610-000357</t>
  </si>
  <si>
    <t>东方梅地亚中心空调设备设施更换维修协议</t>
  </si>
  <si>
    <t>P20220610-000367</t>
  </si>
  <si>
    <t>凯雷德热力-江山赋</t>
  </si>
  <si>
    <t>2021真空锅炉买卖合同</t>
  </si>
  <si>
    <t>P20220610-000368</t>
  </si>
  <si>
    <t>星河商贸-富地广场</t>
  </si>
  <si>
    <t>2021年大金空调蒸发器、风机、风翼清洗-呆账</t>
  </si>
  <si>
    <t>P20220610-000370</t>
  </si>
  <si>
    <t>承德白楼宾馆</t>
  </si>
  <si>
    <t>2021美意机组泄漏大修</t>
  </si>
  <si>
    <t>P20220610-000371</t>
  </si>
  <si>
    <t>银隆商业-缤纷五洲酒店</t>
  </si>
  <si>
    <t>21-22年2台直燃机，2台水泵，3台冷却泵，3台冷温水泵，水处理</t>
  </si>
  <si>
    <t>P20220610-000374</t>
  </si>
  <si>
    <t>2020新增二台超低温空气源热泵</t>
  </si>
  <si>
    <t>P20220610-000375</t>
  </si>
  <si>
    <t>致绿科技-前门三庆园酒店</t>
  </si>
  <si>
    <t>前门三庆园维修</t>
  </si>
  <si>
    <t>P20220610-000376</t>
  </si>
  <si>
    <t>2020年电解车间3#、5#冷冻溴化锂机组维修合同</t>
  </si>
  <si>
    <t>P20220610-000377</t>
  </si>
  <si>
    <t>2020年中国移动学院燃气瓶库维保合同</t>
  </si>
  <si>
    <t>P20220610-000382</t>
  </si>
  <si>
    <t>新华阳光-新华金融大厦</t>
  </si>
  <si>
    <t>2019年新华金融大厦维修冷却水管道合同</t>
  </si>
  <si>
    <t>P20220610-000387</t>
  </si>
  <si>
    <t>2019年盈坤世纪排烟风机维修（呆账）</t>
  </si>
  <si>
    <t>P20220610-000390</t>
  </si>
  <si>
    <t>2019年盈坤世纪 冷却塔1#2#3#减速机轴承更换减速机轴、减速机压盖维修（呆账）</t>
  </si>
  <si>
    <t>P20220610-000391</t>
  </si>
  <si>
    <t>2019年盈坤世纪小时以太网关报价单（呆账）</t>
  </si>
  <si>
    <t>P20220610-000392</t>
  </si>
  <si>
    <t>2019年盈坤世纪采购真空泵报价单（呆账）</t>
  </si>
  <si>
    <t>P20220610-000393</t>
  </si>
  <si>
    <t>中汇博泰（北京）</t>
  </si>
  <si>
    <t>2019-2020年度中汇博泰两台直燃机年度维保合同</t>
  </si>
  <si>
    <t>P20220610-000401</t>
  </si>
  <si>
    <t>2018-2019年中汇博泰直燃机维保合同</t>
  </si>
  <si>
    <t>P20220610-000403</t>
  </si>
  <si>
    <t>中安兴徽-新华汇金中心</t>
  </si>
  <si>
    <t>2019-2020年汇金中心一台直燃机维保，一台水泵漏水处理</t>
  </si>
  <si>
    <t>P20220610-000405</t>
  </si>
  <si>
    <t>2018-2019</t>
  </si>
  <si>
    <t>P20220610-000406</t>
  </si>
  <si>
    <t>2019年尚西泊图直燃机低氮燃烧改造合同</t>
  </si>
  <si>
    <t>P20220610-000411</t>
  </si>
  <si>
    <t>艺海兴龙-天竺空港工业区</t>
  </si>
  <si>
    <t>2018-2019年力浩2号楼中央空调维修保养合同</t>
  </si>
  <si>
    <t>P20220610-000416</t>
  </si>
  <si>
    <t>风机盘管维护保养</t>
  </si>
  <si>
    <t>P20220610-000418</t>
  </si>
  <si>
    <t>2019-2020东方文创大厦直燃机年度保养技术服务合同</t>
  </si>
  <si>
    <t>P20220610-000419</t>
  </si>
  <si>
    <t>直燃机吸收器和冷凝器 化学清洗及水处理服务</t>
  </si>
  <si>
    <t>P20220610-000431</t>
  </si>
  <si>
    <t>德兰伟业-北京市东城区法院南院</t>
  </si>
  <si>
    <t>20200408 东城法院南区远大直燃机年度维保合同（16000）-合同终止</t>
  </si>
  <si>
    <t>P20220610-000444</t>
  </si>
  <si>
    <t>三河星罗城购物中心</t>
  </si>
  <si>
    <t>20200210制冷机组采购安装合同（3106943.18）</t>
  </si>
  <si>
    <t>P20220610-000447</t>
  </si>
  <si>
    <t>天津天保热电</t>
  </si>
  <si>
    <t>2020年发电厂机组大修</t>
  </si>
  <si>
    <t>P20220610-000464</t>
  </si>
  <si>
    <t>创新联盟-可味美食城十八区</t>
  </si>
  <si>
    <t>2020-2021年度 十八区可味美食城二期 直燃机年度维保-呆账</t>
  </si>
  <si>
    <t>P20220610-000466</t>
  </si>
  <si>
    <t>曼海能源-立业大厦</t>
  </si>
  <si>
    <t>工程-其他</t>
  </si>
  <si>
    <t>空调冷温水管道改造安装合同</t>
  </si>
  <si>
    <t>P20220610-000483</t>
  </si>
  <si>
    <t>供暖EMC合同10年期限</t>
  </si>
  <si>
    <t>P20220610-000491</t>
  </si>
  <si>
    <t>2028年-2030年中央空调节能改造合同延续补充协议</t>
  </si>
  <si>
    <t>P20220610-000494</t>
  </si>
  <si>
    <t>中建八局-朗诗大厦</t>
  </si>
  <si>
    <t>直燃机系统设备销售合同</t>
  </si>
  <si>
    <t>P20220610-000499</t>
  </si>
  <si>
    <t>2020年设备修理维保合同</t>
  </si>
  <si>
    <t>P20220610-000504</t>
  </si>
  <si>
    <t>江苏杨辉物业-华汇大厦</t>
  </si>
  <si>
    <t>主板采购</t>
  </si>
  <si>
    <t>P20220610-000505</t>
  </si>
  <si>
    <t>2020-2021年度机组维保</t>
  </si>
  <si>
    <t>P20220610-000506</t>
  </si>
  <si>
    <t>第一太平戴维斯-宇达创意中心</t>
  </si>
  <si>
    <t>P20220610-000508</t>
  </si>
  <si>
    <t>京广心诺广告传媒</t>
  </si>
  <si>
    <t>2017年-2027年东方梅地亚中心A座四层办公区制冷和供暖合同</t>
  </si>
  <si>
    <t>P20220610-000509</t>
  </si>
  <si>
    <t>2020年水泵更换水封</t>
  </si>
  <si>
    <t>P20220610-000510</t>
  </si>
  <si>
    <t>天津劝宝超市-劝宝购物广场</t>
  </si>
  <si>
    <t>辅机-水泵</t>
  </si>
  <si>
    <t>2022年冷却泵节电合同能源管理，冷温水泵节电合同能源管理合同</t>
  </si>
  <si>
    <t>P20220610-000511</t>
  </si>
  <si>
    <t>2020082#机组主板维修呆账</t>
  </si>
  <si>
    <t>P20220610-000514</t>
  </si>
  <si>
    <t>P20220610-000517</t>
  </si>
  <si>
    <t>天津怡湾酒店有限公司</t>
  </si>
  <si>
    <t>燃气过滤器销售</t>
  </si>
  <si>
    <t>P20220610-000521</t>
  </si>
  <si>
    <t>北京融昆-鼎昆大厦</t>
  </si>
  <si>
    <t>鼎昆大厦直燃机销售和安装</t>
  </si>
  <si>
    <t>P20220610-000522</t>
  </si>
  <si>
    <t>2020-2021年通惠大厦机组维保</t>
  </si>
  <si>
    <t>P20220610-000526</t>
  </si>
  <si>
    <t>2019-2020年通惠大厦机组年度维保</t>
  </si>
  <si>
    <t>P20220610-000527</t>
  </si>
  <si>
    <t>2019-2020年四惠国粹苑机组年度维保</t>
  </si>
  <si>
    <t>P20220610-000528</t>
  </si>
  <si>
    <t>四惠国粹苑直燃机年度维护保养</t>
  </si>
  <si>
    <t>P20220610-000530</t>
  </si>
  <si>
    <t>机组维修技术服务-呆账</t>
  </si>
  <si>
    <t>P20220610-000541</t>
  </si>
  <si>
    <t>邢台钢铁</t>
  </si>
  <si>
    <t>蒸汽型溴化锂吸收式冷水机组大修和保养</t>
  </si>
  <si>
    <t>P20220610-000542</t>
  </si>
  <si>
    <t>朝阳规划艺术馆</t>
  </si>
  <si>
    <t>2020-2022中央空调年度维保</t>
  </si>
  <si>
    <t>P20220610-000544</t>
  </si>
  <si>
    <t>瑞成盛达-华亨大厦</t>
  </si>
  <si>
    <t>燃气直燃型溴化锂吸收式冷温水机组控制主板销售（呆账）</t>
  </si>
  <si>
    <t>P20220610-000559</t>
  </si>
  <si>
    <t>遵化国际饭店</t>
  </si>
  <si>
    <t>2#蒸汽型溴化锂吸收式冷水机组检漏等技术服务合同</t>
  </si>
  <si>
    <t>P20220610-000562</t>
  </si>
  <si>
    <t>辅机-冷却塔</t>
  </si>
  <si>
    <t>2020年开式横流冷却塔年度保养和水质稳定处理技术服务</t>
  </si>
  <si>
    <t>P20220610-000563</t>
  </si>
  <si>
    <t>美洋物业-和乔丽晶</t>
  </si>
  <si>
    <t>P20220610-000579</t>
  </si>
  <si>
    <t>直燃型溴化锂吸收式冷温水机组年度保养技术服务合同-呆账</t>
  </si>
  <si>
    <t>P20220610-000580</t>
  </si>
  <si>
    <t>骏马国际酒店</t>
  </si>
  <si>
    <t>2020年直燃机年度保养技术服务合同-呆账</t>
  </si>
  <si>
    <t>P20220610-000584</t>
  </si>
  <si>
    <t>内蒙古鹿勤-包头市人民政府服务中心</t>
  </si>
  <si>
    <t>2台直燃机年度维保</t>
  </si>
  <si>
    <t>P20220613-000587</t>
  </si>
  <si>
    <t>北京大学-北大畅春园</t>
  </si>
  <si>
    <t>22-23年一台真空锅炉维保</t>
  </si>
  <si>
    <t>P20220614-000588</t>
  </si>
  <si>
    <t>2022年蒸汽管道更换</t>
  </si>
  <si>
    <t>P20220614-000589</t>
  </si>
  <si>
    <t>2021年富地广场风机盘管清洗项目-呆账</t>
  </si>
  <si>
    <t>P20220614-000591</t>
  </si>
  <si>
    <t>2022年热泵热水机组换热器化学清洗预膜</t>
  </si>
  <si>
    <t>P20220614-000593</t>
  </si>
  <si>
    <t>富力万丽酒店2018年直燃机采购合同</t>
  </si>
  <si>
    <t>P20220614-000594</t>
  </si>
  <si>
    <t>2022年集中隔离观察点设备机房运行服务</t>
  </si>
  <si>
    <t>P20220614-000595</t>
  </si>
  <si>
    <t>22年2号机组维修</t>
  </si>
  <si>
    <t>P20220614-000596</t>
  </si>
  <si>
    <t>望京合生麒麟新天地</t>
  </si>
  <si>
    <t>2#冷冻机大修施工项目</t>
  </si>
  <si>
    <t>P20220614-000597</t>
  </si>
  <si>
    <t>明拓集团</t>
  </si>
  <si>
    <t>销售压力变送器，电动两通调节阀</t>
  </si>
  <si>
    <t>P20220615-000598</t>
  </si>
  <si>
    <t>宝健</t>
  </si>
  <si>
    <t>2台溴化锂机组检修</t>
  </si>
  <si>
    <t>P20220616-000601</t>
  </si>
  <si>
    <t>16台风机盘管清洗</t>
  </si>
  <si>
    <t>P20220621-000604</t>
  </si>
  <si>
    <t>天工兴邦-嘉美风尚</t>
  </si>
  <si>
    <t>22-23年直燃机年度保养</t>
  </si>
  <si>
    <t>P20220622-000606</t>
  </si>
  <si>
    <t>销售冷剂泵和溶液泵</t>
  </si>
  <si>
    <t>P20220622-000607</t>
  </si>
  <si>
    <t>22年室内盘管安装循环泵</t>
  </si>
  <si>
    <t>P20220623-000610</t>
  </si>
  <si>
    <t>22-23年螺杆机年度保养</t>
  </si>
  <si>
    <t>P20220627-000612</t>
  </si>
  <si>
    <t>青海宜化</t>
  </si>
  <si>
    <t>溴化锂机组维修</t>
  </si>
  <si>
    <t>P20220627-000613</t>
  </si>
  <si>
    <t>东方上达-翠微大成路店</t>
  </si>
  <si>
    <t>2台直燃机吸收器冷凝器化学清洗</t>
  </si>
  <si>
    <t>P20220628-000614</t>
  </si>
  <si>
    <t>中检大厦</t>
  </si>
  <si>
    <t>3台直燃机低氮改造</t>
  </si>
  <si>
    <t>P20220630-000616</t>
  </si>
  <si>
    <t>中牧实业</t>
  </si>
  <si>
    <t>中牧实验大楼空调维保托管</t>
  </si>
  <si>
    <t>P20220701-000618</t>
  </si>
  <si>
    <t>松下冷机-果蔬好生活北京泛亚店</t>
  </si>
  <si>
    <t>冷冻机保温服务</t>
  </si>
  <si>
    <t>P20220701-000620</t>
  </si>
  <si>
    <t>22年因房间不出风改造风道</t>
  </si>
  <si>
    <t>P20220701-000621</t>
  </si>
  <si>
    <t>2022年销售5桶清洗剂</t>
  </si>
  <si>
    <t>P20220704-000622</t>
  </si>
  <si>
    <t>22-23年2台直燃机年度维保</t>
  </si>
  <si>
    <t>P20220705-000625</t>
  </si>
  <si>
    <t>天津劝宝超市-劝宝新都汇</t>
  </si>
  <si>
    <t>22-23年1台直燃机年度维保</t>
  </si>
  <si>
    <t>P20220705-000627</t>
  </si>
  <si>
    <t>天津鲁华</t>
  </si>
  <si>
    <t>螺杆机单次保养</t>
  </si>
  <si>
    <t>P20220705-000628</t>
  </si>
  <si>
    <t>水泵加装变频器工程</t>
  </si>
  <si>
    <t>P20220705-000629</t>
  </si>
  <si>
    <t>天津空气动力-中粮</t>
  </si>
  <si>
    <t>P20220707-000633</t>
  </si>
  <si>
    <t>城建大厦</t>
  </si>
  <si>
    <t>1#锅炉大修</t>
  </si>
  <si>
    <t>P20220707-000634</t>
  </si>
  <si>
    <t>安装一台二手水泵</t>
  </si>
  <si>
    <t>P20220711-000635</t>
  </si>
  <si>
    <t>德胜门合生财富广场</t>
  </si>
  <si>
    <t>3#机加注制冷剂</t>
  </si>
  <si>
    <t>P20220711-000636</t>
  </si>
  <si>
    <t>P20220712-000639</t>
  </si>
  <si>
    <t>2022年2#直燃机低氮改造</t>
  </si>
  <si>
    <t>P20220715-000645</t>
  </si>
  <si>
    <t>承德围场-顶奕酒店</t>
  </si>
  <si>
    <t>2022年2台螺杆机单次保养</t>
  </si>
  <si>
    <t>P20220717-000646</t>
  </si>
  <si>
    <t>宣钢-焦化厂一净化</t>
  </si>
  <si>
    <t>2022年焦化厂二区溴化锂机组维修20220907</t>
  </si>
  <si>
    <t>P20220718-000647</t>
  </si>
  <si>
    <t>圆歌文化-白沟国际商贸城</t>
  </si>
  <si>
    <t>水泵维修</t>
  </si>
  <si>
    <t>P20220722-000652</t>
  </si>
  <si>
    <t>上海诺冷-北京怀柔区冰上运动中心</t>
  </si>
  <si>
    <t>1台螺杆机维修</t>
  </si>
  <si>
    <t>P20220726-000654</t>
  </si>
  <si>
    <t>22年销售一台冷却塔电机</t>
  </si>
  <si>
    <t>P20220728-000655</t>
  </si>
  <si>
    <t>2台直燃机年度维保，水处理</t>
  </si>
  <si>
    <t>P20220728-000656</t>
  </si>
  <si>
    <t>宝坻商业总公司-劝宝购物广场</t>
  </si>
  <si>
    <t>22年负一层人防区空调降噪风机盘管安装</t>
  </si>
  <si>
    <t>P20220801-000660</t>
  </si>
  <si>
    <t>P20220801-000661</t>
  </si>
  <si>
    <t>首商伟业</t>
  </si>
  <si>
    <t>1台直燃机年度维保</t>
  </si>
  <si>
    <t>P20220801-000662</t>
  </si>
  <si>
    <t>更换膨胀阀</t>
  </si>
  <si>
    <t>P20220802-000663</t>
  </si>
  <si>
    <t>承德围场-丽都酒店</t>
  </si>
  <si>
    <t>6台风冷冷热泵机组单次保养</t>
  </si>
  <si>
    <t>P20220805-000664</t>
  </si>
  <si>
    <t>22年东泵站热泵检修</t>
  </si>
  <si>
    <t>P20220809-000669</t>
  </si>
  <si>
    <t>3台直燃机，4台冷却塔，水处理年度维保</t>
  </si>
  <si>
    <t>P20220810-000670</t>
  </si>
  <si>
    <t>朗姿女装裕华路店</t>
  </si>
  <si>
    <t>一台溴冷机维修</t>
  </si>
  <si>
    <t>P20220812-000672</t>
  </si>
  <si>
    <t>22年1#冷冻机机蒸发器铜管二次堵漏维修</t>
  </si>
  <si>
    <t>P20220815-000674</t>
  </si>
  <si>
    <t>安装可燃气体探测器</t>
  </si>
  <si>
    <t>P20220815-000675</t>
  </si>
  <si>
    <t>顶奕香河国际酒店</t>
  </si>
  <si>
    <t>2022年4台螺杆机单次保养</t>
  </si>
  <si>
    <t>P20220815-000676</t>
  </si>
  <si>
    <t>西安新东方大厦</t>
  </si>
  <si>
    <t>工程-销售</t>
  </si>
  <si>
    <t>销售2台直燃机</t>
  </si>
  <si>
    <t>P20220821-000680</t>
  </si>
  <si>
    <t>深圳万物-万科望京时代中心</t>
  </si>
  <si>
    <t>更换6个软连接，30台水泵保养</t>
  </si>
  <si>
    <t>P20220822-000683</t>
  </si>
  <si>
    <t>李家大院食府</t>
  </si>
  <si>
    <t>22-23一台直燃机年度保养</t>
  </si>
  <si>
    <t>P20220824-000694</t>
  </si>
  <si>
    <t>P20220831-000716</t>
  </si>
  <si>
    <t>2022年销售二手温度模块</t>
  </si>
  <si>
    <t>P20220901-000719</t>
  </si>
  <si>
    <t>包头昊锐稀土</t>
  </si>
  <si>
    <t>常压锅炉维修20220904-包头市昊锐稀土有限公司-九原区</t>
  </si>
  <si>
    <t>P20220904-000721</t>
  </si>
  <si>
    <t>22年销售两个模块</t>
  </si>
  <si>
    <t>P20220906-000723</t>
  </si>
  <si>
    <t>隆福大厦</t>
  </si>
  <si>
    <t>2022年供暖季3台锅炉维保、</t>
  </si>
  <si>
    <t>P20220913-000731</t>
  </si>
  <si>
    <t>博大开拓-经海七厂</t>
  </si>
  <si>
    <t>22-23年1台吸收式热泵年度保养</t>
  </si>
  <si>
    <t>P20220915-000732</t>
  </si>
  <si>
    <t>博大开拓-经海五厂</t>
  </si>
  <si>
    <t>22年-23年吸收式热泵保养</t>
  </si>
  <si>
    <t>P20220916-000734</t>
  </si>
  <si>
    <t>直燃机和锅炉年度保养</t>
  </si>
  <si>
    <t>P20220919-000737</t>
  </si>
  <si>
    <t>23-24年1台直燃机、冷却塔、水处理年度维保</t>
  </si>
  <si>
    <t>P20221010-000742</t>
  </si>
  <si>
    <t>曼驰-101中学</t>
  </si>
  <si>
    <t>3台螺杆机单次保养</t>
  </si>
  <si>
    <t>P20221010-000743</t>
  </si>
  <si>
    <t>热泵零售20221011-承德白楼宾馆</t>
  </si>
  <si>
    <t>P20221011-000745</t>
  </si>
  <si>
    <t>国豪物业-韦伯豪家园</t>
  </si>
  <si>
    <t>锅炉EMC运营20221012</t>
  </si>
  <si>
    <t>P20221012-000747</t>
  </si>
  <si>
    <t>22-23年2台溴化锂年度保养</t>
  </si>
  <si>
    <t>P20221014-000752</t>
  </si>
  <si>
    <t>万泉庄一号院</t>
  </si>
  <si>
    <t>6台壁挂炉年度保养</t>
  </si>
  <si>
    <t>P20221018-000757</t>
  </si>
  <si>
    <t>天津南开劝业场</t>
  </si>
  <si>
    <t>2022年度直燃机年度维保、日常运行</t>
  </si>
  <si>
    <t>P20221018-000758</t>
  </si>
  <si>
    <t>上海诺冷-顺义微构工场</t>
  </si>
  <si>
    <t>一台螺杆机维修</t>
  </si>
  <si>
    <t>P20221105-000770</t>
  </si>
  <si>
    <t>解放军93617部队</t>
  </si>
  <si>
    <t>4台锅炉年度保养和运行</t>
  </si>
  <si>
    <t>P20221105-000771</t>
  </si>
  <si>
    <t>22年真空锅炉保养</t>
  </si>
  <si>
    <t>P20221107-000772</t>
  </si>
  <si>
    <t>远东京海制冷-克拉玛依大厦</t>
  </si>
  <si>
    <t>一台直燃机检漏，维修</t>
  </si>
  <si>
    <t>P20221114-000774</t>
  </si>
  <si>
    <t>螺杆机组零售20221116-北京乔治费歇尔管路系统有限公司</t>
  </si>
  <si>
    <t>P20221116-000775</t>
  </si>
  <si>
    <t>2023年溴化锂机组保养同城街店</t>
  </si>
  <si>
    <t>P20221121-000781</t>
  </si>
  <si>
    <t>首华物业-国家体育总局训练局</t>
  </si>
  <si>
    <t>4台锅炉年度保养</t>
  </si>
  <si>
    <t>P20221124-000783</t>
  </si>
  <si>
    <t>直燃机、锅炉、水泵、水处理保养+机房运行</t>
  </si>
  <si>
    <t>P20221202-000792</t>
  </si>
  <si>
    <t>22年采购一支火焰检测器</t>
  </si>
  <si>
    <t>P20221203-000793</t>
  </si>
  <si>
    <t>精密空调零售20221205-CPE-中国石油工程建设有限公司</t>
  </si>
  <si>
    <t>P20221205-000795</t>
  </si>
  <si>
    <t>大唐陕西发电-各火电企业</t>
  </si>
  <si>
    <t>2022 年空调维修保养（打捆）维护-2022 年 12 月大唐陕西发电有限公司各火电企业</t>
  </si>
  <si>
    <t>P20221208-000796</t>
  </si>
  <si>
    <t>2022年9月直燃型冷热水机组维保</t>
  </si>
  <si>
    <t>P20221209-000798</t>
  </si>
  <si>
    <t>2023年中央空调溴化锂机组保养</t>
  </si>
  <si>
    <t>P20221212-000799</t>
  </si>
  <si>
    <t>2023年螺杆机组保养</t>
  </si>
  <si>
    <t>P20221213-000800</t>
  </si>
  <si>
    <t>2022-2023年度锅炉、板换等维保</t>
  </si>
  <si>
    <t>P20221214-000801</t>
  </si>
  <si>
    <t>国信-朝航-大兴机场</t>
  </si>
  <si>
    <t>大兴机场行李系统行李现场基础运维业务服务采购项目</t>
  </si>
  <si>
    <t>P20221223-000806</t>
  </si>
  <si>
    <t>2023年溴化锂机组年度保养保养</t>
  </si>
  <si>
    <t>P20221223-000807</t>
  </si>
  <si>
    <t>青岛广联升-泰州明发广场</t>
  </si>
  <si>
    <t>2022年蒸汽锅炉运行</t>
  </si>
  <si>
    <t>P20221226-000809</t>
  </si>
  <si>
    <t>溴化锂机组保养</t>
  </si>
  <si>
    <t>P20221228-000810</t>
  </si>
  <si>
    <t>2023年销售1套麦克维尔离心机和1台启动柜</t>
  </si>
  <si>
    <t>P20221228-000812</t>
  </si>
  <si>
    <t>P20221228-000813</t>
  </si>
  <si>
    <t>2022-2023年锅炉年度保养</t>
  </si>
  <si>
    <t>P20230114-000829</t>
  </si>
  <si>
    <t>世邦魏理仕-朗诗大厦（融汇佳盛）</t>
  </si>
  <si>
    <t>直燃机、冷却塔、水泵、软化水箱、软水器、分水器、集水器年度保养</t>
  </si>
  <si>
    <t>P20230114-000830</t>
  </si>
  <si>
    <t>三河兴达房地产</t>
  </si>
  <si>
    <t>2023年兴达国道南办公楼三层中央空调重新安装调试工程（三层，建筑面积约6800㎡）</t>
  </si>
  <si>
    <t>P20230201-000837</t>
  </si>
  <si>
    <t>2#锅炉更换扇形轮及压力变送器</t>
  </si>
  <si>
    <t>P20230207-000842</t>
  </si>
  <si>
    <t>2023年4号机组更换变频器（西诺克）</t>
  </si>
  <si>
    <t>P20230207-000843</t>
  </si>
  <si>
    <t>松下制冷-中钢</t>
  </si>
  <si>
    <t>SG-63H分体组装（松下制冷（大连）有限公司）、DG-51H分体组装（松下制冷（大连）有限公司）、LCC-92DH分体组装（松下制冷（大连）有限公司）</t>
  </si>
  <si>
    <t>P20230208-000844</t>
  </si>
  <si>
    <t>嘉诚热力</t>
  </si>
  <si>
    <t>一台锅炉单次故障处理</t>
  </si>
  <si>
    <t>P20230216-000848</t>
  </si>
  <si>
    <t>2023年3号机组更换变频器（ABB）</t>
  </si>
  <si>
    <t>P20230220-000852</t>
  </si>
  <si>
    <t>株洲建设雅马哈</t>
  </si>
  <si>
    <t>购买一个控制显示屏</t>
  </si>
  <si>
    <t>P20230220-000854</t>
  </si>
  <si>
    <t>2022年2台螺杆机单次保养增项</t>
  </si>
  <si>
    <t>P20230224-000861</t>
  </si>
  <si>
    <t>23年贰台直燃机年度保养</t>
  </si>
  <si>
    <t>P20230301-000865</t>
  </si>
  <si>
    <t>天昱诚-天津汉沽如家酒店</t>
  </si>
  <si>
    <t>2022年伺服电机，相序保护开关更换</t>
  </si>
  <si>
    <t>P20230302-000868</t>
  </si>
  <si>
    <t>2023年机组解码</t>
  </si>
  <si>
    <t>P20230302-000869</t>
  </si>
  <si>
    <t>圆歌文化-宜佳旺购物广场</t>
  </si>
  <si>
    <t>1台螺杆机，2台离心机年度维保</t>
  </si>
  <si>
    <t>P20230302-000870</t>
  </si>
  <si>
    <t>维修费预付</t>
  </si>
  <si>
    <t>P20230302-000871</t>
  </si>
  <si>
    <t>云郦酒店</t>
  </si>
  <si>
    <t>一台直燃机及冷却塔年度保养及水处理</t>
  </si>
  <si>
    <t>P20230303-000872</t>
  </si>
  <si>
    <t>23-24年直燃机保养合同</t>
  </si>
  <si>
    <t>P20230307-000879</t>
  </si>
  <si>
    <t>23-24年直燃机房支行合同</t>
  </si>
  <si>
    <t>P20230307-000880</t>
  </si>
  <si>
    <t>P20230313-000886</t>
  </si>
  <si>
    <t>23-24年1台直燃机年度保养</t>
  </si>
  <si>
    <t>P20230313-000887</t>
  </si>
  <si>
    <t>23-24年3台离心机年度保养</t>
  </si>
  <si>
    <t>P20230315-000890</t>
  </si>
  <si>
    <t>直燃机安装增项（C栋屋面烟道位置改变）</t>
  </si>
  <si>
    <t>P20230324-000906</t>
  </si>
  <si>
    <t>兴安嘉业</t>
  </si>
  <si>
    <t>中央空调溴化锂机组</t>
  </si>
  <si>
    <t>2023年4月兴安嘉业更换屏蔽泵两台</t>
  </si>
  <si>
    <t>P20230404-000920</t>
  </si>
  <si>
    <t>昌平南口-北京昌乐万达广场商业运营管理有限公司</t>
  </si>
  <si>
    <t>主机-溴化锂机组维修20230406-昌平南口-北京昌乐万达广场商业运营管理有限公司</t>
  </si>
  <si>
    <t>P20230406-000922</t>
  </si>
  <si>
    <t>P20230411-000927</t>
  </si>
  <si>
    <t>信翔恒瑞-皇城国际</t>
  </si>
  <si>
    <t>Z20230413-000001</t>
  </si>
  <si>
    <t>无</t>
  </si>
  <si>
    <t>管理-部门</t>
  </si>
  <si>
    <t>2022财年-运维部-部门管理</t>
  </si>
  <si>
    <t>Z20230413-000002</t>
  </si>
  <si>
    <t>2022财年-销售部-部门管理</t>
  </si>
  <si>
    <t>Z20230413-000003</t>
  </si>
  <si>
    <t>2022财年-工程部-部门管理</t>
  </si>
  <si>
    <t>Z20230413-000004</t>
  </si>
  <si>
    <t>2022财年-总裁室-部门管理</t>
  </si>
  <si>
    <t>Z20230413-000005</t>
  </si>
  <si>
    <t>2022财年-财务部-部门管理</t>
  </si>
  <si>
    <t>Z20230413-000006</t>
  </si>
  <si>
    <t>2022财年-信息部-部门管理</t>
  </si>
  <si>
    <t>Z20230413-000007</t>
  </si>
  <si>
    <t>2022财年-商贸部-部门管理</t>
  </si>
  <si>
    <t>Z20230413-000008</t>
  </si>
  <si>
    <t>2022财年-综合部-部门管理</t>
  </si>
  <si>
    <t>Z20230413-000009</t>
  </si>
  <si>
    <t>2022财年-客服部-部门管理</t>
  </si>
  <si>
    <t>Z20230413-000010</t>
  </si>
  <si>
    <t>2023财年-运维部-部门管理</t>
  </si>
  <si>
    <t>Z20230413-000011</t>
  </si>
  <si>
    <t>2023财年-销售部-部门管理</t>
  </si>
  <si>
    <t>Z20230413-000012</t>
  </si>
  <si>
    <t>2023财年-工程部-部门管理</t>
  </si>
  <si>
    <t>Z20230413-000013</t>
  </si>
  <si>
    <t>2023财年-总裁室-部门管理</t>
  </si>
  <si>
    <t>Z20230413-000014</t>
  </si>
  <si>
    <t>2023财年-财务部-部门管理</t>
  </si>
  <si>
    <t>Z20230413-000015</t>
  </si>
  <si>
    <t>2023财年-信息部-部门管理</t>
  </si>
  <si>
    <t>Z20230413-000016</t>
  </si>
  <si>
    <t>2023财年-商贸部-部门管理</t>
  </si>
  <si>
    <t>Z20230413-000017</t>
  </si>
  <si>
    <t>2023财年-综合部-部门管理</t>
  </si>
  <si>
    <t>Z20230413-000018</t>
  </si>
  <si>
    <t>2023财年-客服部-部门管理</t>
  </si>
  <si>
    <t>Z20230413-000019</t>
  </si>
  <si>
    <t>Z20230413-000029</t>
  </si>
  <si>
    <t>Z20230413-000030</t>
  </si>
  <si>
    <t>Z20230413-000033</t>
  </si>
  <si>
    <t>Z20230413-000034</t>
  </si>
  <si>
    <t>Z20230413-000035</t>
  </si>
  <si>
    <t>Z20230413-000036</t>
  </si>
  <si>
    <t>Z20230413-000037</t>
  </si>
  <si>
    <t>Z20230413-000038</t>
  </si>
  <si>
    <t>Z20230413-000039</t>
  </si>
  <si>
    <t>Z20230413-000042</t>
  </si>
  <si>
    <t>Z20230413-000044</t>
  </si>
  <si>
    <t>Z20230413-000045</t>
  </si>
  <si>
    <t>Z20230413-000046</t>
  </si>
  <si>
    <t>Z20230413-000048</t>
  </si>
  <si>
    <t>Z20230413-000049</t>
  </si>
  <si>
    <t>Z20230413-000051</t>
  </si>
  <si>
    <t>Z20230413-000052</t>
  </si>
  <si>
    <t>Z20230413-000053</t>
  </si>
  <si>
    <t>Z20230413-000054</t>
  </si>
  <si>
    <t>Z20230413-000055</t>
  </si>
  <si>
    <t>Z20230413-000065</t>
  </si>
  <si>
    <t>Z20230413-000066</t>
  </si>
  <si>
    <t>Z20230413-000068</t>
  </si>
  <si>
    <t>Z20230413-000069</t>
  </si>
  <si>
    <t>Z20230413-000071</t>
  </si>
  <si>
    <t>Z20230413-000072</t>
  </si>
  <si>
    <t>Z20230413-000073</t>
  </si>
  <si>
    <t>Z20230413-000074</t>
  </si>
  <si>
    <t>Z20230413-000075</t>
  </si>
  <si>
    <t>Z20230413-000076</t>
  </si>
  <si>
    <t>Z20230413-000078</t>
  </si>
  <si>
    <t>Z20230413-000080</t>
  </si>
  <si>
    <t>Z20230413-000081</t>
  </si>
  <si>
    <t>Z20230413-000082</t>
  </si>
  <si>
    <t>中央空调溴化锂机组EMC运营20220623</t>
  </si>
  <si>
    <t>P20220623-000609</t>
  </si>
  <si>
    <t>深圳万物-望京万科时代</t>
  </si>
  <si>
    <t>辅助设备-水泵维修20230130-望京万科时代中心-深圳万物商企物业有限公司</t>
  </si>
  <si>
    <t>P20230130-000831</t>
  </si>
  <si>
    <t>2023-2024电制冷年度维保-北京华联商厦股份有限公司丰台分公司</t>
  </si>
  <si>
    <t>P20230306-000876</t>
  </si>
  <si>
    <t>主机-常压锅炉零售20230323-深圳万物-望京万科时代</t>
  </si>
  <si>
    <t>P20230323-000904</t>
  </si>
  <si>
    <t>主机-溴化锂机组零售20230327-韩太汽车</t>
  </si>
  <si>
    <t>P20230327-000912</t>
  </si>
  <si>
    <t>北京北青华宁</t>
  </si>
  <si>
    <t>主机-溴化锂机组保养20230328-北京北青华宁</t>
  </si>
  <si>
    <t>P20230328-000913</t>
  </si>
  <si>
    <t>华电-盈坤世纪</t>
  </si>
  <si>
    <t>2023年盈坤世纪电制冷机组年度保养</t>
  </si>
  <si>
    <t>P20230330-000916</t>
  </si>
  <si>
    <t>主机-电制冷机组保养20230404-荣宝斋</t>
  </si>
  <si>
    <t>P20230404-000919</t>
  </si>
  <si>
    <t>主机-溴化锂机组保养20230411-将台酒店</t>
  </si>
  <si>
    <t>P20230411-000928</t>
  </si>
  <si>
    <t>直燃机安装补充协议增项（直燃机冷却水管路由及三通阀及烟囱路</t>
  </si>
  <si>
    <t>P20230413-000935</t>
  </si>
  <si>
    <t>P20230413-000936</t>
  </si>
  <si>
    <t>2023年海特光电电制冷机组保养续签</t>
  </si>
  <si>
    <t>P20230413-000937</t>
  </si>
  <si>
    <t>煤制甲醇合成车间B区</t>
  </si>
  <si>
    <t>主机-溴化锂机组保养20230417-煤制甲醇合成车间B区</t>
  </si>
  <si>
    <t>P20230417-000943</t>
  </si>
  <si>
    <t>以岭北京商务公司</t>
  </si>
  <si>
    <t>其他保养-能环--以岭北京商务公司-20230421</t>
  </si>
  <si>
    <t>P20230421-000947</t>
  </si>
  <si>
    <t>鑫杭盛+西单明珠商场</t>
  </si>
  <si>
    <t>主机-电制冷机组保养-能环--鑫杭盛+西单明珠商场-20230423</t>
  </si>
  <si>
    <t>P20230423-000949</t>
  </si>
  <si>
    <t>中赫工体</t>
  </si>
  <si>
    <t>主机-电制冷机组运行20230216-工人体育馆-中赫工体（北京）商业运营管理有限公司</t>
  </si>
  <si>
    <t>P20230216-000847</t>
  </si>
  <si>
    <t>氯碱厂电解车间</t>
  </si>
  <si>
    <t>商贸-其他</t>
  </si>
  <si>
    <t>主机-电制冷机组其他-能环--氯碱厂电解车间-20230424</t>
  </si>
  <si>
    <t>P20230424-000952</t>
  </si>
  <si>
    <t>刘伟中</t>
  </si>
  <si>
    <t>2020-2021年度空气源热泵购销合同（134950）-承德白楼宾馆</t>
  </si>
  <si>
    <t>P20220610-000442</t>
  </si>
  <si>
    <t>Z20230413-000083</t>
  </si>
  <si>
    <t>华昌物业-成都妇女儿童中心</t>
  </si>
  <si>
    <t>主机-溴化锂</t>
  </si>
  <si>
    <t>主机-溴化锂机组保养20230306-华昌物业-成都妇女儿童中心</t>
  </si>
  <si>
    <t>P20230306-000874</t>
  </si>
  <si>
    <t>主机-电制冷机组保养-峻林--首华物业-国家体育总局训练局-20230504</t>
  </si>
  <si>
    <t>P20230504-000968</t>
  </si>
  <si>
    <t>经办人</t>
  </si>
  <si>
    <t>应收部门</t>
  </si>
  <si>
    <t>收入二类</t>
  </si>
  <si>
    <t>摘要</t>
  </si>
  <si>
    <t>应收日期</t>
  </si>
  <si>
    <t>应收金额</t>
  </si>
  <si>
    <t>应收类型</t>
  </si>
  <si>
    <t>填写人</t>
  </si>
  <si>
    <t>备注</t>
  </si>
  <si>
    <t>期数</t>
  </si>
  <si>
    <t>已结款</t>
  </si>
  <si>
    <t>未结款</t>
  </si>
  <si>
    <t>已开票</t>
  </si>
  <si>
    <t>未开票</t>
  </si>
  <si>
    <t>应收公司</t>
  </si>
  <si>
    <t>应收编号</t>
  </si>
  <si>
    <t>应收编码</t>
  </si>
  <si>
    <t>审批日期</t>
  </si>
  <si>
    <t>审批人</t>
  </si>
  <si>
    <t>审批状态</t>
  </si>
  <si>
    <t>审批意见</t>
  </si>
  <si>
    <t>应收00001</t>
  </si>
  <si>
    <t>应收00002</t>
  </si>
  <si>
    <t>应收00003</t>
  </si>
  <si>
    <t>应收00004</t>
  </si>
  <si>
    <t>应收00005</t>
  </si>
  <si>
    <t>应收00006</t>
  </si>
  <si>
    <t>应收00007</t>
  </si>
  <si>
    <t>应收00008</t>
  </si>
  <si>
    <t>应收00009</t>
  </si>
  <si>
    <t>应收00010</t>
  </si>
  <si>
    <t>应收00011</t>
  </si>
  <si>
    <t>应收00012</t>
  </si>
  <si>
    <t>应收00013</t>
  </si>
  <si>
    <t>应收00014</t>
  </si>
  <si>
    <t>应收00015</t>
  </si>
  <si>
    <t>应收00016</t>
  </si>
  <si>
    <t>应收00017</t>
  </si>
  <si>
    <t>应收00018</t>
  </si>
  <si>
    <t>应收00019</t>
  </si>
  <si>
    <t>应收00020</t>
  </si>
  <si>
    <t>应收00021</t>
  </si>
  <si>
    <t>应收00022</t>
  </si>
  <si>
    <t>应收00023</t>
  </si>
  <si>
    <t>应收00024</t>
  </si>
  <si>
    <t>应收00025</t>
  </si>
  <si>
    <t>应收00026</t>
  </si>
  <si>
    <t>应收00027</t>
  </si>
  <si>
    <t>应收00028</t>
  </si>
  <si>
    <t>应收00029</t>
  </si>
  <si>
    <t>应收00030</t>
  </si>
  <si>
    <t>应收00031</t>
  </si>
  <si>
    <t>应收00032</t>
  </si>
  <si>
    <t>应收00033</t>
  </si>
  <si>
    <t>应收00034</t>
  </si>
  <si>
    <t>应收00035</t>
  </si>
  <si>
    <t>应收00036</t>
  </si>
  <si>
    <t>应收00037</t>
  </si>
  <si>
    <t>应收00038</t>
  </si>
  <si>
    <t>应收00039</t>
  </si>
  <si>
    <t>应收00040</t>
  </si>
  <si>
    <t>应收00041</t>
  </si>
  <si>
    <t>应收00042</t>
  </si>
  <si>
    <t>应收00043</t>
  </si>
  <si>
    <t>应收00044</t>
  </si>
  <si>
    <t>应收00045</t>
  </si>
  <si>
    <t>应收00046</t>
  </si>
  <si>
    <t>应收00047</t>
  </si>
  <si>
    <t>应收00048</t>
  </si>
  <si>
    <t>应收00049</t>
  </si>
  <si>
    <t>应收00050</t>
  </si>
  <si>
    <t>应收00051</t>
  </si>
  <si>
    <t>应收00052</t>
  </si>
  <si>
    <t>应收00053</t>
  </si>
  <si>
    <t>应收00054</t>
  </si>
  <si>
    <t>应收00055</t>
  </si>
  <si>
    <t>应收00056</t>
  </si>
  <si>
    <t>应收00057</t>
  </si>
  <si>
    <t>应收00058</t>
  </si>
  <si>
    <t>应收00059</t>
  </si>
  <si>
    <t>应收00060</t>
  </si>
  <si>
    <t>应收00061</t>
  </si>
  <si>
    <t>应收00062</t>
  </si>
  <si>
    <t>应收00063</t>
  </si>
  <si>
    <t>应收00064</t>
  </si>
  <si>
    <t>应收00065</t>
  </si>
  <si>
    <t>应收00066</t>
  </si>
  <si>
    <t>应收00067</t>
  </si>
  <si>
    <t>应收00068</t>
  </si>
  <si>
    <t>应收00069</t>
  </si>
  <si>
    <t>应收00070</t>
  </si>
  <si>
    <t>应收00071</t>
  </si>
  <si>
    <t>应收00072</t>
  </si>
  <si>
    <t>应收00073</t>
  </si>
  <si>
    <t>应收00074</t>
  </si>
  <si>
    <t>应收00075</t>
  </si>
  <si>
    <t>应收00076</t>
  </si>
  <si>
    <t>应收00077</t>
  </si>
  <si>
    <t>应收00078</t>
  </si>
  <si>
    <t>应收00079</t>
  </si>
  <si>
    <t>应收00080</t>
  </si>
  <si>
    <t>应收00081</t>
  </si>
  <si>
    <t>应收00082</t>
  </si>
  <si>
    <t>应收00083</t>
  </si>
  <si>
    <t>应收00084</t>
  </si>
  <si>
    <t>应收00085</t>
  </si>
  <si>
    <t>应收00086</t>
  </si>
  <si>
    <t>应收00087</t>
  </si>
  <si>
    <t>应收00088</t>
  </si>
  <si>
    <t>应收00089</t>
  </si>
  <si>
    <t>应收00090</t>
  </si>
  <si>
    <t>应收00091</t>
  </si>
  <si>
    <t>应收00092</t>
  </si>
  <si>
    <t>应收00093</t>
  </si>
  <si>
    <t>应收00094</t>
  </si>
  <si>
    <t>应收00095</t>
  </si>
  <si>
    <t>应收00096</t>
  </si>
  <si>
    <t>应收00097</t>
  </si>
  <si>
    <t>应收00098</t>
  </si>
  <si>
    <t>应收00099</t>
  </si>
  <si>
    <t>应收00100</t>
  </si>
  <si>
    <t>应收00101</t>
  </si>
  <si>
    <t>应收00102</t>
  </si>
  <si>
    <t>应收00103</t>
  </si>
  <si>
    <t>应收00104</t>
  </si>
  <si>
    <t>应收00105</t>
  </si>
  <si>
    <t>应收00106</t>
  </si>
  <si>
    <t>应收00107</t>
  </si>
  <si>
    <t>应收00108</t>
  </si>
  <si>
    <t>应收00109</t>
  </si>
  <si>
    <t>应收00110</t>
  </si>
  <si>
    <t>应收00111</t>
  </si>
  <si>
    <t>应收00112</t>
  </si>
  <si>
    <t>应收00113</t>
  </si>
  <si>
    <t>应收00114</t>
  </si>
  <si>
    <t>应收00115</t>
  </si>
  <si>
    <t>应收00116</t>
  </si>
  <si>
    <t>应收00117</t>
  </si>
  <si>
    <t>应收00118</t>
  </si>
  <si>
    <t>应收00119</t>
  </si>
  <si>
    <t>应收00120</t>
  </si>
  <si>
    <t>应收00121</t>
  </si>
  <si>
    <t>应收00122</t>
  </si>
  <si>
    <t>应收00123</t>
  </si>
  <si>
    <t>应收00124</t>
  </si>
  <si>
    <t>应收00125</t>
  </si>
  <si>
    <t>应收00126</t>
  </si>
  <si>
    <t>应收00127</t>
  </si>
  <si>
    <t>应收00128</t>
  </si>
  <si>
    <t>应收00129</t>
  </si>
  <si>
    <t>应收00130</t>
  </si>
  <si>
    <t>应收00131</t>
  </si>
  <si>
    <t>应收00132</t>
  </si>
  <si>
    <t>应收00133</t>
  </si>
  <si>
    <t>应收00134</t>
  </si>
  <si>
    <t>应收00135</t>
  </si>
  <si>
    <t>应收00136</t>
  </si>
  <si>
    <t>应收00137</t>
  </si>
  <si>
    <t>应收00138</t>
  </si>
  <si>
    <t>应收00139</t>
  </si>
  <si>
    <t>应收00140</t>
  </si>
  <si>
    <t>应收00141</t>
  </si>
  <si>
    <t>应收00142</t>
  </si>
  <si>
    <t>应收00143</t>
  </si>
  <si>
    <t>应收00144</t>
  </si>
  <si>
    <t>应收00145</t>
  </si>
  <si>
    <t>应收00146</t>
  </si>
  <si>
    <t>应收00147</t>
  </si>
  <si>
    <t>应收00148</t>
  </si>
  <si>
    <t>应收00149</t>
  </si>
  <si>
    <t>应收00150</t>
  </si>
  <si>
    <t>应收00151</t>
  </si>
  <si>
    <t>应收00152</t>
  </si>
  <si>
    <t>应收00153</t>
  </si>
  <si>
    <t>应收00154</t>
  </si>
  <si>
    <t>应收00155</t>
  </si>
  <si>
    <t>应收00156</t>
  </si>
  <si>
    <t>应收00157</t>
  </si>
  <si>
    <t>应收00158</t>
  </si>
  <si>
    <t>应收00159</t>
  </si>
  <si>
    <t>应收00160</t>
  </si>
  <si>
    <t>应收00161</t>
  </si>
  <si>
    <t>应收00162</t>
  </si>
  <si>
    <t>应收00163</t>
  </si>
  <si>
    <t>应收00164</t>
  </si>
  <si>
    <t>应收00165</t>
  </si>
  <si>
    <t>应收00166</t>
  </si>
  <si>
    <t>应收00167</t>
  </si>
  <si>
    <t>应收00168</t>
  </si>
  <si>
    <t>应收00169</t>
  </si>
  <si>
    <t>应收00170</t>
  </si>
  <si>
    <t>应收00171</t>
  </si>
  <si>
    <t>应收00172</t>
  </si>
  <si>
    <t>应收00173</t>
  </si>
  <si>
    <t>应收00174</t>
  </si>
  <si>
    <t>应收00175</t>
  </si>
  <si>
    <t>应收00176</t>
  </si>
  <si>
    <t>应收00177</t>
  </si>
  <si>
    <t>应收00178</t>
  </si>
  <si>
    <t>应收00179</t>
  </si>
  <si>
    <t>应收00180</t>
  </si>
  <si>
    <t>应收00181</t>
  </si>
  <si>
    <t>应收00182</t>
  </si>
  <si>
    <t>应收00183</t>
  </si>
  <si>
    <t>应收00184</t>
  </si>
  <si>
    <t>应收00185</t>
  </si>
  <si>
    <t>应收00186</t>
  </si>
  <si>
    <t>应收00187</t>
  </si>
  <si>
    <t>应收00188</t>
  </si>
  <si>
    <t>应收00189</t>
  </si>
  <si>
    <t>应收00190</t>
  </si>
  <si>
    <t>应收00191</t>
  </si>
  <si>
    <t>应收00192</t>
  </si>
  <si>
    <t>应收00193</t>
  </si>
  <si>
    <t>应收00194</t>
  </si>
  <si>
    <t>应收00195</t>
  </si>
  <si>
    <t>应收00196</t>
  </si>
  <si>
    <t>应收00197</t>
  </si>
  <si>
    <t>应收00198</t>
  </si>
  <si>
    <t>应收00199</t>
  </si>
  <si>
    <t>应收00200</t>
  </si>
  <si>
    <t>应收00201</t>
  </si>
  <si>
    <t>应收00202</t>
  </si>
  <si>
    <t>应收00203</t>
  </si>
  <si>
    <t>应收00204</t>
  </si>
  <si>
    <t>应收00205</t>
  </si>
  <si>
    <t>应收00206</t>
  </si>
  <si>
    <t>应收00207</t>
  </si>
  <si>
    <t>应收00208</t>
  </si>
  <si>
    <t>应收00209</t>
  </si>
  <si>
    <t>应收00210</t>
  </si>
  <si>
    <t>应收00211</t>
  </si>
  <si>
    <t>应收00212</t>
  </si>
  <si>
    <t>应收00213</t>
  </si>
  <si>
    <t>应收00214</t>
  </si>
  <si>
    <t>应收00215</t>
  </si>
  <si>
    <t>应收00216</t>
  </si>
  <si>
    <t>应收00217</t>
  </si>
  <si>
    <t>应收00218</t>
  </si>
  <si>
    <t>应收00219</t>
  </si>
  <si>
    <t>应收00220</t>
  </si>
  <si>
    <t>应收00221</t>
  </si>
  <si>
    <t>应收00222</t>
  </si>
  <si>
    <t>应收00223</t>
  </si>
  <si>
    <t>应收00224</t>
  </si>
  <si>
    <t>应收00225</t>
  </si>
  <si>
    <t>应收00226</t>
  </si>
  <si>
    <t>应收00227</t>
  </si>
  <si>
    <t>应收00228</t>
  </si>
  <si>
    <t>应收00229</t>
  </si>
  <si>
    <t>应收00230</t>
  </si>
  <si>
    <t>应收00231</t>
  </si>
  <si>
    <t>应收00232</t>
  </si>
  <si>
    <t>应收00233</t>
  </si>
  <si>
    <t>应收00234</t>
  </si>
  <si>
    <t>应收00235</t>
  </si>
  <si>
    <t>应收00236</t>
  </si>
  <si>
    <t>应收00237</t>
  </si>
  <si>
    <t>应收00238</t>
  </si>
  <si>
    <t>应收00239</t>
  </si>
  <si>
    <t>应收00240</t>
  </si>
  <si>
    <t>应收00241</t>
  </si>
  <si>
    <t>应收00242</t>
  </si>
  <si>
    <t>应收00243</t>
  </si>
  <si>
    <t>应收00244</t>
  </si>
  <si>
    <t>应收00245</t>
  </si>
  <si>
    <t>应收00246</t>
  </si>
  <si>
    <t>应收00247</t>
  </si>
  <si>
    <t>应收00248</t>
  </si>
  <si>
    <t>应收00249</t>
  </si>
  <si>
    <t>应收00250</t>
  </si>
  <si>
    <t>应收00251</t>
  </si>
  <si>
    <t>应收00252</t>
  </si>
  <si>
    <t>应收00253</t>
  </si>
  <si>
    <t>应收00254</t>
  </si>
  <si>
    <t>应收00255</t>
  </si>
  <si>
    <t>应收00256</t>
  </si>
  <si>
    <t>应收00257</t>
  </si>
  <si>
    <t>应收00258</t>
  </si>
  <si>
    <t>应收00259</t>
  </si>
  <si>
    <t>应收00260</t>
  </si>
  <si>
    <t>应收00261</t>
  </si>
  <si>
    <t>应收00262</t>
  </si>
  <si>
    <t>应收00263</t>
  </si>
  <si>
    <t>应收00264</t>
  </si>
  <si>
    <t>应收00265</t>
  </si>
  <si>
    <t>应收00266</t>
  </si>
  <si>
    <t>应收00267</t>
  </si>
  <si>
    <t>应收00268</t>
  </si>
  <si>
    <t>应收00269</t>
  </si>
  <si>
    <t>应收00270</t>
  </si>
  <si>
    <t>应收00271</t>
  </si>
  <si>
    <t>应收00272</t>
  </si>
  <si>
    <t>应收00273</t>
  </si>
  <si>
    <t>应收00274</t>
  </si>
  <si>
    <t>应收00275</t>
  </si>
  <si>
    <t>应收00276</t>
  </si>
  <si>
    <t>应收00277</t>
  </si>
  <si>
    <t>应收00278</t>
  </si>
  <si>
    <t>应收00279</t>
  </si>
  <si>
    <t>应收00280</t>
  </si>
  <si>
    <t>应收00281</t>
  </si>
  <si>
    <t>应收00282</t>
  </si>
  <si>
    <t>应收00283</t>
  </si>
  <si>
    <t>应收00284</t>
  </si>
  <si>
    <t>应收00285</t>
  </si>
  <si>
    <t>应收00286</t>
  </si>
  <si>
    <t>应收00287</t>
  </si>
  <si>
    <t>应收00288</t>
  </si>
  <si>
    <t>应收00289</t>
  </si>
  <si>
    <t>应收00290</t>
  </si>
  <si>
    <t>应收00291</t>
  </si>
  <si>
    <t>应收00292</t>
  </si>
  <si>
    <t>应收00293</t>
  </si>
  <si>
    <t>应收00294</t>
  </si>
  <si>
    <t>应收00295</t>
  </si>
  <si>
    <t>应收00296</t>
  </si>
  <si>
    <t>应收00297</t>
  </si>
  <si>
    <t>应收00298</t>
  </si>
  <si>
    <t>应收00299</t>
  </si>
  <si>
    <t>应收00300</t>
  </si>
  <si>
    <t>应收00301</t>
  </si>
  <si>
    <t>应收00302</t>
  </si>
  <si>
    <t>应收00303</t>
  </si>
  <si>
    <t>应收00304</t>
  </si>
  <si>
    <t>应收00305</t>
  </si>
  <si>
    <t>应收00306</t>
  </si>
  <si>
    <t>应收00307</t>
  </si>
  <si>
    <t>应收00308</t>
  </si>
  <si>
    <t>应收00309</t>
  </si>
  <si>
    <t>应收00310</t>
  </si>
  <si>
    <t>应收00311</t>
  </si>
  <si>
    <t>应收00312</t>
  </si>
  <si>
    <t>应收00313</t>
  </si>
  <si>
    <t>应收00314</t>
  </si>
  <si>
    <t>应收00315</t>
  </si>
  <si>
    <t>应收00316</t>
  </si>
  <si>
    <t>应收00317</t>
  </si>
  <si>
    <t>应收00318</t>
  </si>
  <si>
    <t>应收00319</t>
  </si>
  <si>
    <t>应收00320</t>
  </si>
  <si>
    <t>应收00321</t>
  </si>
  <si>
    <t>应收00322</t>
  </si>
  <si>
    <t>应收00323</t>
  </si>
  <si>
    <t>应收00324</t>
  </si>
  <si>
    <t>应收00325</t>
  </si>
  <si>
    <t>应收00326</t>
  </si>
  <si>
    <t>应收00327</t>
  </si>
  <si>
    <t>应收00328</t>
  </si>
  <si>
    <t>应收00329</t>
  </si>
  <si>
    <t>应收00330</t>
  </si>
  <si>
    <t>应收00331</t>
  </si>
  <si>
    <t>应收00332</t>
  </si>
  <si>
    <t>应收00333</t>
  </si>
  <si>
    <t>应收00334</t>
  </si>
  <si>
    <t>应收00335</t>
  </si>
  <si>
    <t>应收00336</t>
  </si>
  <si>
    <t>应收00337</t>
  </si>
  <si>
    <t>应收00338</t>
  </si>
  <si>
    <t>应收00339</t>
  </si>
  <si>
    <t>应收00340</t>
  </si>
  <si>
    <t>应收00341</t>
  </si>
  <si>
    <t>应收00342</t>
  </si>
  <si>
    <t>应收00343</t>
  </si>
  <si>
    <t>应收00344</t>
  </si>
  <si>
    <t>应收00345</t>
  </si>
  <si>
    <t>应收00346</t>
  </si>
  <si>
    <t>应收00347</t>
  </si>
  <si>
    <t>应收00348</t>
  </si>
  <si>
    <t>应收00349</t>
  </si>
  <si>
    <t>应收00350</t>
  </si>
  <si>
    <t>应收00351</t>
  </si>
  <si>
    <t>应收00352</t>
  </si>
  <si>
    <t>应收00353</t>
  </si>
  <si>
    <t>应收00354</t>
  </si>
  <si>
    <t>应收00355</t>
  </si>
  <si>
    <t>应收00356</t>
  </si>
  <si>
    <t>应收00357</t>
  </si>
  <si>
    <t>应收00358</t>
  </si>
  <si>
    <t>应收00359</t>
  </si>
  <si>
    <t>应收00360</t>
  </si>
  <si>
    <t>应收00361</t>
  </si>
  <si>
    <t>应收00362</t>
  </si>
  <si>
    <t>应收00363</t>
  </si>
  <si>
    <t>应收00364</t>
  </si>
  <si>
    <t>应收00365</t>
  </si>
  <si>
    <t>应收00366</t>
  </si>
  <si>
    <t>应收00367</t>
  </si>
  <si>
    <t>应收00368</t>
  </si>
  <si>
    <t>应收00369</t>
  </si>
  <si>
    <t>应收00370</t>
  </si>
  <si>
    <t>应收00371</t>
  </si>
  <si>
    <t>应收00372</t>
  </si>
  <si>
    <t>应收00373</t>
  </si>
  <si>
    <t>应收00374</t>
  </si>
  <si>
    <t>应收00375</t>
  </si>
  <si>
    <t>应收00376</t>
  </si>
  <si>
    <t>应收00377</t>
  </si>
  <si>
    <t>应收00378</t>
  </si>
  <si>
    <t>应收00379</t>
  </si>
  <si>
    <t>应收00380</t>
  </si>
  <si>
    <t>应收00381</t>
  </si>
  <si>
    <t>应收00382</t>
  </si>
  <si>
    <t>应收00383</t>
  </si>
  <si>
    <t>应收00384</t>
  </si>
  <si>
    <t>应收00385</t>
  </si>
  <si>
    <t>应收00386</t>
  </si>
  <si>
    <t>应收00387</t>
  </si>
  <si>
    <t>应收00388</t>
  </si>
  <si>
    <t>应收00389</t>
  </si>
  <si>
    <t>应收00390</t>
  </si>
  <si>
    <t>应收00391</t>
  </si>
  <si>
    <t>应收00392</t>
  </si>
  <si>
    <t>应收00393</t>
  </si>
  <si>
    <t>应收00394</t>
  </si>
  <si>
    <t>应收00395</t>
  </si>
  <si>
    <t>应收00396</t>
  </si>
  <si>
    <t>应收00397</t>
  </si>
  <si>
    <t>应收00398</t>
  </si>
  <si>
    <t>应收00399</t>
  </si>
  <si>
    <t>应收00400</t>
  </si>
  <si>
    <t>应收00401</t>
  </si>
  <si>
    <t>应收00402</t>
  </si>
  <si>
    <t>应收00403</t>
  </si>
  <si>
    <t>应收00404</t>
  </si>
  <si>
    <t>应收00405</t>
  </si>
  <si>
    <t>应收00406</t>
  </si>
  <si>
    <t>应收00407</t>
  </si>
  <si>
    <t>应收00408</t>
  </si>
  <si>
    <t>应收00409</t>
  </si>
  <si>
    <t>应收00410</t>
  </si>
  <si>
    <t>应收00411</t>
  </si>
  <si>
    <t>应收00412</t>
  </si>
  <si>
    <t>应收00413</t>
  </si>
  <si>
    <t>应收00414</t>
  </si>
  <si>
    <t>应收00415</t>
  </si>
  <si>
    <t>应收00416</t>
  </si>
  <si>
    <t>应收00417</t>
  </si>
  <si>
    <t>应收00418</t>
  </si>
  <si>
    <t>应收00419</t>
  </si>
  <si>
    <t>应收00420</t>
  </si>
  <si>
    <t>应收00421</t>
  </si>
  <si>
    <t>应收00422</t>
  </si>
  <si>
    <t>应收00423</t>
  </si>
  <si>
    <t>应收00424</t>
  </si>
  <si>
    <t>应收00425</t>
  </si>
  <si>
    <t>应收00426</t>
  </si>
  <si>
    <t>应收00427</t>
  </si>
  <si>
    <t>应收00428</t>
  </si>
  <si>
    <t>应收00429</t>
  </si>
  <si>
    <t>应收00430</t>
  </si>
  <si>
    <t>应收00431</t>
  </si>
  <si>
    <t>应收00432</t>
  </si>
  <si>
    <t>应收00433</t>
  </si>
  <si>
    <t>应收00434</t>
  </si>
  <si>
    <t>应收00435</t>
  </si>
  <si>
    <t>应收00436</t>
  </si>
  <si>
    <t>应收00437</t>
  </si>
  <si>
    <t>应收00438</t>
  </si>
  <si>
    <t>应收00439</t>
  </si>
  <si>
    <t>应收00440</t>
  </si>
  <si>
    <t>应收00441</t>
  </si>
  <si>
    <t>应收00442</t>
  </si>
  <si>
    <t>应收00443</t>
  </si>
  <si>
    <t>应收00444</t>
  </si>
  <si>
    <t>应收00445</t>
  </si>
  <si>
    <t>应收00446</t>
  </si>
  <si>
    <t>应收00447</t>
  </si>
  <si>
    <t>应收00448</t>
  </si>
  <si>
    <t>应收00449</t>
  </si>
  <si>
    <t>应收00450</t>
  </si>
  <si>
    <t>应收00451</t>
  </si>
  <si>
    <t>应收00452</t>
  </si>
  <si>
    <t>付款单位-甲方</t>
  </si>
  <si>
    <t>回款日期</t>
  </si>
  <si>
    <t>回款金额</t>
  </si>
  <si>
    <t>回款账户</t>
  </si>
  <si>
    <t>实收编号</t>
  </si>
  <si>
    <t>应收已结</t>
  </si>
  <si>
    <t>应收未结</t>
  </si>
  <si>
    <t>应开票已结</t>
  </si>
  <si>
    <t>应开票未结</t>
  </si>
  <si>
    <t>实收公司</t>
  </si>
  <si>
    <t>实收部门</t>
  </si>
  <si>
    <t>回款账户编号</t>
  </si>
  <si>
    <t>实收编号00001</t>
  </si>
  <si>
    <t>账户0001</t>
  </si>
  <si>
    <t>实收编号00002</t>
  </si>
  <si>
    <t>账户0002</t>
  </si>
  <si>
    <t>实收编号00003</t>
  </si>
  <si>
    <t>账户0006</t>
  </si>
  <si>
    <t>实收编号00004</t>
  </si>
  <si>
    <t>实收编号00005</t>
  </si>
  <si>
    <t>实收编号00006</t>
  </si>
  <si>
    <t>实收编号00007</t>
  </si>
  <si>
    <t>实收编号00008</t>
  </si>
  <si>
    <t>实收编号00009</t>
  </si>
  <si>
    <t>实收编号00010</t>
  </si>
  <si>
    <t>实收编号00011</t>
  </si>
  <si>
    <t>实收编号00012</t>
  </si>
  <si>
    <t>实收编号00013</t>
  </si>
  <si>
    <t>实收编号00014</t>
  </si>
  <si>
    <t>实收编号00015</t>
  </si>
  <si>
    <t>实收编号00016</t>
  </si>
  <si>
    <t>实收编号00017</t>
  </si>
  <si>
    <t>实收编号00018</t>
  </si>
  <si>
    <t>实收编号00019</t>
  </si>
  <si>
    <t>实收编号00020</t>
  </si>
  <si>
    <t>实收编号00021</t>
  </si>
  <si>
    <t>实收编号00022</t>
  </si>
  <si>
    <t>实收编号00023</t>
  </si>
  <si>
    <t>实收编号00024</t>
  </si>
  <si>
    <t>实收编号00025</t>
  </si>
  <si>
    <t>实收编号00026</t>
  </si>
  <si>
    <t>实收编号00027</t>
  </si>
  <si>
    <t>实收编号00028</t>
  </si>
  <si>
    <t>实收编号00029</t>
  </si>
  <si>
    <t>实收编号00030</t>
  </si>
  <si>
    <t>实收编号00031</t>
  </si>
  <si>
    <t>实收编号00032</t>
  </si>
  <si>
    <t>实收编号00033</t>
  </si>
  <si>
    <t>实收编号00034</t>
  </si>
  <si>
    <t>实收编号00035</t>
  </si>
  <si>
    <t>实收编号00036</t>
  </si>
  <si>
    <t>实收编号00037</t>
  </si>
  <si>
    <t>实收编号00038</t>
  </si>
  <si>
    <t>账户0005</t>
  </si>
  <si>
    <t>实收编号00039</t>
  </si>
  <si>
    <t>实收编号00040</t>
  </si>
  <si>
    <t>账户0003</t>
  </si>
  <si>
    <t>实收编号00041</t>
  </si>
  <si>
    <t>实收编号00042</t>
  </si>
  <si>
    <t>实收编号00043</t>
  </si>
  <si>
    <t>实收编号00044</t>
  </si>
  <si>
    <t>实收编号00045</t>
  </si>
  <si>
    <t>实收编号00046</t>
  </si>
  <si>
    <t>实收编号00047</t>
  </si>
  <si>
    <t>实收编号00048</t>
  </si>
  <si>
    <t>实收编号00049</t>
  </si>
  <si>
    <t>实收编号00050</t>
  </si>
  <si>
    <t>实收编号00051</t>
  </si>
  <si>
    <t>实收编号00052</t>
  </si>
  <si>
    <t>实收编号00053</t>
  </si>
  <si>
    <t>实收编号00054</t>
  </si>
  <si>
    <t>实收编号00055</t>
  </si>
  <si>
    <t>实收编号00056</t>
  </si>
  <si>
    <t>实收编号00057</t>
  </si>
  <si>
    <t>实收编号00058</t>
  </si>
  <si>
    <t>实收编号00059</t>
  </si>
  <si>
    <t>实收编号00060</t>
  </si>
  <si>
    <t>实收编号00061</t>
  </si>
  <si>
    <t>实收编号00062</t>
  </si>
  <si>
    <t>实收编号00063</t>
  </si>
  <si>
    <t>实收编号00064</t>
  </si>
  <si>
    <t>实收编号00065</t>
  </si>
  <si>
    <t>实收编号00066</t>
  </si>
  <si>
    <t>实收编号00067</t>
  </si>
  <si>
    <t/>
  </si>
  <si>
    <t>实收编号00068</t>
  </si>
  <si>
    <t>实收编号00069</t>
  </si>
  <si>
    <t>账户0007</t>
  </si>
  <si>
    <t>实收编号00070</t>
  </si>
  <si>
    <t>实收编号00071</t>
  </si>
  <si>
    <t>实收编号00072</t>
  </si>
  <si>
    <t>实收编号00073</t>
  </si>
  <si>
    <t>实收编号00074</t>
  </si>
  <si>
    <t>实收编号00075</t>
  </si>
  <si>
    <t>实收编号00076</t>
  </si>
  <si>
    <t>实收编号00077</t>
  </si>
  <si>
    <t>实收编号00078</t>
  </si>
  <si>
    <t>实收编号00079</t>
  </si>
  <si>
    <t>实收编号00080</t>
  </si>
  <si>
    <t>实收编号00081</t>
  </si>
  <si>
    <t>实收编号00082</t>
  </si>
  <si>
    <t>实收编号00084</t>
  </si>
  <si>
    <t>实收编号00085</t>
  </si>
  <si>
    <t>实收编号00086</t>
  </si>
  <si>
    <t>实收编号00087</t>
  </si>
  <si>
    <t>实收编号00106</t>
  </si>
  <si>
    <t>实收编号00088</t>
  </si>
  <si>
    <t>实收编号00089</t>
  </si>
  <si>
    <t>实收编号00090</t>
  </si>
  <si>
    <t>实收编号00091</t>
  </si>
  <si>
    <t>实收编号00092</t>
  </si>
  <si>
    <t>实收编号00093</t>
  </si>
  <si>
    <t>实收编号00094</t>
  </si>
  <si>
    <t>实收编号00095</t>
  </si>
  <si>
    <t>实收编号00096</t>
  </si>
  <si>
    <t>实收编号00097</t>
  </si>
  <si>
    <t>实收编号00098</t>
  </si>
  <si>
    <t>实收编号00099</t>
  </si>
  <si>
    <t>实收编号00100</t>
  </si>
  <si>
    <t>实收编号00101</t>
  </si>
  <si>
    <t>实收编号00107</t>
  </si>
  <si>
    <t>实收编号00111</t>
  </si>
  <si>
    <t>实收编号00102</t>
  </si>
  <si>
    <t>实收编号00103</t>
  </si>
  <si>
    <t>实收编号00104</t>
  </si>
  <si>
    <t>实收编号00105</t>
  </si>
  <si>
    <t>实收编号00108</t>
  </si>
  <si>
    <t>实收编号00110</t>
  </si>
  <si>
    <t>实收编号00112</t>
  </si>
  <si>
    <t>实收编号00109</t>
  </si>
  <si>
    <t>实收编号00113</t>
  </si>
  <si>
    <t>实收编号00114</t>
  </si>
  <si>
    <t>实收编号00115</t>
  </si>
  <si>
    <t>实收编号00116</t>
  </si>
  <si>
    <t>实收编号00117</t>
  </si>
  <si>
    <t>实收编号00118</t>
  </si>
  <si>
    <t>实收编号00083</t>
  </si>
  <si>
    <t>实收编号00119</t>
  </si>
  <si>
    <t>实收编号00120</t>
  </si>
  <si>
    <t>实收编号00121</t>
  </si>
  <si>
    <t>实收编号00122</t>
  </si>
  <si>
    <t>实收编号00123</t>
  </si>
  <si>
    <t>实收编号00124</t>
  </si>
  <si>
    <t>实收编号00125</t>
  </si>
  <si>
    <t>实收编号00126</t>
  </si>
  <si>
    <t>实收编号00127</t>
  </si>
  <si>
    <t>实收编号00128</t>
  </si>
  <si>
    <t>实收编号00129</t>
  </si>
  <si>
    <t>实收编号00130</t>
  </si>
  <si>
    <t>实收编号00131</t>
  </si>
  <si>
    <t>实收编号00132</t>
  </si>
  <si>
    <t>实收编号00133</t>
  </si>
  <si>
    <t>实收编号00134</t>
  </si>
  <si>
    <t>实收编号00135</t>
  </si>
  <si>
    <t>实收编号00136</t>
  </si>
  <si>
    <t>实收编号00137</t>
  </si>
  <si>
    <t>实收编号00138</t>
  </si>
  <si>
    <t>实收编号00139</t>
  </si>
  <si>
    <t>实收编号00140</t>
  </si>
  <si>
    <t>实收编号00141</t>
  </si>
  <si>
    <t>实收编号00142</t>
  </si>
  <si>
    <t>实收编号00143</t>
  </si>
  <si>
    <t>实收编号00144</t>
  </si>
  <si>
    <t>实收编号00145</t>
  </si>
  <si>
    <t>实收编号00146</t>
  </si>
  <si>
    <t>实收编号00147</t>
  </si>
  <si>
    <t>实收编号00148</t>
  </si>
  <si>
    <t>实收编号00149</t>
  </si>
  <si>
    <t>实收编号00150</t>
  </si>
  <si>
    <t>实收编号00151</t>
  </si>
  <si>
    <t>实收编号00152</t>
  </si>
  <si>
    <t>实收编号00153</t>
  </si>
  <si>
    <t>实收编号00154</t>
  </si>
  <si>
    <t>实收编号00155</t>
  </si>
  <si>
    <t>实收编号00156</t>
  </si>
  <si>
    <t>实收编号00157</t>
  </si>
  <si>
    <t>实收编号00158</t>
  </si>
  <si>
    <t>实收编号00159</t>
  </si>
  <si>
    <t>实收编号00160</t>
  </si>
  <si>
    <t>实收编号00161</t>
  </si>
  <si>
    <t>实收编号00162</t>
  </si>
  <si>
    <t>实收编号00163</t>
  </si>
  <si>
    <t>实收编号00164</t>
  </si>
  <si>
    <t>实收编号00165</t>
  </si>
  <si>
    <t>P20220526-000074</t>
  </si>
  <si>
    <t>实收编号00166</t>
  </si>
  <si>
    <t>P20220902-000720</t>
  </si>
  <si>
    <t>实收编号00167</t>
  </si>
  <si>
    <t>实收编号00168</t>
  </si>
  <si>
    <t>实收编号00169</t>
  </si>
  <si>
    <t>实收编号00170</t>
  </si>
  <si>
    <t>实收编号00171</t>
  </si>
  <si>
    <t>实收编号00172</t>
  </si>
  <si>
    <t>实收编号00173</t>
  </si>
  <si>
    <t>实收编号00174</t>
  </si>
  <si>
    <t>实收编号00175</t>
  </si>
  <si>
    <t>实收编号00176</t>
  </si>
  <si>
    <t>实收编号00177</t>
  </si>
  <si>
    <t>实收编号00178</t>
  </si>
  <si>
    <t>实收编号00179</t>
  </si>
  <si>
    <t>实收编号00180</t>
  </si>
  <si>
    <t>实收编号00181</t>
  </si>
  <si>
    <t>实收编号00182</t>
  </si>
  <si>
    <t>实收编号00183</t>
  </si>
  <si>
    <t>实收编号00184</t>
  </si>
  <si>
    <t>实收编号00185</t>
  </si>
  <si>
    <t>实收编号00186</t>
  </si>
  <si>
    <t>实收编号00187</t>
  </si>
  <si>
    <t>实收编号00188</t>
  </si>
  <si>
    <t>实收编号00189</t>
  </si>
  <si>
    <t>实收编号00190</t>
  </si>
  <si>
    <t>实收编号00191</t>
  </si>
  <si>
    <t>实收编号00192</t>
  </si>
  <si>
    <t>实收编号00193</t>
  </si>
  <si>
    <t>实收编号00194</t>
  </si>
  <si>
    <t>实收编号00195</t>
  </si>
  <si>
    <t>实收编号00196</t>
  </si>
  <si>
    <t>实收编号00197</t>
  </si>
  <si>
    <t>实收编号00198</t>
  </si>
  <si>
    <t>实收编号00199</t>
  </si>
  <si>
    <t>实收编号00200</t>
  </si>
  <si>
    <t>实收编号00201</t>
  </si>
  <si>
    <t>实收编号00202</t>
  </si>
  <si>
    <t>实收编号00203</t>
  </si>
  <si>
    <t>实收编号00204</t>
  </si>
  <si>
    <t>实收编号00205</t>
  </si>
  <si>
    <t>实收编号00206</t>
  </si>
  <si>
    <t>实收编号00207</t>
  </si>
  <si>
    <t>实收编号00208</t>
  </si>
  <si>
    <t>实收编号00209</t>
  </si>
  <si>
    <t>实收编号00210</t>
  </si>
  <si>
    <t>实收编号00211</t>
  </si>
  <si>
    <t>实收编号00212</t>
  </si>
  <si>
    <t>实收编号00213</t>
  </si>
  <si>
    <t>实收编号00214</t>
  </si>
  <si>
    <t>实收编号00215</t>
  </si>
  <si>
    <t>实收编号00216</t>
  </si>
  <si>
    <t>实收编号00217</t>
  </si>
  <si>
    <t>实收编号00218</t>
  </si>
  <si>
    <t>实收编号00219</t>
  </si>
  <si>
    <t>实收编号00220</t>
  </si>
  <si>
    <t>实收编号00221</t>
  </si>
  <si>
    <t>实收编号00222</t>
  </si>
  <si>
    <t>实收编号00223</t>
  </si>
  <si>
    <t>实收编号00224</t>
  </si>
  <si>
    <t>实收编号00225</t>
  </si>
  <si>
    <t>实收编号00226</t>
  </si>
  <si>
    <t>实收编号00227</t>
  </si>
  <si>
    <t>实收编号00228</t>
  </si>
  <si>
    <t>实收编号00229</t>
  </si>
  <si>
    <t>实收编号00230</t>
  </si>
  <si>
    <t>实收编号00231</t>
  </si>
  <si>
    <t>实收编号00232</t>
  </si>
  <si>
    <t>实收编号00233</t>
  </si>
  <si>
    <t>实收编号00234</t>
  </si>
  <si>
    <t>实收编号00235</t>
  </si>
  <si>
    <t>实收编号00236</t>
  </si>
  <si>
    <t>实收编号00237</t>
  </si>
  <si>
    <t>实收编号00238</t>
  </si>
  <si>
    <t>实收编号00239</t>
  </si>
  <si>
    <t>实收编号00240</t>
  </si>
  <si>
    <t>实收编号00241</t>
  </si>
  <si>
    <t>实收编号00242</t>
  </si>
  <si>
    <t>实收编号00243</t>
  </si>
  <si>
    <t>实收编号00244</t>
  </si>
  <si>
    <t>实收编号00245</t>
  </si>
  <si>
    <t>实收编号00246</t>
  </si>
  <si>
    <t>实收编号00247</t>
  </si>
  <si>
    <t>实收编号00248</t>
  </si>
  <si>
    <t>实收编号00249</t>
  </si>
  <si>
    <t>实收编号00250</t>
  </si>
  <si>
    <t>实收编号00251</t>
  </si>
  <si>
    <t>实收编号00252</t>
  </si>
  <si>
    <t>实收编号00253</t>
  </si>
  <si>
    <t>实收编号00254</t>
  </si>
  <si>
    <t>实收编号00255</t>
  </si>
  <si>
    <t>实收编号00256</t>
  </si>
  <si>
    <t>实收编号00257</t>
  </si>
  <si>
    <t>应付供应商</t>
  </si>
  <si>
    <t>账号</t>
  </si>
  <si>
    <t>联系人</t>
  </si>
  <si>
    <t>联系方式</t>
  </si>
  <si>
    <t>安特瑞机电设备（北京）有限公司</t>
  </si>
  <si>
    <t>百度时代网络技术（北京）有限公司</t>
  </si>
  <si>
    <t>蚌埠雨同冷气机电有限公司</t>
  </si>
  <si>
    <t>包钢（集团）公司计划财务部</t>
  </si>
  <si>
    <t>包钢稀土钢板材公司</t>
  </si>
  <si>
    <t>包头钢铁（集团）有限责任公司</t>
  </si>
  <si>
    <t>包头市乐荣贸易有限公司</t>
  </si>
  <si>
    <t>宝健（中国）有限公司</t>
  </si>
  <si>
    <t>保定市北泽高桥阀门销售有限公司</t>
  </si>
  <si>
    <t>北京百富律师事务所</t>
  </si>
  <si>
    <t>北京百众云智技术有限公司</t>
  </si>
  <si>
    <t>北京保地工程技术有限公司</t>
  </si>
  <si>
    <t>北京北燃天辰燃气工程技术有限公司</t>
  </si>
  <si>
    <t>北京北重伟业电机技术开发有限公司</t>
  </si>
  <si>
    <t>北京贝博源商贸有限公司</t>
  </si>
  <si>
    <t>北京炳明机电设备有限公司</t>
  </si>
  <si>
    <t>北京博得交通设备股份有限公司</t>
  </si>
  <si>
    <t>北京博方世纪科技发展有限公司</t>
  </si>
  <si>
    <t>北京博思达水仪器仪表有限公司</t>
  </si>
  <si>
    <t>北京昌乐万达广场商业运营管理有限公司</t>
  </si>
  <si>
    <t>北京诚企众瀛企业管理有限公司</t>
  </si>
  <si>
    <t>北京诚天检测技术服务有限公司</t>
  </si>
  <si>
    <t>北京诚信恒业制冷设备有限公司</t>
  </si>
  <si>
    <t>北京诚亚科技有限责任公司</t>
  </si>
  <si>
    <t>北京大业万家门窗有限公司</t>
  </si>
  <si>
    <t>北京德惠盛世科技发展有限公司</t>
  </si>
  <si>
    <t>北京港通机电设备有限公司</t>
  </si>
  <si>
    <t>北京国科泰兴科技有限公司</t>
  </si>
  <si>
    <t>北京航天金税技术有限公司</t>
  </si>
  <si>
    <t>北京亨意达科技发展有限公司</t>
  </si>
  <si>
    <t>北京弘智信知识产权代理有限公司</t>
  </si>
  <si>
    <t>北京宏伟中兴环境工程有限责任公司</t>
  </si>
  <si>
    <t>北京泓博伟业商贸有限公司</t>
  </si>
  <si>
    <t>北京华美兴城保温建材有限公司</t>
  </si>
  <si>
    <t>北京华易巨龙科技发展有限公司</t>
  </si>
  <si>
    <t>北京华振建筑工程有限公司</t>
  </si>
  <si>
    <t>北京佳家嘉业房地产经纪有限公司</t>
  </si>
  <si>
    <t>北京佳宇龙翔商贸有限公司</t>
  </si>
  <si>
    <t>北京金昌亿顺商贸有限公司</t>
  </si>
  <si>
    <t>北京金泰佳恒科技有限公司</t>
  </si>
  <si>
    <t>北京京华腾达金属材料有限公司</t>
  </si>
  <si>
    <t>北京京讯递科技有限公司</t>
  </si>
  <si>
    <t>北京京源华强五金机电销售中心</t>
  </si>
  <si>
    <t>北京京智博思企业管理有限公司</t>
  </si>
  <si>
    <t>北京净舍环境科技有限公司</t>
  </si>
  <si>
    <t>北京九州恒力机电设备有限公司</t>
  </si>
  <si>
    <t>北京巨臻互联网科技有限公司</t>
  </si>
  <si>
    <t>北京旅大消防工程有限公司</t>
  </si>
  <si>
    <t>北京美洋物业管理有限公司</t>
  </si>
  <si>
    <t>北京明亮方元商贸有限公司</t>
  </si>
  <si>
    <t>北京麒茗科技有限公司</t>
  </si>
  <si>
    <t>北京企赋咨询管理有限公司</t>
  </si>
  <si>
    <t>北京启源蓬盛科技有限公司</t>
  </si>
  <si>
    <t>北京日青兴邦家居装饰有限公司</t>
  </si>
  <si>
    <t>北京荣辉洁源科技发展有限公司</t>
  </si>
  <si>
    <t>北京锐企通咨询服务有限公司</t>
  </si>
  <si>
    <t>北京三汇冷暖设备有限公司</t>
  </si>
  <si>
    <t>北京三鑫鼎峰科技有限公司</t>
  </si>
  <si>
    <t>北京上泵水泵有限公司</t>
  </si>
  <si>
    <t>北京尚西泊图购物中心有限公司</t>
  </si>
  <si>
    <t>北京市朝航冷气设备有限公司</t>
  </si>
  <si>
    <t>北京市燃气集团有限责任公司</t>
  </si>
  <si>
    <t>北京市兴安嘉业物业管理服务中心</t>
  </si>
  <si>
    <t>北京市优普实业发展有限公司</t>
  </si>
  <si>
    <t>北京顺丰速运有限公司</t>
  </si>
  <si>
    <t>北京天衡诚信环境评价中心</t>
  </si>
  <si>
    <t>北京天铭弘建设有限公司</t>
  </si>
  <si>
    <t>北京天通机械设备起重搬运有限公司</t>
  </si>
  <si>
    <t>北京通利良品旧机动车经纪有限公司</t>
  </si>
  <si>
    <t>北京同创建实科技有限公司</t>
  </si>
  <si>
    <t>北京同方科迅技术开发有限公司</t>
  </si>
  <si>
    <t>北京童正技术有限公司</t>
  </si>
  <si>
    <t>北京网聘咨询有限公司</t>
  </si>
  <si>
    <t>北京蔚来汽车销售服务有限公司</t>
  </si>
  <si>
    <t>北京祥云益源科技发展有限公司</t>
  </si>
  <si>
    <t>北京新世纪四海检验认证有限公司</t>
  </si>
  <si>
    <t>北京鑫福盛科技有限公司</t>
  </si>
  <si>
    <t>北京兴超能源管理科技有限公司</t>
  </si>
  <si>
    <t>北京轩哲机电科技有限公司</t>
  </si>
  <si>
    <t>北京亚控科技有限公司</t>
  </si>
  <si>
    <t>北京亿丰上达节能设备有限公司</t>
  </si>
  <si>
    <t>北京亿升鸿洋科技有限公司</t>
  </si>
  <si>
    <t>北京瀛海星宇兴达润滑油有限公司</t>
  </si>
  <si>
    <t>北京禹胜排水科技发展有限公司</t>
  </si>
  <si>
    <t>北京远沪环境科技有限公司</t>
  </si>
  <si>
    <t>北京芝麻物联科技有限公司</t>
  </si>
  <si>
    <t>北京中天顺兴机械设备有限公司</t>
  </si>
  <si>
    <t>北京中投科信电子商务有限责任公司</t>
  </si>
  <si>
    <t>北京众麦通信技术有限公司</t>
  </si>
  <si>
    <t>北京众信泽建设工程有限公司</t>
  </si>
  <si>
    <t>财税库银</t>
  </si>
  <si>
    <t>成都云积木软件有限公司</t>
  </si>
  <si>
    <t>程亚东</t>
  </si>
  <si>
    <t>大连麟丰科技发展有限公司</t>
  </si>
  <si>
    <t>大连鑫长丰货运代理有限公司</t>
  </si>
  <si>
    <t>德兴市冬隆供应链中心</t>
  </si>
  <si>
    <t>第一太平戴维斯物业顾问（北京）有限公司朝阳分公司</t>
  </si>
  <si>
    <t>第一太平戴维斯物业顾问（北京）有限公司东方梅地亚分公司</t>
  </si>
  <si>
    <t>高永海</t>
  </si>
  <si>
    <t>公国家金库北京分公司</t>
  </si>
  <si>
    <t>公积金账户</t>
  </si>
  <si>
    <t>固安兴达机械有限公司</t>
  </si>
  <si>
    <t>广东堡塔安全技术有限公司</t>
  </si>
  <si>
    <t>广东中启咨询管理有限公司</t>
  </si>
  <si>
    <t>广汇能源股份有限公司</t>
  </si>
  <si>
    <t>广联达科技股份有限公司</t>
  </si>
  <si>
    <t>广州宏锐空调设备有限公司</t>
  </si>
  <si>
    <t>贵州省仁怀市砥砺前行酒业有限公司</t>
  </si>
  <si>
    <t>国环中测环境监测(北京)有限公司大兴分公司</t>
  </si>
  <si>
    <t>国家金库北京市分库-税款</t>
  </si>
  <si>
    <t>国信招标集团股份有限公司北京第四分公司</t>
  </si>
  <si>
    <t>国信招标集团股份有限公司北京第一分公司</t>
  </si>
  <si>
    <t>好运来石材（香河）有限公司</t>
  </si>
  <si>
    <t>合肥兰博电力机具技术有限责任公司</t>
  </si>
  <si>
    <t>和乔丽晶业主-退费陈洁</t>
  </si>
  <si>
    <t>河北博瑞钧洋商贸有限公司</t>
  </si>
  <si>
    <t>河北宇光焊业有限公司</t>
  </si>
  <si>
    <t>河南省金科嘉禾电子科技有限公司</t>
  </si>
  <si>
    <t>贺建春</t>
  </si>
  <si>
    <t>恒久启泰能源科技有限公司</t>
  </si>
  <si>
    <t>胡冬杰</t>
  </si>
  <si>
    <t>湖南易享云服数字科技有限公司</t>
  </si>
  <si>
    <t>黄胜</t>
  </si>
  <si>
    <t>济南泰骋机电设备有限公司</t>
  </si>
  <si>
    <t>冀玉荣</t>
  </si>
  <si>
    <t>嘉兴瑞派能源科技有限公司</t>
  </si>
  <si>
    <t>贾珊梓</t>
  </si>
  <si>
    <t>江苏液泉泵阀制造有限公司</t>
  </si>
  <si>
    <t>江西德财筑业管理咨询有限公司</t>
  </si>
  <si>
    <t>景双林</t>
  </si>
  <si>
    <t>昆都仑区云意劳保用品经销店</t>
  </si>
  <si>
    <t>廊坊嘉胜线缆有限公司</t>
  </si>
  <si>
    <t>乐金空调（山东）有限公司</t>
  </si>
  <si>
    <t>冷暖-北京银行平谷支行</t>
  </si>
  <si>
    <t>冷暖-民生银行西客站支行</t>
  </si>
  <si>
    <t>李春海</t>
  </si>
  <si>
    <t>李春林</t>
  </si>
  <si>
    <t>李桂平</t>
  </si>
  <si>
    <t>李玉苹</t>
  </si>
  <si>
    <t>李志强</t>
  </si>
  <si>
    <t>梁山京梁机电安装工程有限公司</t>
  </si>
  <si>
    <t>聊城通达化工有限公司</t>
  </si>
  <si>
    <t>菱电（广州）机电科技有限公司</t>
  </si>
  <si>
    <t>卢志强</t>
  </si>
  <si>
    <t>南通市悦华新材料科技有限公司</t>
  </si>
  <si>
    <t>内蒙古慧希能源环保科技有限公司</t>
  </si>
  <si>
    <t>内蒙古路腾达商贸有限公司</t>
  </si>
  <si>
    <t>能环-北京农商行丰台支行</t>
  </si>
  <si>
    <t>能环-建行北京木樨园支行</t>
  </si>
  <si>
    <t>能环-民生银行西客站支行</t>
  </si>
  <si>
    <t>平安养老保险股份有限公司北京分公司</t>
  </si>
  <si>
    <t>青岛复兴鑫机电设备有限公司</t>
  </si>
  <si>
    <t>青岛韩一机电有限公司</t>
  </si>
  <si>
    <t>青海宜化化工有限责任公司</t>
  </si>
  <si>
    <t>任丘市光明门业有限公司</t>
  </si>
  <si>
    <t>荣辉-北京农商行西城支行</t>
  </si>
  <si>
    <t>三河泰达燃气有限公司</t>
  </si>
  <si>
    <t>山东金岭化工股份有限公司</t>
  </si>
  <si>
    <t>山东绿淼水处理设备有限公司</t>
  </si>
  <si>
    <t>山东普尼奥水处理科技有限公司</t>
  </si>
  <si>
    <t>山西金鼎潞宝能源科技有限公司</t>
  </si>
  <si>
    <t>山西思航农业发展有限公司</t>
  </si>
  <si>
    <t>陕西华辉盛世建筑工程有限公司</t>
  </si>
  <si>
    <t>上海创科泵业制造有限公司北京销售分公司</t>
  </si>
  <si>
    <t>上海荆凌机电科技有限公司</t>
  </si>
  <si>
    <t>上海凯泉泵业（集团）有限公司</t>
  </si>
  <si>
    <t>上海鸥赫机电有限公司</t>
  </si>
  <si>
    <t>上海雪悟空调冷冻设备有限公司</t>
  </si>
  <si>
    <t>深圳市城铁物业服务股份有限公司</t>
  </si>
  <si>
    <t>石家庄冀冠制冷设备维修有限公司</t>
  </si>
  <si>
    <t>石亚辉</t>
  </si>
  <si>
    <t>舜创（北京）环保科技有限公司</t>
  </si>
  <si>
    <t>四川智超能环科技发展有限公司</t>
  </si>
  <si>
    <t>松下制冷（大连）有限公司</t>
  </si>
  <si>
    <t>宋建功</t>
  </si>
  <si>
    <t>孙增鑫</t>
  </si>
  <si>
    <t>泰思睿（北京）商贸有限公司</t>
  </si>
  <si>
    <t>腾翔服务中心-陈仁梅</t>
  </si>
  <si>
    <t>天恩汇通（北京）科技发展有限公司</t>
  </si>
  <si>
    <t>天津东壹制冷科技发展有限公司</t>
  </si>
  <si>
    <t>天津金扬力通贸易有限公司</t>
  </si>
  <si>
    <t>天津市安吉瑞化工有限公司</t>
  </si>
  <si>
    <t>天津市纪嘉科技有限公司</t>
  </si>
  <si>
    <t>天津市项城建筑安装工程有限公司</t>
  </si>
  <si>
    <t>天津万民劳务服务有限公司</t>
  </si>
  <si>
    <t>天津倚天工程咨询有限公司</t>
  </si>
  <si>
    <t>天津智诚机电设备有限公司</t>
  </si>
  <si>
    <t>天宇华测科技有限公司</t>
  </si>
  <si>
    <t>王金贵</t>
  </si>
  <si>
    <t>王金一</t>
  </si>
  <si>
    <t>王久利</t>
  </si>
  <si>
    <t>王玲霞</t>
  </si>
  <si>
    <t>王晓兵</t>
  </si>
  <si>
    <t>王振东</t>
  </si>
  <si>
    <t>吴宇晨</t>
  </si>
  <si>
    <t>香河磊逊机电安装工程有限公司</t>
  </si>
  <si>
    <t>肖丽琴</t>
  </si>
  <si>
    <t>新东方教育科技集团有限公司</t>
  </si>
  <si>
    <t>新疆广汇新能源有限公司</t>
  </si>
  <si>
    <t>兴源中盛（北京）工程技术有限公司</t>
  </si>
  <si>
    <t>徐禹烨</t>
  </si>
  <si>
    <t>许云付</t>
  </si>
  <si>
    <t>宣化钢铁集团有限责任公司</t>
  </si>
  <si>
    <t>玉田县建设委员会锅炉安装维修队</t>
  </si>
  <si>
    <t>钰豪（北京）建筑工程有限公司</t>
  </si>
  <si>
    <t>袁宝林</t>
  </si>
  <si>
    <t>岳开</t>
  </si>
  <si>
    <t>张财</t>
  </si>
  <si>
    <t>张建平</t>
  </si>
  <si>
    <t>张杰</t>
  </si>
  <si>
    <t>张俊龙</t>
  </si>
  <si>
    <t>张书云</t>
  </si>
  <si>
    <t>郑卫强</t>
  </si>
  <si>
    <t>郑州珑玉清洁用品有限公司</t>
  </si>
  <si>
    <t>芝麻-招商银行西客站支行</t>
  </si>
  <si>
    <t>中驰恒业（北京）线缆制造有限公司</t>
  </si>
  <si>
    <t>中国电信北京分公司</t>
  </si>
  <si>
    <t>中国环境有限公司</t>
  </si>
  <si>
    <t>中国交通建设股份有限公司</t>
  </si>
  <si>
    <t>中国民生银行股份有限公司北京分行</t>
  </si>
  <si>
    <t>中国人民财产保险股份有限公司北京市分公司</t>
  </si>
  <si>
    <t>中国水利电力物资西安有限公司</t>
  </si>
  <si>
    <t>中国太平洋财产保险股份有限公司北京分公司</t>
  </si>
  <si>
    <t>中海油天津化工研究设计院有限公司</t>
  </si>
  <si>
    <t>中交富通（北京）建设工程有限公司</t>
  </si>
  <si>
    <t>中金招标有限责任公司</t>
  </si>
  <si>
    <t>中泰联合认证有限公司</t>
  </si>
  <si>
    <t>中央军委机关事务管理总局第四保障处</t>
  </si>
  <si>
    <t>朱法产</t>
  </si>
  <si>
    <t>株洲市云享信息技术有限公司</t>
  </si>
  <si>
    <t>筑建伟业（北京）信息咨询服务有限公司</t>
  </si>
  <si>
    <t>北京金三环宾馆有限公司</t>
  </si>
  <si>
    <t>深圳亿鼎企业管理顾问有限公司</t>
  </si>
  <si>
    <t>廊坊华能泓裕橡塑制品有限公司大城分公司</t>
  </si>
  <si>
    <t>小玩意（深圳）文化有限公司</t>
  </si>
  <si>
    <t>应付编码</t>
  </si>
  <si>
    <t>销售方单位名称（供应商）</t>
  </si>
  <si>
    <t>发票编号</t>
  </si>
  <si>
    <t>发票类型</t>
  </si>
  <si>
    <t>价税合计</t>
  </si>
  <si>
    <t>开票日期</t>
  </si>
  <si>
    <t>购买方主体</t>
  </si>
  <si>
    <t>负责人</t>
  </si>
  <si>
    <t>税额</t>
  </si>
  <si>
    <t>月</t>
  </si>
  <si>
    <t>日</t>
  </si>
  <si>
    <t>应付00076-Z20230413-000017-能环-商贸部-部门管理-20230401-0-模块式风冷模块机组等材料-0500-20230430-1059409.29</t>
  </si>
  <si>
    <t>应付00042-P20230201-000837-能环-三河兴达房地产-工程-改造-20230303-552085.86-采购阀门、法兰管件等-0487-20230328-15264</t>
  </si>
  <si>
    <t>应付00101-Z20230413-000013-能环-工程部-部门管理-20230401-0-橡塑板采购费-0510-20230411-8000</t>
  </si>
  <si>
    <t>应付00038-P20220610-000182-能环-新疆华泰氯碱厂-运维-维修-20211105-2068920-维修结算（石小红）-0490-20230328-84800</t>
  </si>
  <si>
    <t>07073764</t>
  </si>
  <si>
    <t>应付00044-P20221012-000747-能环-国豪物业-韦伯豪家园-EMC-制冷与供暖运营-20221115-8659334.29-韦伯豪锅炉低氮改造报告（曹帅）-0480-20230328-4240</t>
  </si>
  <si>
    <t>07073766</t>
  </si>
  <si>
    <t>应付00045-P20221012-000747-能环-国豪物业-韦伯豪家园-EMC-制冷与供暖运营-20221115-8659334.29-韦伯豪业主管道面恢复（吴庆华）-0480-20230328-2120</t>
  </si>
  <si>
    <t>应付00037-Z20230413-000017-能环-商贸部-部门管理-20230401-0-高碑店库房设备维修维护结算（刘述光）-0491-20230328-100700</t>
  </si>
  <si>
    <t>07073765</t>
  </si>
  <si>
    <t>00901499</t>
  </si>
  <si>
    <t>应付00024-P20221202-000792-能环-金融街物业-西直门华电大厦-运维-运行-20230101-302227.2-230301-231231西直门办公楼B座锅炉房水泵、电机保养-20230331-10000</t>
  </si>
  <si>
    <t>00346523</t>
  </si>
  <si>
    <t>07164690</t>
  </si>
  <si>
    <t>07164691</t>
  </si>
  <si>
    <t>07164692</t>
  </si>
  <si>
    <t>07164693</t>
  </si>
  <si>
    <t>07164694</t>
  </si>
  <si>
    <t>07175455</t>
  </si>
  <si>
    <t>07175456</t>
  </si>
  <si>
    <t>07175457</t>
  </si>
  <si>
    <t>07175458</t>
  </si>
  <si>
    <t>07175459</t>
  </si>
  <si>
    <t>07175460</t>
  </si>
  <si>
    <t>应付00095-P20221012-000747-能环-国豪物业-韦伯豪家园-EMC-制冷与供暖运营-20221115-8659334.29-韦伯豪家园采暖季锅炉废气、废水检测尾款-0492-20230420-10500</t>
  </si>
  <si>
    <t>25025522</t>
  </si>
  <si>
    <t>应付00181-P20221010-000742-能环-聚佳豪庭酒店-运维-保养-20230501-26000-4套轴承费-0498-20230430-84</t>
  </si>
  <si>
    <t>北京万特轴承有限公司</t>
  </si>
  <si>
    <t>49259227</t>
  </si>
  <si>
    <t>应付00182-P20230114-000830-能环-世邦魏理仕-朗诗大厦（融汇佳盛）-运维-保养-20220925-35000-2套轴承费-0498-20230430-290</t>
  </si>
  <si>
    <t>应付00183-P20221202-000792-能环-金融街物业-西直门华电大厦-运维-运行-20230101-302227.2-4套轴承费-0498-20230430-740</t>
  </si>
  <si>
    <t>应付00258-Z20230413-000015-能环-财务部-部门管理-20230401-0-202303-202402快递费-20240331-200</t>
  </si>
  <si>
    <t>应付00209-Z20230413-000019-能环-客服部-部门管理-20230401-0-202303-202402快递费-20230415-9000</t>
  </si>
  <si>
    <t>应付00280-Z20230413-000017-能环-商贸部-部门管理-20230401-0-202303-202402快递费-20240331-600</t>
  </si>
  <si>
    <t>应付00243-Z20230413-000014-能环-总裁室-部门管理-20230401-0-202303快递费-20230415-1200</t>
  </si>
  <si>
    <t>应付00221-Z20230413-000018-能环-综合部-部门管理-20230401-0-202303-202402快递费-20230415-576</t>
  </si>
  <si>
    <t>应付00107-P20221226-000809-能环-青岛广联升-泰州明发广场-运维-运行-20221115-211200-空调机房管道维护（宋庆莲）-0507-20230430-1049.4</t>
  </si>
  <si>
    <t>07165421</t>
  </si>
  <si>
    <t>应付00197-P20221012-000747-能环-国豪物业-韦伯豪家园-EMC-制冷与供暖运营-20221115-8659334.29-4.5-4.7管道跑水装修恢复费（王广兵）-0511-20230430-2332</t>
  </si>
  <si>
    <t>07165422</t>
  </si>
  <si>
    <t>应付00258-Z20230413-000015-能环-财务部-管理-部门-20230401-0-202303-202402快递费-20240331-200</t>
  </si>
  <si>
    <t>应付00367-Z20230413-000018-能环-综合部-管理-部门-20230401-0-代孙方涛垫付个人快递费-0514-20230425-8.4</t>
  </si>
  <si>
    <t>应付00271-Z20230413-000013-能环-工程部-管理-部门-20230401-0-202303-202402快递费-20240331-200</t>
  </si>
  <si>
    <t>应付00209-Z20230413-000019-能环-客服部-管理-部门-20230401-0-202303-202402快递费-20230415-9000</t>
  </si>
  <si>
    <t>应付00280-Z20230413-000017-能环-商贸部-管理-部门-20230401-0-202303-202402快递费-20240331-600</t>
  </si>
  <si>
    <t>应付00349-Z20230413-000052-芝麻-信息部-管理-部门-20230401-0-快递费-20230401-200</t>
  </si>
  <si>
    <t>应付00310-Z20230413-000011-能环-运维部-管理-部门-20230401-0-快递费-20230415-360</t>
  </si>
  <si>
    <t>应付00221-Z20230413-000018-能环-综合部-管理-部门-20230401-0-202303-202402快递费-20230415-576</t>
  </si>
  <si>
    <t>应付00359-P20230421-000947-能环-以岭北京商务公司-运维-保养-20230421-0-采购8桶制冷润滑剂-0525-20230430-12400</t>
  </si>
  <si>
    <t>应付00360-P20230413-000937-能环-海特光电-运维-保养-20230424-17000-采购2桶制冷润滑剂-0525-20230430-3100</t>
  </si>
  <si>
    <t>应付00361-P20230423-000949-能环-鑫杭盛+西单明珠商场-运维-保养-20230423-0-采购8桶制冷润滑剂-0525-20230430-13200</t>
  </si>
  <si>
    <t>应付00362-P20230404-000919-能环-荣宝斋-运维-保养-20230401-207000-采购5桶制冷润滑剂-0525-20230430-8000</t>
  </si>
  <si>
    <t>应付00200-Z20230413-000019-能环-客服部-部门管理-20230401-0-标书费-0030-20230417-530</t>
  </si>
  <si>
    <t>03616941</t>
  </si>
  <si>
    <t>应付00128-Z20230413-000014-能环-总裁室-管理-部门-20230401-0-课程学习费-0533-20230429-300000</t>
  </si>
  <si>
    <t>应付00235-Z20230413-000018-能环-综合部-管理-部门-20230401-0-京QQH295车险（五菱荣光）-20230420-2200</t>
  </si>
  <si>
    <t>00998206</t>
  </si>
  <si>
    <t>应付00180-P20220610-000132-能环-包钢稀土钢板材-运维-运行-20220201-738794-运行包干费结算-设备维保费（胡育思）-0505-20230430-53398.89</t>
  </si>
  <si>
    <t>应付00339-P20220610-000579-冷暖-美洋物业-和乔丽晶-EMC-制冷与供暖运营-20190518-54000000-和乔丽晶2020.4-2021.3设备维保维护费（胡育思）-0523-20230430-39504.14</t>
  </si>
  <si>
    <t>应付公司</t>
  </si>
  <si>
    <t>应付部门</t>
  </si>
  <si>
    <t>支出二类</t>
  </si>
  <si>
    <t>收款单位名称</t>
  </si>
  <si>
    <t>应付金额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</si>
  <si>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</si>
  <si>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</si>
  <si>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</si>
  <si>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</si>
  <si>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</si>
  <si>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</si>
  <si>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</si>
  <si>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</si>
  <si>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</si>
  <si>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劳务费</t>
  </si>
  <si>
    <t>标准工资</t>
  </si>
  <si>
    <t>计薪
天数</t>
  </si>
  <si>
    <t>缺勤
天数</t>
  </si>
  <si>
    <t>缺勤
扣款</t>
  </si>
  <si>
    <t>绩效
调整</t>
  </si>
  <si>
    <t>其他
扣款</t>
  </si>
  <si>
    <t>其他扣
款说明</t>
  </si>
  <si>
    <t>工资收入</t>
  </si>
  <si>
    <t>奖金提成</t>
  </si>
  <si>
    <t>奖金提
成说明</t>
  </si>
  <si>
    <t>病假补助</t>
  </si>
  <si>
    <t>其他应发</t>
  </si>
  <si>
    <t>其他应发说明</t>
  </si>
  <si>
    <t>核定当月收入总额</t>
  </si>
  <si>
    <t>公积金代扣</t>
  </si>
  <si>
    <t>养老个缴</t>
  </si>
  <si>
    <t>医疗个缴</t>
  </si>
  <si>
    <t>失业个缴</t>
  </si>
  <si>
    <t>社保代扣</t>
  </si>
  <si>
    <t>手续费</t>
  </si>
  <si>
    <t>实发总额</t>
  </si>
  <si>
    <t>社保单位</t>
  </si>
  <si>
    <t>支付主体</t>
  </si>
  <si>
    <t>身份证号</t>
  </si>
  <si>
    <t>手机号码</t>
  </si>
  <si>
    <t>开户银行</t>
  </si>
  <si>
    <t>卡号</t>
  </si>
  <si>
    <t>工资社保公积金</t>
  </si>
  <si>
    <t>芝麻-管理-部门-20230401-P20230509-000974</t>
  </si>
  <si>
    <t>2024年8月工资</t>
  </si>
  <si>
    <t>2023-04-01</t>
  </si>
  <si>
    <t>430521199307196854</t>
  </si>
  <si>
    <t>招商银行</t>
  </si>
  <si>
    <t>6214 8301 5221 1875</t>
  </si>
  <si>
    <t>2022-07-01</t>
  </si>
  <si>
    <t>110224198601021813</t>
  </si>
  <si>
    <t xml:space="preserve">6225 8810 0714 4289 </t>
  </si>
  <si>
    <t>部门/项目</t>
  </si>
  <si>
    <t>四</t>
  </si>
  <si>
    <t>五</t>
  </si>
  <si>
    <t>六</t>
  </si>
  <si>
    <t>一</t>
  </si>
  <si>
    <t>二</t>
  </si>
  <si>
    <t>三</t>
  </si>
  <si>
    <t>缺勤天数OR单价</t>
  </si>
  <si>
    <t>正常</t>
  </si>
  <si>
    <t>22</t>
  </si>
  <si>
    <t>月份</t>
  </si>
  <si>
    <t>岗位</t>
  </si>
  <si>
    <t>用工形式</t>
  </si>
  <si>
    <t>归属公司</t>
  </si>
  <si>
    <t>推广专员</t>
  </si>
  <si>
    <t>劳动合同</t>
  </si>
  <si>
    <t>信息经理</t>
  </si>
  <si>
    <t>王慧娟</t>
  </si>
  <si>
    <t>前端工程师</t>
  </si>
  <si>
    <t>工作截止日</t>
  </si>
  <si>
    <t>在职天数</t>
  </si>
  <si>
    <t>是否转正</t>
  </si>
  <si>
    <t>离职扣款</t>
  </si>
  <si>
    <t>扣款说明</t>
  </si>
  <si>
    <t>离职退款</t>
  </si>
  <si>
    <t>退款说明</t>
  </si>
  <si>
    <t>异动前</t>
  </si>
  <si>
    <t>异动后</t>
  </si>
  <si>
    <t>异动原因</t>
  </si>
  <si>
    <t>薪资</t>
  </si>
  <si>
    <t>异动日期</t>
  </si>
  <si>
    <t>经理</t>
  </si>
  <si>
    <t>调薪</t>
  </si>
  <si>
    <t>转正类别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</si>
  <si>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</si>
  <si>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</si>
  <si>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</si>
  <si>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</si>
  <si>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</si>
  <si>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</si>
  <si>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</si>
  <si>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</si>
  <si>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</si>
  <si>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</si>
  <si>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</si>
  <si>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</si>
  <si>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</si>
  <si>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</si>
  <si>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类型</t>
  </si>
  <si>
    <t>型号</t>
  </si>
  <si>
    <t>数量</t>
  </si>
  <si>
    <t>领取日期</t>
  </si>
  <si>
    <t>扣押金月份</t>
  </si>
  <si>
    <t>押金金额</t>
  </si>
  <si>
    <t>办理离职手续时间</t>
  </si>
  <si>
    <t>押金返还记录</t>
  </si>
  <si>
    <t>应发金额</t>
  </si>
  <si>
    <t>应发说明</t>
  </si>
  <si>
    <t>应扣金额</t>
  </si>
  <si>
    <t>应扣说明</t>
  </si>
  <si>
    <t>公积金自理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</si>
</sst>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yyyy/m/d;@"/>
    <numFmt numFmtId="179" formatCode="#,##0.00_ "/>
    <numFmt numFmtId="180" formatCode="yyyy/mm/dd"/>
    <numFmt numFmtId="181" formatCode="0.00_);[Red]\(0.00\)"/>
    <numFmt numFmtId="182" formatCode="yy/m/d;@"/>
  </numFmts>
  <fonts count="53">
    <font>
      <sz val="12"/>
      <color theme="1"/>
      <name val="等线"/>
      <charset val="134"/>
      <scheme val="minor"/>
    </font>
    <font>
      <b/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b/>
      <u/>
      <sz val="10"/>
      <color rgb="FF800080"/>
      <name val="黑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0"/>
      <color rgb="FFFF0000"/>
      <name val="黑体"/>
      <charset val="134"/>
    </font>
    <font>
      <sz val="12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u/>
      <sz val="10"/>
      <color rgb="FF800080"/>
      <name val="宋体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0"/>
      <color rgb="FF666666"/>
      <name val="宋体"/>
      <charset val="134"/>
    </font>
    <font>
      <sz val="10"/>
      <color rgb="FF555555"/>
      <name val="宋体"/>
      <charset val="134"/>
    </font>
    <font>
      <b/>
      <sz val="10"/>
      <color rgb="FFC0504D"/>
      <name val="宋体"/>
      <charset val="134"/>
    </font>
    <font>
      <b/>
      <sz val="10"/>
      <color rgb="FFFF0000"/>
      <name val="宋体"/>
      <charset val="134"/>
    </font>
    <font>
      <sz val="9"/>
      <color rgb="FF76838F"/>
      <name val="Helvetica"/>
      <charset val="134"/>
    </font>
    <font>
      <u/>
      <sz val="10"/>
      <color theme="10"/>
      <name val="宋体"/>
      <charset val="134"/>
    </font>
    <font>
      <b/>
      <sz val="10"/>
      <color rgb="FF000000"/>
      <name val="新宋体"/>
      <charset val="134"/>
    </font>
    <font>
      <sz val="10"/>
      <color rgb="FFFF0000"/>
      <name val="宋体"/>
      <charset val="134"/>
    </font>
    <font>
      <sz val="10"/>
      <color rgb="FF000000"/>
      <name val="新宋体"/>
      <charset val="134"/>
    </font>
    <font>
      <b/>
      <sz val="14"/>
      <color rgb="FF000000"/>
      <name val="微软雅黑"/>
      <charset val="134"/>
    </font>
    <font>
      <u/>
      <sz val="11"/>
      <color rgb="FF80008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BD5B5"/>
        <bgColor indexed="64"/>
      </patternFill>
    </fill>
    <fill>
      <patternFill patternType="solid">
        <fgColor rgb="FFE5B9B7"/>
        <bgColor indexed="64"/>
      </patternFill>
    </fill>
    <fill>
      <patternFill patternType="solid">
        <fgColor rgb="FF31859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53734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1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E8B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B2A2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9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14" applyNumberFormat="0" applyAlignment="0" applyProtection="0">
      <alignment vertical="center"/>
    </xf>
    <xf numFmtId="0" fontId="39" fillId="41" borderId="15" applyNumberFormat="0" applyAlignment="0" applyProtection="0">
      <alignment vertical="center"/>
    </xf>
    <xf numFmtId="0" fontId="40" fillId="41" borderId="14" applyNumberFormat="0" applyAlignment="0" applyProtection="0">
      <alignment vertical="center"/>
    </xf>
    <xf numFmtId="0" fontId="41" fillId="42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8" fillId="63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6" borderId="0" applyNumberFormat="0" applyBorder="0" applyAlignment="0" applyProtection="0">
      <alignment vertical="center"/>
    </xf>
    <xf numFmtId="0" fontId="48" fillId="6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9" fillId="0" borderId="0"/>
    <xf numFmtId="0" fontId="49" fillId="0" borderId="0">
      <alignment vertical="center"/>
    </xf>
    <xf numFmtId="0" fontId="29" fillId="0" borderId="0">
      <alignment vertical="center"/>
    </xf>
  </cellStyleXfs>
  <cellXfs count="3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7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57" fontId="1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7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57" fontId="7" fillId="0" borderId="1" xfId="0" applyNumberFormat="1" applyFont="1" applyFill="1" applyBorder="1" applyAlignment="1" applyProtection="1">
      <alignment horizontal="left" vertical="center" wrapText="1"/>
    </xf>
    <xf numFmtId="180" fontId="7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left" vertical="center"/>
    </xf>
    <xf numFmtId="176" fontId="2" fillId="0" borderId="1" xfId="51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81" fontId="2" fillId="0" borderId="1" xfId="0" applyNumberFormat="1" applyFont="1" applyFill="1" applyBorder="1" applyAlignment="1">
      <alignment horizontal="left" vertical="center"/>
    </xf>
    <xf numFmtId="7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9" fontId="14" fillId="0" borderId="0" xfId="0" applyNumberFormat="1" applyFont="1" applyAlignment="1">
      <alignment horizontal="right" vertical="center"/>
    </xf>
    <xf numFmtId="9" fontId="14" fillId="0" borderId="0" xfId="0" applyNumberFormat="1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179" fontId="14" fillId="0" borderId="0" xfId="0" applyNumberFormat="1" applyFont="1" applyAlignment="1">
      <alignment horizontal="left" vertical="center" wrapText="1"/>
    </xf>
    <xf numFmtId="179" fontId="14" fillId="0" borderId="0" xfId="0" applyNumberFormat="1" applyFont="1" applyAlignment="1">
      <alignment horizontal="center" vertical="center"/>
    </xf>
    <xf numFmtId="179" fontId="14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178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13" fillId="5" borderId="5" xfId="0" applyFont="1" applyFill="1" applyBorder="1" applyAlignment="1" applyProtection="1">
      <alignment horizontal="center" vertical="center" wrapText="1"/>
    </xf>
    <xf numFmtId="9" fontId="13" fillId="5" borderId="5" xfId="0" applyNumberFormat="1" applyFont="1" applyFill="1" applyBorder="1" applyAlignment="1" applyProtection="1">
      <alignment horizontal="center" vertical="center" wrapText="1"/>
    </xf>
    <xf numFmtId="180" fontId="13" fillId="5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/>
    </xf>
    <xf numFmtId="179" fontId="14" fillId="0" borderId="5" xfId="0" applyNumberFormat="1" applyFont="1" applyBorder="1" applyAlignment="1" applyProtection="1">
      <alignment horizontal="right" vertical="center"/>
    </xf>
    <xf numFmtId="9" fontId="14" fillId="0" borderId="5" xfId="0" applyNumberFormat="1" applyFont="1" applyBorder="1" applyAlignment="1" applyProtection="1">
      <alignment horizontal="right" vertical="center"/>
      <protection locked="0"/>
    </xf>
    <xf numFmtId="180" fontId="14" fillId="0" borderId="5" xfId="0" applyNumberFormat="1" applyFont="1" applyBorder="1" applyAlignment="1" applyProtection="1">
      <alignment horizontal="right" vertical="center"/>
    </xf>
    <xf numFmtId="0" fontId="14" fillId="6" borderId="5" xfId="0" applyFont="1" applyFill="1" applyBorder="1" applyAlignment="1" applyProtection="1">
      <alignment horizontal="left" vertical="center"/>
    </xf>
    <xf numFmtId="9" fontId="14" fillId="0" borderId="5" xfId="0" applyNumberFormat="1" applyFont="1" applyBorder="1" applyAlignment="1" applyProtection="1">
      <alignment horizontal="right" vertical="center"/>
    </xf>
    <xf numFmtId="0" fontId="14" fillId="7" borderId="5" xfId="0" applyFont="1" applyFill="1" applyBorder="1" applyAlignment="1" applyProtection="1">
      <alignment horizontal="left" vertical="center"/>
    </xf>
    <xf numFmtId="0" fontId="14" fillId="0" borderId="5" xfId="0" applyFont="1" applyBorder="1" applyProtection="1">
      <alignment vertical="center"/>
    </xf>
    <xf numFmtId="179" fontId="14" fillId="0" borderId="5" xfId="0" applyNumberFormat="1" applyFont="1" applyBorder="1" applyProtection="1">
      <alignment vertical="center"/>
    </xf>
    <xf numFmtId="9" fontId="14" fillId="0" borderId="5" xfId="0" applyNumberFormat="1" applyFont="1" applyBorder="1" applyProtection="1">
      <alignment vertical="center"/>
    </xf>
    <xf numFmtId="180" fontId="14" fillId="0" borderId="5" xfId="0" applyNumberFormat="1" applyFont="1" applyBorder="1" applyProtection="1">
      <alignment vertical="center"/>
    </xf>
    <xf numFmtId="0" fontId="14" fillId="8" borderId="5" xfId="0" applyFont="1" applyFill="1" applyBorder="1" applyAlignment="1" applyProtection="1">
      <alignment horizontal="left" vertical="center"/>
    </xf>
    <xf numFmtId="9" fontId="14" fillId="0" borderId="5" xfId="0" applyNumberFormat="1" applyFont="1" applyBorder="1" applyProtection="1">
      <alignment vertical="center"/>
      <protection locked="0"/>
    </xf>
    <xf numFmtId="0" fontId="14" fillId="9" borderId="5" xfId="0" applyFont="1" applyFill="1" applyBorder="1" applyAlignment="1" applyProtection="1">
      <alignment horizontal="left" vertical="center"/>
    </xf>
    <xf numFmtId="0" fontId="14" fillId="10" borderId="5" xfId="0" applyFont="1" applyFill="1" applyBorder="1" applyAlignment="1" applyProtection="1">
      <alignment horizontal="left" vertical="center"/>
    </xf>
    <xf numFmtId="179" fontId="13" fillId="11" borderId="5" xfId="0" applyNumberFormat="1" applyFont="1" applyFill="1" applyBorder="1" applyAlignment="1" applyProtection="1">
      <alignment horizontal="center" vertical="center" wrapText="1"/>
    </xf>
    <xf numFmtId="179" fontId="14" fillId="11" borderId="5" xfId="0" applyNumberFormat="1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center" vertical="center" wrapText="1"/>
    </xf>
    <xf numFmtId="0" fontId="13" fillId="11" borderId="6" xfId="0" applyFont="1" applyFill="1" applyBorder="1" applyAlignment="1" applyProtection="1">
      <alignment horizontal="center" vertical="center" wrapText="1"/>
    </xf>
    <xf numFmtId="179" fontId="14" fillId="11" borderId="5" xfId="0" applyNumberFormat="1" applyFont="1" applyFill="1" applyBorder="1" applyAlignment="1" applyProtection="1">
      <alignment horizontal="left" vertical="center" wrapText="1"/>
    </xf>
    <xf numFmtId="0" fontId="14" fillId="11" borderId="5" xfId="0" applyFont="1" applyFill="1" applyBorder="1" applyAlignment="1" applyProtection="1">
      <alignment horizontal="center" vertical="center"/>
    </xf>
    <xf numFmtId="0" fontId="14" fillId="11" borderId="6" xfId="0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vertical="center" wrapText="1"/>
    </xf>
    <xf numFmtId="178" fontId="14" fillId="0" borderId="7" xfId="0" applyNumberFormat="1" applyFont="1" applyBorder="1" applyAlignment="1" applyProtection="1">
      <alignment vertical="center" wrapText="1"/>
    </xf>
    <xf numFmtId="0" fontId="14" fillId="0" borderId="5" xfId="0" applyFont="1" applyBorder="1" applyAlignment="1" applyProtection="1">
      <alignment vertical="center" wrapText="1"/>
    </xf>
    <xf numFmtId="0" fontId="17" fillId="0" borderId="0" xfId="0" applyFont="1">
      <alignment vertical="center"/>
    </xf>
    <xf numFmtId="182" fontId="13" fillId="5" borderId="0" xfId="0" applyNumberFormat="1" applyFont="1" applyFill="1" applyAlignment="1" applyProtection="1">
      <alignment horizontal="center" vertical="center" wrapText="1"/>
      <protection locked="0"/>
    </xf>
    <xf numFmtId="0" fontId="17" fillId="5" borderId="0" xfId="0" applyFont="1" applyFill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Protection="1">
      <alignment vertical="center"/>
      <protection locked="0"/>
    </xf>
    <xf numFmtId="0" fontId="14" fillId="6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 applyProtection="1">
      <alignment vertical="top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11" borderId="5" xfId="0" applyFont="1" applyFill="1" applyBorder="1" applyAlignment="1" applyProtection="1">
      <alignment horizontal="center" vertical="center" wrapText="1"/>
      <protection locked="0"/>
    </xf>
    <xf numFmtId="178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17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11" borderId="5" xfId="0" applyFont="1" applyFill="1" applyBorder="1" applyAlignment="1" applyProtection="1">
      <alignment vertical="center" wrapText="1"/>
      <protection locked="0"/>
    </xf>
    <xf numFmtId="178" fontId="14" fillId="0" borderId="5" xfId="0" applyNumberFormat="1" applyFont="1" applyBorder="1" applyAlignment="1" applyProtection="1">
      <alignment horizontal="left" vertical="center" wrapText="1"/>
    </xf>
    <xf numFmtId="179" fontId="14" fillId="0" borderId="5" xfId="0" applyNumberFormat="1" applyFont="1" applyBorder="1" applyAlignment="1" applyProtection="1">
      <alignment vertical="center" wrapText="1"/>
    </xf>
    <xf numFmtId="0" fontId="13" fillId="12" borderId="5" xfId="0" applyFont="1" applyFill="1" applyBorder="1" applyAlignment="1" applyProtection="1">
      <alignment horizontal="center" vertical="center" wrapText="1"/>
      <protection locked="0"/>
    </xf>
    <xf numFmtId="179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vertical="center" wrapText="1"/>
    </xf>
    <xf numFmtId="178" fontId="13" fillId="0" borderId="5" xfId="0" applyNumberFormat="1" applyFont="1" applyBorder="1" applyAlignment="1" applyProtection="1">
      <alignment horizontal="center" vertical="center" wrapText="1"/>
      <protection locked="0"/>
    </xf>
    <xf numFmtId="178" fontId="14" fillId="0" borderId="5" xfId="0" applyNumberFormat="1" applyFont="1" applyBorder="1" applyAlignment="1" applyProtection="1">
      <alignment vertical="center" wrapText="1"/>
    </xf>
    <xf numFmtId="179" fontId="14" fillId="13" borderId="5" xfId="0" applyNumberFormat="1" applyFont="1" applyFill="1" applyBorder="1" applyAlignment="1" applyProtection="1">
      <alignment vertical="center" wrapText="1"/>
    </xf>
    <xf numFmtId="179" fontId="14" fillId="14" borderId="5" xfId="0" applyNumberFormat="1" applyFont="1" applyFill="1" applyBorder="1" applyAlignment="1" applyProtection="1">
      <alignment vertical="center" wrapText="1"/>
    </xf>
    <xf numFmtId="179" fontId="14" fillId="15" borderId="5" xfId="0" applyNumberFormat="1" applyFont="1" applyFill="1" applyBorder="1" applyAlignment="1" applyProtection="1">
      <alignment horizontal="right" vertical="center"/>
    </xf>
    <xf numFmtId="179" fontId="14" fillId="16" borderId="5" xfId="0" applyNumberFormat="1" applyFont="1" applyFill="1" applyBorder="1" applyAlignment="1" applyProtection="1">
      <alignment horizontal="right" vertical="center"/>
    </xf>
    <xf numFmtId="179" fontId="14" fillId="0" borderId="5" xfId="0" applyNumberFormat="1" applyFont="1" applyBorder="1" applyAlignment="1" applyProtection="1">
      <alignment vertical="center" wrapText="1"/>
      <protection locked="0"/>
    </xf>
    <xf numFmtId="179" fontId="14" fillId="17" borderId="5" xfId="0" applyNumberFormat="1" applyFont="1" applyFill="1" applyBorder="1" applyAlignment="1" applyProtection="1">
      <alignment vertical="center" wrapText="1"/>
    </xf>
    <xf numFmtId="179" fontId="14" fillId="18" borderId="5" xfId="0" applyNumberFormat="1" applyFont="1" applyFill="1" applyBorder="1" applyAlignment="1" applyProtection="1">
      <alignment vertical="center" wrapText="1"/>
    </xf>
    <xf numFmtId="179" fontId="14" fillId="19" borderId="5" xfId="0" applyNumberFormat="1" applyFont="1" applyFill="1" applyBorder="1" applyAlignment="1" applyProtection="1">
      <alignment vertical="center" wrapText="1"/>
    </xf>
    <xf numFmtId="179" fontId="14" fillId="20" borderId="5" xfId="0" applyNumberFormat="1" applyFont="1" applyFill="1" applyBorder="1" applyAlignment="1" applyProtection="1">
      <alignment vertical="center" wrapText="1"/>
    </xf>
    <xf numFmtId="179" fontId="14" fillId="21" borderId="5" xfId="0" applyNumberFormat="1" applyFont="1" applyFill="1" applyBorder="1" applyAlignment="1" applyProtection="1">
      <alignment horizontal="right" vertical="center"/>
    </xf>
    <xf numFmtId="0" fontId="14" fillId="11" borderId="5" xfId="0" applyFont="1" applyFill="1" applyBorder="1" applyAlignment="1" applyProtection="1">
      <alignment vertical="center" wrapText="1"/>
    </xf>
    <xf numFmtId="180" fontId="17" fillId="0" borderId="0" xfId="0" applyNumberFormat="1" applyFont="1">
      <alignment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180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180" fontId="14" fillId="0" borderId="5" xfId="0" applyNumberFormat="1" applyFont="1" applyBorder="1" applyAlignment="1" applyProtection="1">
      <alignment horizontal="left" vertical="center"/>
      <protection locked="0"/>
    </xf>
    <xf numFmtId="180" fontId="14" fillId="0" borderId="5" xfId="0" applyNumberFormat="1" applyFont="1" applyBorder="1" applyAlignment="1" applyProtection="1">
      <alignment horizontal="left" vertical="center" wrapText="1"/>
    </xf>
    <xf numFmtId="14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9" borderId="5" xfId="0" applyFont="1" applyFill="1" applyBorder="1" applyAlignment="1" applyProtection="1">
      <alignment horizontal="center" vertical="center" wrapText="1"/>
      <protection locked="0"/>
    </xf>
    <xf numFmtId="179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9" borderId="5" xfId="0" applyFont="1" applyFill="1" applyBorder="1" applyAlignment="1" applyProtection="1">
      <alignment horizontal="center" vertical="center" wrapText="1"/>
    </xf>
    <xf numFmtId="179" fontId="14" fillId="6" borderId="5" xfId="0" applyNumberFormat="1" applyFont="1" applyFill="1" applyBorder="1" applyAlignment="1" applyProtection="1">
      <alignment vertical="center" wrapText="1"/>
    </xf>
    <xf numFmtId="179" fontId="14" fillId="0" borderId="5" xfId="0" applyNumberFormat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180" fontId="14" fillId="0" borderId="5" xfId="0" applyNumberFormat="1" applyFont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</xf>
    <xf numFmtId="0" fontId="14" fillId="22" borderId="5" xfId="0" applyFont="1" applyFill="1" applyBorder="1" applyAlignment="1" applyProtection="1">
      <alignment horizontal="left" vertical="center" wrapText="1"/>
    </xf>
    <xf numFmtId="0" fontId="14" fillId="23" borderId="5" xfId="0" applyFont="1" applyFill="1" applyBorder="1" applyAlignment="1" applyProtection="1">
      <alignment horizontal="left" vertical="center" wrapText="1"/>
      <protection locked="0"/>
    </xf>
    <xf numFmtId="49" fontId="14" fillId="0" borderId="5" xfId="0" applyNumberFormat="1" applyFont="1" applyBorder="1" applyAlignment="1" applyProtection="1">
      <alignment vertical="center" wrapText="1"/>
    </xf>
    <xf numFmtId="0" fontId="15" fillId="9" borderId="5" xfId="0" applyFont="1" applyFill="1" applyBorder="1" applyProtection="1">
      <alignment vertical="center"/>
      <protection locked="0"/>
    </xf>
    <xf numFmtId="0" fontId="13" fillId="9" borderId="5" xfId="0" applyFont="1" applyFill="1" applyBorder="1" applyAlignment="1" applyProtection="1">
      <alignment horizontal="center" vertical="center"/>
      <protection locked="0"/>
    </xf>
    <xf numFmtId="179" fontId="13" fillId="22" borderId="5" xfId="0" applyNumberFormat="1" applyFont="1" applyFill="1" applyBorder="1" applyProtection="1">
      <alignment vertical="center"/>
      <protection locked="0"/>
    </xf>
    <xf numFmtId="179" fontId="13" fillId="22" borderId="5" xfId="0" applyNumberFormat="1" applyFont="1" applyFill="1" applyBorder="1" applyAlignment="1" applyProtection="1">
      <alignment horizontal="center" vertical="center"/>
      <protection locked="0"/>
    </xf>
    <xf numFmtId="179" fontId="21" fillId="9" borderId="5" xfId="0" applyNumberFormat="1" applyFont="1" applyFill="1" applyBorder="1" applyAlignment="1" applyProtection="1">
      <alignment horizontal="center" vertical="center"/>
      <protection locked="0"/>
    </xf>
    <xf numFmtId="0" fontId="14" fillId="9" borderId="5" xfId="0" applyFont="1" applyFill="1" applyBorder="1" applyProtection="1">
      <alignment vertical="center"/>
    </xf>
    <xf numFmtId="0" fontId="14" fillId="9" borderId="5" xfId="0" applyFont="1" applyFill="1" applyBorder="1" applyAlignment="1" applyProtection="1">
      <alignment vertical="center" wrapText="1"/>
    </xf>
    <xf numFmtId="179" fontId="14" fillId="23" borderId="5" xfId="0" applyNumberFormat="1" applyFont="1" applyFill="1" applyBorder="1" applyProtection="1">
      <alignment vertical="center"/>
    </xf>
    <xf numFmtId="179" fontId="14" fillId="9" borderId="5" xfId="0" applyNumberFormat="1" applyFont="1" applyFill="1" applyBorder="1" applyProtection="1">
      <alignment vertical="center"/>
    </xf>
    <xf numFmtId="179" fontId="13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2" borderId="5" xfId="0" applyFont="1" applyFill="1" applyBorder="1" applyAlignment="1" applyProtection="1">
      <alignment horizontal="center" vertical="center"/>
      <protection locked="0"/>
    </xf>
    <xf numFmtId="0" fontId="13" fillId="22" borderId="5" xfId="0" applyFont="1" applyFill="1" applyBorder="1" applyAlignment="1" applyProtection="1">
      <alignment horizontal="left" vertical="center" wrapText="1"/>
      <protection locked="0"/>
    </xf>
    <xf numFmtId="0" fontId="13" fillId="22" borderId="5" xfId="0" applyFont="1" applyFill="1" applyBorder="1" applyProtection="1">
      <alignment vertical="center"/>
      <protection locked="0"/>
    </xf>
    <xf numFmtId="179" fontId="14" fillId="9" borderId="5" xfId="0" applyNumberFormat="1" applyFont="1" applyFill="1" applyBorder="1" applyAlignment="1" applyProtection="1">
      <alignment vertical="center" wrapText="1"/>
    </xf>
    <xf numFmtId="0" fontId="13" fillId="5" borderId="5" xfId="0" applyFont="1" applyFill="1" applyBorder="1" applyProtection="1">
      <alignment vertical="center"/>
      <protection locked="0"/>
    </xf>
    <xf numFmtId="178" fontId="13" fillId="5" borderId="5" xfId="0" applyNumberFormat="1" applyFont="1" applyFill="1" applyBorder="1" applyAlignment="1" applyProtection="1">
      <alignment horizontal="left" vertical="center"/>
      <protection locked="0"/>
    </xf>
    <xf numFmtId="0" fontId="13" fillId="5" borderId="5" xfId="0" applyFont="1" applyFill="1" applyBorder="1" applyAlignment="1" applyProtection="1">
      <alignment vertical="center" wrapText="1"/>
      <protection locked="0"/>
    </xf>
    <xf numFmtId="179" fontId="13" fillId="5" borderId="5" xfId="0" applyNumberFormat="1" applyFont="1" applyFill="1" applyBorder="1" applyProtection="1">
      <alignment vertical="center"/>
      <protection locked="0"/>
    </xf>
    <xf numFmtId="180" fontId="13" fillId="5" borderId="5" xfId="0" applyNumberFormat="1" applyFont="1" applyFill="1" applyBorder="1" applyAlignment="1" applyProtection="1">
      <alignment horizontal="left" vertical="center"/>
      <protection locked="0"/>
    </xf>
    <xf numFmtId="178" fontId="14" fillId="0" borderId="5" xfId="0" applyNumberFormat="1" applyFont="1" applyBorder="1" applyAlignment="1" applyProtection="1">
      <alignment horizontal="left" vertical="center"/>
      <protection locked="0"/>
    </xf>
    <xf numFmtId="179" fontId="14" fillId="0" borderId="5" xfId="0" applyNumberFormat="1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Protection="1">
      <alignment vertical="center"/>
      <protection locked="0"/>
    </xf>
    <xf numFmtId="14" fontId="14" fillId="0" borderId="5" xfId="0" applyNumberFormat="1" applyFont="1" applyBorder="1" applyProtection="1">
      <alignment vertical="center"/>
    </xf>
    <xf numFmtId="4" fontId="14" fillId="0" borderId="5" xfId="0" applyNumberFormat="1" applyFont="1" applyBorder="1" applyProtection="1">
      <alignment vertical="center"/>
      <protection locked="0"/>
    </xf>
    <xf numFmtId="0" fontId="14" fillId="24" borderId="5" xfId="0" applyFont="1" applyFill="1" applyBorder="1" applyProtection="1">
      <alignment vertical="center"/>
      <protection locked="0"/>
    </xf>
    <xf numFmtId="0" fontId="14" fillId="25" borderId="5" xfId="0" applyFont="1" applyFill="1" applyBorder="1" applyAlignment="1" applyProtection="1">
      <alignment vertical="center" wrapText="1"/>
      <protection locked="0"/>
    </xf>
    <xf numFmtId="0" fontId="14" fillId="24" borderId="5" xfId="0" applyFont="1" applyFill="1" applyBorder="1" applyAlignment="1" applyProtection="1">
      <alignment vertical="center" wrapText="1"/>
      <protection locked="0"/>
    </xf>
    <xf numFmtId="178" fontId="14" fillId="24" borderId="5" xfId="0" applyNumberFormat="1" applyFont="1" applyFill="1" applyBorder="1" applyAlignment="1" applyProtection="1">
      <alignment horizontal="left" vertical="center"/>
      <protection locked="0"/>
    </xf>
    <xf numFmtId="179" fontId="14" fillId="24" borderId="5" xfId="0" applyNumberFormat="1" applyFont="1" applyFill="1" applyBorder="1" applyProtection="1">
      <alignment vertical="center"/>
      <protection locked="0"/>
    </xf>
    <xf numFmtId="180" fontId="14" fillId="24" borderId="5" xfId="0" applyNumberFormat="1" applyFont="1" applyFill="1" applyBorder="1" applyAlignment="1" applyProtection="1">
      <alignment horizontal="left" vertical="center"/>
      <protection locked="0"/>
    </xf>
    <xf numFmtId="4" fontId="14" fillId="24" borderId="5" xfId="0" applyNumberFormat="1" applyFont="1" applyFill="1" applyBorder="1" applyProtection="1">
      <alignment vertical="center"/>
      <protection locked="0"/>
    </xf>
    <xf numFmtId="0" fontId="14" fillId="24" borderId="5" xfId="0" applyFont="1" applyFill="1" applyBorder="1" applyProtection="1">
      <alignment vertical="center"/>
    </xf>
    <xf numFmtId="0" fontId="14" fillId="23" borderId="5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178" fontId="14" fillId="0" borderId="5" xfId="0" applyNumberFormat="1" applyFont="1" applyBorder="1" applyAlignment="1" applyProtection="1">
      <alignment horizontal="left" vertical="center"/>
    </xf>
    <xf numFmtId="180" fontId="14" fillId="0" borderId="5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Protection="1">
      <alignment vertical="center"/>
    </xf>
    <xf numFmtId="0" fontId="17" fillId="9" borderId="0" xfId="0" applyFont="1" applyFill="1">
      <alignment vertical="center"/>
    </xf>
    <xf numFmtId="0" fontId="14" fillId="23" borderId="5" xfId="0" applyFont="1" applyFill="1" applyBorder="1" applyAlignment="1" applyProtection="1">
      <alignment vertical="center" wrapText="1"/>
      <protection locked="0"/>
    </xf>
    <xf numFmtId="179" fontId="14" fillId="23" borderId="5" xfId="0" applyNumberFormat="1" applyFont="1" applyFill="1" applyBorder="1" applyAlignment="1" applyProtection="1">
      <alignment horizontal="right" vertical="center"/>
      <protection locked="0"/>
    </xf>
    <xf numFmtId="180" fontId="14" fillId="23" borderId="5" xfId="0" applyNumberFormat="1" applyFont="1" applyFill="1" applyBorder="1" applyAlignment="1" applyProtection="1">
      <alignment horizontal="left" vertical="center"/>
      <protection locked="0"/>
    </xf>
    <xf numFmtId="180" fontId="14" fillId="9" borderId="5" xfId="0" applyNumberFormat="1" applyFont="1" applyFill="1" applyBorder="1" applyAlignment="1" applyProtection="1">
      <alignment horizontal="left" vertical="center"/>
      <protection locked="0"/>
    </xf>
    <xf numFmtId="0" fontId="14" fillId="26" borderId="5" xfId="0" applyFont="1" applyFill="1" applyBorder="1" applyAlignment="1" applyProtection="1">
      <alignment vertical="center" wrapText="1"/>
      <protection locked="0"/>
    </xf>
    <xf numFmtId="0" fontId="23" fillId="23" borderId="5" xfId="0" applyFont="1" applyFill="1" applyBorder="1" applyAlignment="1" applyProtection="1">
      <alignment horizontal="left" vertical="center"/>
      <protection locked="0"/>
    </xf>
    <xf numFmtId="0" fontId="14" fillId="23" borderId="5" xfId="0" applyFont="1" applyFill="1" applyBorder="1" applyProtection="1">
      <alignment vertical="center"/>
      <protection locked="0"/>
    </xf>
    <xf numFmtId="178" fontId="17" fillId="0" borderId="5" xfId="0" applyNumberFormat="1" applyFont="1" applyBorder="1" applyProtection="1">
      <alignment vertical="center"/>
    </xf>
    <xf numFmtId="179" fontId="17" fillId="0" borderId="5" xfId="0" applyNumberFormat="1" applyFont="1" applyBorder="1" applyProtection="1">
      <alignment vertical="center"/>
    </xf>
    <xf numFmtId="180" fontId="17" fillId="0" borderId="5" xfId="0" applyNumberFormat="1" applyFont="1" applyBorder="1" applyProtection="1">
      <alignment vertical="center"/>
    </xf>
    <xf numFmtId="0" fontId="17" fillId="0" borderId="5" xfId="0" applyFont="1" applyBorder="1" applyAlignment="1" applyProtection="1">
      <alignment vertical="center" wrapText="1"/>
    </xf>
    <xf numFmtId="0" fontId="14" fillId="9" borderId="8" xfId="0" applyFont="1" applyFill="1" applyBorder="1" applyAlignment="1" applyProtection="1">
      <alignment vertical="center" wrapText="1"/>
    </xf>
    <xf numFmtId="179" fontId="14" fillId="9" borderId="8" xfId="0" applyNumberFormat="1" applyFont="1" applyFill="1" applyBorder="1" applyProtection="1">
      <alignment vertical="center"/>
    </xf>
    <xf numFmtId="179" fontId="14" fillId="9" borderId="8" xfId="0" applyNumberFormat="1" applyFont="1" applyFill="1" applyBorder="1" applyAlignment="1" applyProtection="1">
      <alignment vertical="center" wrapText="1"/>
    </xf>
    <xf numFmtId="0" fontId="14" fillId="0" borderId="8" xfId="0" applyFont="1" applyBorder="1" applyProtection="1">
      <alignment vertical="center"/>
      <protection locked="0"/>
    </xf>
    <xf numFmtId="178" fontId="17" fillId="0" borderId="0" xfId="0" applyNumberFormat="1" applyFont="1">
      <alignment vertical="center"/>
    </xf>
    <xf numFmtId="179" fontId="17" fillId="0" borderId="0" xfId="0" applyNumberFormat="1" applyFo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178" fontId="24" fillId="6" borderId="5" xfId="0" applyNumberFormat="1" applyFont="1" applyFill="1" applyBorder="1" applyAlignment="1" applyProtection="1">
      <alignment horizontal="center" vertical="center"/>
      <protection locked="0"/>
    </xf>
    <xf numFmtId="0" fontId="13" fillId="27" borderId="5" xfId="0" applyFont="1" applyFill="1" applyBorder="1" applyAlignment="1" applyProtection="1">
      <alignment horizontal="center" vertical="center"/>
      <protection locked="0"/>
    </xf>
    <xf numFmtId="179" fontId="13" fillId="27" borderId="5" xfId="0" applyNumberFormat="1" applyFont="1" applyFill="1" applyBorder="1" applyAlignment="1" applyProtection="1">
      <alignment horizontal="center" vertical="center" wrapText="1"/>
      <protection locked="0"/>
    </xf>
    <xf numFmtId="179" fontId="13" fillId="28" borderId="5" xfId="0" applyNumberFormat="1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Protection="1">
      <alignment vertical="center"/>
    </xf>
    <xf numFmtId="0" fontId="14" fillId="29" borderId="5" xfId="0" applyFont="1" applyFill="1" applyBorder="1" applyAlignment="1" applyProtection="1">
      <alignment vertical="center" wrapText="1"/>
      <protection locked="0"/>
    </xf>
    <xf numFmtId="0" fontId="14" fillId="29" borderId="5" xfId="0" applyFont="1" applyFill="1" applyBorder="1" applyAlignment="1" applyProtection="1">
      <alignment horizontal="left" vertical="center" wrapText="1"/>
      <protection locked="0"/>
    </xf>
    <xf numFmtId="179" fontId="14" fillId="23" borderId="5" xfId="0" applyNumberFormat="1" applyFont="1" applyFill="1" applyBorder="1" applyAlignment="1" applyProtection="1">
      <alignment horizontal="right" vertical="center" wrapText="1"/>
      <protection locked="0"/>
    </xf>
    <xf numFmtId="179" fontId="14" fillId="28" borderId="5" xfId="0" applyNumberFormat="1" applyFont="1" applyFill="1" applyBorder="1" applyProtection="1">
      <alignment vertical="center"/>
    </xf>
    <xf numFmtId="0" fontId="14" fillId="30" borderId="5" xfId="0" applyFont="1" applyFill="1" applyBorder="1" applyAlignment="1" applyProtection="1">
      <alignment vertical="center" wrapText="1"/>
      <protection locked="0"/>
    </xf>
    <xf numFmtId="0" fontId="14" fillId="30" borderId="5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14" fillId="31" borderId="5" xfId="0" applyFont="1" applyFill="1" applyBorder="1" applyAlignment="1" applyProtection="1">
      <alignment vertical="center" wrapText="1"/>
      <protection locked="0"/>
    </xf>
    <xf numFmtId="0" fontId="14" fillId="31" borderId="5" xfId="0" applyFont="1" applyFill="1" applyBorder="1" applyAlignment="1" applyProtection="1">
      <alignment horizontal="left" vertical="center" wrapText="1"/>
      <protection locked="0"/>
    </xf>
    <xf numFmtId="0" fontId="14" fillId="9" borderId="5" xfId="0" applyFont="1" applyFill="1" applyBorder="1" applyAlignment="1" applyProtection="1">
      <alignment vertical="center" wrapText="1"/>
      <protection locked="0"/>
    </xf>
    <xf numFmtId="0" fontId="14" fillId="32" borderId="5" xfId="0" applyFont="1" applyFill="1" applyBorder="1" applyAlignment="1" applyProtection="1">
      <alignment vertical="center" wrapText="1"/>
      <protection locked="0"/>
    </xf>
    <xf numFmtId="0" fontId="14" fillId="32" borderId="5" xfId="0" applyFont="1" applyFill="1" applyBorder="1" applyAlignment="1" applyProtection="1">
      <alignment horizontal="left" vertical="center" wrapText="1"/>
      <protection locked="0"/>
    </xf>
    <xf numFmtId="179" fontId="13" fillId="33" borderId="5" xfId="0" applyNumberFormat="1" applyFont="1" applyFill="1" applyBorder="1" applyAlignment="1" applyProtection="1">
      <alignment horizontal="center" vertical="center"/>
      <protection locked="0"/>
    </xf>
    <xf numFmtId="179" fontId="13" fillId="34" borderId="5" xfId="0" applyNumberFormat="1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Alignment="1">
      <alignment horizontal="center" vertical="center" wrapText="1"/>
    </xf>
    <xf numFmtId="179" fontId="2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9" fontId="14" fillId="33" borderId="5" xfId="0" applyNumberFormat="1" applyFont="1" applyFill="1" applyBorder="1" applyProtection="1">
      <alignment vertical="center"/>
    </xf>
    <xf numFmtId="179" fontId="14" fillId="34" borderId="5" xfId="0" applyNumberFormat="1" applyFont="1" applyFill="1" applyBorder="1" applyProtection="1">
      <alignment vertical="center"/>
    </xf>
    <xf numFmtId="179" fontId="25" fillId="0" borderId="0" xfId="0" applyNumberFormat="1" applyFont="1">
      <alignment vertical="center"/>
    </xf>
    <xf numFmtId="0" fontId="14" fillId="6" borderId="8" xfId="0" applyFont="1" applyFill="1" applyBorder="1" applyProtection="1">
      <alignment vertical="center"/>
    </xf>
    <xf numFmtId="9" fontId="14" fillId="0" borderId="0" xfId="0" applyNumberFormat="1" applyFont="1">
      <alignment vertical="center"/>
    </xf>
    <xf numFmtId="0" fontId="14" fillId="23" borderId="0" xfId="0" applyFont="1" applyFill="1">
      <alignment vertical="center"/>
    </xf>
    <xf numFmtId="0" fontId="14" fillId="23" borderId="0" xfId="0" applyFont="1" applyFill="1" applyAlignment="1">
      <alignment horizontal="left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2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20" borderId="0" xfId="0" applyFont="1" applyFill="1" applyAlignment="1">
      <alignment horizontal="left" vertical="center"/>
    </xf>
    <xf numFmtId="0" fontId="14" fillId="24" borderId="0" xfId="0" applyFont="1" applyFill="1" applyAlignment="1" applyProtection="1">
      <alignment horizontal="left" vertical="center"/>
      <protection locked="0"/>
    </xf>
    <xf numFmtId="182" fontId="13" fillId="20" borderId="0" xfId="0" applyNumberFormat="1" applyFont="1" applyFill="1" applyProtection="1">
      <alignment vertical="center"/>
      <protection locked="0"/>
    </xf>
    <xf numFmtId="0" fontId="14" fillId="20" borderId="0" xfId="0" applyFont="1" applyFill="1">
      <alignment vertical="center"/>
    </xf>
    <xf numFmtId="0" fontId="14" fillId="34" borderId="0" xfId="0" applyFont="1" applyFill="1" applyAlignment="1" applyProtection="1">
      <alignment horizontal="left" vertical="center"/>
      <protection locked="0"/>
    </xf>
    <xf numFmtId="0" fontId="14" fillId="34" borderId="0" xfId="0" applyFont="1" applyFill="1" applyAlignment="1" applyProtection="1">
      <alignment horizontal="left" vertical="center" wrapText="1"/>
      <protection locked="0"/>
    </xf>
    <xf numFmtId="0" fontId="14" fillId="34" borderId="0" xfId="0" applyFont="1" applyFill="1">
      <alignment vertical="center"/>
    </xf>
    <xf numFmtId="0" fontId="14" fillId="34" borderId="0" xfId="0" applyFont="1" applyFill="1" applyAlignment="1">
      <alignment vertical="center" wrapText="1"/>
    </xf>
    <xf numFmtId="9" fontId="14" fillId="34" borderId="0" xfId="0" applyNumberFormat="1" applyFont="1" applyFill="1">
      <alignment vertical="center"/>
    </xf>
    <xf numFmtId="0" fontId="14" fillId="34" borderId="0" xfId="0" applyFont="1" applyFill="1" applyAlignment="1">
      <alignment horizontal="left" vertical="center"/>
    </xf>
    <xf numFmtId="0" fontId="14" fillId="34" borderId="0" xfId="0" applyFont="1" applyFill="1" applyProtection="1">
      <alignment vertical="center"/>
      <protection locked="0"/>
    </xf>
    <xf numFmtId="176" fontId="14" fillId="0" borderId="0" xfId="0" applyNumberFormat="1" applyFont="1" applyAlignment="1">
      <alignment horizontal="left" vertical="center" wrapText="1"/>
    </xf>
    <xf numFmtId="0" fontId="14" fillId="8" borderId="0" xfId="0" applyFont="1" applyFill="1">
      <alignment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14" fillId="8" borderId="0" xfId="0" applyFont="1" applyFill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179" fontId="1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7" fillId="20" borderId="5" xfId="0" applyFont="1" applyFill="1" applyBorder="1" applyProtection="1">
      <alignment vertical="center"/>
    </xf>
    <xf numFmtId="0" fontId="17" fillId="20" borderId="5" xfId="0" applyFont="1" applyFill="1" applyBorder="1" applyAlignment="1" applyProtection="1">
      <alignment horizontal="right" vertical="center"/>
    </xf>
    <xf numFmtId="0" fontId="17" fillId="20" borderId="5" xfId="0" applyFont="1" applyFill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center" vertical="center"/>
    </xf>
    <xf numFmtId="0" fontId="17" fillId="20" borderId="5" xfId="0" applyFont="1" applyFill="1" applyBorder="1" applyAlignment="1" applyProtection="1">
      <alignment horizontal="center" vertical="center" wrapText="1"/>
    </xf>
    <xf numFmtId="14" fontId="17" fillId="0" borderId="5" xfId="0" applyNumberFormat="1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34" borderId="5" xfId="0" applyFont="1" applyFill="1" applyBorder="1" applyAlignment="1" applyProtection="1">
      <alignment horizontal="center" vertical="center" wrapText="1"/>
    </xf>
    <xf numFmtId="0" fontId="17" fillId="34" borderId="5" xfId="0" applyFont="1" applyFill="1" applyBorder="1" applyAlignment="1" applyProtection="1">
      <alignment horizontal="right" vertical="center"/>
    </xf>
    <xf numFmtId="0" fontId="17" fillId="34" borderId="5" xfId="0" applyFont="1" applyFill="1" applyBorder="1" applyAlignment="1" applyProtection="1">
      <alignment horizontal="left" vertical="center"/>
    </xf>
    <xf numFmtId="0" fontId="17" fillId="34" borderId="9" xfId="0" applyFont="1" applyFill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34" borderId="10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34" borderId="8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/>
    </xf>
    <xf numFmtId="0" fontId="17" fillId="20" borderId="9" xfId="0" applyFont="1" applyFill="1" applyBorder="1" applyAlignment="1" applyProtection="1">
      <alignment horizontal="center" vertical="center" wrapText="1"/>
    </xf>
    <xf numFmtId="0" fontId="17" fillId="20" borderId="1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</xf>
    <xf numFmtId="0" fontId="17" fillId="20" borderId="8" xfId="0" applyFont="1" applyFill="1" applyBorder="1" applyAlignment="1" applyProtection="1">
      <alignment horizontal="center" vertical="center" wrapText="1"/>
    </xf>
    <xf numFmtId="0" fontId="17" fillId="20" borderId="5" xfId="0" applyFont="1" applyFill="1" applyBorder="1" applyAlignment="1" applyProtection="1">
      <alignment horizontal="center" vertical="center"/>
    </xf>
    <xf numFmtId="0" fontId="17" fillId="20" borderId="9" xfId="0" applyFont="1" applyFill="1" applyBorder="1" applyAlignment="1" applyProtection="1">
      <alignment horizontal="center" vertical="center"/>
    </xf>
    <xf numFmtId="0" fontId="14" fillId="20" borderId="5" xfId="0" applyFont="1" applyFill="1" applyBorder="1" applyProtection="1">
      <alignment vertical="center"/>
      <protection locked="0"/>
    </xf>
    <xf numFmtId="0" fontId="17" fillId="20" borderId="10" xfId="0" applyFont="1" applyFill="1" applyBorder="1" applyAlignment="1" applyProtection="1">
      <alignment horizontal="center" vertical="center"/>
    </xf>
    <xf numFmtId="0" fontId="17" fillId="20" borderId="8" xfId="0" applyFont="1" applyFill="1" applyBorder="1" applyAlignment="1" applyProtection="1">
      <alignment horizontal="center" vertical="center"/>
    </xf>
    <xf numFmtId="179" fontId="27" fillId="0" borderId="0" xfId="0" applyNumberFormat="1" applyFont="1" applyAlignment="1">
      <alignment horizontal="right" vertical="center"/>
    </xf>
    <xf numFmtId="179" fontId="17" fillId="0" borderId="5" xfId="0" applyNumberFormat="1" applyFont="1" applyBorder="1" applyAlignment="1" applyProtection="1">
      <alignment horizontal="right" vertical="center"/>
    </xf>
    <xf numFmtId="0" fontId="17" fillId="9" borderId="5" xfId="0" applyFont="1" applyFill="1" applyBorder="1" applyAlignment="1" applyProtection="1">
      <alignment horizontal="left" vertical="center"/>
    </xf>
    <xf numFmtId="0" fontId="17" fillId="20" borderId="5" xfId="0" applyFont="1" applyFill="1" applyBorder="1" applyAlignment="1" applyProtection="1">
      <alignment horizontal="left" vertical="center" wrapText="1"/>
    </xf>
    <xf numFmtId="0" fontId="17" fillId="11" borderId="5" xfId="0" applyFont="1" applyFill="1" applyBorder="1" applyProtection="1">
      <alignment vertical="center"/>
    </xf>
    <xf numFmtId="0" fontId="17" fillId="34" borderId="5" xfId="0" applyFont="1" applyFill="1" applyBorder="1" applyAlignment="1" applyProtection="1">
      <alignment horizontal="left" vertical="center" wrapText="1"/>
    </xf>
    <xf numFmtId="0" fontId="17" fillId="34" borderId="9" xfId="0" applyFont="1" applyFill="1" applyBorder="1" applyAlignment="1" applyProtection="1">
      <alignment horizontal="left" vertical="center" wrapText="1"/>
    </xf>
    <xf numFmtId="0" fontId="17" fillId="34" borderId="10" xfId="0" applyFont="1" applyFill="1" applyBorder="1" applyAlignment="1" applyProtection="1">
      <alignment horizontal="left" vertical="center" wrapText="1"/>
    </xf>
    <xf numFmtId="0" fontId="17" fillId="27" borderId="5" xfId="0" applyFont="1" applyFill="1" applyBorder="1" applyProtection="1">
      <alignment vertical="center"/>
    </xf>
    <xf numFmtId="0" fontId="17" fillId="34" borderId="8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179" fontId="17" fillId="35" borderId="5" xfId="0" applyNumberFormat="1" applyFont="1" applyFill="1" applyBorder="1" applyAlignment="1" applyProtection="1">
      <alignment horizontal="right" vertical="center"/>
    </xf>
    <xf numFmtId="179" fontId="17" fillId="36" borderId="5" xfId="0" applyNumberFormat="1" applyFont="1" applyFill="1" applyBorder="1" applyAlignment="1" applyProtection="1">
      <alignment horizontal="right" vertical="center"/>
    </xf>
    <xf numFmtId="179" fontId="17" fillId="7" borderId="5" xfId="0" applyNumberFormat="1" applyFont="1" applyFill="1" applyBorder="1" applyAlignment="1" applyProtection="1">
      <alignment horizontal="right" vertical="center"/>
    </xf>
    <xf numFmtId="0" fontId="14" fillId="37" borderId="5" xfId="0" applyFont="1" applyFill="1" applyBorder="1" applyProtection="1">
      <alignment vertical="center"/>
    </xf>
    <xf numFmtId="179" fontId="17" fillId="11" borderId="5" xfId="0" applyNumberFormat="1" applyFont="1" applyFill="1" applyBorder="1" applyAlignment="1" applyProtection="1">
      <alignment horizontal="right" vertical="center"/>
    </xf>
    <xf numFmtId="0" fontId="14" fillId="27" borderId="5" xfId="0" applyFont="1" applyFill="1" applyBorder="1" applyProtection="1">
      <alignment vertical="center"/>
    </xf>
    <xf numFmtId="179" fontId="17" fillId="27" borderId="5" xfId="0" applyNumberFormat="1" applyFont="1" applyFill="1" applyBorder="1" applyAlignment="1" applyProtection="1">
      <alignment horizontal="right" vertical="center"/>
    </xf>
    <xf numFmtId="0" fontId="14" fillId="28" borderId="5" xfId="0" applyFont="1" applyFill="1" applyBorder="1" applyProtection="1">
      <alignment vertical="center"/>
    </xf>
    <xf numFmtId="0" fontId="14" fillId="8" borderId="5" xfId="0" applyFont="1" applyFill="1" applyBorder="1" applyProtection="1">
      <alignment vertical="center"/>
    </xf>
    <xf numFmtId="0" fontId="17" fillId="34" borderId="0" xfId="0" applyFont="1" applyFill="1" applyAlignment="1">
      <alignment horizontal="center" vertical="center"/>
    </xf>
    <xf numFmtId="0" fontId="14" fillId="33" borderId="0" xfId="0" applyFont="1" applyFill="1">
      <alignment vertical="center"/>
    </xf>
    <xf numFmtId="0" fontId="14" fillId="38" borderId="0" xfId="0" applyFont="1" applyFill="1">
      <alignment vertical="center"/>
    </xf>
    <xf numFmtId="0" fontId="14" fillId="12" borderId="0" xfId="0" applyFont="1" applyFill="1">
      <alignment vertical="center"/>
    </xf>
    <xf numFmtId="0" fontId="14" fillId="27" borderId="0" xfId="0" applyFont="1" applyFill="1">
      <alignment vertical="center"/>
    </xf>
    <xf numFmtId="0" fontId="14" fillId="37" borderId="5" xfId="0" applyFont="1" applyFill="1" applyBorder="1" applyProtection="1">
      <alignment vertical="center"/>
      <protection locked="0"/>
    </xf>
    <xf numFmtId="0" fontId="14" fillId="27" borderId="5" xfId="0" applyFont="1" applyFill="1" applyBorder="1" applyProtection="1">
      <alignment vertical="center"/>
      <protection locked="0"/>
    </xf>
    <xf numFmtId="0" fontId="14" fillId="8" borderId="5" xfId="0" applyFont="1" applyFill="1" applyBorder="1" applyProtection="1">
      <alignment vertical="center"/>
      <protection locked="0"/>
    </xf>
    <xf numFmtId="0" fontId="14" fillId="8" borderId="5" xfId="0" applyFont="1" applyFill="1" applyBorder="1" applyAlignment="1" applyProtection="1">
      <alignment vertical="center" wrapText="1"/>
      <protection locked="0"/>
    </xf>
    <xf numFmtId="0" fontId="14" fillId="33" borderId="0" xfId="0" applyFont="1" applyFill="1" applyProtection="1">
      <alignment vertical="center"/>
      <protection locked="0"/>
    </xf>
    <xf numFmtId="179" fontId="17" fillId="35" borderId="8" xfId="0" applyNumberFormat="1" applyFont="1" applyFill="1" applyBorder="1" applyAlignment="1" applyProtection="1">
      <alignment horizontal="right" vertical="center"/>
    </xf>
    <xf numFmtId="179" fontId="17" fillId="36" borderId="8" xfId="0" applyNumberFormat="1" applyFont="1" applyFill="1" applyBorder="1" applyAlignment="1" applyProtection="1">
      <alignment horizontal="right" vertical="center"/>
    </xf>
    <xf numFmtId="179" fontId="17" fillId="7" borderId="8" xfId="0" applyNumberFormat="1" applyFont="1" applyFill="1" applyBorder="1" applyAlignment="1" applyProtection="1">
      <alignment horizontal="right" vertical="center"/>
    </xf>
    <xf numFmtId="0" fontId="14" fillId="38" borderId="0" xfId="0" applyFont="1" applyFill="1" applyProtection="1">
      <alignment vertical="center"/>
      <protection locked="0"/>
    </xf>
    <xf numFmtId="0" fontId="14" fillId="12" borderId="0" xfId="0" applyFont="1" applyFill="1" applyProtection="1">
      <alignment vertical="center"/>
      <protection locked="0"/>
    </xf>
    <xf numFmtId="0" fontId="14" fillId="27" borderId="0" xfId="0" applyFont="1" applyFill="1" applyProtection="1">
      <alignment vertical="center"/>
      <protection locked="0"/>
    </xf>
    <xf numFmtId="0" fontId="14" fillId="28" borderId="0" xfId="0" applyFont="1" applyFill="1">
      <alignment vertical="center"/>
    </xf>
    <xf numFmtId="0" fontId="14" fillId="31" borderId="0" xfId="0" applyFont="1" applyFill="1">
      <alignment vertical="center"/>
    </xf>
    <xf numFmtId="0" fontId="14" fillId="28" borderId="0" xfId="0" applyFont="1" applyFill="1" applyProtection="1">
      <alignment vertical="center"/>
      <protection locked="0"/>
    </xf>
    <xf numFmtId="0" fontId="14" fillId="31" borderId="0" xfId="0" applyFont="1" applyFill="1" applyProtection="1">
      <alignment vertical="center"/>
      <protection locked="0"/>
    </xf>
    <xf numFmtId="0" fontId="28" fillId="0" borderId="0" xfId="0" applyFont="1">
      <alignment vertical="center"/>
    </xf>
    <xf numFmtId="0" fontId="17" fillId="34" borderId="5" xfId="0" applyFont="1" applyFill="1" applyBorder="1" applyProtection="1">
      <alignment vertical="center"/>
    </xf>
    <xf numFmtId="0" fontId="14" fillId="34" borderId="5" xfId="0" applyFont="1" applyFill="1" applyBorder="1" applyProtection="1">
      <alignment vertical="center"/>
    </xf>
    <xf numFmtId="179" fontId="17" fillId="0" borderId="5" xfId="0" applyNumberFormat="1" applyFont="1" applyBorder="1" applyAlignment="1" applyProtection="1">
      <alignment horizontal="left" vertical="center"/>
      <protection locked="0"/>
    </xf>
    <xf numFmtId="0" fontId="17" fillId="34" borderId="5" xfId="0" applyFont="1" applyFill="1" applyBorder="1" applyAlignment="1" applyProtection="1">
      <alignment vertical="center" wrapText="1"/>
    </xf>
    <xf numFmtId="0" fontId="14" fillId="29" borderId="5" xfId="0" applyFont="1" applyFill="1" applyBorder="1" applyAlignment="1" applyProtection="1" quotePrefix="1">
      <alignment horizontal="left" vertical="center" wrapText="1"/>
      <protection locked="0"/>
    </xf>
    <xf numFmtId="0" fontId="14" fillId="30" borderId="5" xfId="0" applyFont="1" applyFill="1" applyBorder="1" applyAlignment="1" applyProtection="1" quotePrefix="1">
      <alignment horizontal="left" vertical="center" wrapText="1"/>
      <protection locked="0"/>
    </xf>
    <xf numFmtId="0" fontId="14" fillId="12" borderId="5" xfId="0" applyFont="1" applyFill="1" applyBorder="1" applyAlignment="1" applyProtection="1" quotePrefix="1">
      <alignment horizontal="left" vertical="center" wrapText="1"/>
      <protection locked="0"/>
    </xf>
    <xf numFmtId="0" fontId="14" fillId="31" borderId="5" xfId="0" applyFont="1" applyFill="1" applyBorder="1" applyAlignment="1" applyProtection="1" quotePrefix="1">
      <alignment horizontal="left" vertical="center" wrapText="1"/>
      <protection locked="0"/>
    </xf>
    <xf numFmtId="0" fontId="14" fillId="0" borderId="5" xfId="0" applyFont="1" applyBorder="1" applyProtection="1" quotePrefix="1">
      <alignment vertical="center"/>
    </xf>
    <xf numFmtId="0" fontId="14" fillId="0" borderId="5" xfId="0" applyFont="1" applyBorder="1" applyAlignment="1" applyProtection="1" quotePrefix="1">
      <alignment horizontal="left" vertical="center"/>
    </xf>
    <xf numFmtId="0" fontId="14" fillId="7" borderId="5" xfId="0" applyFont="1" applyFill="1" applyBorder="1" applyAlignment="1" applyProtection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&#36130;&#24180;&#39044;&#31639;-&#27719;&#24635;2023.4.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&#20986;&#32435;&#25910;&#25903;&#20998;&#26512;&#25253;&#34920;-2304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68;&#25454;&#32479;&#35745;\&#21830;&#36152;&#32479;&#35745;&#34920;\&#21830;&#36152;&#20013;&#24515;&#32508;&#21512;&#34920;-LK-202303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&#26607;&#25991;&#26723;\&#37319;&#36141;&#37096;\2017-20230411&#26448;&#26009;&#32479;&#35745;&#34920;-L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85;&#33673;\&#20986;&#32435;&#25910;&#25903;&#34920;-20230316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2-&#36130;&#21153;&#25910;&#25903;&#32479;&#35745;&#34920;2023.3.25-2023.4.2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3458;&#26381;&#37096;&#21512;&#21516;&#30331;&#35760;&#34920;202303013-&#20852;&#2132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4-&#38134;&#34892;&#26085;&#35760;&#36134;\&#20986;&#32435;&#25910;&#25903;&#34920;-202303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tkz\AppData\Roaming\kingsoft\office6\backup\&#20986;&#32435;&#25910;&#25903;&#32479;&#35745;&#20998;&#26512;&#34920;--202204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EMC\&#19994;&#20027;&#25910;&#36153;&#34920;\&#19994;&#20027;&#25910;&#36153;&#34920;-2022072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77;&#27719;&#33021;&#29615;\&#36130;&#21153;&#20013;&#24515;\&#24212;&#25910;&#24212;&#20184;\&#25130;&#27490;2022&#24180;7&#26376;28&#26085;&#39044;&#32467;&#31639;&#32479;&#3574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2;&#25910;\&#20250;&#35745;&#38144;&#21806;&#21512;&#21516;&#32479;&#35745;&#20998;&#26512;&#34920;20221229&#20998;&#31649;&#29256;-&#21608;&#32418;&#267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986;&#32435;&#25910;&#25903;&#34920;-20230222-L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Roaming\kingsoft\office6\backup\202304&#21271;&#20140;&#19977;&#27719;&#33021;&#29615;&#31185;&#25216;&#21457;&#23637;&#26377;&#38480;&#20844;&#21496;&#24037;&#36164;&#65288;&#21021;&#31295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HR-1-&#20154;&#21147;&#36164;&#28304;&#35268;&#21010;\3-&#20154;&#20107;&#26723;&#26696;\&#19977;&#27719;&#33021;&#29615;&#20154;&#20107;&#26723;&#26696;&#31649;&#29702;&#31995;&#324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常用应收应付"/>
      <sheetName val="进项发票表"/>
      <sheetName val="销项发票表"/>
      <sheetName val="借款"/>
      <sheetName val="员工账户表"/>
      <sheetName val="报表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设置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Sheet1"/>
      <sheetName val="实付"/>
      <sheetName val="进项"/>
      <sheetName val="销项"/>
      <sheetName val="入库"/>
      <sheetName val="出库"/>
      <sheetName val="人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进项"/>
      <sheetName val="销项"/>
      <sheetName val="入库"/>
      <sheetName val="出库"/>
      <sheetName val="设置"/>
      <sheetName val="人名"/>
      <sheetName val="Sheet1"/>
      <sheetName val="Sheet2"/>
      <sheetName val="Sheet3"/>
      <sheetName val="地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平台项目表"/>
      <sheetName val="供货商档案"/>
      <sheetName val="采购合同"/>
      <sheetName val="应付"/>
      <sheetName val="实付"/>
      <sheetName val="进项"/>
      <sheetName val="入库明细"/>
      <sheetName val="出库明细"/>
      <sheetName val="各类证书"/>
      <sheetName val="应收"/>
      <sheetName val="实收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设置"/>
      <sheetName val="2017-2022材料表"/>
      <sheetName val="应收单位账户表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应付单位账户表"/>
      <sheetName val="设置"/>
      <sheetName val="应付单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指导规范"/>
      <sheetName val="收支报表"/>
      <sheetName val="成本报表"/>
      <sheetName val="项目报表"/>
      <sheetName val="账户"/>
      <sheetName val="立项"/>
      <sheetName val="应收"/>
      <sheetName val="实收"/>
      <sheetName val="应付单位"/>
      <sheetName val="应付"/>
      <sheetName val="实付"/>
      <sheetName val="待付款"/>
      <sheetName val="承兑"/>
      <sheetName val="进项"/>
      <sheetName val="销项"/>
      <sheetName val="入库"/>
      <sheetName val="出库"/>
      <sheetName val="设置"/>
      <sheetName val="基础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设置"/>
      <sheetName val="客户"/>
      <sheetName val="地标"/>
      <sheetName val="项目"/>
      <sheetName val="计划"/>
      <sheetName val="回款"/>
      <sheetName val="开票"/>
      <sheetName val="跟进"/>
      <sheetName val="设备"/>
      <sheetName val="基础设置"/>
      <sheetName val="公司账户表"/>
      <sheetName val="应付单位-供应商"/>
      <sheetName val="立项"/>
      <sheetName val="员工账户表"/>
      <sheetName val="应收单位-客户"/>
      <sheetName val="应收"/>
      <sheetName val="应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设置"/>
      <sheetName val="地标"/>
      <sheetName val="应收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员工账户表"/>
      <sheetName val="基础设置"/>
      <sheetName val="公司账户表"/>
      <sheetName val="应收单位账户表"/>
      <sheetName val="应收"/>
      <sheetName val="实收"/>
      <sheetName val="应付单位账户表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项目报表"/>
      <sheetName val="项目日报表"/>
      <sheetName val="员工账户表"/>
      <sheetName val="公司账户表"/>
      <sheetName val="基础设置"/>
      <sheetName val="应收业主表"/>
      <sheetName val="应收账单"/>
      <sheetName val="实收账单"/>
      <sheetName val="销项发票表"/>
      <sheetName val="新收"/>
      <sheetName val="2-14冷暖微邮付"/>
      <sheetName val="2-14荣辉微邮付"/>
      <sheetName val="月-周报表"/>
      <sheetName val="应付单位账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成本报表"/>
      <sheetName val="项目立项表"/>
      <sheetName val="内转账"/>
      <sheetName val="员工账户表"/>
      <sheetName val="借款"/>
      <sheetName val="还款"/>
      <sheetName val="应收"/>
      <sheetName val="实收"/>
      <sheetName val="应付"/>
      <sheetName val="实付"/>
      <sheetName val="销项发票表"/>
      <sheetName val="进项发票表"/>
      <sheetName val="应收账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报表"/>
      <sheetName val="基础设置"/>
      <sheetName val="客户"/>
      <sheetName val="地标"/>
      <sheetName val="项目"/>
      <sheetName val="应收"/>
      <sheetName val="实收"/>
      <sheetName val="开票"/>
      <sheetName val="跟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收支平衡表"/>
      <sheetName val="公司账户表"/>
      <sheetName val="立项"/>
      <sheetName val="应收单位-客户"/>
      <sheetName val="应收"/>
      <sheetName val="实收"/>
      <sheetName val="应付单位-供应商"/>
      <sheetName val="应付"/>
      <sheetName val="实付"/>
      <sheetName val="承兑"/>
      <sheetName val="进项发票表"/>
      <sheetName val="销项发票表"/>
      <sheetName val="常用应收应付"/>
      <sheetName val="借款"/>
      <sheetName val="员工账户表"/>
      <sheetName val="报表"/>
      <sheetName val="Sheet1"/>
      <sheetName val="Sheet2"/>
      <sheetName val="Sheet3"/>
      <sheetName val="地标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资表"/>
      <sheetName val="1-入离职"/>
      <sheetName val="2-转正异动"/>
      <sheetName val="3-运行考勤"/>
      <sheetName val="4-职能考勤"/>
      <sheetName val="5-住宿费"/>
      <sheetName val="6-奖罚"/>
      <sheetName val="7-社保"/>
      <sheetName val="8-工装"/>
      <sheetName val="9-特殊情况"/>
      <sheetName val="10-韦伯豪成本核算"/>
      <sheetName val="成本序列"/>
      <sheetName val="设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imawulian.com/SystemFrameWorkV3/javascript:PageDynamicObject.ViewProject('P20230315-000890')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4"/>
  <sheetViews>
    <sheetView workbookViewId="0">
      <selection activeCell="AJ13" sqref="AJ13"/>
    </sheetView>
  </sheetViews>
  <sheetFormatPr defaultColWidth="8.83333333333333" defaultRowHeight="22" customHeight="1" outlineLevelCol="3"/>
  <cols>
    <col min="3" max="3" width="17.1666666666667" style="277" customWidth="1"/>
    <col min="4" max="4" width="124.833333333333" style="112" customWidth="1"/>
  </cols>
  <sheetData>
    <row r="1" customHeight="1" spans="1:4">
      <c r="A1" s="346" t="s">
        <v>0</v>
      </c>
      <c r="B1" s="286" t="s">
        <v>1</v>
      </c>
      <c r="C1" s="286" t="s">
        <v>2</v>
      </c>
      <c r="D1" s="202" t="s">
        <v>3</v>
      </c>
    </row>
    <row r="2" customHeight="1" spans="1:4">
      <c r="A2" s="346"/>
      <c r="B2" s="283" t="s">
        <v>4</v>
      </c>
      <c r="C2" s="289" t="s">
        <v>5</v>
      </c>
      <c r="D2" s="347" t="s">
        <v>6</v>
      </c>
    </row>
    <row r="3" customHeight="1" spans="1:4">
      <c r="A3" s="346"/>
      <c r="B3" s="283"/>
      <c r="C3" s="286" t="s">
        <v>7</v>
      </c>
      <c r="D3" s="202" t="s">
        <v>8</v>
      </c>
    </row>
    <row r="4" customHeight="1" spans="1:4">
      <c r="A4" s="346"/>
      <c r="B4" s="283"/>
      <c r="C4" s="286" t="s">
        <v>9</v>
      </c>
      <c r="D4" s="202" t="s">
        <v>10</v>
      </c>
    </row>
    <row r="5" customHeight="1" spans="1:4">
      <c r="A5" s="346"/>
      <c r="B5" s="283"/>
      <c r="C5" s="286" t="s">
        <v>11</v>
      </c>
      <c r="D5" s="202" t="s">
        <v>12</v>
      </c>
    </row>
    <row r="6" customHeight="1" spans="1:4">
      <c r="A6" s="346"/>
      <c r="B6" s="283"/>
      <c r="C6" s="286" t="s">
        <v>13</v>
      </c>
      <c r="D6" s="202" t="s">
        <v>14</v>
      </c>
    </row>
    <row r="7" customHeight="1" spans="1:4">
      <c r="A7" s="346"/>
      <c r="B7" s="283"/>
      <c r="C7" s="286" t="s">
        <v>15</v>
      </c>
      <c r="D7" s="202" t="s">
        <v>16</v>
      </c>
    </row>
    <row r="8" customHeight="1" spans="2:4">
      <c r="B8" s="283"/>
      <c r="C8" s="286" t="s">
        <v>17</v>
      </c>
      <c r="D8" s="202" t="s">
        <v>18</v>
      </c>
    </row>
    <row r="9" customHeight="1" spans="2:4">
      <c r="B9" s="283"/>
      <c r="C9" s="286" t="s">
        <v>19</v>
      </c>
      <c r="D9" s="202" t="s">
        <v>20</v>
      </c>
    </row>
    <row r="10" customHeight="1" spans="2:4">
      <c r="B10" s="283"/>
      <c r="C10" s="286" t="s">
        <v>21</v>
      </c>
      <c r="D10" s="202" t="s">
        <v>22</v>
      </c>
    </row>
    <row r="11" customHeight="1" spans="2:4">
      <c r="B11" s="283"/>
      <c r="C11" s="286" t="s">
        <v>23</v>
      </c>
      <c r="D11" s="202" t="s">
        <v>24</v>
      </c>
    </row>
    <row r="12" customHeight="1" spans="2:4">
      <c r="B12" s="283"/>
      <c r="C12" s="286" t="s">
        <v>25</v>
      </c>
      <c r="D12" s="202" t="s">
        <v>26</v>
      </c>
    </row>
    <row r="13" customHeight="1" spans="2:4">
      <c r="B13" s="283"/>
      <c r="C13" s="286" t="s">
        <v>27</v>
      </c>
      <c r="D13" s="202" t="s">
        <v>28</v>
      </c>
    </row>
    <row r="14" customHeight="1" spans="2:4">
      <c r="B14" s="283"/>
      <c r="C14" s="286" t="s">
        <v>29</v>
      </c>
      <c r="D14" s="202" t="s">
        <v>30</v>
      </c>
    </row>
    <row r="15" customHeight="1" spans="2:4">
      <c r="B15" s="283"/>
      <c r="C15" s="286" t="s">
        <v>31</v>
      </c>
      <c r="D15" s="202" t="s">
        <v>32</v>
      </c>
    </row>
    <row r="16" customHeight="1" spans="2:4">
      <c r="B16" s="283"/>
      <c r="C16" s="286" t="s">
        <v>33</v>
      </c>
      <c r="D16" s="202" t="s">
        <v>34</v>
      </c>
    </row>
    <row r="17" customHeight="1" spans="2:4">
      <c r="B17" s="283"/>
      <c r="C17" s="286" t="s">
        <v>35</v>
      </c>
      <c r="D17" s="202" t="s">
        <v>36</v>
      </c>
    </row>
    <row r="18" customHeight="1" spans="2:4">
      <c r="B18" s="283" t="s">
        <v>37</v>
      </c>
      <c r="C18" s="348" t="s">
        <v>38</v>
      </c>
      <c r="D18" s="347" t="s">
        <v>39</v>
      </c>
    </row>
    <row r="19" customHeight="1" spans="2:4">
      <c r="B19" s="283"/>
      <c r="C19" s="91" t="s">
        <v>40</v>
      </c>
      <c r="D19" s="202" t="s">
        <v>41</v>
      </c>
    </row>
    <row r="20" customHeight="1" spans="2:4">
      <c r="B20" s="283"/>
      <c r="C20" s="91" t="s">
        <v>42</v>
      </c>
      <c r="D20" s="202" t="s">
        <v>43</v>
      </c>
    </row>
    <row r="21" customHeight="1" spans="2:4">
      <c r="B21" s="283"/>
      <c r="C21" s="91" t="s">
        <v>44</v>
      </c>
      <c r="D21" s="202" t="s">
        <v>45</v>
      </c>
    </row>
    <row r="22" customHeight="1" spans="2:4">
      <c r="B22" s="283"/>
      <c r="C22" s="349" t="s">
        <v>46</v>
      </c>
      <c r="D22" s="202" t="s">
        <v>47</v>
      </c>
    </row>
    <row r="23" customHeight="1" spans="2:4">
      <c r="B23" s="283"/>
      <c r="C23" s="349" t="s">
        <v>48</v>
      </c>
      <c r="D23" s="202" t="s">
        <v>49</v>
      </c>
    </row>
    <row r="24" customHeight="1" spans="2:4">
      <c r="B24" s="283"/>
      <c r="C24" s="286" t="s">
        <v>50</v>
      </c>
      <c r="D24" s="202" t="s">
        <v>51</v>
      </c>
    </row>
    <row r="25" customHeight="1" spans="2:4">
      <c r="B25" s="283"/>
      <c r="C25" s="91" t="s">
        <v>52</v>
      </c>
      <c r="D25" s="202" t="s">
        <v>53</v>
      </c>
    </row>
    <row r="26" customHeight="1" spans="2:4">
      <c r="B26" s="283"/>
      <c r="C26" s="156" t="s">
        <v>54</v>
      </c>
      <c r="D26" s="202" t="s">
        <v>55</v>
      </c>
    </row>
    <row r="27" customHeight="1" spans="2:4">
      <c r="B27" s="283"/>
      <c r="C27" s="156" t="s">
        <v>56</v>
      </c>
      <c r="D27" s="202" t="s">
        <v>57</v>
      </c>
    </row>
    <row r="28" customHeight="1" spans="2:4">
      <c r="B28" s="283"/>
      <c r="C28" s="156" t="s">
        <v>58</v>
      </c>
      <c r="D28" s="202" t="s">
        <v>59</v>
      </c>
    </row>
    <row r="29" customHeight="1" spans="2:4">
      <c r="B29" s="283"/>
      <c r="C29" s="156" t="s">
        <v>60</v>
      </c>
      <c r="D29" s="202" t="s">
        <v>61</v>
      </c>
    </row>
    <row r="30" customHeight="1" spans="2:4">
      <c r="B30" s="283"/>
      <c r="C30" s="156" t="s">
        <v>62</v>
      </c>
      <c r="D30" s="202" t="s">
        <v>63</v>
      </c>
    </row>
    <row r="31" customHeight="1" spans="2:4">
      <c r="B31" s="283"/>
      <c r="C31" s="91" t="s">
        <v>64</v>
      </c>
      <c r="D31" s="202" t="s">
        <v>65</v>
      </c>
    </row>
    <row r="32" customHeight="1" spans="2:4">
      <c r="B32" s="283"/>
      <c r="C32" s="91" t="s">
        <v>66</v>
      </c>
      <c r="D32" s="202" t="s">
        <v>67</v>
      </c>
    </row>
    <row r="33" customHeight="1" spans="2:4">
      <c r="B33" s="283"/>
      <c r="C33" s="91" t="s">
        <v>68</v>
      </c>
      <c r="D33" s="202" t="s">
        <v>69</v>
      </c>
    </row>
    <row r="34" customHeight="1" spans="2:4">
      <c r="B34" s="283"/>
      <c r="C34" s="156" t="s">
        <v>70</v>
      </c>
      <c r="D34" s="202" t="s">
        <v>71</v>
      </c>
    </row>
    <row r="35" customHeight="1" spans="2:4">
      <c r="B35" s="283"/>
      <c r="C35" s="156" t="s">
        <v>72</v>
      </c>
      <c r="D35" s="202" t="s">
        <v>73</v>
      </c>
    </row>
    <row r="36" customHeight="1" spans="2:4">
      <c r="B36" s="283"/>
      <c r="C36" s="156" t="s">
        <v>74</v>
      </c>
      <c r="D36" s="202" t="s">
        <v>75</v>
      </c>
    </row>
    <row r="37" customHeight="1" spans="2:4">
      <c r="B37" s="283"/>
      <c r="C37" s="91" t="s">
        <v>76</v>
      </c>
      <c r="D37" s="202" t="s">
        <v>77</v>
      </c>
    </row>
    <row r="38" customHeight="1" spans="2:4">
      <c r="B38" s="283"/>
      <c r="C38" s="156" t="s">
        <v>78</v>
      </c>
      <c r="D38" s="202" t="s">
        <v>79</v>
      </c>
    </row>
    <row r="39" ht="23" customHeight="1" spans="2:4">
      <c r="B39" s="283" t="s">
        <v>80</v>
      </c>
      <c r="C39" s="348" t="s">
        <v>81</v>
      </c>
      <c r="D39" s="350" t="s">
        <v>82</v>
      </c>
    </row>
    <row r="40" customHeight="1" spans="2:4">
      <c r="B40" s="283"/>
      <c r="C40" s="286" t="s">
        <v>83</v>
      </c>
      <c r="D40" s="202" t="s">
        <v>84</v>
      </c>
    </row>
    <row r="41" customHeight="1" spans="2:4">
      <c r="B41" s="283"/>
      <c r="C41" s="286" t="s">
        <v>85</v>
      </c>
      <c r="D41" s="202" t="s">
        <v>86</v>
      </c>
    </row>
    <row r="42" customHeight="1" spans="2:4">
      <c r="B42" s="283"/>
      <c r="C42" s="286" t="s">
        <v>87</v>
      </c>
      <c r="D42" s="202" t="s">
        <v>88</v>
      </c>
    </row>
    <row r="43" customHeight="1" spans="2:4">
      <c r="B43" s="283"/>
      <c r="C43" s="286" t="s">
        <v>89</v>
      </c>
      <c r="D43" s="202" t="s">
        <v>90</v>
      </c>
    </row>
    <row r="44" customHeight="1" spans="2:4">
      <c r="B44" s="283"/>
      <c r="C44" s="286" t="s">
        <v>91</v>
      </c>
      <c r="D44" s="202" t="s">
        <v>92</v>
      </c>
    </row>
    <row r="45" customHeight="1" spans="2:4">
      <c r="B45" s="283"/>
      <c r="C45" s="286" t="s">
        <v>93</v>
      </c>
      <c r="D45" s="202" t="s">
        <v>94</v>
      </c>
    </row>
    <row r="46" customHeight="1" spans="2:4">
      <c r="B46" s="283"/>
      <c r="C46" s="286" t="s">
        <v>95</v>
      </c>
      <c r="D46" s="202" t="s">
        <v>96</v>
      </c>
    </row>
    <row r="47" customHeight="1" spans="2:4">
      <c r="B47" s="283"/>
      <c r="C47" s="286" t="s">
        <v>97</v>
      </c>
      <c r="D47" s="202" t="s">
        <v>98</v>
      </c>
    </row>
    <row r="48" customHeight="1" spans="2:4">
      <c r="B48" s="283"/>
      <c r="C48" s="286" t="s">
        <v>99</v>
      </c>
      <c r="D48" s="202" t="s">
        <v>100</v>
      </c>
    </row>
    <row r="49" customHeight="1" spans="2:4">
      <c r="B49" s="283"/>
      <c r="C49" s="286" t="s">
        <v>101</v>
      </c>
      <c r="D49" s="202" t="s">
        <v>102</v>
      </c>
    </row>
    <row r="50" customHeight="1" spans="2:4">
      <c r="B50" s="283"/>
      <c r="C50" s="286" t="s">
        <v>62</v>
      </c>
      <c r="D50" s="202" t="s">
        <v>103</v>
      </c>
    </row>
    <row r="51" customHeight="1" spans="2:4">
      <c r="B51" s="283"/>
      <c r="C51" s="286" t="s">
        <v>104</v>
      </c>
      <c r="D51" s="202" t="s">
        <v>105</v>
      </c>
    </row>
    <row r="52" customHeight="1" spans="2:4">
      <c r="B52" s="283"/>
      <c r="C52" s="286" t="s">
        <v>106</v>
      </c>
      <c r="D52" s="202" t="s">
        <v>107</v>
      </c>
    </row>
    <row r="53" customHeight="1" spans="2:4">
      <c r="B53" s="283"/>
      <c r="C53" s="286" t="s">
        <v>108</v>
      </c>
      <c r="D53" s="202" t="s">
        <v>109</v>
      </c>
    </row>
    <row r="54" customHeight="1" spans="2:4">
      <c r="B54" s="283"/>
      <c r="C54" s="286" t="s">
        <v>110</v>
      </c>
      <c r="D54" s="202" t="s">
        <v>111</v>
      </c>
    </row>
    <row r="55" customHeight="1" spans="2:4">
      <c r="B55" s="283"/>
      <c r="C55" s="286" t="s">
        <v>112</v>
      </c>
      <c r="D55" s="202" t="s">
        <v>113</v>
      </c>
    </row>
    <row r="56" customHeight="1" spans="2:4">
      <c r="B56" s="283"/>
      <c r="C56" s="286" t="s">
        <v>114</v>
      </c>
      <c r="D56" s="202" t="s">
        <v>115</v>
      </c>
    </row>
    <row r="57" customHeight="1" spans="2:4">
      <c r="B57" s="283"/>
      <c r="C57" s="286" t="s">
        <v>97</v>
      </c>
      <c r="D57" s="202" t="s">
        <v>116</v>
      </c>
    </row>
    <row r="58" customHeight="1" spans="2:4">
      <c r="B58" s="283"/>
      <c r="C58" s="286" t="s">
        <v>99</v>
      </c>
      <c r="D58" s="202" t="s">
        <v>117</v>
      </c>
    </row>
    <row r="59" customHeight="1" spans="2:4">
      <c r="B59" s="283"/>
      <c r="C59" s="286" t="s">
        <v>101</v>
      </c>
      <c r="D59" s="202" t="s">
        <v>118</v>
      </c>
    </row>
    <row r="60" customHeight="1" spans="2:4">
      <c r="B60" s="283"/>
      <c r="C60" s="286" t="s">
        <v>62</v>
      </c>
      <c r="D60" s="202" t="s">
        <v>119</v>
      </c>
    </row>
    <row r="61" customHeight="1" spans="2:4">
      <c r="B61" s="283"/>
      <c r="C61" s="286" t="s">
        <v>120</v>
      </c>
      <c r="D61" s="202" t="s">
        <v>121</v>
      </c>
    </row>
    <row r="62" customHeight="1" spans="2:4">
      <c r="B62" s="283"/>
      <c r="C62" s="286" t="s">
        <v>122</v>
      </c>
      <c r="D62" s="202" t="s">
        <v>123</v>
      </c>
    </row>
    <row r="63" ht="32" customHeight="1" spans="2:4">
      <c r="B63" s="283"/>
      <c r="C63" s="286" t="s">
        <v>124</v>
      </c>
      <c r="D63" s="218" t="s">
        <v>125</v>
      </c>
    </row>
    <row r="64" customHeight="1" spans="2:4">
      <c r="B64" s="283"/>
      <c r="C64" s="286" t="s">
        <v>126</v>
      </c>
      <c r="D64" s="202" t="s">
        <v>127</v>
      </c>
    </row>
    <row r="65" customHeight="1" spans="2:4">
      <c r="B65" s="283"/>
      <c r="C65" s="286" t="s">
        <v>128</v>
      </c>
      <c r="D65" s="202" t="s">
        <v>129</v>
      </c>
    </row>
    <row r="66" customHeight="1" spans="2:4">
      <c r="B66" s="283"/>
      <c r="C66" s="286" t="s">
        <v>130</v>
      </c>
      <c r="D66" s="202" t="s">
        <v>131</v>
      </c>
    </row>
    <row r="67" ht="28" customHeight="1" spans="2:4">
      <c r="B67" s="283"/>
      <c r="C67" s="286" t="s">
        <v>132</v>
      </c>
      <c r="D67" s="218" t="s">
        <v>133</v>
      </c>
    </row>
    <row r="68" customHeight="1" spans="2:4">
      <c r="B68" s="283"/>
      <c r="C68" s="286" t="s">
        <v>134</v>
      </c>
      <c r="D68" s="202" t="s">
        <v>135</v>
      </c>
    </row>
    <row r="69" customHeight="1" spans="2:4">
      <c r="B69" s="283"/>
      <c r="C69" s="286" t="s">
        <v>136</v>
      </c>
      <c r="D69" s="202" t="s">
        <v>137</v>
      </c>
    </row>
    <row r="70" customHeight="1" spans="2:4">
      <c r="B70" s="283"/>
      <c r="C70" s="286" t="s">
        <v>138</v>
      </c>
      <c r="D70" s="202" t="s">
        <v>139</v>
      </c>
    </row>
    <row r="71" customHeight="1" spans="2:4">
      <c r="B71" s="283"/>
      <c r="C71" s="286" t="s">
        <v>97</v>
      </c>
      <c r="D71" s="202" t="s">
        <v>140</v>
      </c>
    </row>
    <row r="72" customHeight="1" spans="2:4">
      <c r="B72" s="283"/>
      <c r="C72" s="286" t="s">
        <v>99</v>
      </c>
      <c r="D72" s="202" t="s">
        <v>141</v>
      </c>
    </row>
    <row r="73" customHeight="1" spans="2:4">
      <c r="B73" s="283"/>
      <c r="C73" s="286" t="s">
        <v>101</v>
      </c>
      <c r="D73" s="202" t="s">
        <v>142</v>
      </c>
    </row>
    <row r="74" customHeight="1" spans="2:4">
      <c r="B74" s="283"/>
      <c r="C74" s="286" t="s">
        <v>143</v>
      </c>
      <c r="D74" s="202" t="s">
        <v>144</v>
      </c>
    </row>
    <row r="75" customHeight="1" spans="2:4">
      <c r="B75" s="283"/>
      <c r="C75" s="286" t="s">
        <v>62</v>
      </c>
      <c r="D75" s="202" t="s">
        <v>145</v>
      </c>
    </row>
    <row r="76" customHeight="1" spans="2:4">
      <c r="B76" s="283"/>
      <c r="C76" s="91" t="s">
        <v>146</v>
      </c>
      <c r="D76" s="202" t="s">
        <v>147</v>
      </c>
    </row>
    <row r="77" customHeight="1" spans="2:4">
      <c r="B77" s="283"/>
      <c r="C77" s="91" t="s">
        <v>148</v>
      </c>
      <c r="D77" s="202" t="s">
        <v>149</v>
      </c>
    </row>
    <row r="78" customHeight="1" spans="2:4">
      <c r="B78" s="283"/>
      <c r="C78" s="156" t="s">
        <v>97</v>
      </c>
      <c r="D78" s="202" t="s">
        <v>150</v>
      </c>
    </row>
    <row r="79" customHeight="1" spans="2:4">
      <c r="B79" s="283"/>
      <c r="C79" s="156" t="s">
        <v>151</v>
      </c>
      <c r="D79" s="202" t="s">
        <v>152</v>
      </c>
    </row>
    <row r="80" customHeight="1" spans="2:4">
      <c r="B80" s="283"/>
      <c r="C80" s="156" t="s">
        <v>99</v>
      </c>
      <c r="D80" s="202" t="s">
        <v>153</v>
      </c>
    </row>
    <row r="81" customHeight="1" spans="2:4">
      <c r="B81" s="283"/>
      <c r="C81" s="156" t="s">
        <v>101</v>
      </c>
      <c r="D81" s="202" t="s">
        <v>154</v>
      </c>
    </row>
    <row r="82" customHeight="1" spans="2:4">
      <c r="B82" s="283"/>
      <c r="C82" s="91" t="s">
        <v>62</v>
      </c>
      <c r="D82" s="202" t="s">
        <v>155</v>
      </c>
    </row>
    <row r="83" customHeight="1" spans="2:4">
      <c r="B83" s="283"/>
      <c r="C83" s="91" t="s">
        <v>156</v>
      </c>
      <c r="D83" s="202" t="s">
        <v>157</v>
      </c>
    </row>
    <row r="84" customHeight="1" spans="2:4">
      <c r="B84" s="283"/>
      <c r="C84" s="156" t="s">
        <v>158</v>
      </c>
      <c r="D84" s="202" t="s">
        <v>159</v>
      </c>
    </row>
    <row r="85" customHeight="1" spans="2:4">
      <c r="B85" s="283"/>
      <c r="C85" s="156" t="s">
        <v>160</v>
      </c>
      <c r="D85" s="202" t="s">
        <v>161</v>
      </c>
    </row>
    <row r="86" customHeight="1" spans="2:4">
      <c r="B86" s="283"/>
      <c r="C86" s="156" t="s">
        <v>162</v>
      </c>
      <c r="D86" s="202" t="s">
        <v>163</v>
      </c>
    </row>
    <row r="87" customHeight="1" spans="2:4">
      <c r="B87" s="283"/>
      <c r="C87" s="156" t="s">
        <v>164</v>
      </c>
      <c r="D87" s="202" t="s">
        <v>165</v>
      </c>
    </row>
    <row r="88" customHeight="1" spans="2:4">
      <c r="B88" s="283"/>
      <c r="C88" s="91" t="s">
        <v>62</v>
      </c>
      <c r="D88" s="202" t="s">
        <v>166</v>
      </c>
    </row>
    <row r="89" customHeight="1" spans="2:4">
      <c r="B89" s="283"/>
      <c r="C89" s="91" t="s">
        <v>167</v>
      </c>
      <c r="D89" s="202" t="s">
        <v>168</v>
      </c>
    </row>
    <row r="90" customHeight="1" spans="2:4">
      <c r="B90" s="283"/>
      <c r="C90" s="156" t="s">
        <v>169</v>
      </c>
      <c r="D90" s="202" t="s">
        <v>170</v>
      </c>
    </row>
    <row r="91" customHeight="1" spans="2:4">
      <c r="B91" s="283"/>
      <c r="C91" s="156" t="s">
        <v>171</v>
      </c>
      <c r="D91" s="202" t="s">
        <v>172</v>
      </c>
    </row>
    <row r="92" customHeight="1" spans="2:4">
      <c r="B92" s="283"/>
      <c r="C92" s="156" t="s">
        <v>173</v>
      </c>
      <c r="D92" s="202" t="s">
        <v>174</v>
      </c>
    </row>
    <row r="93" customHeight="1" spans="2:4">
      <c r="B93" s="283"/>
      <c r="C93" s="91" t="s">
        <v>175</v>
      </c>
      <c r="D93" s="202" t="s">
        <v>176</v>
      </c>
    </row>
    <row r="94" customHeight="1" spans="2:4">
      <c r="B94" s="283"/>
      <c r="C94" s="91" t="s">
        <v>177</v>
      </c>
      <c r="D94" s="202" t="s">
        <v>178</v>
      </c>
    </row>
    <row r="95" customHeight="1" spans="2:4">
      <c r="B95" s="283"/>
      <c r="C95" s="91" t="s">
        <v>179</v>
      </c>
      <c r="D95" s="202" t="s">
        <v>180</v>
      </c>
    </row>
    <row r="96" customHeight="1" spans="2:4">
      <c r="B96" s="283"/>
      <c r="C96" s="91" t="s">
        <v>181</v>
      </c>
      <c r="D96" s="202" t="s">
        <v>182</v>
      </c>
    </row>
    <row r="97" customHeight="1" spans="2:4">
      <c r="B97" s="283"/>
      <c r="C97" s="91" t="s">
        <v>183</v>
      </c>
      <c r="D97" s="202" t="s">
        <v>184</v>
      </c>
    </row>
    <row r="98" customHeight="1" spans="2:4">
      <c r="B98" s="283"/>
      <c r="C98" s="91" t="s">
        <v>185</v>
      </c>
      <c r="D98" s="202" t="s">
        <v>186</v>
      </c>
    </row>
    <row r="99" customHeight="1" spans="2:4">
      <c r="B99" s="283"/>
      <c r="C99" s="156" t="s">
        <v>187</v>
      </c>
      <c r="D99" s="202" t="s">
        <v>188</v>
      </c>
    </row>
    <row r="100" customHeight="1" spans="2:4">
      <c r="B100" s="283"/>
      <c r="C100" s="156" t="s">
        <v>189</v>
      </c>
      <c r="D100" s="202" t="s">
        <v>190</v>
      </c>
    </row>
    <row r="101" customHeight="1" spans="2:4">
      <c r="B101" s="283"/>
      <c r="C101" s="156" t="s">
        <v>191</v>
      </c>
      <c r="D101" s="202" t="s">
        <v>192</v>
      </c>
    </row>
    <row r="102" customHeight="1" spans="2:4">
      <c r="B102" s="283"/>
      <c r="C102" s="156" t="s">
        <v>193</v>
      </c>
      <c r="D102" s="202" t="s">
        <v>194</v>
      </c>
    </row>
    <row r="103" customHeight="1" spans="2:4">
      <c r="B103" s="283"/>
      <c r="C103" s="91" t="s">
        <v>195</v>
      </c>
      <c r="D103" s="202" t="s">
        <v>196</v>
      </c>
    </row>
    <row r="104" customHeight="1" spans="2:4">
      <c r="B104" s="283"/>
      <c r="C104" s="156" t="s">
        <v>197</v>
      </c>
      <c r="D104" s="202" t="s">
        <v>198</v>
      </c>
    </row>
  </sheetData>
  <mergeCells count="3">
    <mergeCell ref="B2:B17"/>
    <mergeCell ref="B18:B38"/>
    <mergeCell ref="B39:B10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Y89"/>
  <sheetViews>
    <sheetView showGridLines="0" workbookViewId="0">
      <selection activeCell="AJ13" sqref="AJ13"/>
    </sheetView>
  </sheetViews>
  <sheetFormatPr defaultColWidth="9" defaultRowHeight="21" customHeight="1"/>
  <cols>
    <col min="1" max="1" width="6.83333333333333" style="112" customWidth="1"/>
    <col min="2" max="2" width="18.8333333333333" style="112" customWidth="1"/>
    <col min="3" max="4" width="9" style="277"/>
    <col min="5" max="5" width="35.3333333333333" style="112" customWidth="1"/>
    <col min="6" max="6" width="2.5" style="112" customWidth="1"/>
    <col min="7" max="7" width="9" style="162"/>
    <col min="8" max="8" width="17.3333333333333" style="112" customWidth="1"/>
    <col min="9" max="9" width="15.5" style="278" customWidth="1"/>
    <col min="10" max="10" width="23.1666666666667" style="278" customWidth="1"/>
    <col min="11" max="11" width="29.8333333333333" style="278" customWidth="1"/>
    <col min="12" max="13" width="25.5" style="112" customWidth="1"/>
    <col min="15" max="15" width="5.66666666666667" style="112" customWidth="1"/>
    <col min="16" max="16" width="11.1666666666667" style="112" customWidth="1"/>
    <col min="17" max="17" width="18.8333333333333" style="112" customWidth="1"/>
    <col min="18" max="18" width="16.5" style="112" customWidth="1"/>
    <col min="19" max="19" width="21.8333333333333" style="112" customWidth="1"/>
    <col min="20" max="20" width="29.8333333333333" style="112" customWidth="1"/>
    <col min="21" max="21" width="22.8333333333333" style="112" customWidth="1"/>
    <col min="22" max="22" width="23" style="112" customWidth="1"/>
  </cols>
  <sheetData>
    <row r="1" customHeight="1" spans="2:22">
      <c r="B1" s="162" t="s">
        <v>199</v>
      </c>
      <c r="C1" s="162"/>
      <c r="D1" s="162"/>
      <c r="E1" s="162"/>
      <c r="G1" s="279" t="s">
        <v>200</v>
      </c>
      <c r="H1" s="279"/>
      <c r="I1" s="279"/>
      <c r="J1" s="279"/>
      <c r="K1" s="279"/>
      <c r="L1" s="279"/>
      <c r="M1" s="279"/>
      <c r="O1" s="279" t="s">
        <v>201</v>
      </c>
      <c r="P1" s="279"/>
      <c r="Q1" s="279"/>
      <c r="R1" s="279"/>
      <c r="S1" s="279"/>
      <c r="T1" s="279"/>
      <c r="U1" s="279"/>
      <c r="V1" s="279"/>
    </row>
    <row r="2" customHeight="1" spans="2:22">
      <c r="B2" s="280" t="s">
        <v>202</v>
      </c>
      <c r="C2" s="282" t="s">
        <v>203</v>
      </c>
      <c r="D2" s="282" t="s">
        <v>204</v>
      </c>
      <c r="E2" s="280" t="s">
        <v>205</v>
      </c>
      <c r="G2" s="300" t="s">
        <v>206</v>
      </c>
      <c r="H2" s="280" t="s">
        <v>207</v>
      </c>
      <c r="I2" s="317" t="s">
        <v>208</v>
      </c>
      <c r="J2" s="318" t="s">
        <v>209</v>
      </c>
      <c r="K2" s="318" t="s">
        <v>210</v>
      </c>
      <c r="L2" s="319" t="s">
        <v>211</v>
      </c>
      <c r="M2" s="319" t="s">
        <v>212</v>
      </c>
      <c r="O2" s="300" t="s">
        <v>206</v>
      </c>
      <c r="P2" s="280" t="s">
        <v>213</v>
      </c>
      <c r="Q2" s="280" t="s">
        <v>214</v>
      </c>
      <c r="R2" s="317" t="s">
        <v>208</v>
      </c>
      <c r="S2" s="318" t="s">
        <v>209</v>
      </c>
      <c r="T2" s="318" t="s">
        <v>210</v>
      </c>
      <c r="U2" s="319" t="s">
        <v>211</v>
      </c>
      <c r="V2" s="319" t="s">
        <v>212</v>
      </c>
    </row>
    <row r="3" customHeight="1" spans="2:22">
      <c r="B3" s="284" t="str">
        <f>_xlfn.TEXTJOIN("*",0,E5:E10)</f>
        <v>能环*****</v>
      </c>
      <c r="C3" s="308" t="s">
        <v>215</v>
      </c>
      <c r="D3" s="282" t="s">
        <v>216</v>
      </c>
      <c r="E3" s="285">
        <v>44986</v>
      </c>
      <c r="G3" s="300" t="s">
        <v>217</v>
      </c>
      <c r="H3" s="280" t="s">
        <v>40</v>
      </c>
      <c r="I3" s="317">
        <f>SUMIFS(应收!$I:$I,应收!$H:$H,"&gt;="&amp;$E$3,应收!$H:$H,"&lt;="&amp;$E$4,应收!$D:$D,$H3,应收!$Y:$Y,$B$3)</f>
        <v>0</v>
      </c>
      <c r="J3" s="318">
        <f>SUMIFS(实收!$E:$E,实收!$D:$D,"&gt;="&amp;$E$3,实收!$D:$D,"&lt;="&amp;$E$4,实收!$K:$K,$H3,实收!$X:$X,$B$3)</f>
        <v>0</v>
      </c>
      <c r="K3" s="318">
        <f t="shared" ref="K3:K12" si="0">I3-J3</f>
        <v>0</v>
      </c>
      <c r="L3" s="319">
        <f>SUMIFS(应收!$N:$N,应收!$H:$H,"&gt;="&amp;$E$3,应收!$H:$H,"&lt;="&amp;$E$4,应收!$D:$D,$H3,应收!$Y:$Y,$B$3)</f>
        <v>0</v>
      </c>
      <c r="M3" s="319">
        <f t="shared" ref="M3:M12" si="1">I3-L3</f>
        <v>0</v>
      </c>
      <c r="O3" s="300" t="s">
        <v>217</v>
      </c>
      <c r="P3" s="320" t="s">
        <v>40</v>
      </c>
      <c r="Q3" s="331" t="s">
        <v>42</v>
      </c>
      <c r="R3" s="317">
        <f>SUMIFS(应收!$I:$I,应收!$H:$H,"&gt;="&amp;$E$3,应收!$H:$H,"&lt;="&amp;$E$4,应收!$D:$D,$P3,应收!$Y:$Y,$B$3,应收!E:E,$Q3)</f>
        <v>0</v>
      </c>
      <c r="S3" s="318">
        <f>SUMIFS(实收!$E:$E,实收!$D:$D,"&gt;="&amp;$E$3,实收!$D:$D,"&lt;="&amp;$E$4,实收!$K:$K,$P3,实收!$X:$X,$B$3,实收!$L:$L,$Q3)</f>
        <v>0</v>
      </c>
      <c r="T3" s="318">
        <f t="shared" ref="T3:T66" si="2">R3-S3</f>
        <v>0</v>
      </c>
      <c r="U3" s="319">
        <f>SUMIFS(应收!$N:$N,应收!$H:$H,"&gt;="&amp;$E$3,应收!$H:$H,"&lt;="&amp;$E$4,应收!$D:$D,$P3,应收!$Y:$Y,$B$3,应收!$E:$E,$Q3)</f>
        <v>0</v>
      </c>
      <c r="V3" s="319">
        <f t="shared" ref="V3:V66" si="3">R3-U3</f>
        <v>0</v>
      </c>
    </row>
    <row r="4" customHeight="1" spans="2:22">
      <c r="B4" s="284"/>
      <c r="C4" s="308" t="s">
        <v>215</v>
      </c>
      <c r="D4" s="282" t="s">
        <v>218</v>
      </c>
      <c r="E4" s="285">
        <v>45016</v>
      </c>
      <c r="G4" s="300"/>
      <c r="H4" s="280" t="s">
        <v>52</v>
      </c>
      <c r="I4" s="317">
        <f>SUMIFS(应收!$I:$I,应收!$H:$H,"&gt;="&amp;$E$3,应收!$H:$H,"&lt;="&amp;$E$4,应收!$D:$D,$H4,应收!$Y:$Y,$B$3)</f>
        <v>0</v>
      </c>
      <c r="J4" s="318">
        <f>SUMIFS(实收!$E:$E,实收!$D:$D,"&gt;="&amp;$E$3,实收!$D:$D,"&lt;="&amp;$E$4,实收!$K:$K,$H4,实收!$X:$X,$B$3)</f>
        <v>0</v>
      </c>
      <c r="K4" s="318">
        <f t="shared" si="0"/>
        <v>0</v>
      </c>
      <c r="L4" s="319">
        <f>SUMIFS(应收!N:N,应收!H:H,"&gt;="&amp;$E$3,应收!H:H,"&lt;="&amp;$E$4,应收!D:D,$H4,应收!Y:Y,$B$3)</f>
        <v>0</v>
      </c>
      <c r="M4" s="319">
        <f t="shared" si="1"/>
        <v>0</v>
      </c>
      <c r="O4" s="300"/>
      <c r="P4" s="320" t="s">
        <v>40</v>
      </c>
      <c r="Q4" s="331" t="s">
        <v>219</v>
      </c>
      <c r="R4" s="317">
        <f>SUMIFS(应收!$I:$I,应收!$H:$H,"&gt;="&amp;$E$3,应收!$H:$H,"&lt;="&amp;$E$4,应收!$D:$D,$P4,应收!$Y:$Y,$B$3,应收!E:E,$Q4)</f>
        <v>0</v>
      </c>
      <c r="S4" s="318">
        <f>SUMIFS(实收!$E:$E,实收!$D:$D,"&gt;="&amp;$E$3,实收!$D:$D,"&lt;="&amp;$E$4,实收!$K:$K,$P4,实收!$X:$X,$B$3,实收!$L:$L,$Q4)</f>
        <v>0</v>
      </c>
      <c r="T4" s="318">
        <f t="shared" si="2"/>
        <v>0</v>
      </c>
      <c r="U4" s="319">
        <f>SUMIFS(应收!$N:$N,应收!$H:$H,"&gt;="&amp;$E$3,应收!$H:$H,"&lt;="&amp;$E$4,应收!$D:$D,$P4,应收!$Y:$Y,$B$3,应收!$E:$E,$Q4)</f>
        <v>0</v>
      </c>
      <c r="V4" s="319">
        <f t="shared" si="3"/>
        <v>0</v>
      </c>
    </row>
    <row r="5" customHeight="1" spans="2:22">
      <c r="B5" s="284"/>
      <c r="C5" s="308" t="s">
        <v>215</v>
      </c>
      <c r="D5" s="282" t="s">
        <v>29</v>
      </c>
      <c r="E5" s="286" t="s">
        <v>220</v>
      </c>
      <c r="G5" s="300"/>
      <c r="H5" s="309" t="s">
        <v>221</v>
      </c>
      <c r="I5" s="321">
        <f>SUM(I3:I4)</f>
        <v>0</v>
      </c>
      <c r="J5" s="321">
        <f>SUM(J3:J4)</f>
        <v>0</v>
      </c>
      <c r="K5" s="321">
        <f t="shared" si="0"/>
        <v>0</v>
      </c>
      <c r="L5" s="321">
        <f>SUM(L3:L4)</f>
        <v>0</v>
      </c>
      <c r="M5" s="321">
        <f t="shared" si="1"/>
        <v>0</v>
      </c>
      <c r="O5" s="300"/>
      <c r="P5" s="320" t="s">
        <v>40</v>
      </c>
      <c r="Q5" s="331" t="s">
        <v>46</v>
      </c>
      <c r="R5" s="317">
        <f>SUMIFS(应收!$I:$I,应收!$H:$H,"&gt;="&amp;$E$3,应收!$H:$H,"&lt;="&amp;$E$4,应收!$D:$D,$P5,应收!$Y:$Y,$B$3,应收!E:E,$Q5)</f>
        <v>0</v>
      </c>
      <c r="S5" s="318">
        <f>SUMIFS(实收!$E:$E,实收!$D:$D,"&gt;="&amp;$E$3,实收!$D:$D,"&lt;="&amp;$E$4,实收!$K:$K,$P5,实收!$X:$X,$B$3,实收!$L:$L,$Q5)</f>
        <v>0</v>
      </c>
      <c r="T5" s="318">
        <f t="shared" si="2"/>
        <v>0</v>
      </c>
      <c r="U5" s="319">
        <f>SUMIFS(应收!$N:$N,应收!$H:$H,"&gt;="&amp;$E$3,应收!$H:$H,"&lt;="&amp;$E$4,应收!$D:$D,$P5,应收!$Y:$Y,$B$3,应收!$E:$E,$Q5)</f>
        <v>0</v>
      </c>
      <c r="V5" s="319">
        <f t="shared" si="3"/>
        <v>0</v>
      </c>
    </row>
    <row r="6" customHeight="1" spans="2:22">
      <c r="B6" s="284"/>
      <c r="C6" s="310" t="s">
        <v>222</v>
      </c>
      <c r="D6" s="289" t="s">
        <v>31</v>
      </c>
      <c r="E6" s="286"/>
      <c r="G6" s="300" t="s">
        <v>223</v>
      </c>
      <c r="H6" s="280" t="s">
        <v>83</v>
      </c>
      <c r="I6" s="317" t="e">
        <f>SUMIFS(芝麻工资表!$L:$L,芝麻工资表!$J:$J,"&gt;="&amp;$E$3,芝麻工资表!$J:$J,"&lt;="&amp;$E$4,芝麻工资表!$E:$E,H6,#REF!,$B$3)</f>
        <v>#REF!</v>
      </c>
      <c r="J6" s="318" t="e">
        <f>SUMIFS(#REF!,#REF!,"&gt;="&amp;$E$3,#REF!,"&lt;="&amp;$E$4,#REF!,H6,#REF!,$B$3)</f>
        <v>#REF!</v>
      </c>
      <c r="K6" s="318" t="e">
        <f t="shared" si="0"/>
        <v>#REF!</v>
      </c>
      <c r="L6" s="319" t="e">
        <f>SUMIFS(#REF!,芝麻工资表!$J:$J,"&gt;="&amp;$E$3,芝麻工资表!$J:$J,"&lt;="&amp;$E$4,芝麻工资表!E:E,H6,#REF!,$B$3)</f>
        <v>#REF!</v>
      </c>
      <c r="M6" s="319" t="e">
        <f t="shared" si="1"/>
        <v>#REF!</v>
      </c>
      <c r="O6" s="300"/>
      <c r="P6" s="320" t="s">
        <v>40</v>
      </c>
      <c r="Q6" s="331" t="s">
        <v>48</v>
      </c>
      <c r="R6" s="317">
        <f>SUMIFS(应收!$I:$I,应收!$H:$H,"&gt;="&amp;$E$3,应收!$H:$H,"&lt;="&amp;$E$4,应收!$D:$D,$P6,应收!$Y:$Y,$B$3,应收!E:E,$Q6)</f>
        <v>0</v>
      </c>
      <c r="S6" s="318">
        <f>SUMIFS(实收!$E:$E,实收!$D:$D,"&gt;="&amp;$E$3,实收!$D:$D,"&lt;="&amp;$E$4,实收!$K:$K,$P6,实收!$X:$X,$B$3,实收!$L:$L,$Q6)</f>
        <v>0</v>
      </c>
      <c r="T6" s="318">
        <f t="shared" si="2"/>
        <v>0</v>
      </c>
      <c r="U6" s="319">
        <f>SUMIFS(应收!$N:$N,应收!$H:$H,"&gt;="&amp;$E$3,应收!$H:$H,"&lt;="&amp;$E$4,应收!$D:$D,$P6,应收!$Y:$Y,$B$3,应收!$E:$E,$Q6)</f>
        <v>0</v>
      </c>
      <c r="V6" s="319">
        <f t="shared" si="3"/>
        <v>0</v>
      </c>
    </row>
    <row r="7" customHeight="1" spans="2:22">
      <c r="B7" s="284"/>
      <c r="C7" s="310" t="s">
        <v>222</v>
      </c>
      <c r="D7" s="289" t="s">
        <v>224</v>
      </c>
      <c r="E7" s="286"/>
      <c r="G7" s="300"/>
      <c r="H7" s="280" t="s">
        <v>104</v>
      </c>
      <c r="I7" s="317" t="e">
        <f>SUMIFS(芝麻工资表!$L:$L,芝麻工资表!$J:$J,"&gt;="&amp;$E$3,芝麻工资表!$J:$J,"&lt;="&amp;$E$4,芝麻工资表!$E:$E,H7,#REF!,$B$3)</f>
        <v>#REF!</v>
      </c>
      <c r="J7" s="318" t="e">
        <f>SUMIFS(#REF!,#REF!,"&gt;="&amp;$E$3,#REF!,"&lt;="&amp;$E$4,#REF!,H7,#REF!,$B$3)</f>
        <v>#REF!</v>
      </c>
      <c r="K7" s="318" t="e">
        <f t="shared" si="0"/>
        <v>#REF!</v>
      </c>
      <c r="L7" s="319" t="e">
        <f>SUMIFS(#REF!,芝麻工资表!$J:$J,"&gt;="&amp;$E$3,芝麻工资表!$J:$J,"&lt;="&amp;$E$4,芝麻工资表!E:E,H7,#REF!,$B$3)</f>
        <v>#REF!</v>
      </c>
      <c r="M7" s="319" t="e">
        <f t="shared" si="1"/>
        <v>#REF!</v>
      </c>
      <c r="O7" s="300"/>
      <c r="P7" s="320" t="s">
        <v>40</v>
      </c>
      <c r="Q7" s="331" t="s">
        <v>50</v>
      </c>
      <c r="R7" s="317">
        <f>SUMIFS(应收!$I:$I,应收!$H:$H,"&gt;="&amp;$E$3,应收!$H:$H,"&lt;="&amp;$E$4,应收!$D:$D,$P7,应收!$Y:$Y,$B$3,应收!E:E,$Q7)</f>
        <v>0</v>
      </c>
      <c r="S7" s="318">
        <f>SUMIFS(实收!$E:$E,实收!$D:$D,"&gt;="&amp;$E$3,实收!$D:$D,"&lt;="&amp;$E$4,实收!$K:$K,$P7,实收!$X:$X,$B$3,实收!$L:$L,$Q7)</f>
        <v>0</v>
      </c>
      <c r="T7" s="318">
        <f t="shared" si="2"/>
        <v>0</v>
      </c>
      <c r="U7" s="319">
        <f>SUMIFS(应收!$N:$N,应收!$H:$H,"&gt;="&amp;$E$3,应收!$H:$H,"&lt;="&amp;$E$4,应收!$D:$D,$P7,应收!$Y:$Y,$B$3,应收!$E:$E,$Q7)</f>
        <v>0</v>
      </c>
      <c r="V7" s="319">
        <f t="shared" si="3"/>
        <v>0</v>
      </c>
    </row>
    <row r="8" customHeight="1" spans="2:22">
      <c r="B8" s="284"/>
      <c r="C8" s="310" t="s">
        <v>222</v>
      </c>
      <c r="D8" s="289" t="s">
        <v>225</v>
      </c>
      <c r="E8" s="286"/>
      <c r="G8" s="300"/>
      <c r="H8" s="280" t="s">
        <v>146</v>
      </c>
      <c r="I8" s="317" t="e">
        <f>SUMIFS(芝麻工资表!$L:$L,芝麻工资表!$J:$J,"&gt;="&amp;$E$3,芝麻工资表!$J:$J,"&lt;="&amp;$E$4,芝麻工资表!$E:$E,H8,#REF!,$B$3)</f>
        <v>#REF!</v>
      </c>
      <c r="J8" s="318" t="e">
        <f>SUMIFS(#REF!,#REF!,"&gt;="&amp;$E$3,#REF!,"&lt;="&amp;$E$4,#REF!,H8,#REF!,$B$3)</f>
        <v>#REF!</v>
      </c>
      <c r="K8" s="318" t="e">
        <f t="shared" si="0"/>
        <v>#REF!</v>
      </c>
      <c r="L8" s="319" t="e">
        <f>SUMIFS(#REF!,芝麻工资表!$J:$J,"&gt;="&amp;$E$3,芝麻工资表!$J:$J,"&lt;="&amp;$E$4,芝麻工资表!E:E,H8,#REF!,$B$3)</f>
        <v>#REF!</v>
      </c>
      <c r="M8" s="319" t="e">
        <f t="shared" si="1"/>
        <v>#REF!</v>
      </c>
      <c r="O8" s="300"/>
      <c r="P8" s="320" t="s">
        <v>40</v>
      </c>
      <c r="Q8" s="331" t="s">
        <v>226</v>
      </c>
      <c r="R8" s="317">
        <f>SUMIFS(应收!$I:$I,应收!$H:$H,"&gt;="&amp;$E$3,应收!$H:$H,"&lt;="&amp;$E$4,应收!$D:$D,$P8,应收!$Y:$Y,$B$3,应收!E:E,$Q8)</f>
        <v>0</v>
      </c>
      <c r="S8" s="318">
        <f>SUMIFS(实收!$E:$E,实收!$D:$D,"&gt;="&amp;$E$3,实收!$D:$D,"&lt;="&amp;$E$4,实收!$K:$K,$P8,实收!$X:$X,$B$3,实收!$L:$L,$Q8)</f>
        <v>0</v>
      </c>
      <c r="T8" s="318">
        <f t="shared" si="2"/>
        <v>0</v>
      </c>
      <c r="U8" s="319">
        <f>SUMIFS(应收!$N:$N,应收!$H:$H,"&gt;="&amp;$E$3,应收!$H:$H,"&lt;="&amp;$E$4,应收!$D:$D,$P8,应收!$Y:$Y,$B$3,应收!$E:$E,$Q8)</f>
        <v>0</v>
      </c>
      <c r="V8" s="319">
        <f t="shared" si="3"/>
        <v>0</v>
      </c>
    </row>
    <row r="9" customHeight="1" spans="2:22">
      <c r="B9" s="284"/>
      <c r="C9" s="310" t="s">
        <v>222</v>
      </c>
      <c r="D9" s="289" t="s">
        <v>227</v>
      </c>
      <c r="E9" s="289" t="str">
        <f>LEFT(E11,16)</f>
        <v/>
      </c>
      <c r="G9" s="300"/>
      <c r="H9" s="280" t="s">
        <v>156</v>
      </c>
      <c r="I9" s="317" t="e">
        <f>SUMIFS(芝麻工资表!$L:$L,芝麻工资表!$J:$J,"&gt;="&amp;$E$3,芝麻工资表!$J:$J,"&lt;="&amp;$E$4,芝麻工资表!$E:$E,H9,#REF!,$B$3)</f>
        <v>#REF!</v>
      </c>
      <c r="J9" s="318" t="e">
        <f>SUMIFS(#REF!,#REF!,"&gt;="&amp;$E$3,#REF!,"&lt;="&amp;$E$4,#REF!,H9,#REF!,$B$3)</f>
        <v>#REF!</v>
      </c>
      <c r="K9" s="318" t="e">
        <f t="shared" si="0"/>
        <v>#REF!</v>
      </c>
      <c r="L9" s="319" t="e">
        <f>SUMIFS(#REF!,芝麻工资表!$J:$J,"&gt;="&amp;$E$3,芝麻工资表!$J:$J,"&lt;="&amp;$E$4,芝麻工资表!E:E,H9,#REF!,$B$3)</f>
        <v>#REF!</v>
      </c>
      <c r="M9" s="319" t="e">
        <f t="shared" si="1"/>
        <v>#REF!</v>
      </c>
      <c r="O9" s="300"/>
      <c r="P9" s="320" t="s">
        <v>40</v>
      </c>
      <c r="Q9" s="331" t="s">
        <v>228</v>
      </c>
      <c r="R9" s="317">
        <f>SUMIFS(应收!$I:$I,应收!$H:$H,"&gt;="&amp;$E$3,应收!$H:$H,"&lt;="&amp;$E$4,应收!$D:$D,$P9,应收!$Y:$Y,$B$3,应收!E:E,$Q9)</f>
        <v>0</v>
      </c>
      <c r="S9" s="318">
        <f>SUMIFS(实收!$E:$E,实收!$D:$D,"&gt;="&amp;$E$3,实收!$D:$D,"&lt;="&amp;$E$4,实收!$K:$K,$P9,实收!$X:$X,$B$3,实收!$L:$L,$Q9)</f>
        <v>0</v>
      </c>
      <c r="T9" s="318">
        <f t="shared" si="2"/>
        <v>0</v>
      </c>
      <c r="U9" s="319">
        <f>SUMIFS(应收!$N:$N,应收!$H:$H,"&gt;="&amp;$E$3,应收!$H:$H,"&lt;="&amp;$E$4,应收!$D:$D,$P9,应收!$Y:$Y,$B$3,应收!$E:$E,$Q9)</f>
        <v>0</v>
      </c>
      <c r="V9" s="319">
        <f t="shared" si="3"/>
        <v>0</v>
      </c>
    </row>
    <row r="10" customHeight="1" spans="2:22">
      <c r="B10" s="284"/>
      <c r="C10" s="310" t="s">
        <v>222</v>
      </c>
      <c r="D10" s="289" t="s">
        <v>229</v>
      </c>
      <c r="E10" s="286"/>
      <c r="G10" s="300"/>
      <c r="H10" s="280" t="s">
        <v>120</v>
      </c>
      <c r="I10" s="317" t="e">
        <f>SUMIFS(芝麻工资表!$L:$L,芝麻工资表!$J:$J,"&gt;="&amp;$E$3,芝麻工资表!$J:$J,"&lt;="&amp;$E$4,芝麻工资表!$E:$E,H10,#REF!,$B$3)</f>
        <v>#REF!</v>
      </c>
      <c r="J10" s="318" t="e">
        <f>SUMIFS(#REF!,#REF!,"&gt;="&amp;$E$3,#REF!,"&lt;="&amp;$E$4,#REF!,H10,#REF!,$B$3)</f>
        <v>#REF!</v>
      </c>
      <c r="K10" s="318" t="e">
        <f t="shared" si="0"/>
        <v>#REF!</v>
      </c>
      <c r="L10" s="319" t="e">
        <f>SUMIFS(#REF!,芝麻工资表!$J:$J,"&gt;="&amp;$E$3,芝麻工资表!$J:$J,"&lt;="&amp;$E$4,芝麻工资表!E:E,H10,#REF!,$B$3)</f>
        <v>#REF!</v>
      </c>
      <c r="M10" s="319" t="e">
        <f t="shared" si="1"/>
        <v>#REF!</v>
      </c>
      <c r="O10" s="300"/>
      <c r="P10" s="322" t="s">
        <v>52</v>
      </c>
      <c r="Q10" s="332" t="s">
        <v>54</v>
      </c>
      <c r="R10" s="317">
        <f>SUMIFS(应收!$I:$I,应收!$H:$H,"&gt;="&amp;$E$3,应收!$H:$H,"&lt;="&amp;$E$4,应收!$D:$D,$P10,应收!$Y:$Y,$B$3,应收!E:E,$Q10)</f>
        <v>0</v>
      </c>
      <c r="S10" s="318">
        <f>SUMIFS(实收!$E:$E,实收!$D:$D,"&gt;="&amp;$E$3,实收!$D:$D,"&lt;="&amp;$E$4,实收!$K:$K,$P10,实收!$X:$X,$B$3,实收!$L:$L,$Q10)</f>
        <v>0</v>
      </c>
      <c r="T10" s="318">
        <f t="shared" si="2"/>
        <v>0</v>
      </c>
      <c r="U10" s="319">
        <f>SUMIFS(应收!$N:$N,应收!$H:$H,"&gt;="&amp;$E$3,应收!$H:$H,"&lt;="&amp;$E$4,应收!$D:$D,$P10,应收!$Y:$Y,$B$3,应收!$E:$E,$Q10)</f>
        <v>0</v>
      </c>
      <c r="V10" s="319">
        <f t="shared" si="3"/>
        <v>0</v>
      </c>
    </row>
    <row r="11" customHeight="1" spans="2:22">
      <c r="B11" s="284"/>
      <c r="C11" s="311" t="s">
        <v>222</v>
      </c>
      <c r="D11" s="289" t="s">
        <v>230</v>
      </c>
      <c r="E11" s="291"/>
      <c r="G11" s="300"/>
      <c r="H11" s="309" t="s">
        <v>221</v>
      </c>
      <c r="I11" s="321" t="e">
        <f>SUM(I6:I10)</f>
        <v>#REF!</v>
      </c>
      <c r="J11" s="321" t="e">
        <f>SUM(J6:J10)</f>
        <v>#REF!</v>
      </c>
      <c r="K11" s="321" t="e">
        <f t="shared" si="0"/>
        <v>#REF!</v>
      </c>
      <c r="L11" s="321" t="e">
        <f>SUM(L6:L10)</f>
        <v>#REF!</v>
      </c>
      <c r="M11" s="321" t="e">
        <f t="shared" si="1"/>
        <v>#REF!</v>
      </c>
      <c r="O11" s="300"/>
      <c r="P11" s="322" t="s">
        <v>52</v>
      </c>
      <c r="Q11" s="332" t="s">
        <v>56</v>
      </c>
      <c r="R11" s="317">
        <f>SUMIFS(应收!$I:$I,应收!$H:$H,"&gt;="&amp;$E$3,应收!$H:$H,"&lt;="&amp;$E$4,应收!$D:$D,$P11,应收!$Y:$Y,$B$3,应收!E:E,$Q11)</f>
        <v>0</v>
      </c>
      <c r="S11" s="318">
        <f>SUMIFS(实收!$E:$E,实收!$D:$D,"&gt;="&amp;$E$3,实收!$D:$D,"&lt;="&amp;$E$4,实收!$K:$K,$P11,实收!$X:$X,$B$3,实收!$L:$L,$Q11)</f>
        <v>0</v>
      </c>
      <c r="T11" s="318">
        <f t="shared" si="2"/>
        <v>0</v>
      </c>
      <c r="U11" s="319">
        <f>SUMIFS(应收!$N:$N,应收!$H:$H,"&gt;="&amp;$E$3,应收!$H:$H,"&lt;="&amp;$E$4,应收!$D:$D,$P11,应收!$Y:$Y,$B$3,应收!$E:$E,$Q11)</f>
        <v>0</v>
      </c>
      <c r="V11" s="319">
        <f t="shared" si="3"/>
        <v>0</v>
      </c>
    </row>
    <row r="12" customHeight="1" spans="2:22">
      <c r="B12" s="284"/>
      <c r="C12" s="312"/>
      <c r="D12" s="289"/>
      <c r="E12" s="291"/>
      <c r="G12" s="300" t="s">
        <v>231</v>
      </c>
      <c r="H12" s="313" t="s">
        <v>232</v>
      </c>
      <c r="I12" s="323" t="e">
        <f>I5-I11</f>
        <v>#REF!</v>
      </c>
      <c r="J12" s="323" t="e">
        <f>J5-J11</f>
        <v>#REF!</v>
      </c>
      <c r="K12" s="323" t="e">
        <f t="shared" si="0"/>
        <v>#REF!</v>
      </c>
      <c r="L12" s="323" t="e">
        <f>L5-L11</f>
        <v>#REF!</v>
      </c>
      <c r="M12" s="323" t="e">
        <f t="shared" si="1"/>
        <v>#REF!</v>
      </c>
      <c r="O12" s="300"/>
      <c r="P12" s="322" t="s">
        <v>52</v>
      </c>
      <c r="Q12" s="332" t="s">
        <v>58</v>
      </c>
      <c r="R12" s="317">
        <f>SUMIFS(应收!$I:$I,应收!$H:$H,"&gt;="&amp;$E$3,应收!$H:$H,"&lt;="&amp;$E$4,应收!$D:$D,$P12,应收!$Y:$Y,$B$3,应收!E:E,$Q12)</f>
        <v>0</v>
      </c>
      <c r="S12" s="318">
        <f>SUMIFS(实收!$E:$E,实收!$D:$D,"&gt;="&amp;$E$3,实收!$D:$D,"&lt;="&amp;$E$4,实收!$K:$K,$P12,实收!$X:$X,$B$3,实收!$L:$L,$Q12)</f>
        <v>0</v>
      </c>
      <c r="T12" s="318">
        <f t="shared" si="2"/>
        <v>0</v>
      </c>
      <c r="U12" s="319">
        <f>SUMIFS(应收!$N:$N,应收!$H:$H,"&gt;="&amp;$E$3,应收!$H:$H,"&lt;="&amp;$E$4,应收!$D:$D,$P12,应收!$Y:$Y,$B$3,应收!$E:$E,$Q12)</f>
        <v>0</v>
      </c>
      <c r="V12" s="319">
        <f t="shared" si="3"/>
        <v>0</v>
      </c>
    </row>
    <row r="13" customHeight="1" spans="2:22">
      <c r="B13" s="284"/>
      <c r="C13" s="314"/>
      <c r="D13" s="289"/>
      <c r="E13" s="291"/>
      <c r="O13" s="300"/>
      <c r="P13" s="322" t="s">
        <v>52</v>
      </c>
      <c r="Q13" s="332" t="s">
        <v>60</v>
      </c>
      <c r="R13" s="317">
        <f>SUMIFS(应收!$I:$I,应收!$H:$H,"&gt;="&amp;$E$3,应收!$H:$H,"&lt;="&amp;$E$4,应收!$D:$D,$P13,应收!$Y:$Y,$B$3,应收!E:E,$Q13)</f>
        <v>0</v>
      </c>
      <c r="S13" s="318">
        <f>SUMIFS(实收!$E:$E,实收!$D:$D,"&gt;="&amp;$E$3,实收!$D:$D,"&lt;="&amp;$E$4,实收!$K:$K,$P13,实收!$X:$X,$B$3,实收!$L:$L,$Q13)</f>
        <v>0</v>
      </c>
      <c r="T13" s="318">
        <f t="shared" si="2"/>
        <v>0</v>
      </c>
      <c r="U13" s="319">
        <f>SUMIFS(应收!$N:$N,应收!$H:$H,"&gt;="&amp;$E$3,应收!$H:$H,"&lt;="&amp;$E$4,应收!$D:$D,$P13,应收!$Y:$Y,$B$3,应收!$E:$E,$Q13)</f>
        <v>0</v>
      </c>
      <c r="V13" s="319">
        <f t="shared" si="3"/>
        <v>0</v>
      </c>
    </row>
    <row r="14" customHeight="1" spans="2:22">
      <c r="B14" s="315"/>
      <c r="C14" s="316"/>
      <c r="O14" s="300"/>
      <c r="P14" s="322" t="s">
        <v>52</v>
      </c>
      <c r="Q14" s="332" t="s">
        <v>62</v>
      </c>
      <c r="R14" s="317">
        <f>SUMIFS(应收!$I:$I,应收!$H:$H,"&gt;="&amp;$E$3,应收!$H:$H,"&lt;="&amp;$E$4,应收!$D:$D,$P14,应收!$Y:$Y,$B$3,应收!E:E,$Q14)</f>
        <v>0</v>
      </c>
      <c r="S14" s="318">
        <f>SUMIFS(实收!$E:$E,实收!$D:$D,"&gt;="&amp;$E$3,实收!$D:$D,"&lt;="&amp;$E$4,实收!$K:$K,$P14,实收!$X:$X,$B$3,实收!$L:$L,$Q14)</f>
        <v>0</v>
      </c>
      <c r="T14" s="318">
        <f t="shared" si="2"/>
        <v>0</v>
      </c>
      <c r="U14" s="319">
        <f>SUMIFS(应收!$N:$N,应收!$H:$H,"&gt;="&amp;$E$3,应收!$H:$H,"&lt;="&amp;$E$4,应收!$D:$D,$P14,应收!$Y:$Y,$B$3,应收!$E:$E,$Q14)</f>
        <v>0</v>
      </c>
      <c r="V14" s="319">
        <f t="shared" si="3"/>
        <v>0</v>
      </c>
    </row>
    <row r="15" customHeight="1" spans="2:22">
      <c r="B15" s="315"/>
      <c r="C15" s="316"/>
      <c r="O15" s="300"/>
      <c r="P15" s="324" t="s">
        <v>64</v>
      </c>
      <c r="Q15" s="324" t="s">
        <v>66</v>
      </c>
      <c r="R15" s="317">
        <f>SUMIFS(应收!$I:$I,应收!$H:$H,"&gt;="&amp;$E$3,应收!$H:$H,"&lt;="&amp;$E$4,应收!$D:$D,$P15,应收!$Y:$Y,$B$3,应收!E:E,$Q15)</f>
        <v>0</v>
      </c>
      <c r="S15" s="318">
        <f>SUMIFS(实收!$E:$E,实收!$D:$D,"&gt;="&amp;$E$3,实收!$D:$D,"&lt;="&amp;$E$4,实收!$K:$K,$P15,实收!$X:$X,$B$3,实收!$L:$L,$Q15)</f>
        <v>0</v>
      </c>
      <c r="T15" s="318">
        <f t="shared" si="2"/>
        <v>0</v>
      </c>
      <c r="U15" s="319">
        <f>SUMIFS(应收!$N:$N,应收!$H:$H,"&gt;="&amp;$E$3,应收!$H:$H,"&lt;="&amp;$E$4,应收!$D:$D,$P15,应收!$Y:$Y,$B$3,应收!$E:$E,$Q15)</f>
        <v>0</v>
      </c>
      <c r="V15" s="319">
        <f t="shared" si="3"/>
        <v>0</v>
      </c>
    </row>
    <row r="16" customHeight="1" spans="2:22">
      <c r="B16" s="315"/>
      <c r="C16" s="316"/>
      <c r="O16" s="300"/>
      <c r="P16" s="325" t="s">
        <v>68</v>
      </c>
      <c r="Q16" s="333" t="s">
        <v>70</v>
      </c>
      <c r="R16" s="317">
        <f>SUMIFS(应收!$I:$I,应收!$H:$H,"&gt;="&amp;$E$3,应收!$H:$H,"&lt;="&amp;$E$4,应收!$D:$D,$P16,应收!$Y:$Y,$B$3,应收!E:E,$Q16)</f>
        <v>0</v>
      </c>
      <c r="S16" s="318">
        <f>SUMIFS(实收!$E:$E,实收!$D:$D,"&gt;="&amp;$E$3,实收!$D:$D,"&lt;="&amp;$E$4,实收!$K:$K,$P16,实收!$X:$X,$B$3,实收!$L:$L,$Q16)</f>
        <v>0</v>
      </c>
      <c r="T16" s="318">
        <f t="shared" si="2"/>
        <v>0</v>
      </c>
      <c r="U16" s="319">
        <f>SUMIFS(应收!$N:$N,应收!$H:$H,"&gt;="&amp;$E$3,应收!$H:$H,"&lt;="&amp;$E$4,应收!$D:$D,$P16,应收!$Y:$Y,$B$3,应收!$E:$E,$Q16)</f>
        <v>0</v>
      </c>
      <c r="V16" s="319">
        <f t="shared" si="3"/>
        <v>0</v>
      </c>
    </row>
    <row r="17" customHeight="1" spans="2:22">
      <c r="B17" s="315"/>
      <c r="C17" s="316"/>
      <c r="O17" s="300"/>
      <c r="P17" s="325" t="s">
        <v>68</v>
      </c>
      <c r="Q17" s="333" t="s">
        <v>72</v>
      </c>
      <c r="R17" s="317">
        <f>SUMIFS(应收!$I:$I,应收!$H:$H,"&gt;="&amp;$E$3,应收!$H:$H,"&lt;="&amp;$E$4,应收!$D:$D,$P17,应收!$Y:$Y,$B$3,应收!E:E,$Q17)</f>
        <v>0</v>
      </c>
      <c r="S17" s="318">
        <f>SUMIFS(实收!$E:$E,实收!$D:$D,"&gt;="&amp;$E$3,实收!$D:$D,"&lt;="&amp;$E$4,实收!$K:$K,$P17,实收!$X:$X,$B$3,实收!$L:$L,$Q17)</f>
        <v>0</v>
      </c>
      <c r="T17" s="318">
        <f t="shared" si="2"/>
        <v>0</v>
      </c>
      <c r="U17" s="319">
        <f>SUMIFS(应收!$N:$N,应收!$H:$H,"&gt;="&amp;$E$3,应收!$H:$H,"&lt;="&amp;$E$4,应收!$D:$D,$P17,应收!$Y:$Y,$B$3,应收!$E:$E,$Q17)</f>
        <v>0</v>
      </c>
      <c r="V17" s="319">
        <f t="shared" si="3"/>
        <v>0</v>
      </c>
    </row>
    <row r="18" customHeight="1" spans="2:22">
      <c r="B18" s="315"/>
      <c r="C18" s="316"/>
      <c r="O18" s="300"/>
      <c r="P18" s="325" t="s">
        <v>68</v>
      </c>
      <c r="Q18" s="333" t="s">
        <v>74</v>
      </c>
      <c r="R18" s="317">
        <f>SUMIFS(应收!$I:$I,应收!$H:$H,"&gt;="&amp;$E$3,应收!$H:$H,"&lt;="&amp;$E$4,应收!$D:$D,$P18,应收!$Y:$Y,$B$3,应收!E:E,$Q18)</f>
        <v>0</v>
      </c>
      <c r="S18" s="318">
        <f>SUMIFS(实收!$E:$E,实收!$D:$D,"&gt;="&amp;$E$3,实收!$D:$D,"&lt;="&amp;$E$4,实收!$K:$K,$P18,实收!$X:$X,$B$3,实收!$L:$L,$Q18)</f>
        <v>0</v>
      </c>
      <c r="T18" s="318">
        <f t="shared" si="2"/>
        <v>0</v>
      </c>
      <c r="U18" s="319">
        <f>SUMIFS(应收!$N:$N,应收!$H:$H,"&gt;="&amp;$E$3,应收!$H:$H,"&lt;="&amp;$E$4,应收!$D:$D,$P18,应收!$Y:$Y,$B$3,应收!$E:$E,$Q18)</f>
        <v>0</v>
      </c>
      <c r="V18" s="319">
        <f t="shared" si="3"/>
        <v>0</v>
      </c>
    </row>
    <row r="19" customHeight="1" spans="2:22">
      <c r="B19" s="315"/>
      <c r="C19" s="316"/>
      <c r="O19" s="300"/>
      <c r="P19" s="325" t="s">
        <v>68</v>
      </c>
      <c r="Q19" s="325" t="s">
        <v>76</v>
      </c>
      <c r="R19" s="317">
        <f>SUMIFS(应收!$I:$I,应收!$H:$H,"&gt;="&amp;$E$3,应收!$H:$H,"&lt;="&amp;$E$4,应收!$D:$D,$P19,应收!$Y:$Y,$B$3,应收!E:E,$Q19)</f>
        <v>0</v>
      </c>
      <c r="S19" s="318">
        <f>SUMIFS(实收!$E:$E,实收!$D:$D,"&gt;="&amp;$E$3,实收!$D:$D,"&lt;="&amp;$E$4,实收!$K:$K,$P19,实收!$X:$X,$B$3,实收!$L:$L,$Q19)</f>
        <v>0</v>
      </c>
      <c r="T19" s="318">
        <f t="shared" si="2"/>
        <v>0</v>
      </c>
      <c r="U19" s="319">
        <f>SUMIFS(应收!$N:$N,应收!$H:$H,"&gt;="&amp;$E$3,应收!$H:$H,"&lt;="&amp;$E$4,应收!$D:$D,$P19,应收!$Y:$Y,$B$3,应收!$E:$E,$Q19)</f>
        <v>0</v>
      </c>
      <c r="V19" s="319">
        <f t="shared" si="3"/>
        <v>0</v>
      </c>
    </row>
    <row r="20" customHeight="1" spans="2:22">
      <c r="B20" s="315"/>
      <c r="C20" s="316"/>
      <c r="O20" s="300"/>
      <c r="P20" s="325" t="s">
        <v>68</v>
      </c>
      <c r="Q20" s="333" t="s">
        <v>78</v>
      </c>
      <c r="R20" s="317">
        <f>SUMIFS(应收!$I:$I,应收!$H:$H,"&gt;="&amp;$E$3,应收!$H:$H,"&lt;="&amp;$E$4,应收!$D:$D,$P20,应收!$Y:$Y,$B$3,应收!E:E,$Q20)</f>
        <v>0</v>
      </c>
      <c r="S20" s="318">
        <f>SUMIFS(实收!$E:$E,实收!$D:$D,"&gt;="&amp;$E$3,实收!$D:$D,"&lt;="&amp;$E$4,实收!$K:$K,$P20,实收!$X:$X,$B$3,实收!$L:$L,$Q20)</f>
        <v>0</v>
      </c>
      <c r="T20" s="318">
        <f t="shared" si="2"/>
        <v>0</v>
      </c>
      <c r="U20" s="319">
        <f>SUMIFS(应收!$N:$N,应收!$H:$H,"&gt;="&amp;$E$3,应收!$H:$H,"&lt;="&amp;$E$4,应收!$D:$D,$P20,应收!$Y:$Y,$B$3,应收!$E:$E,$Q20)</f>
        <v>0</v>
      </c>
      <c r="V20" s="319">
        <f t="shared" si="3"/>
        <v>0</v>
      </c>
    </row>
    <row r="21" customHeight="1" spans="2:22">
      <c r="B21" s="315"/>
      <c r="C21" s="316"/>
      <c r="O21" s="300"/>
      <c r="P21" s="325" t="s">
        <v>68</v>
      </c>
      <c r="Q21" s="325" t="s">
        <v>233</v>
      </c>
      <c r="R21" s="317">
        <f>SUMIFS(应收!$I:$I,应收!$H:$H,"&gt;="&amp;$E$3,应收!$H:$H,"&lt;="&amp;$E$4,应收!$D:$D,$P21,应收!$Y:$Y,$B$3,应收!E:E,$Q21)</f>
        <v>0</v>
      </c>
      <c r="S21" s="318">
        <f>SUMIFS(实收!$E:$E,实收!$D:$D,"&gt;="&amp;$E$3,实收!$D:$D,"&lt;="&amp;$E$4,实收!$K:$K,$P21,实收!$X:$X,$B$3,实收!$L:$L,$Q21)</f>
        <v>0</v>
      </c>
      <c r="T21" s="318">
        <f t="shared" si="2"/>
        <v>0</v>
      </c>
      <c r="U21" s="319">
        <f>SUMIFS(应收!$N:$N,应收!$H:$H,"&gt;="&amp;$E$3,应收!$H:$H,"&lt;="&amp;$E$4,应收!$D:$D,$P21,应收!$Y:$Y,$B$3,应收!$E:$E,$Q21)</f>
        <v>0</v>
      </c>
      <c r="V21" s="319">
        <f t="shared" si="3"/>
        <v>0</v>
      </c>
    </row>
    <row r="22" customHeight="1" spans="2:22">
      <c r="B22" s="315"/>
      <c r="C22" s="316"/>
      <c r="O22" s="300"/>
      <c r="P22" s="325" t="s">
        <v>68</v>
      </c>
      <c r="Q22" s="334" t="s">
        <v>234</v>
      </c>
      <c r="R22" s="317">
        <f>SUMIFS(应收!$I:$I,应收!$H:$H,"&gt;="&amp;$E$3,应收!$H:$H,"&lt;="&amp;$E$4,应收!$D:$D,$P22,应收!$Y:$Y,$B$3,应收!E:E,$Q22)</f>
        <v>0</v>
      </c>
      <c r="S22" s="318">
        <f>SUMIFS(实收!$E:$E,实收!$D:$D,"&gt;="&amp;$E$3,实收!$D:$D,"&lt;="&amp;$E$4,实收!$K:$K,$P22,实收!$X:$X,$B$3,实收!$L:$L,$Q22)</f>
        <v>0</v>
      </c>
      <c r="T22" s="318">
        <f t="shared" si="2"/>
        <v>0</v>
      </c>
      <c r="U22" s="319">
        <f>SUMIFS(应收!$N:$N,应收!$H:$H,"&gt;="&amp;$E$3,应收!$H:$H,"&lt;="&amp;$E$4,应收!$D:$D,$P22,应收!$Y:$Y,$B$3,应收!$E:$E,$Q22)</f>
        <v>0</v>
      </c>
      <c r="V22" s="319">
        <f t="shared" si="3"/>
        <v>0</v>
      </c>
    </row>
    <row r="23" customHeight="1" spans="2:22">
      <c r="B23" s="315"/>
      <c r="C23" s="316"/>
      <c r="O23" s="326" t="s">
        <v>235</v>
      </c>
      <c r="P23" s="327" t="s">
        <v>83</v>
      </c>
      <c r="Q23" s="335" t="s">
        <v>85</v>
      </c>
      <c r="R23" s="336" t="e">
        <f>SUMIFS(芝麻工资表!$L:$L,芝麻工资表!$J:$J,"&gt;="&amp;$E$3,芝麻工资表!$J:$J,"&lt;="&amp;$E$4,芝麻工资表!$E:$E,P23,#REF!,$B$3,芝麻工资表!F:F,Q23)</f>
        <v>#REF!</v>
      </c>
      <c r="S23" s="337" t="e">
        <f>SUMIFS(#REF!,#REF!,"&gt;="&amp;$E$3,#REF!,"&lt;="&amp;$E$4,#REF!,P23,#REF!,$B$3,#REF!,Q23)</f>
        <v>#REF!</v>
      </c>
      <c r="T23" s="337" t="e">
        <f t="shared" si="2"/>
        <v>#REF!</v>
      </c>
      <c r="U23" s="338" t="e">
        <f>SUMIFS(#REF!,芝麻工资表!$J:$J,"&gt;="&amp;$E$3,芝麻工资表!$J:$J,"&lt;="&amp;$E$4,芝麻工资表!E:E,P23,#REF!,$B$3,芝麻工资表!F:F,Q23)</f>
        <v>#REF!</v>
      </c>
      <c r="V23" s="338" t="e">
        <f t="shared" si="3"/>
        <v>#REF!</v>
      </c>
    </row>
    <row r="24" customHeight="1" spans="2:22">
      <c r="B24" s="315"/>
      <c r="C24" s="316"/>
      <c r="O24" s="326"/>
      <c r="P24" s="327" t="s">
        <v>83</v>
      </c>
      <c r="Q24" s="335" t="s">
        <v>87</v>
      </c>
      <c r="R24" s="317" t="e">
        <f>SUMIFS(芝麻工资表!$L:$L,芝麻工资表!$J:$J,"&gt;="&amp;$E$3,芝麻工资表!$J:$J,"&lt;="&amp;$E$4,芝麻工资表!$E:$E,P24,#REF!,$B$3,芝麻工资表!F:F,Q24)</f>
        <v>#REF!</v>
      </c>
      <c r="S24" s="318" t="e">
        <f>SUMIFS(#REF!,#REF!,"&gt;="&amp;$E$3,#REF!,"&lt;="&amp;$E$4,#REF!,P24,#REF!,$B$3,#REF!,Q24)</f>
        <v>#REF!</v>
      </c>
      <c r="T24" s="318" t="e">
        <f t="shared" si="2"/>
        <v>#REF!</v>
      </c>
      <c r="U24" s="319" t="e">
        <f>SUMIFS(#REF!,芝麻工资表!$J:$J,"&gt;="&amp;$E$3,芝麻工资表!$J:$J,"&lt;="&amp;$E$4,芝麻工资表!E:E,P24,#REF!,$B$3,芝麻工资表!F:F,Q24)</f>
        <v>#REF!</v>
      </c>
      <c r="V24" s="319" t="e">
        <f t="shared" si="3"/>
        <v>#REF!</v>
      </c>
    </row>
    <row r="25" customHeight="1" spans="2:22">
      <c r="B25" s="315"/>
      <c r="C25" s="316"/>
      <c r="O25" s="326"/>
      <c r="P25" s="327" t="s">
        <v>83</v>
      </c>
      <c r="Q25" s="335" t="s">
        <v>89</v>
      </c>
      <c r="R25" s="317" t="e">
        <f>SUMIFS(芝麻工资表!$L:$L,芝麻工资表!$J:$J,"&gt;="&amp;$E$3,芝麻工资表!$J:$J,"&lt;="&amp;$E$4,芝麻工资表!$E:$E,P25,#REF!,$B$3,芝麻工资表!F:F,Q25)</f>
        <v>#REF!</v>
      </c>
      <c r="S25" s="318" t="e">
        <f>SUMIFS(#REF!,#REF!,"&gt;="&amp;$E$3,#REF!,"&lt;="&amp;$E$4,#REF!,P25,#REF!,$B$3,#REF!,Q25)</f>
        <v>#REF!</v>
      </c>
      <c r="T25" s="318" t="e">
        <f t="shared" si="2"/>
        <v>#REF!</v>
      </c>
      <c r="U25" s="319" t="e">
        <f>SUMIFS(#REF!,芝麻工资表!$J:$J,"&gt;="&amp;$E$3,芝麻工资表!$J:$J,"&lt;="&amp;$E$4,芝麻工资表!E:E,P25,#REF!,$B$3,芝麻工资表!F:F,Q25)</f>
        <v>#REF!</v>
      </c>
      <c r="V25" s="319" t="e">
        <f t="shared" si="3"/>
        <v>#REF!</v>
      </c>
    </row>
    <row r="26" customHeight="1" spans="2:22">
      <c r="B26" s="315"/>
      <c r="C26" s="316"/>
      <c r="O26" s="326"/>
      <c r="P26" s="327" t="s">
        <v>83</v>
      </c>
      <c r="Q26" s="335" t="s">
        <v>91</v>
      </c>
      <c r="R26" s="317" t="e">
        <f>SUMIFS(芝麻工资表!$L:$L,芝麻工资表!$J:$J,"&gt;="&amp;$E$3,芝麻工资表!$J:$J,"&lt;="&amp;$E$4,芝麻工资表!$E:$E,P26,#REF!,$B$3,芝麻工资表!F:F,Q26)</f>
        <v>#REF!</v>
      </c>
      <c r="S26" s="318" t="e">
        <f>SUMIFS(#REF!,#REF!,"&gt;="&amp;$E$3,#REF!,"&lt;="&amp;$E$4,#REF!,P26,#REF!,$B$3,#REF!,Q26)</f>
        <v>#REF!</v>
      </c>
      <c r="T26" s="318" t="e">
        <f t="shared" si="2"/>
        <v>#REF!</v>
      </c>
      <c r="U26" s="319" t="e">
        <f>SUMIFS(#REF!,芝麻工资表!$J:$J,"&gt;="&amp;$E$3,芝麻工资表!$J:$J,"&lt;="&amp;$E$4,芝麻工资表!E:E,P26,#REF!,$B$3,芝麻工资表!F:F,Q26)</f>
        <v>#REF!</v>
      </c>
      <c r="V26" s="319" t="e">
        <f t="shared" si="3"/>
        <v>#REF!</v>
      </c>
    </row>
    <row r="27" customHeight="1" spans="15:24">
      <c r="O27" s="326"/>
      <c r="P27" s="327" t="s">
        <v>83</v>
      </c>
      <c r="Q27" s="335" t="s">
        <v>93</v>
      </c>
      <c r="R27" s="317" t="e">
        <f>SUMIFS(芝麻工资表!$L:$L,芝麻工资表!$J:$J,"&gt;="&amp;$E$3,芝麻工资表!$J:$J,"&lt;="&amp;$E$4,芝麻工资表!$E:$E,P27,#REF!,$B$3,芝麻工资表!F:F,Q27)</f>
        <v>#REF!</v>
      </c>
      <c r="S27" s="318" t="e">
        <f>SUMIFS(#REF!,#REF!,"&gt;="&amp;$E$3,#REF!,"&lt;="&amp;$E$4,#REF!,P27,#REF!,$B$3,#REF!,Q27)</f>
        <v>#REF!</v>
      </c>
      <c r="T27" s="318" t="e">
        <f t="shared" si="2"/>
        <v>#REF!</v>
      </c>
      <c r="U27" s="319" t="e">
        <f>SUMIFS(#REF!,芝麻工资表!$J:$J,"&gt;="&amp;$E$3,芝麻工资表!$J:$J,"&lt;="&amp;$E$4,芝麻工资表!E:E,P27,#REF!,$B$3,芝麻工资表!F:F,Q27)</f>
        <v>#REF!</v>
      </c>
      <c r="V27" s="319" t="e">
        <f t="shared" si="3"/>
        <v>#REF!</v>
      </c>
      <c r="X27" s="67"/>
    </row>
    <row r="28" customHeight="1" spans="15:24">
      <c r="O28" s="326"/>
      <c r="P28" s="327" t="s">
        <v>83</v>
      </c>
      <c r="Q28" s="335" t="s">
        <v>95</v>
      </c>
      <c r="R28" s="317" t="e">
        <f>SUMIFS(芝麻工资表!$L:$L,芝麻工资表!$J:$J,"&gt;="&amp;$E$3,芝麻工资表!$J:$J,"&lt;="&amp;$E$4,芝麻工资表!$E:$E,P28,#REF!,$B$3,芝麻工资表!F:F,Q28)</f>
        <v>#REF!</v>
      </c>
      <c r="S28" s="318" t="e">
        <f>SUMIFS(#REF!,#REF!,"&gt;="&amp;$E$3,#REF!,"&lt;="&amp;$E$4,#REF!,P28,#REF!,$B$3,#REF!,Q28)</f>
        <v>#REF!</v>
      </c>
      <c r="T28" s="318" t="e">
        <f t="shared" si="2"/>
        <v>#REF!</v>
      </c>
      <c r="U28" s="319" t="e">
        <f>SUMIFS(#REF!,芝麻工资表!$J:$J,"&gt;="&amp;$E$3,芝麻工资表!$J:$J,"&lt;="&amp;$E$4,芝麻工资表!E:E,P28,#REF!,$B$3,芝麻工资表!F:F,Q28)</f>
        <v>#REF!</v>
      </c>
      <c r="V28" s="319" t="e">
        <f t="shared" si="3"/>
        <v>#REF!</v>
      </c>
      <c r="X28" s="67"/>
    </row>
    <row r="29" customHeight="1" spans="15:24">
      <c r="O29" s="326"/>
      <c r="P29" s="327" t="s">
        <v>83</v>
      </c>
      <c r="Q29" s="335" t="s">
        <v>97</v>
      </c>
      <c r="R29" s="317" t="e">
        <f>SUMIFS(芝麻工资表!$L:$L,芝麻工资表!$J:$J,"&gt;="&amp;$E$3,芝麻工资表!$J:$J,"&lt;="&amp;$E$4,芝麻工资表!$E:$E,P29,#REF!,$B$3,芝麻工资表!F:F,Q29)</f>
        <v>#REF!</v>
      </c>
      <c r="S29" s="318" t="e">
        <f>SUMIFS(#REF!,#REF!,"&gt;="&amp;$E$3,#REF!,"&lt;="&amp;$E$4,#REF!,P29,#REF!,$B$3,#REF!,Q29)</f>
        <v>#REF!</v>
      </c>
      <c r="T29" s="318" t="e">
        <f t="shared" si="2"/>
        <v>#REF!</v>
      </c>
      <c r="U29" s="319" t="e">
        <f>SUMIFS(#REF!,芝麻工资表!$J:$J,"&gt;="&amp;$E$3,芝麻工资表!$J:$J,"&lt;="&amp;$E$4,芝麻工资表!E:E,P29,#REF!,$B$3,芝麻工资表!F:F,Q29)</f>
        <v>#REF!</v>
      </c>
      <c r="V29" s="319" t="e">
        <f t="shared" si="3"/>
        <v>#REF!</v>
      </c>
      <c r="X29" s="67"/>
    </row>
    <row r="30" customHeight="1" spans="15:24">
      <c r="O30" s="326"/>
      <c r="P30" s="327" t="s">
        <v>83</v>
      </c>
      <c r="Q30" s="335" t="s">
        <v>99</v>
      </c>
      <c r="R30" s="317" t="e">
        <f>SUMIFS(芝麻工资表!$L:$L,芝麻工资表!$J:$J,"&gt;="&amp;$E$3,芝麻工资表!$J:$J,"&lt;="&amp;$E$4,芝麻工资表!$E:$E,P30,#REF!,$B$3,芝麻工资表!F:F,Q30)</f>
        <v>#REF!</v>
      </c>
      <c r="S30" s="318" t="e">
        <f>SUMIFS(#REF!,#REF!,"&gt;="&amp;$E$3,#REF!,"&lt;="&amp;$E$4,#REF!,P30,#REF!,$B$3,#REF!,Q30)</f>
        <v>#REF!</v>
      </c>
      <c r="T30" s="318" t="e">
        <f t="shared" si="2"/>
        <v>#REF!</v>
      </c>
      <c r="U30" s="319" t="e">
        <f>SUMIFS(#REF!,芝麻工资表!$J:$J,"&gt;="&amp;$E$3,芝麻工资表!$J:$J,"&lt;="&amp;$E$4,芝麻工资表!E:E,P30,#REF!,$B$3,芝麻工资表!F:F,Q30)</f>
        <v>#REF!</v>
      </c>
      <c r="V30" s="319" t="e">
        <f t="shared" si="3"/>
        <v>#REF!</v>
      </c>
      <c r="W30" s="67"/>
      <c r="X30" s="67"/>
    </row>
    <row r="31" customHeight="1" spans="15:24">
      <c r="O31" s="326"/>
      <c r="P31" s="327" t="s">
        <v>83</v>
      </c>
      <c r="Q31" s="335" t="s">
        <v>101</v>
      </c>
      <c r="R31" s="317" t="e">
        <f>SUMIFS(芝麻工资表!$L:$L,芝麻工资表!$J:$J,"&gt;="&amp;$E$3,芝麻工资表!$J:$J,"&lt;="&amp;$E$4,芝麻工资表!$E:$E,P31,#REF!,$B$3,芝麻工资表!F:F,Q31)</f>
        <v>#REF!</v>
      </c>
      <c r="S31" s="318" t="e">
        <f>SUMIFS(#REF!,#REF!,"&gt;="&amp;$E$3,#REF!,"&lt;="&amp;$E$4,#REF!,P31,#REF!,$B$3,#REF!,Q31)</f>
        <v>#REF!</v>
      </c>
      <c r="T31" s="318" t="e">
        <f t="shared" si="2"/>
        <v>#REF!</v>
      </c>
      <c r="U31" s="319" t="e">
        <f>SUMIFS(#REF!,芝麻工资表!$J:$J,"&gt;="&amp;$E$3,芝麻工资表!$J:$J,"&lt;="&amp;$E$4,芝麻工资表!E:E,P31,#REF!,$B$3,芝麻工资表!F:F,Q31)</f>
        <v>#REF!</v>
      </c>
      <c r="V31" s="319" t="e">
        <f t="shared" si="3"/>
        <v>#REF!</v>
      </c>
      <c r="W31" s="67"/>
      <c r="X31" s="67"/>
    </row>
    <row r="32" customHeight="1" spans="15:24">
      <c r="O32" s="326"/>
      <c r="P32" s="327" t="s">
        <v>83</v>
      </c>
      <c r="Q32" s="327" t="s">
        <v>236</v>
      </c>
      <c r="R32" s="317" t="e">
        <f>SUMIFS(芝麻工资表!$L:$L,芝麻工资表!$J:$J,"&gt;="&amp;$E$3,芝麻工资表!$J:$J,"&lt;="&amp;$E$4,芝麻工资表!$E:$E,P32,#REF!,$B$3,芝麻工资表!F:F,Q32)</f>
        <v>#REF!</v>
      </c>
      <c r="S32" s="318" t="e">
        <f>SUMIFS(#REF!,#REF!,"&gt;="&amp;$E$3,#REF!,"&lt;="&amp;$E$4,#REF!,P32,#REF!,$B$3,#REF!,Q32)</f>
        <v>#REF!</v>
      </c>
      <c r="T32" s="318" t="e">
        <f t="shared" si="2"/>
        <v>#REF!</v>
      </c>
      <c r="U32" s="319" t="e">
        <f>SUMIFS(#REF!,芝麻工资表!$J:$J,"&gt;="&amp;$E$3,芝麻工资表!$J:$J,"&lt;="&amp;$E$4,芝麻工资表!E:E,P32,#REF!,$B$3,芝麻工资表!F:F,Q32)</f>
        <v>#REF!</v>
      </c>
      <c r="V32" s="319" t="e">
        <f t="shared" si="3"/>
        <v>#REF!</v>
      </c>
      <c r="W32" s="67"/>
      <c r="X32" s="67"/>
    </row>
    <row r="33" customHeight="1" spans="15:25">
      <c r="O33" s="326"/>
      <c r="P33" s="327" t="s">
        <v>83</v>
      </c>
      <c r="Q33" s="335" t="s">
        <v>62</v>
      </c>
      <c r="R33" s="317" t="e">
        <f>SUMIFS(芝麻工资表!$L:$L,芝麻工资表!$J:$J,"&gt;="&amp;$E$3,芝麻工资表!$J:$J,"&lt;="&amp;$E$4,芝麻工资表!$E:$E,P33,#REF!,$B$3,芝麻工资表!F:F,Q33)</f>
        <v>#REF!</v>
      </c>
      <c r="S33" s="318" t="e">
        <f>SUMIFS(#REF!,#REF!,"&gt;="&amp;$E$3,#REF!,"&lt;="&amp;$E$4,#REF!,P33,#REF!,$B$3,#REF!,Q33)</f>
        <v>#REF!</v>
      </c>
      <c r="T33" s="318" t="e">
        <f t="shared" si="2"/>
        <v>#REF!</v>
      </c>
      <c r="U33" s="319" t="e">
        <f>SUMIFS(#REF!,芝麻工资表!$J:$J,"&gt;="&amp;$E$3,芝麻工资表!$J:$J,"&lt;="&amp;$E$4,芝麻工资表!E:E,P33,#REF!,$B$3,芝麻工资表!F:F,Q33)</f>
        <v>#REF!</v>
      </c>
      <c r="V33" s="319" t="e">
        <f t="shared" si="3"/>
        <v>#REF!</v>
      </c>
      <c r="W33" s="67"/>
      <c r="X33" s="67"/>
      <c r="Y33" s="67"/>
    </row>
    <row r="34" customHeight="1" spans="15:25">
      <c r="O34" s="326"/>
      <c r="P34" s="328" t="s">
        <v>104</v>
      </c>
      <c r="Q34" s="339" t="s">
        <v>237</v>
      </c>
      <c r="R34" s="317" t="e">
        <f>SUMIFS(芝麻工资表!$L:$L,芝麻工资表!$J:$J,"&gt;="&amp;$E$3,芝麻工资表!$J:$J,"&lt;="&amp;$E$4,芝麻工资表!$E:$E,P34,#REF!,$B$3,芝麻工资表!F:F,Q34)</f>
        <v>#REF!</v>
      </c>
      <c r="S34" s="318" t="e">
        <f>SUMIFS(#REF!,#REF!,"&gt;="&amp;$E$3,#REF!,"&lt;="&amp;$E$4,#REF!,P34,#REF!,$B$3,#REF!,Q34)</f>
        <v>#REF!</v>
      </c>
      <c r="T34" s="318" t="e">
        <f t="shared" si="2"/>
        <v>#REF!</v>
      </c>
      <c r="U34" s="319" t="e">
        <f>SUMIFS(#REF!,芝麻工资表!$J:$J,"&gt;="&amp;$E$3,芝麻工资表!$J:$J,"&lt;="&amp;$E$4,芝麻工资表!E:E,P34,#REF!,$B$3,芝麻工资表!F:F,Q34)</f>
        <v>#REF!</v>
      </c>
      <c r="V34" s="319" t="e">
        <f t="shared" si="3"/>
        <v>#REF!</v>
      </c>
      <c r="W34" s="67"/>
      <c r="X34" s="67"/>
      <c r="Y34" s="67"/>
    </row>
    <row r="35" customHeight="1" spans="15:25">
      <c r="O35" s="326"/>
      <c r="P35" s="328" t="s">
        <v>104</v>
      </c>
      <c r="Q35" s="339" t="s">
        <v>238</v>
      </c>
      <c r="R35" s="317" t="e">
        <f>SUMIFS(芝麻工资表!$L:$L,芝麻工资表!$J:$J,"&gt;="&amp;$E$3,芝麻工资表!$J:$J,"&lt;="&amp;$E$4,芝麻工资表!$E:$E,P35,#REF!,$B$3,芝麻工资表!F:F,Q35)</f>
        <v>#REF!</v>
      </c>
      <c r="S35" s="318" t="e">
        <f>SUMIFS(#REF!,#REF!,"&gt;="&amp;$E$3,#REF!,"&lt;="&amp;$E$4,#REF!,P35,#REF!,$B$3,#REF!,Q35)</f>
        <v>#REF!</v>
      </c>
      <c r="T35" s="318" t="e">
        <f t="shared" si="2"/>
        <v>#REF!</v>
      </c>
      <c r="U35" s="319" t="e">
        <f>SUMIFS(#REF!,芝麻工资表!$J:$J,"&gt;="&amp;$E$3,芝麻工资表!$J:$J,"&lt;="&amp;$E$4,芝麻工资表!E:E,P35,#REF!,$B$3,芝麻工资表!F:F,Q35)</f>
        <v>#REF!</v>
      </c>
      <c r="V35" s="319" t="e">
        <f t="shared" si="3"/>
        <v>#REF!</v>
      </c>
      <c r="W35" s="67"/>
      <c r="X35" s="67"/>
      <c r="Y35" s="67"/>
    </row>
    <row r="36" customHeight="1" spans="15:25">
      <c r="O36" s="326"/>
      <c r="P36" s="328" t="s">
        <v>104</v>
      </c>
      <c r="Q36" s="339" t="s">
        <v>97</v>
      </c>
      <c r="R36" s="317" t="e">
        <f>SUMIFS(芝麻工资表!$L:$L,芝麻工资表!$J:$J,"&gt;="&amp;$E$3,芝麻工资表!$J:$J,"&lt;="&amp;$E$4,芝麻工资表!$E:$E,P36,#REF!,$B$3,芝麻工资表!F:F,Q36)</f>
        <v>#REF!</v>
      </c>
      <c r="S36" s="318" t="e">
        <f>SUMIFS(#REF!,#REF!,"&gt;="&amp;$E$3,#REF!,"&lt;="&amp;$E$4,#REF!,P36,#REF!,$B$3,#REF!,Q36)</f>
        <v>#REF!</v>
      </c>
      <c r="T36" s="318" t="e">
        <f t="shared" si="2"/>
        <v>#REF!</v>
      </c>
      <c r="U36" s="319" t="e">
        <f>SUMIFS(#REF!,芝麻工资表!$J:$J,"&gt;="&amp;$E$3,芝麻工资表!$J:$J,"&lt;="&amp;$E$4,芝麻工资表!E:E,P36,#REF!,$B$3,芝麻工资表!F:F,Q36)</f>
        <v>#REF!</v>
      </c>
      <c r="V36" s="319" t="e">
        <f t="shared" si="3"/>
        <v>#REF!</v>
      </c>
      <c r="W36" s="67"/>
      <c r="X36" s="67"/>
      <c r="Y36" s="67"/>
    </row>
    <row r="37" customHeight="1" spans="15:25">
      <c r="O37" s="326"/>
      <c r="P37" s="328" t="s">
        <v>104</v>
      </c>
      <c r="Q37" s="339" t="s">
        <v>99</v>
      </c>
      <c r="R37" s="317" t="e">
        <f>SUMIFS(芝麻工资表!$L:$L,芝麻工资表!$J:$J,"&gt;="&amp;$E$3,芝麻工资表!$J:$J,"&lt;="&amp;$E$4,芝麻工资表!$E:$E,P37,#REF!,$B$3,芝麻工资表!F:F,Q37)</f>
        <v>#REF!</v>
      </c>
      <c r="S37" s="318" t="e">
        <f>SUMIFS(#REF!,#REF!,"&gt;="&amp;$E$3,#REF!,"&lt;="&amp;$E$4,#REF!,P37,#REF!,$B$3,#REF!,Q37)</f>
        <v>#REF!</v>
      </c>
      <c r="T37" s="318" t="e">
        <f t="shared" si="2"/>
        <v>#REF!</v>
      </c>
      <c r="U37" s="319" t="e">
        <f>SUMIFS(#REF!,芝麻工资表!$J:$J,"&gt;="&amp;$E$3,芝麻工资表!$J:$J,"&lt;="&amp;$E$4,芝麻工资表!E:E,P37,#REF!,$B$3,芝麻工资表!F:F,Q37)</f>
        <v>#REF!</v>
      </c>
      <c r="V37" s="319" t="e">
        <f t="shared" si="3"/>
        <v>#REF!</v>
      </c>
      <c r="W37" s="67"/>
      <c r="X37" s="67"/>
      <c r="Y37" s="67"/>
    </row>
    <row r="38" customHeight="1" spans="15:25">
      <c r="O38" s="326"/>
      <c r="P38" s="328" t="s">
        <v>104</v>
      </c>
      <c r="Q38" s="339" t="s">
        <v>101</v>
      </c>
      <c r="R38" s="317" t="e">
        <f>SUMIFS(芝麻工资表!$L:$L,芝麻工资表!$J:$J,"&gt;="&amp;$E$3,芝麻工资表!$J:$J,"&lt;="&amp;$E$4,芝麻工资表!$E:$E,P38,#REF!,$B$3,芝麻工资表!F:F,Q38)</f>
        <v>#REF!</v>
      </c>
      <c r="S38" s="318" t="e">
        <f>SUMIFS(#REF!,#REF!,"&gt;="&amp;$E$3,#REF!,"&lt;="&amp;$E$4,#REF!,P38,#REF!,$B$3,#REF!,Q38)</f>
        <v>#REF!</v>
      </c>
      <c r="T38" s="318" t="e">
        <f t="shared" si="2"/>
        <v>#REF!</v>
      </c>
      <c r="U38" s="319" t="e">
        <f>SUMIFS(#REF!,芝麻工资表!$J:$J,"&gt;="&amp;$E$3,芝麻工资表!$J:$J,"&lt;="&amp;$E$4,芝麻工资表!E:E,P38,#REF!,$B$3,芝麻工资表!F:F,Q38)</f>
        <v>#REF!</v>
      </c>
      <c r="V38" s="319" t="e">
        <f t="shared" si="3"/>
        <v>#REF!</v>
      </c>
      <c r="W38" s="67"/>
      <c r="X38" s="67"/>
      <c r="Y38" s="67"/>
    </row>
    <row r="39" customHeight="1" spans="15:25">
      <c r="O39" s="326"/>
      <c r="P39" s="328" t="s">
        <v>104</v>
      </c>
      <c r="Q39" s="328" t="s">
        <v>110</v>
      </c>
      <c r="R39" s="317" t="e">
        <f>SUMIFS(芝麻工资表!$L:$L,芝麻工资表!$J:$J,"&gt;="&amp;$E$3,芝麻工资表!$J:$J,"&lt;="&amp;$E$4,芝麻工资表!$E:$E,P39,#REF!,$B$3,芝麻工资表!F:F,Q39)</f>
        <v>#REF!</v>
      </c>
      <c r="S39" s="318" t="e">
        <f>SUMIFS(#REF!,#REF!,"&gt;="&amp;$E$3,#REF!,"&lt;="&amp;$E$4,#REF!,P39,#REF!,$B$3,#REF!,Q39)</f>
        <v>#REF!</v>
      </c>
      <c r="T39" s="318" t="e">
        <f t="shared" si="2"/>
        <v>#REF!</v>
      </c>
      <c r="U39" s="319" t="e">
        <f>SUMIFS(#REF!,芝麻工资表!$J:$J,"&gt;="&amp;$E$3,芝麻工资表!$J:$J,"&lt;="&amp;$E$4,芝麻工资表!E:E,P39,#REF!,$B$3,芝麻工资表!F:F,Q39)</f>
        <v>#REF!</v>
      </c>
      <c r="V39" s="319" t="e">
        <f t="shared" si="3"/>
        <v>#REF!</v>
      </c>
      <c r="W39" s="67"/>
      <c r="X39" s="67"/>
      <c r="Y39" s="67"/>
    </row>
    <row r="40" customHeight="1" spans="15:25">
      <c r="O40" s="326"/>
      <c r="P40" s="328" t="s">
        <v>104</v>
      </c>
      <c r="Q40" s="328" t="s">
        <v>112</v>
      </c>
      <c r="R40" s="317" t="e">
        <f>SUMIFS(芝麻工资表!$L:$L,芝麻工资表!$J:$J,"&gt;="&amp;$E$3,芝麻工资表!$J:$J,"&lt;="&amp;$E$4,芝麻工资表!$E:$E,P40,#REF!,$B$3,芝麻工资表!F:F,Q40)</f>
        <v>#REF!</v>
      </c>
      <c r="S40" s="318" t="e">
        <f>SUMIFS(#REF!,#REF!,"&gt;="&amp;$E$3,#REF!,"&lt;="&amp;$E$4,#REF!,P40,#REF!,$B$3,#REF!,Q40)</f>
        <v>#REF!</v>
      </c>
      <c r="T40" s="318" t="e">
        <f t="shared" si="2"/>
        <v>#REF!</v>
      </c>
      <c r="U40" s="319" t="e">
        <f>SUMIFS(#REF!,芝麻工资表!$J:$J,"&gt;="&amp;$E$3,芝麻工资表!$J:$J,"&lt;="&amp;$E$4,芝麻工资表!E:E,P40,#REF!,$B$3,芝麻工资表!F:F,Q40)</f>
        <v>#REF!</v>
      </c>
      <c r="V40" s="319" t="e">
        <f t="shared" si="3"/>
        <v>#REF!</v>
      </c>
      <c r="W40" s="67"/>
      <c r="X40" s="67"/>
      <c r="Y40" s="67"/>
    </row>
    <row r="41" customHeight="1" spans="15:22">
      <c r="O41" s="326"/>
      <c r="P41" s="328" t="s">
        <v>104</v>
      </c>
      <c r="Q41" s="328" t="s">
        <v>114</v>
      </c>
      <c r="R41" s="317" t="e">
        <f>SUMIFS(芝麻工资表!$L:$L,芝麻工资表!$J:$J,"&gt;="&amp;$E$3,芝麻工资表!$J:$J,"&lt;="&amp;$E$4,芝麻工资表!$E:$E,P41,#REF!,$B$3,芝麻工资表!F:F,Q41)</f>
        <v>#REF!</v>
      </c>
      <c r="S41" s="318" t="e">
        <f>SUMIFS(#REF!,#REF!,"&gt;="&amp;$E$3,#REF!,"&lt;="&amp;$E$4,#REF!,P41,#REF!,$B$3,#REF!,Q41)</f>
        <v>#REF!</v>
      </c>
      <c r="T41" s="318" t="e">
        <f t="shared" si="2"/>
        <v>#REF!</v>
      </c>
      <c r="U41" s="319" t="e">
        <f>SUMIFS(#REF!,芝麻工资表!$J:$J,"&gt;="&amp;$E$3,芝麻工资表!$J:$J,"&lt;="&amp;$E$4,芝麻工资表!E:E,P41,#REF!,$B$3,芝麻工资表!F:F,Q41)</f>
        <v>#REF!</v>
      </c>
      <c r="V41" s="319" t="e">
        <f t="shared" si="3"/>
        <v>#REF!</v>
      </c>
    </row>
    <row r="42" customHeight="1" spans="15:22">
      <c r="O42" s="326"/>
      <c r="P42" s="328" t="s">
        <v>104</v>
      </c>
      <c r="Q42" s="328" t="s">
        <v>239</v>
      </c>
      <c r="R42" s="317" t="e">
        <f>SUMIFS(芝麻工资表!$L:$L,芝麻工资表!$J:$J,"&gt;="&amp;$E$3,芝麻工资表!$J:$J,"&lt;="&amp;$E$4,芝麻工资表!$E:$E,P42,#REF!,$B$3,芝麻工资表!F:F,Q42)</f>
        <v>#REF!</v>
      </c>
      <c r="S42" s="318" t="e">
        <f>SUMIFS(#REF!,#REF!,"&gt;="&amp;$E$3,#REF!,"&lt;="&amp;$E$4,#REF!,P42,#REF!,$B$3,#REF!,Q42)</f>
        <v>#REF!</v>
      </c>
      <c r="T42" s="318" t="e">
        <f t="shared" si="2"/>
        <v>#REF!</v>
      </c>
      <c r="U42" s="319" t="e">
        <f>SUMIFS(#REF!,芝麻工资表!$J:$J,"&gt;="&amp;$E$3,芝麻工资表!$J:$J,"&lt;="&amp;$E$4,芝麻工资表!E:E,P42,#REF!,$B$3,芝麻工资表!F:F,Q42)</f>
        <v>#REF!</v>
      </c>
      <c r="V42" s="319" t="e">
        <f t="shared" si="3"/>
        <v>#REF!</v>
      </c>
    </row>
    <row r="43" customHeight="1" spans="15:22">
      <c r="O43" s="326"/>
      <c r="P43" s="328" t="s">
        <v>104</v>
      </c>
      <c r="Q43" s="328" t="s">
        <v>240</v>
      </c>
      <c r="R43" s="317" t="e">
        <f>SUMIFS(芝麻工资表!$L:$L,芝麻工资表!$J:$J,"&gt;="&amp;$E$3,芝麻工资表!$J:$J,"&lt;="&amp;$E$4,芝麻工资表!$E:$E,P43,#REF!,$B$3,芝麻工资表!F:F,Q43)</f>
        <v>#REF!</v>
      </c>
      <c r="S43" s="318" t="e">
        <f>SUMIFS(#REF!,#REF!,"&gt;="&amp;$E$3,#REF!,"&lt;="&amp;$E$4,#REF!,P43,#REF!,$B$3,#REF!,Q43)</f>
        <v>#REF!</v>
      </c>
      <c r="T43" s="318" t="e">
        <f t="shared" si="2"/>
        <v>#REF!</v>
      </c>
      <c r="U43" s="319" t="e">
        <f>SUMIFS(#REF!,芝麻工资表!$J:$J,"&gt;="&amp;$E$3,芝麻工资表!$J:$J,"&lt;="&amp;$E$4,芝麻工资表!E:E,P43,#REF!,$B$3,芝麻工资表!F:F,Q43)</f>
        <v>#REF!</v>
      </c>
      <c r="V43" s="319" t="e">
        <f t="shared" si="3"/>
        <v>#REF!</v>
      </c>
    </row>
    <row r="44" customHeight="1" spans="15:22">
      <c r="O44" s="326"/>
      <c r="P44" s="328" t="s">
        <v>104</v>
      </c>
      <c r="Q44" s="328" t="s">
        <v>62</v>
      </c>
      <c r="R44" s="317" t="e">
        <f>SUMIFS(芝麻工资表!$L:$L,芝麻工资表!$J:$J,"&gt;="&amp;$E$3,芝麻工资表!$J:$J,"&lt;="&amp;$E$4,芝麻工资表!$E:$E,P44,#REF!,$B$3,芝麻工资表!F:F,Q44)</f>
        <v>#REF!</v>
      </c>
      <c r="S44" s="318" t="e">
        <f>SUMIFS(#REF!,#REF!,"&gt;="&amp;$E$3,#REF!,"&lt;="&amp;$E$4,#REF!,P44,#REF!,$B$3,#REF!,Q44)</f>
        <v>#REF!</v>
      </c>
      <c r="T44" s="318" t="e">
        <f t="shared" si="2"/>
        <v>#REF!</v>
      </c>
      <c r="U44" s="319" t="e">
        <f>SUMIFS(#REF!,芝麻工资表!$J:$J,"&gt;="&amp;$E$3,芝麻工资表!$J:$J,"&lt;="&amp;$E$4,芝麻工资表!E:E,P44,#REF!,$B$3,芝麻工资表!F:F,Q44)</f>
        <v>#REF!</v>
      </c>
      <c r="V44" s="319" t="e">
        <f t="shared" si="3"/>
        <v>#REF!</v>
      </c>
    </row>
    <row r="45" customHeight="1" spans="15:22">
      <c r="O45" s="326"/>
      <c r="P45" s="329" t="s">
        <v>120</v>
      </c>
      <c r="Q45" s="329" t="s">
        <v>122</v>
      </c>
      <c r="R45" s="317" t="e">
        <f>SUMIFS(芝麻工资表!$L:$L,芝麻工资表!$J:$J,"&gt;="&amp;$E$3,芝麻工资表!$J:$J,"&lt;="&amp;$E$4,芝麻工资表!$E:$E,P45,#REF!,$B$3,芝麻工资表!F:F,Q45)</f>
        <v>#REF!</v>
      </c>
      <c r="S45" s="318" t="e">
        <f>SUMIFS(#REF!,#REF!,"&gt;="&amp;$E$3,#REF!,"&lt;="&amp;$E$4,#REF!,P45,#REF!,$B$3,#REF!,Q45)</f>
        <v>#REF!</v>
      </c>
      <c r="T45" s="318" t="e">
        <f t="shared" si="2"/>
        <v>#REF!</v>
      </c>
      <c r="U45" s="319" t="e">
        <f>SUMIFS(#REF!,芝麻工资表!$J:$J,"&gt;="&amp;$E$3,芝麻工资表!$J:$J,"&lt;="&amp;$E$4,芝麻工资表!E:E,P45,#REF!,$B$3,芝麻工资表!F:F,Q45)</f>
        <v>#REF!</v>
      </c>
      <c r="V45" s="319" t="e">
        <f t="shared" si="3"/>
        <v>#REF!</v>
      </c>
    </row>
    <row r="46" customHeight="1" spans="15:22">
      <c r="O46" s="326"/>
      <c r="P46" s="329" t="s">
        <v>120</v>
      </c>
      <c r="Q46" s="329" t="s">
        <v>241</v>
      </c>
      <c r="R46" s="317" t="e">
        <f>SUMIFS(芝麻工资表!$L:$L,芝麻工资表!$J:$J,"&gt;="&amp;$E$3,芝麻工资表!$J:$J,"&lt;="&amp;$E$4,芝麻工资表!$E:$E,P46,#REF!,$B$3,芝麻工资表!F:F,Q46)</f>
        <v>#REF!</v>
      </c>
      <c r="S46" s="318" t="e">
        <f>SUMIFS(#REF!,#REF!,"&gt;="&amp;$E$3,#REF!,"&lt;="&amp;$E$4,#REF!,P46,#REF!,$B$3,#REF!,Q46)</f>
        <v>#REF!</v>
      </c>
      <c r="T46" s="318" t="e">
        <f t="shared" si="2"/>
        <v>#REF!</v>
      </c>
      <c r="U46" s="319" t="e">
        <f>SUMIFS(#REF!,芝麻工资表!$J:$J,"&gt;="&amp;$E$3,芝麻工资表!$J:$J,"&lt;="&amp;$E$4,芝麻工资表!E:E,P46,#REF!,$B$3,芝麻工资表!F:F,Q46)</f>
        <v>#REF!</v>
      </c>
      <c r="V46" s="319" t="e">
        <f t="shared" si="3"/>
        <v>#REF!</v>
      </c>
    </row>
    <row r="47" customHeight="1" spans="15:22">
      <c r="O47" s="326"/>
      <c r="P47" s="329" t="s">
        <v>120</v>
      </c>
      <c r="Q47" s="329" t="s">
        <v>126</v>
      </c>
      <c r="R47" s="317" t="e">
        <f>SUMIFS(芝麻工资表!$L:$L,芝麻工资表!$J:$J,"&gt;="&amp;$E$3,芝麻工资表!$J:$J,"&lt;="&amp;$E$4,芝麻工资表!$E:$E,P47,#REF!,$B$3,芝麻工资表!F:F,Q47)</f>
        <v>#REF!</v>
      </c>
      <c r="S47" s="318" t="e">
        <f>SUMIFS(#REF!,#REF!,"&gt;="&amp;$E$3,#REF!,"&lt;="&amp;$E$4,#REF!,P47,#REF!,$B$3,#REF!,Q47)</f>
        <v>#REF!</v>
      </c>
      <c r="T47" s="318" t="e">
        <f t="shared" si="2"/>
        <v>#REF!</v>
      </c>
      <c r="U47" s="319" t="e">
        <f>SUMIFS(#REF!,芝麻工资表!$J:$J,"&gt;="&amp;$E$3,芝麻工资表!$J:$J,"&lt;="&amp;$E$4,芝麻工资表!E:E,P47,#REF!,$B$3,芝麻工资表!F:F,Q47)</f>
        <v>#REF!</v>
      </c>
      <c r="V47" s="319" t="e">
        <f t="shared" si="3"/>
        <v>#REF!</v>
      </c>
    </row>
    <row r="48" customHeight="1" spans="15:22">
      <c r="O48" s="326"/>
      <c r="P48" s="329" t="s">
        <v>120</v>
      </c>
      <c r="Q48" s="329" t="s">
        <v>242</v>
      </c>
      <c r="R48" s="317" t="e">
        <f>SUMIFS(芝麻工资表!$L:$L,芝麻工资表!$J:$J,"&gt;="&amp;$E$3,芝麻工资表!$J:$J,"&lt;="&amp;$E$4,芝麻工资表!$E:$E,P48,#REF!,$B$3,芝麻工资表!F:F,Q48)</f>
        <v>#REF!</v>
      </c>
      <c r="S48" s="318" t="e">
        <f>SUMIFS(#REF!,#REF!,"&gt;="&amp;$E$3,#REF!,"&lt;="&amp;$E$4,#REF!,P48,#REF!,$B$3,#REF!,Q48)</f>
        <v>#REF!</v>
      </c>
      <c r="T48" s="318" t="e">
        <f t="shared" si="2"/>
        <v>#REF!</v>
      </c>
      <c r="U48" s="319" t="e">
        <f>SUMIFS(#REF!,芝麻工资表!$J:$J,"&gt;="&amp;$E$3,芝麻工资表!$J:$J,"&lt;="&amp;$E$4,芝麻工资表!E:E,P48,#REF!,$B$3,芝麻工资表!F:F,Q48)</f>
        <v>#REF!</v>
      </c>
      <c r="V48" s="319" t="e">
        <f t="shared" si="3"/>
        <v>#REF!</v>
      </c>
    </row>
    <row r="49" customHeight="1" spans="15:22">
      <c r="O49" s="326"/>
      <c r="P49" s="329" t="s">
        <v>120</v>
      </c>
      <c r="Q49" s="329" t="s">
        <v>134</v>
      </c>
      <c r="R49" s="317" t="e">
        <f>SUMIFS(芝麻工资表!$L:$L,芝麻工资表!$J:$J,"&gt;="&amp;$E$3,芝麻工资表!$J:$J,"&lt;="&amp;$E$4,芝麻工资表!$E:$E,P49,#REF!,$B$3,芝麻工资表!F:F,Q49)</f>
        <v>#REF!</v>
      </c>
      <c r="S49" s="318" t="e">
        <f>SUMIFS(#REF!,#REF!,"&gt;="&amp;$E$3,#REF!,"&lt;="&amp;$E$4,#REF!,P49,#REF!,$B$3,#REF!,Q49)</f>
        <v>#REF!</v>
      </c>
      <c r="T49" s="318" t="e">
        <f t="shared" si="2"/>
        <v>#REF!</v>
      </c>
      <c r="U49" s="319" t="e">
        <f>SUMIFS(#REF!,芝麻工资表!$J:$J,"&gt;="&amp;$E$3,芝麻工资表!$J:$J,"&lt;="&amp;$E$4,芝麻工资表!E:E,P49,#REF!,$B$3,芝麻工资表!F:F,Q49)</f>
        <v>#REF!</v>
      </c>
      <c r="V49" s="319" t="e">
        <f t="shared" si="3"/>
        <v>#REF!</v>
      </c>
    </row>
    <row r="50" customHeight="1" spans="15:22">
      <c r="O50" s="326"/>
      <c r="P50" s="329" t="s">
        <v>120</v>
      </c>
      <c r="Q50" s="329" t="s">
        <v>138</v>
      </c>
      <c r="R50" s="317" t="e">
        <f>SUMIFS(芝麻工资表!$L:$L,芝麻工资表!$J:$J,"&gt;="&amp;$E$3,芝麻工资表!$J:$J,"&lt;="&amp;$E$4,芝麻工资表!$E:$E,P50,#REF!,$B$3,芝麻工资表!F:F,Q50)</f>
        <v>#REF!</v>
      </c>
      <c r="S50" s="318" t="e">
        <f>SUMIFS(#REF!,#REF!,"&gt;="&amp;$E$3,#REF!,"&lt;="&amp;$E$4,#REF!,P50,#REF!,$B$3,#REF!,Q50)</f>
        <v>#REF!</v>
      </c>
      <c r="T50" s="318" t="e">
        <f t="shared" si="2"/>
        <v>#REF!</v>
      </c>
      <c r="U50" s="319" t="e">
        <f>SUMIFS(#REF!,芝麻工资表!$J:$J,"&gt;="&amp;$E$3,芝麻工资表!$J:$J,"&lt;="&amp;$E$4,芝麻工资表!E:E,P50,#REF!,$B$3,芝麻工资表!F:F,Q50)</f>
        <v>#REF!</v>
      </c>
      <c r="V50" s="319" t="e">
        <f t="shared" si="3"/>
        <v>#REF!</v>
      </c>
    </row>
    <row r="51" customHeight="1" spans="15:22">
      <c r="O51" s="326"/>
      <c r="P51" s="329" t="s">
        <v>120</v>
      </c>
      <c r="Q51" s="340" t="s">
        <v>97</v>
      </c>
      <c r="R51" s="317" t="e">
        <f>SUMIFS(芝麻工资表!$L:$L,芝麻工资表!$J:$J,"&gt;="&amp;$E$3,芝麻工资表!$J:$J,"&lt;="&amp;$E$4,芝麻工资表!$E:$E,P51,#REF!,$B$3,芝麻工资表!F:F,Q51)</f>
        <v>#REF!</v>
      </c>
      <c r="S51" s="318" t="e">
        <f>SUMIFS(#REF!,#REF!,"&gt;="&amp;$E$3,#REF!,"&lt;="&amp;$E$4,#REF!,P51,#REF!,$B$3,#REF!,Q51)</f>
        <v>#REF!</v>
      </c>
      <c r="T51" s="318" t="e">
        <f t="shared" si="2"/>
        <v>#REF!</v>
      </c>
      <c r="U51" s="319" t="e">
        <f>SUMIFS(#REF!,芝麻工资表!$J:$J,"&gt;="&amp;$E$3,芝麻工资表!$J:$J,"&lt;="&amp;$E$4,芝麻工资表!E:E,P51,#REF!,$B$3,芝麻工资表!F:F,Q51)</f>
        <v>#REF!</v>
      </c>
      <c r="V51" s="319" t="e">
        <f t="shared" si="3"/>
        <v>#REF!</v>
      </c>
    </row>
    <row r="52" customHeight="1" spans="15:22">
      <c r="O52" s="326"/>
      <c r="P52" s="329" t="s">
        <v>120</v>
      </c>
      <c r="Q52" s="340" t="s">
        <v>99</v>
      </c>
      <c r="R52" s="317" t="e">
        <f>SUMIFS(芝麻工资表!$L:$L,芝麻工资表!$J:$J,"&gt;="&amp;$E$3,芝麻工资表!$J:$J,"&lt;="&amp;$E$4,芝麻工资表!$E:$E,P52,#REF!,$B$3,芝麻工资表!F:F,Q52)</f>
        <v>#REF!</v>
      </c>
      <c r="S52" s="318" t="e">
        <f>SUMIFS(#REF!,#REF!,"&gt;="&amp;$E$3,#REF!,"&lt;="&amp;$E$4,#REF!,P52,#REF!,$B$3,#REF!,Q52)</f>
        <v>#REF!</v>
      </c>
      <c r="T52" s="318" t="e">
        <f t="shared" si="2"/>
        <v>#REF!</v>
      </c>
      <c r="U52" s="319" t="e">
        <f>SUMIFS(#REF!,芝麻工资表!$J:$J,"&gt;="&amp;$E$3,芝麻工资表!$J:$J,"&lt;="&amp;$E$4,芝麻工资表!E:E,P52,#REF!,$B$3,芝麻工资表!F:F,Q52)</f>
        <v>#REF!</v>
      </c>
      <c r="V52" s="319" t="e">
        <f t="shared" si="3"/>
        <v>#REF!</v>
      </c>
    </row>
    <row r="53" customHeight="1" spans="15:22">
      <c r="O53" s="326"/>
      <c r="P53" s="329" t="s">
        <v>120</v>
      </c>
      <c r="Q53" s="340" t="s">
        <v>101</v>
      </c>
      <c r="R53" s="317" t="e">
        <f>SUMIFS(芝麻工资表!$L:$L,芝麻工资表!$J:$J,"&gt;="&amp;$E$3,芝麻工资表!$J:$J,"&lt;="&amp;$E$4,芝麻工资表!$E:$E,P53,#REF!,$B$3,芝麻工资表!F:F,Q53)</f>
        <v>#REF!</v>
      </c>
      <c r="S53" s="318" t="e">
        <f>SUMIFS(#REF!,#REF!,"&gt;="&amp;$E$3,#REF!,"&lt;="&amp;$E$4,#REF!,P53,#REF!,$B$3,#REF!,Q53)</f>
        <v>#REF!</v>
      </c>
      <c r="T53" s="318" t="e">
        <f t="shared" si="2"/>
        <v>#REF!</v>
      </c>
      <c r="U53" s="319" t="e">
        <f>SUMIFS(#REF!,芝麻工资表!$J:$J,"&gt;="&amp;$E$3,芝麻工资表!$J:$J,"&lt;="&amp;$E$4,芝麻工资表!E:E,P53,#REF!,$B$3,芝麻工资表!F:F,Q53)</f>
        <v>#REF!</v>
      </c>
      <c r="V53" s="319" t="e">
        <f t="shared" si="3"/>
        <v>#REF!</v>
      </c>
    </row>
    <row r="54" customHeight="1" spans="15:22">
      <c r="O54" s="326"/>
      <c r="P54" s="329" t="s">
        <v>120</v>
      </c>
      <c r="Q54" s="340" t="s">
        <v>243</v>
      </c>
      <c r="R54" s="317" t="e">
        <f>SUMIFS(芝麻工资表!$L:$L,芝麻工资表!$J:$J,"&gt;="&amp;$E$3,芝麻工资表!$J:$J,"&lt;="&amp;$E$4,芝麻工资表!$E:$E,P54,#REF!,$B$3,芝麻工资表!F:F,Q54)</f>
        <v>#REF!</v>
      </c>
      <c r="S54" s="318" t="e">
        <f>SUMIFS(#REF!,#REF!,"&gt;="&amp;$E$3,#REF!,"&lt;="&amp;$E$4,#REF!,P54,#REF!,$B$3,#REF!,Q54)</f>
        <v>#REF!</v>
      </c>
      <c r="T54" s="318" t="e">
        <f t="shared" si="2"/>
        <v>#REF!</v>
      </c>
      <c r="U54" s="319" t="e">
        <f>SUMIFS(#REF!,芝麻工资表!$J:$J,"&gt;="&amp;$E$3,芝麻工资表!$J:$J,"&lt;="&amp;$E$4,芝麻工资表!E:E,P54,#REF!,$B$3,芝麻工资表!F:F,Q54)</f>
        <v>#REF!</v>
      </c>
      <c r="V54" s="319" t="e">
        <f t="shared" si="3"/>
        <v>#REF!</v>
      </c>
    </row>
    <row r="55" customHeight="1" spans="15:22">
      <c r="O55" s="326"/>
      <c r="P55" s="329" t="s">
        <v>120</v>
      </c>
      <c r="Q55" s="340" t="s">
        <v>143</v>
      </c>
      <c r="R55" s="317" t="e">
        <f>SUMIFS(芝麻工资表!$L:$L,芝麻工资表!$J:$J,"&gt;="&amp;$E$3,芝麻工资表!$J:$J,"&lt;="&amp;$E$4,芝麻工资表!$E:$E,P55,#REF!,$B$3,芝麻工资表!F:F,Q55)</f>
        <v>#REF!</v>
      </c>
      <c r="S55" s="318" t="e">
        <f>SUMIFS(#REF!,#REF!,"&gt;="&amp;$E$3,#REF!,"&lt;="&amp;$E$4,#REF!,P55,#REF!,$B$3,#REF!,Q55)</f>
        <v>#REF!</v>
      </c>
      <c r="T55" s="318" t="e">
        <f t="shared" si="2"/>
        <v>#REF!</v>
      </c>
      <c r="U55" s="319" t="e">
        <f>SUMIFS(#REF!,芝麻工资表!$J:$J,"&gt;="&amp;$E$3,芝麻工资表!$J:$J,"&lt;="&amp;$E$4,芝麻工资表!E:E,P55,#REF!,$B$3,芝麻工资表!F:F,Q55)</f>
        <v>#REF!</v>
      </c>
      <c r="V55" s="319" t="e">
        <f t="shared" si="3"/>
        <v>#REF!</v>
      </c>
    </row>
    <row r="56" customHeight="1" spans="15:22">
      <c r="O56" s="326"/>
      <c r="P56" s="329" t="s">
        <v>120</v>
      </c>
      <c r="Q56" s="329" t="s">
        <v>244</v>
      </c>
      <c r="R56" s="317" t="e">
        <f>SUMIFS(芝麻工资表!$L:$L,芝麻工资表!$J:$J,"&gt;="&amp;$E$3,芝麻工资表!$J:$J,"&lt;="&amp;$E$4,芝麻工资表!$E:$E,P56,#REF!,$B$3,芝麻工资表!F:F,Q56)</f>
        <v>#REF!</v>
      </c>
      <c r="S56" s="318" t="e">
        <f>SUMIFS(#REF!,#REF!,"&gt;="&amp;$E$3,#REF!,"&lt;="&amp;$E$4,#REF!,P56,#REF!,$B$3,#REF!,Q56)</f>
        <v>#REF!</v>
      </c>
      <c r="T56" s="318" t="e">
        <f t="shared" si="2"/>
        <v>#REF!</v>
      </c>
      <c r="U56" s="319" t="e">
        <f>SUMIFS(#REF!,芝麻工资表!$J:$J,"&gt;="&amp;$E$3,芝麻工资表!$J:$J,"&lt;="&amp;$E$4,芝麻工资表!E:E,P56,#REF!,$B$3,芝麻工资表!F:F,Q56)</f>
        <v>#REF!</v>
      </c>
      <c r="V56" s="319" t="e">
        <f t="shared" si="3"/>
        <v>#REF!</v>
      </c>
    </row>
    <row r="57" customHeight="1" spans="15:22">
      <c r="O57" s="326"/>
      <c r="P57" s="329" t="s">
        <v>120</v>
      </c>
      <c r="Q57" s="329" t="s">
        <v>245</v>
      </c>
      <c r="R57" s="317" t="e">
        <f>SUMIFS(芝麻工资表!$L:$L,芝麻工资表!$J:$J,"&gt;="&amp;$E$3,芝麻工资表!$J:$J,"&lt;="&amp;$E$4,芝麻工资表!$E:$E,P57,#REF!,$B$3,芝麻工资表!F:F,Q57)</f>
        <v>#REF!</v>
      </c>
      <c r="S57" s="318" t="e">
        <f>SUMIFS(#REF!,#REF!,"&gt;="&amp;$E$3,#REF!,"&lt;="&amp;$E$4,#REF!,P57,#REF!,$B$3,#REF!,Q57)</f>
        <v>#REF!</v>
      </c>
      <c r="T57" s="318" t="e">
        <f t="shared" si="2"/>
        <v>#REF!</v>
      </c>
      <c r="U57" s="319" t="e">
        <f>SUMIFS(#REF!,芝麻工资表!$J:$J,"&gt;="&amp;$E$3,芝麻工资表!$J:$J,"&lt;="&amp;$E$4,芝麻工资表!E:E,P57,#REF!,$B$3,芝麻工资表!F:F,Q57)</f>
        <v>#REF!</v>
      </c>
      <c r="V57" s="319" t="e">
        <f t="shared" si="3"/>
        <v>#REF!</v>
      </c>
    </row>
    <row r="58" customHeight="1" spans="15:22">
      <c r="O58" s="326"/>
      <c r="P58" s="329" t="s">
        <v>120</v>
      </c>
      <c r="Q58" s="329" t="s">
        <v>240</v>
      </c>
      <c r="R58" s="317" t="e">
        <f>SUMIFS(芝麻工资表!$L:$L,芝麻工资表!$J:$J,"&gt;="&amp;$E$3,芝麻工资表!$J:$J,"&lt;="&amp;$E$4,芝麻工资表!$E:$E,P58,#REF!,$B$3,芝麻工资表!F:F,Q58)</f>
        <v>#REF!</v>
      </c>
      <c r="S58" s="318" t="e">
        <f>SUMIFS(#REF!,#REF!,"&gt;="&amp;$E$3,#REF!,"&lt;="&amp;$E$4,#REF!,P58,#REF!,$B$3,#REF!,Q58)</f>
        <v>#REF!</v>
      </c>
      <c r="T58" s="318" t="e">
        <f t="shared" si="2"/>
        <v>#REF!</v>
      </c>
      <c r="U58" s="319" t="e">
        <f>SUMIFS(#REF!,芝麻工资表!$J:$J,"&gt;="&amp;$E$3,芝麻工资表!$J:$J,"&lt;="&amp;$E$4,芝麻工资表!E:E,P58,#REF!,$B$3,芝麻工资表!F:F,Q58)</f>
        <v>#REF!</v>
      </c>
      <c r="V58" s="319" t="e">
        <f t="shared" si="3"/>
        <v>#REF!</v>
      </c>
    </row>
    <row r="59" customHeight="1" spans="15:22">
      <c r="O59" s="326"/>
      <c r="P59" s="329" t="s">
        <v>120</v>
      </c>
      <c r="Q59" s="329" t="s">
        <v>246</v>
      </c>
      <c r="R59" s="317" t="e">
        <f>SUMIFS(芝麻工资表!$L:$L,芝麻工资表!$J:$J,"&gt;="&amp;$E$3,芝麻工资表!$J:$J,"&lt;="&amp;$E$4,芝麻工资表!$E:$E,P59,#REF!,$B$3,芝麻工资表!F:F,Q59)</f>
        <v>#REF!</v>
      </c>
      <c r="S59" s="318" t="e">
        <f>SUMIFS(#REF!,#REF!,"&gt;="&amp;$E$3,#REF!,"&lt;="&amp;$E$4,#REF!,P59,#REF!,$B$3,#REF!,Q59)</f>
        <v>#REF!</v>
      </c>
      <c r="T59" s="318" t="e">
        <f t="shared" si="2"/>
        <v>#REF!</v>
      </c>
      <c r="U59" s="319" t="e">
        <f>SUMIFS(#REF!,芝麻工资表!$J:$J,"&gt;="&amp;$E$3,芝麻工资表!$J:$J,"&lt;="&amp;$E$4,芝麻工资表!E:E,P59,#REF!,$B$3,芝麻工资表!F:F,Q59)</f>
        <v>#REF!</v>
      </c>
      <c r="V59" s="319" t="e">
        <f t="shared" si="3"/>
        <v>#REF!</v>
      </c>
    </row>
    <row r="60" customHeight="1" spans="15:22">
      <c r="O60" s="326"/>
      <c r="P60" s="329" t="s">
        <v>120</v>
      </c>
      <c r="Q60" s="340" t="s">
        <v>62</v>
      </c>
      <c r="R60" s="317" t="e">
        <f>SUMIFS(芝麻工资表!$L:$L,芝麻工资表!$J:$J,"&gt;="&amp;$E$3,芝麻工资表!$J:$J,"&lt;="&amp;$E$4,芝麻工资表!$E:$E,P60,#REF!,$B$3,芝麻工资表!F:F,Q60)</f>
        <v>#REF!</v>
      </c>
      <c r="S60" s="318" t="e">
        <f>SUMIFS(#REF!,#REF!,"&gt;="&amp;$E$3,#REF!,"&lt;="&amp;$E$4,#REF!,P60,#REF!,$B$3,#REF!,Q60)</f>
        <v>#REF!</v>
      </c>
      <c r="T60" s="318" t="e">
        <f t="shared" si="2"/>
        <v>#REF!</v>
      </c>
      <c r="U60" s="319" t="e">
        <f>SUMIFS(#REF!,芝麻工资表!$J:$J,"&gt;="&amp;$E$3,芝麻工资表!$J:$J,"&lt;="&amp;$E$4,芝麻工资表!E:E,P60,#REF!,$B$3,芝麻工资表!F:F,Q60)</f>
        <v>#REF!</v>
      </c>
      <c r="V60" s="319" t="e">
        <f t="shared" si="3"/>
        <v>#REF!</v>
      </c>
    </row>
    <row r="61" customHeight="1" spans="15:22">
      <c r="O61" s="326"/>
      <c r="P61" s="330" t="s">
        <v>146</v>
      </c>
      <c r="Q61" s="330" t="s">
        <v>148</v>
      </c>
      <c r="R61" s="317" t="e">
        <f>SUMIFS(芝麻工资表!$L:$L,芝麻工资表!$J:$J,"&gt;="&amp;$E$3,芝麻工资表!$J:$J,"&lt;="&amp;$E$4,芝麻工资表!$E:$E,P61,#REF!,$B$3,芝麻工资表!F:F,Q61)</f>
        <v>#REF!</v>
      </c>
      <c r="S61" s="318" t="e">
        <f>SUMIFS(#REF!,#REF!,"&gt;="&amp;$E$3,#REF!,"&lt;="&amp;$E$4,#REF!,P61,#REF!,$B$3,#REF!,Q61)</f>
        <v>#REF!</v>
      </c>
      <c r="T61" s="318" t="e">
        <f t="shared" si="2"/>
        <v>#REF!</v>
      </c>
      <c r="U61" s="319" t="e">
        <f>SUMIFS(#REF!,芝麻工资表!$J:$J,"&gt;="&amp;$E$3,芝麻工资表!$J:$J,"&lt;="&amp;$E$4,芝麻工资表!E:E,P61,#REF!,$B$3,芝麻工资表!F:F,Q61)</f>
        <v>#REF!</v>
      </c>
      <c r="V61" s="319" t="e">
        <f t="shared" si="3"/>
        <v>#REF!</v>
      </c>
    </row>
    <row r="62" customHeight="1" spans="15:22">
      <c r="O62" s="326"/>
      <c r="P62" s="330" t="s">
        <v>146</v>
      </c>
      <c r="Q62" s="341" t="s">
        <v>97</v>
      </c>
      <c r="R62" s="317" t="e">
        <f>SUMIFS(芝麻工资表!$L:$L,芝麻工资表!$J:$J,"&gt;="&amp;$E$3,芝麻工资表!$J:$J,"&lt;="&amp;$E$4,芝麻工资表!$E:$E,P62,#REF!,$B$3,芝麻工资表!F:F,Q62)</f>
        <v>#REF!</v>
      </c>
      <c r="S62" s="318" t="e">
        <f>SUMIFS(#REF!,#REF!,"&gt;="&amp;$E$3,#REF!,"&lt;="&amp;$E$4,#REF!,P62,#REF!,$B$3,#REF!,Q62)</f>
        <v>#REF!</v>
      </c>
      <c r="T62" s="318" t="e">
        <f t="shared" si="2"/>
        <v>#REF!</v>
      </c>
      <c r="U62" s="319" t="e">
        <f>SUMIFS(#REF!,芝麻工资表!$J:$J,"&gt;="&amp;$E$3,芝麻工资表!$J:$J,"&lt;="&amp;$E$4,芝麻工资表!E:E,P62,#REF!,$B$3,芝麻工资表!F:F,Q62)</f>
        <v>#REF!</v>
      </c>
      <c r="V62" s="319" t="e">
        <f t="shared" si="3"/>
        <v>#REF!</v>
      </c>
    </row>
    <row r="63" customHeight="1" spans="15:22">
      <c r="O63" s="326"/>
      <c r="P63" s="330" t="s">
        <v>146</v>
      </c>
      <c r="Q63" s="341" t="s">
        <v>99</v>
      </c>
      <c r="R63" s="317" t="e">
        <f>SUMIFS(芝麻工资表!$L:$L,芝麻工资表!$J:$J,"&gt;="&amp;$E$3,芝麻工资表!$J:$J,"&lt;="&amp;$E$4,芝麻工资表!$E:$E,P63,#REF!,$B$3,芝麻工资表!F:F,Q63)</f>
        <v>#REF!</v>
      </c>
      <c r="S63" s="318" t="e">
        <f>SUMIFS(#REF!,#REF!,"&gt;="&amp;$E$3,#REF!,"&lt;="&amp;$E$4,#REF!,P63,#REF!,$B$3,#REF!,Q63)</f>
        <v>#REF!</v>
      </c>
      <c r="T63" s="318" t="e">
        <f t="shared" si="2"/>
        <v>#REF!</v>
      </c>
      <c r="U63" s="319" t="e">
        <f>SUMIFS(#REF!,芝麻工资表!$J:$J,"&gt;="&amp;$E$3,芝麻工资表!$J:$J,"&lt;="&amp;$E$4,芝麻工资表!E:E,P63,#REF!,$B$3,芝麻工资表!F:F,Q63)</f>
        <v>#REF!</v>
      </c>
      <c r="V63" s="319" t="e">
        <f t="shared" si="3"/>
        <v>#REF!</v>
      </c>
    </row>
    <row r="64" customHeight="1" spans="15:22">
      <c r="O64" s="326"/>
      <c r="P64" s="330" t="s">
        <v>146</v>
      </c>
      <c r="Q64" s="341" t="s">
        <v>101</v>
      </c>
      <c r="R64" s="317" t="e">
        <f>SUMIFS(芝麻工资表!$L:$L,芝麻工资表!$J:$J,"&gt;="&amp;$E$3,芝麻工资表!$J:$J,"&lt;="&amp;$E$4,芝麻工资表!$E:$E,P64,#REF!,$B$3,芝麻工资表!F:F,Q64)</f>
        <v>#REF!</v>
      </c>
      <c r="S64" s="318" t="e">
        <f>SUMIFS(#REF!,#REF!,"&gt;="&amp;$E$3,#REF!,"&lt;="&amp;$E$4,#REF!,P64,#REF!,$B$3,#REF!,Q64)</f>
        <v>#REF!</v>
      </c>
      <c r="T64" s="318" t="e">
        <f t="shared" si="2"/>
        <v>#REF!</v>
      </c>
      <c r="U64" s="319" t="e">
        <f>SUMIFS(#REF!,芝麻工资表!$J:$J,"&gt;="&amp;$E$3,芝麻工资表!$J:$J,"&lt;="&amp;$E$4,芝麻工资表!E:E,P64,#REF!,$B$3,芝麻工资表!F:F,Q64)</f>
        <v>#REF!</v>
      </c>
      <c r="V64" s="319" t="e">
        <f t="shared" si="3"/>
        <v>#REF!</v>
      </c>
    </row>
    <row r="65" customHeight="1" spans="15:22">
      <c r="O65" s="326"/>
      <c r="P65" s="330" t="s">
        <v>146</v>
      </c>
      <c r="Q65" s="330" t="s">
        <v>247</v>
      </c>
      <c r="R65" s="317" t="e">
        <f>SUMIFS(芝麻工资表!$L:$L,芝麻工资表!$J:$J,"&gt;="&amp;$E$3,芝麻工资表!$J:$J,"&lt;="&amp;$E$4,芝麻工资表!$E:$E,P65,#REF!,$B$3,芝麻工资表!F:F,Q65)</f>
        <v>#REF!</v>
      </c>
      <c r="S65" s="318" t="e">
        <f>SUMIFS(#REF!,#REF!,"&gt;="&amp;$E$3,#REF!,"&lt;="&amp;$E$4,#REF!,P65,#REF!,$B$3,#REF!,Q65)</f>
        <v>#REF!</v>
      </c>
      <c r="T65" s="318" t="e">
        <f t="shared" si="2"/>
        <v>#REF!</v>
      </c>
      <c r="U65" s="319" t="e">
        <f>SUMIFS(#REF!,芝麻工资表!$J:$J,"&gt;="&amp;$E$3,芝麻工资表!$J:$J,"&lt;="&amp;$E$4,芝麻工资表!E:E,P65,#REF!,$B$3,芝麻工资表!F:F,Q65)</f>
        <v>#REF!</v>
      </c>
      <c r="V65" s="319" t="e">
        <f t="shared" si="3"/>
        <v>#REF!</v>
      </c>
    </row>
    <row r="66" customHeight="1" spans="15:22">
      <c r="O66" s="326"/>
      <c r="P66" s="330" t="s">
        <v>146</v>
      </c>
      <c r="Q66" s="330" t="s">
        <v>248</v>
      </c>
      <c r="R66" s="317" t="e">
        <f>SUMIFS(芝麻工资表!$L:$L,芝麻工资表!$J:$J,"&gt;="&amp;$E$3,芝麻工资表!$J:$J,"&lt;="&amp;$E$4,芝麻工资表!$E:$E,P66,#REF!,$B$3,芝麻工资表!F:F,Q66)</f>
        <v>#REF!</v>
      </c>
      <c r="S66" s="318" t="e">
        <f>SUMIFS(#REF!,#REF!,"&gt;="&amp;$E$3,#REF!,"&lt;="&amp;$E$4,#REF!,P66,#REF!,$B$3,#REF!,Q66)</f>
        <v>#REF!</v>
      </c>
      <c r="T66" s="318" t="e">
        <f t="shared" si="2"/>
        <v>#REF!</v>
      </c>
      <c r="U66" s="319" t="e">
        <f>SUMIFS(#REF!,芝麻工资表!$J:$J,"&gt;="&amp;$E$3,芝麻工资表!$J:$J,"&lt;="&amp;$E$4,芝麻工资表!E:E,P66,#REF!,$B$3,芝麻工资表!F:F,Q66)</f>
        <v>#REF!</v>
      </c>
      <c r="V66" s="319" t="e">
        <f t="shared" si="3"/>
        <v>#REF!</v>
      </c>
    </row>
    <row r="67" customHeight="1" spans="15:22">
      <c r="O67" s="326"/>
      <c r="P67" s="330" t="s">
        <v>146</v>
      </c>
      <c r="Q67" s="330" t="s">
        <v>240</v>
      </c>
      <c r="R67" s="317" t="e">
        <f>SUMIFS(芝麻工资表!$L:$L,芝麻工资表!$J:$J,"&gt;="&amp;$E$3,芝麻工资表!$J:$J,"&lt;="&amp;$E$4,芝麻工资表!$E:$E,P67,#REF!,$B$3,芝麻工资表!F:F,Q67)</f>
        <v>#REF!</v>
      </c>
      <c r="S67" s="318" t="e">
        <f>SUMIFS(#REF!,#REF!,"&gt;="&amp;$E$3,#REF!,"&lt;="&amp;$E$4,#REF!,P67,#REF!,$B$3,#REF!,Q67)</f>
        <v>#REF!</v>
      </c>
      <c r="T67" s="318" t="e">
        <f t="shared" ref="T67:T89" si="4">R67-S67</f>
        <v>#REF!</v>
      </c>
      <c r="U67" s="319" t="e">
        <f>SUMIFS(#REF!,芝麻工资表!$J:$J,"&gt;="&amp;$E$3,芝麻工资表!$J:$J,"&lt;="&amp;$E$4,芝麻工资表!E:E,P67,#REF!,$B$3,芝麻工资表!F:F,Q67)</f>
        <v>#REF!</v>
      </c>
      <c r="V67" s="319" t="e">
        <f t="shared" ref="V67:V89" si="5">R67-U67</f>
        <v>#REF!</v>
      </c>
    </row>
    <row r="68" customHeight="1" spans="15:22">
      <c r="O68" s="326"/>
      <c r="P68" s="330" t="s">
        <v>146</v>
      </c>
      <c r="Q68" s="330" t="s">
        <v>246</v>
      </c>
      <c r="R68" s="317" t="e">
        <f>SUMIFS(芝麻工资表!$L:$L,芝麻工资表!$J:$J,"&gt;="&amp;$E$3,芝麻工资表!$J:$J,"&lt;="&amp;$E$4,芝麻工资表!$E:$E,P68,#REF!,$B$3,芝麻工资表!F:F,Q68)</f>
        <v>#REF!</v>
      </c>
      <c r="S68" s="318" t="e">
        <f>SUMIFS(#REF!,#REF!,"&gt;="&amp;$E$3,#REF!,"&lt;="&amp;$E$4,#REF!,P68,#REF!,$B$3,#REF!,Q68)</f>
        <v>#REF!</v>
      </c>
      <c r="T68" s="318" t="e">
        <f t="shared" si="4"/>
        <v>#REF!</v>
      </c>
      <c r="U68" s="319" t="e">
        <f>SUMIFS(#REF!,芝麻工资表!$J:$J,"&gt;="&amp;$E$3,芝麻工资表!$J:$J,"&lt;="&amp;$E$4,芝麻工资表!E:E,P68,#REF!,$B$3,芝麻工资表!F:F,Q68)</f>
        <v>#REF!</v>
      </c>
      <c r="V68" s="319" t="e">
        <f t="shared" si="5"/>
        <v>#REF!</v>
      </c>
    </row>
    <row r="69" customHeight="1" spans="15:22">
      <c r="O69" s="326"/>
      <c r="P69" s="330" t="s">
        <v>146</v>
      </c>
      <c r="Q69" s="330" t="s">
        <v>62</v>
      </c>
      <c r="R69" s="317" t="e">
        <f>SUMIFS(芝麻工资表!$L:$L,芝麻工资表!$J:$J,"&gt;="&amp;$E$3,芝麻工资表!$J:$J,"&lt;="&amp;$E$4,芝麻工资表!$E:$E,P69,#REF!,$B$3,芝麻工资表!F:F,Q69)</f>
        <v>#REF!</v>
      </c>
      <c r="S69" s="318" t="e">
        <f>SUMIFS(#REF!,#REF!,"&gt;="&amp;$E$3,#REF!,"&lt;="&amp;$E$4,#REF!,P69,#REF!,$B$3,#REF!,Q69)</f>
        <v>#REF!</v>
      </c>
      <c r="T69" s="318" t="e">
        <f t="shared" si="4"/>
        <v>#REF!</v>
      </c>
      <c r="U69" s="319" t="e">
        <f>SUMIFS(#REF!,芝麻工资表!$J:$J,"&gt;="&amp;$E$3,芝麻工资表!$J:$J,"&lt;="&amp;$E$4,芝麻工资表!E:E,P69,#REF!,$B$3,芝麻工资表!F:F,Q69)</f>
        <v>#REF!</v>
      </c>
      <c r="V69" s="319" t="e">
        <f t="shared" si="5"/>
        <v>#REF!</v>
      </c>
    </row>
    <row r="70" customHeight="1" spans="15:22">
      <c r="O70" s="326"/>
      <c r="P70" s="328" t="s">
        <v>156</v>
      </c>
      <c r="Q70" s="339" t="s">
        <v>158</v>
      </c>
      <c r="R70" s="317" t="e">
        <f>SUMIFS(芝麻工资表!$L:$L,芝麻工资表!$J:$J,"&gt;="&amp;$E$3,芝麻工资表!$J:$J,"&lt;="&amp;$E$4,芝麻工资表!$E:$E,P70,#REF!,$B$3,芝麻工资表!F:F,Q70)</f>
        <v>#REF!</v>
      </c>
      <c r="S70" s="318" t="e">
        <f>SUMIFS(#REF!,#REF!,"&gt;="&amp;$E$3,#REF!,"&lt;="&amp;$E$4,#REF!,P70,#REF!,$B$3,#REF!,Q70)</f>
        <v>#REF!</v>
      </c>
      <c r="T70" s="318" t="e">
        <f t="shared" si="4"/>
        <v>#REF!</v>
      </c>
      <c r="U70" s="319" t="e">
        <f>SUMIFS(#REF!,芝麻工资表!$J:$J,"&gt;="&amp;$E$3,芝麻工资表!$J:$J,"&lt;="&amp;$E$4,芝麻工资表!E:E,P70,#REF!,$B$3,芝麻工资表!F:F,Q70)</f>
        <v>#REF!</v>
      </c>
      <c r="V70" s="319" t="e">
        <f t="shared" si="5"/>
        <v>#REF!</v>
      </c>
    </row>
    <row r="71" customHeight="1" spans="15:22">
      <c r="O71" s="326"/>
      <c r="P71" s="328" t="s">
        <v>156</v>
      </c>
      <c r="Q71" s="339" t="s">
        <v>160</v>
      </c>
      <c r="R71" s="317" t="e">
        <f>SUMIFS(芝麻工资表!$L:$L,芝麻工资表!$J:$J,"&gt;="&amp;$E$3,芝麻工资表!$J:$J,"&lt;="&amp;$E$4,芝麻工资表!$E:$E,P71,#REF!,$B$3,芝麻工资表!F:F,Q71)</f>
        <v>#REF!</v>
      </c>
      <c r="S71" s="318" t="e">
        <f>SUMIFS(#REF!,#REF!,"&gt;="&amp;$E$3,#REF!,"&lt;="&amp;$E$4,#REF!,P71,#REF!,$B$3,#REF!,Q71)</f>
        <v>#REF!</v>
      </c>
      <c r="T71" s="318" t="e">
        <f t="shared" si="4"/>
        <v>#REF!</v>
      </c>
      <c r="U71" s="319" t="e">
        <f>SUMIFS(#REF!,芝麻工资表!$J:$J,"&gt;="&amp;$E$3,芝麻工资表!$J:$J,"&lt;="&amp;$E$4,芝麻工资表!E:E,P71,#REF!,$B$3,芝麻工资表!F:F,Q71)</f>
        <v>#REF!</v>
      </c>
      <c r="V71" s="319" t="e">
        <f t="shared" si="5"/>
        <v>#REF!</v>
      </c>
    </row>
    <row r="72" customHeight="1" spans="15:22">
      <c r="O72" s="326"/>
      <c r="P72" s="328" t="s">
        <v>156</v>
      </c>
      <c r="Q72" s="339" t="s">
        <v>162</v>
      </c>
      <c r="R72" s="317" t="e">
        <f>SUMIFS(芝麻工资表!$L:$L,芝麻工资表!$J:$J,"&gt;="&amp;$E$3,芝麻工资表!$J:$J,"&lt;="&amp;$E$4,芝麻工资表!$E:$E,P72,#REF!,$B$3,芝麻工资表!F:F,Q72)</f>
        <v>#REF!</v>
      </c>
      <c r="S72" s="318" t="e">
        <f>SUMIFS(#REF!,#REF!,"&gt;="&amp;$E$3,#REF!,"&lt;="&amp;$E$4,#REF!,P72,#REF!,$B$3,#REF!,Q72)</f>
        <v>#REF!</v>
      </c>
      <c r="T72" s="318" t="e">
        <f t="shared" si="4"/>
        <v>#REF!</v>
      </c>
      <c r="U72" s="319" t="e">
        <f>SUMIFS(#REF!,芝麻工资表!$J:$J,"&gt;="&amp;$E$3,芝麻工资表!$J:$J,"&lt;="&amp;$E$4,芝麻工资表!E:E,P72,#REF!,$B$3,芝麻工资表!F:F,Q72)</f>
        <v>#REF!</v>
      </c>
      <c r="V72" s="319" t="e">
        <f t="shared" si="5"/>
        <v>#REF!</v>
      </c>
    </row>
    <row r="73" customHeight="1" spans="15:22">
      <c r="O73" s="326"/>
      <c r="P73" s="328" t="s">
        <v>156</v>
      </c>
      <c r="Q73" s="339" t="s">
        <v>164</v>
      </c>
      <c r="R73" s="317" t="e">
        <f>SUMIFS(芝麻工资表!$L:$L,芝麻工资表!$J:$J,"&gt;="&amp;$E$3,芝麻工资表!$J:$J,"&lt;="&amp;$E$4,芝麻工资表!$E:$E,P73,#REF!,$B$3,芝麻工资表!F:F,Q73)</f>
        <v>#REF!</v>
      </c>
      <c r="S73" s="318" t="e">
        <f>SUMIFS(#REF!,#REF!,"&gt;="&amp;$E$3,#REF!,"&lt;="&amp;$E$4,#REF!,P73,#REF!,$B$3,#REF!,Q73)</f>
        <v>#REF!</v>
      </c>
      <c r="T73" s="318" t="e">
        <f t="shared" si="4"/>
        <v>#REF!</v>
      </c>
      <c r="U73" s="319" t="e">
        <f>SUMIFS(#REF!,芝麻工资表!$J:$J,"&gt;="&amp;$E$3,芝麻工资表!$J:$J,"&lt;="&amp;$E$4,芝麻工资表!E:E,P73,#REF!,$B$3,芝麻工资表!F:F,Q73)</f>
        <v>#REF!</v>
      </c>
      <c r="V73" s="319" t="e">
        <f t="shared" si="5"/>
        <v>#REF!</v>
      </c>
    </row>
    <row r="74" customHeight="1" spans="15:22">
      <c r="O74" s="326"/>
      <c r="P74" s="328" t="s">
        <v>156</v>
      </c>
      <c r="Q74" s="328" t="s">
        <v>62</v>
      </c>
      <c r="R74" s="317" t="e">
        <f>SUMIFS(芝麻工资表!$L:$L,芝麻工资表!$J:$J,"&gt;="&amp;$E$3,芝麻工资表!$J:$J,"&lt;="&amp;$E$4,芝麻工资表!$E:$E,P74,#REF!,$B$3,芝麻工资表!F:F,Q74)</f>
        <v>#REF!</v>
      </c>
      <c r="S74" s="318" t="e">
        <f>SUMIFS(#REF!,#REF!,"&gt;="&amp;$E$3,#REF!,"&lt;="&amp;$E$4,#REF!,P74,#REF!,$B$3,#REF!,Q74)</f>
        <v>#REF!</v>
      </c>
      <c r="T74" s="318" t="e">
        <f t="shared" si="4"/>
        <v>#REF!</v>
      </c>
      <c r="U74" s="319" t="e">
        <f>SUMIFS(#REF!,芝麻工资表!$J:$J,"&gt;="&amp;$E$3,芝麻工资表!$J:$J,"&lt;="&amp;$E$4,芝麻工资表!E:E,P74,#REF!,$B$3,芝麻工资表!F:F,Q74)</f>
        <v>#REF!</v>
      </c>
      <c r="V74" s="319" t="e">
        <f t="shared" si="5"/>
        <v>#REF!</v>
      </c>
    </row>
    <row r="75" customHeight="1" spans="15:22">
      <c r="O75" s="326"/>
      <c r="P75" s="342" t="s">
        <v>167</v>
      </c>
      <c r="Q75" s="344" t="s">
        <v>249</v>
      </c>
      <c r="R75" s="317" t="e">
        <f>SUMIFS(芝麻工资表!$L:$L,芝麻工资表!$J:$J,"&gt;="&amp;$E$3,芝麻工资表!$J:$J,"&lt;="&amp;$E$4,芝麻工资表!$E:$E,P75,#REF!,$B$3,芝麻工资表!F:F,Q75)</f>
        <v>#REF!</v>
      </c>
      <c r="S75" s="318" t="e">
        <f>SUMIFS(#REF!,#REF!,"&gt;="&amp;$E$3,#REF!,"&lt;="&amp;$E$4,#REF!,P75,#REF!,$B$3,#REF!,Q75)</f>
        <v>#REF!</v>
      </c>
      <c r="T75" s="318" t="e">
        <f t="shared" si="4"/>
        <v>#REF!</v>
      </c>
      <c r="U75" s="319" t="e">
        <f>SUMIFS(#REF!,芝麻工资表!$J:$J,"&gt;="&amp;$E$3,芝麻工资表!$J:$J,"&lt;="&amp;$E$4,芝麻工资表!E:E,P75,#REF!,$B$3,芝麻工资表!F:F,Q75)</f>
        <v>#REF!</v>
      </c>
      <c r="V75" s="319" t="e">
        <f t="shared" si="5"/>
        <v>#REF!</v>
      </c>
    </row>
    <row r="76" customHeight="1" spans="15:22">
      <c r="O76" s="326"/>
      <c r="P76" s="342" t="s">
        <v>167</v>
      </c>
      <c r="Q76" s="344" t="s">
        <v>173</v>
      </c>
      <c r="R76" s="317" t="e">
        <f>SUMIFS(芝麻工资表!$L:$L,芝麻工资表!$J:$J,"&gt;="&amp;$E$3,芝麻工资表!$J:$J,"&lt;="&amp;$E$4,芝麻工资表!$E:$E,P76,#REF!,$B$3,芝麻工资表!F:F,Q76)</f>
        <v>#REF!</v>
      </c>
      <c r="S76" s="318" t="e">
        <f>SUMIFS(#REF!,#REF!,"&gt;="&amp;$E$3,#REF!,"&lt;="&amp;$E$4,#REF!,P76,#REF!,$B$3,#REF!,Q76)</f>
        <v>#REF!</v>
      </c>
      <c r="T76" s="318" t="e">
        <f t="shared" si="4"/>
        <v>#REF!</v>
      </c>
      <c r="U76" s="319" t="e">
        <f>SUMIFS(#REF!,芝麻工资表!$J:$J,"&gt;="&amp;$E$3,芝麻工资表!$J:$J,"&lt;="&amp;$E$4,芝麻工资表!E:E,P76,#REF!,$B$3,芝麻工资表!F:F,Q76)</f>
        <v>#REF!</v>
      </c>
      <c r="V76" s="319" t="e">
        <f t="shared" si="5"/>
        <v>#REF!</v>
      </c>
    </row>
    <row r="77" customHeight="1" spans="15:22">
      <c r="O77" s="326"/>
      <c r="P77" s="342" t="s">
        <v>167</v>
      </c>
      <c r="Q77" s="342" t="s">
        <v>175</v>
      </c>
      <c r="R77" s="317" t="e">
        <f>SUMIFS(芝麻工资表!$L:$L,芝麻工资表!$J:$J,"&gt;="&amp;$E$3,芝麻工资表!$J:$J,"&lt;="&amp;$E$4,芝麻工资表!$E:$E,P77,#REF!,$B$3,芝麻工资表!F:F,Q77)</f>
        <v>#REF!</v>
      </c>
      <c r="S77" s="318" t="e">
        <f>SUMIFS(#REF!,#REF!,"&gt;="&amp;$E$3,#REF!,"&lt;="&amp;$E$4,#REF!,P77,#REF!,$B$3,#REF!,Q77)</f>
        <v>#REF!</v>
      </c>
      <c r="T77" s="318" t="e">
        <f t="shared" si="4"/>
        <v>#REF!</v>
      </c>
      <c r="U77" s="319" t="e">
        <f>SUMIFS(#REF!,芝麻工资表!$J:$J,"&gt;="&amp;$E$3,芝麻工资表!$J:$J,"&lt;="&amp;$E$4,芝麻工资表!E:E,P77,#REF!,$B$3,芝麻工资表!F:F,Q77)</f>
        <v>#REF!</v>
      </c>
      <c r="V77" s="319" t="e">
        <f t="shared" si="5"/>
        <v>#REF!</v>
      </c>
    </row>
    <row r="78" customHeight="1" spans="15:22">
      <c r="O78" s="326"/>
      <c r="P78" s="342" t="s">
        <v>167</v>
      </c>
      <c r="Q78" s="342" t="s">
        <v>250</v>
      </c>
      <c r="R78" s="317" t="e">
        <f>SUMIFS(芝麻工资表!$L:$L,芝麻工资表!$J:$J,"&gt;="&amp;$E$3,芝麻工资表!$J:$J,"&lt;="&amp;$E$4,芝麻工资表!$E:$E,P78,#REF!,$B$3,芝麻工资表!F:F,Q78)</f>
        <v>#REF!</v>
      </c>
      <c r="S78" s="318" t="e">
        <f>SUMIFS(#REF!,#REF!,"&gt;="&amp;$E$3,#REF!,"&lt;="&amp;$E$4,#REF!,P78,#REF!,$B$3,#REF!,Q78)</f>
        <v>#REF!</v>
      </c>
      <c r="T78" s="318" t="e">
        <f t="shared" si="4"/>
        <v>#REF!</v>
      </c>
      <c r="U78" s="319" t="e">
        <f>SUMIFS(#REF!,芝麻工资表!$J:$J,"&gt;="&amp;$E$3,芝麻工资表!$J:$J,"&lt;="&amp;$E$4,芝麻工资表!E:E,P78,#REF!,$B$3,芝麻工资表!F:F,Q78)</f>
        <v>#REF!</v>
      </c>
      <c r="V78" s="319" t="e">
        <f t="shared" si="5"/>
        <v>#REF!</v>
      </c>
    </row>
    <row r="79" customHeight="1" spans="15:22">
      <c r="O79" s="326"/>
      <c r="P79" s="342" t="s">
        <v>167</v>
      </c>
      <c r="Q79" s="342" t="s">
        <v>177</v>
      </c>
      <c r="R79" s="317" t="e">
        <f>SUMIFS(芝麻工资表!$L:$L,芝麻工资表!$J:$J,"&gt;="&amp;$E$3,芝麻工资表!$J:$J,"&lt;="&amp;$E$4,芝麻工资表!$E:$E,P79,#REF!,$B$3,芝麻工资表!F:F,Q79)</f>
        <v>#REF!</v>
      </c>
      <c r="S79" s="318" t="e">
        <f>SUMIFS(#REF!,#REF!,"&gt;="&amp;$E$3,#REF!,"&lt;="&amp;$E$4,#REF!,P79,#REF!,$B$3,#REF!,Q79)</f>
        <v>#REF!</v>
      </c>
      <c r="T79" s="318" t="e">
        <f t="shared" si="4"/>
        <v>#REF!</v>
      </c>
      <c r="U79" s="319" t="e">
        <f>SUMIFS(#REF!,芝麻工资表!$J:$J,"&gt;="&amp;$E$3,芝麻工资表!$J:$J,"&lt;="&amp;$E$4,芝麻工资表!E:E,P79,#REF!,$B$3,芝麻工资表!F:F,Q79)</f>
        <v>#REF!</v>
      </c>
      <c r="V79" s="319" t="e">
        <f t="shared" si="5"/>
        <v>#REF!</v>
      </c>
    </row>
    <row r="80" customHeight="1" spans="15:22">
      <c r="O80" s="326"/>
      <c r="P80" s="329" t="s">
        <v>179</v>
      </c>
      <c r="Q80" s="329" t="s">
        <v>181</v>
      </c>
      <c r="R80" s="317" t="e">
        <f>SUMIFS(芝麻工资表!$L:$L,芝麻工资表!$J:$J,"&gt;="&amp;$E$3,芝麻工资表!$J:$J,"&lt;="&amp;$E$4,芝麻工资表!$E:$E,P80,#REF!,$B$3,芝麻工资表!F:F,Q80)</f>
        <v>#REF!</v>
      </c>
      <c r="S80" s="318" t="e">
        <f>SUMIFS(#REF!,#REF!,"&gt;="&amp;$E$3,#REF!,"&lt;="&amp;$E$4,#REF!,P80,#REF!,$B$3,#REF!,Q80)</f>
        <v>#REF!</v>
      </c>
      <c r="T80" s="318" t="e">
        <f t="shared" si="4"/>
        <v>#REF!</v>
      </c>
      <c r="U80" s="319" t="e">
        <f>SUMIFS(#REF!,芝麻工资表!$J:$J,"&gt;="&amp;$E$3,芝麻工资表!$J:$J,"&lt;="&amp;$E$4,芝麻工资表!E:E,P80,#REF!,$B$3,芝麻工资表!F:F,Q80)</f>
        <v>#REF!</v>
      </c>
      <c r="V80" s="319" t="e">
        <f t="shared" si="5"/>
        <v>#REF!</v>
      </c>
    </row>
    <row r="81" customHeight="1" spans="15:22">
      <c r="O81" s="326"/>
      <c r="P81" s="329" t="s">
        <v>179</v>
      </c>
      <c r="Q81" s="329" t="s">
        <v>183</v>
      </c>
      <c r="R81" s="317" t="e">
        <f>SUMIFS(芝麻工资表!$L:$L,芝麻工资表!$J:$J,"&gt;="&amp;$E$3,芝麻工资表!$J:$J,"&lt;="&amp;$E$4,芝麻工资表!$E:$E,P81,#REF!,$B$3,芝麻工资表!F:F,Q81)</f>
        <v>#REF!</v>
      </c>
      <c r="S81" s="318" t="e">
        <f>SUMIFS(#REF!,#REF!,"&gt;="&amp;$E$3,#REF!,"&lt;="&amp;$E$4,#REF!,P81,#REF!,$B$3,#REF!,Q81)</f>
        <v>#REF!</v>
      </c>
      <c r="T81" s="318" t="e">
        <f t="shared" si="4"/>
        <v>#REF!</v>
      </c>
      <c r="U81" s="319" t="e">
        <f>SUMIFS(#REF!,芝麻工资表!$J:$J,"&gt;="&amp;$E$3,芝麻工资表!$J:$J,"&lt;="&amp;$E$4,芝麻工资表!E:E,P81,#REF!,$B$3,芝麻工资表!F:F,Q81)</f>
        <v>#REF!</v>
      </c>
      <c r="V81" s="319" t="e">
        <f t="shared" si="5"/>
        <v>#REF!</v>
      </c>
    </row>
    <row r="82" customHeight="1" spans="15:22">
      <c r="O82" s="326"/>
      <c r="P82" s="343" t="s">
        <v>185</v>
      </c>
      <c r="Q82" s="345" t="s">
        <v>189</v>
      </c>
      <c r="R82" s="317" t="e">
        <f>SUMIFS(芝麻工资表!$L:$L,芝麻工资表!$J:$J,"&gt;="&amp;$E$3,芝麻工资表!$J:$J,"&lt;="&amp;$E$4,芝麻工资表!$E:$E,P82,#REF!,$B$3,芝麻工资表!F:F,Q82)</f>
        <v>#REF!</v>
      </c>
      <c r="S82" s="318" t="e">
        <f>SUMIFS(#REF!,#REF!,"&gt;="&amp;$E$3,#REF!,"&lt;="&amp;$E$4,#REF!,P82,#REF!,$B$3,#REF!,Q82)</f>
        <v>#REF!</v>
      </c>
      <c r="T82" s="318" t="e">
        <f t="shared" si="4"/>
        <v>#REF!</v>
      </c>
      <c r="U82" s="319" t="e">
        <f>SUMIFS(#REF!,芝麻工资表!$J:$J,"&gt;="&amp;$E$3,芝麻工资表!$J:$J,"&lt;="&amp;$E$4,芝麻工资表!E:E,P82,#REF!,$B$3,芝麻工资表!F:F,Q82)</f>
        <v>#REF!</v>
      </c>
      <c r="V82" s="319" t="e">
        <f t="shared" si="5"/>
        <v>#REF!</v>
      </c>
    </row>
    <row r="83" customHeight="1" spans="15:22">
      <c r="O83" s="326"/>
      <c r="P83" s="343" t="s">
        <v>185</v>
      </c>
      <c r="Q83" s="345" t="s">
        <v>191</v>
      </c>
      <c r="R83" s="317" t="e">
        <f>SUMIFS(芝麻工资表!$L:$L,芝麻工资表!$J:$J,"&gt;="&amp;$E$3,芝麻工资表!$J:$J,"&lt;="&amp;$E$4,芝麻工资表!$E:$E,P83,#REF!,$B$3,芝麻工资表!F:F,Q83)</f>
        <v>#REF!</v>
      </c>
      <c r="S83" s="318" t="e">
        <f>SUMIFS(#REF!,#REF!,"&gt;="&amp;$E$3,#REF!,"&lt;="&amp;$E$4,#REF!,P83,#REF!,$B$3,#REF!,Q83)</f>
        <v>#REF!</v>
      </c>
      <c r="T83" s="318" t="e">
        <f t="shared" si="4"/>
        <v>#REF!</v>
      </c>
      <c r="U83" s="319" t="e">
        <f>SUMIFS(#REF!,芝麻工资表!$J:$J,"&gt;="&amp;$E$3,芝麻工资表!$J:$J,"&lt;="&amp;$E$4,芝麻工资表!E:E,P83,#REF!,$B$3,芝麻工资表!F:F,Q83)</f>
        <v>#REF!</v>
      </c>
      <c r="V83" s="319" t="e">
        <f t="shared" si="5"/>
        <v>#REF!</v>
      </c>
    </row>
    <row r="84" customHeight="1" spans="15:22">
      <c r="O84" s="326"/>
      <c r="P84" s="343" t="s">
        <v>185</v>
      </c>
      <c r="Q84" s="345" t="s">
        <v>193</v>
      </c>
      <c r="R84" s="317" t="e">
        <f>SUMIFS(芝麻工资表!$L:$L,芝麻工资表!$J:$J,"&gt;="&amp;$E$3,芝麻工资表!$J:$J,"&lt;="&amp;$E$4,芝麻工资表!$E:$E,P84,#REF!,$B$3,芝麻工资表!F:F,Q84)</f>
        <v>#REF!</v>
      </c>
      <c r="S84" s="318" t="e">
        <f>SUMIFS(#REF!,#REF!,"&gt;="&amp;$E$3,#REF!,"&lt;="&amp;$E$4,#REF!,P84,#REF!,$B$3,#REF!,Q84)</f>
        <v>#REF!</v>
      </c>
      <c r="T84" s="318" t="e">
        <f t="shared" si="4"/>
        <v>#REF!</v>
      </c>
      <c r="U84" s="319" t="e">
        <f>SUMIFS(#REF!,芝麻工资表!$J:$J,"&gt;="&amp;$E$3,芝麻工资表!$J:$J,"&lt;="&amp;$E$4,芝麻工资表!E:E,P84,#REF!,$B$3,芝麻工资表!F:F,Q84)</f>
        <v>#REF!</v>
      </c>
      <c r="V84" s="319" t="e">
        <f t="shared" si="5"/>
        <v>#REF!</v>
      </c>
    </row>
    <row r="85" customHeight="1" spans="15:22">
      <c r="O85" s="326"/>
      <c r="P85" s="343" t="s">
        <v>185</v>
      </c>
      <c r="Q85" s="343" t="s">
        <v>195</v>
      </c>
      <c r="R85" s="317" t="e">
        <f>SUMIFS(芝麻工资表!$L:$L,芝麻工资表!$J:$J,"&gt;="&amp;$E$3,芝麻工资表!$J:$J,"&lt;="&amp;$E$4,芝麻工资表!$E:$E,P85,#REF!,$B$3,芝麻工资表!F:F,Q85)</f>
        <v>#REF!</v>
      </c>
      <c r="S85" s="318" t="e">
        <f>SUMIFS(#REF!,#REF!,"&gt;="&amp;$E$3,#REF!,"&lt;="&amp;$E$4,#REF!,P85,#REF!,$B$3,#REF!,Q85)</f>
        <v>#REF!</v>
      </c>
      <c r="T85" s="318" t="e">
        <f t="shared" si="4"/>
        <v>#REF!</v>
      </c>
      <c r="U85" s="319" t="e">
        <f>SUMIFS(#REF!,芝麻工资表!$J:$J,"&gt;="&amp;$E$3,芝麻工资表!$J:$J,"&lt;="&amp;$E$4,芝麻工资表!E:E,P85,#REF!,$B$3,芝麻工资表!F:F,Q85)</f>
        <v>#REF!</v>
      </c>
      <c r="V85" s="319" t="e">
        <f t="shared" si="5"/>
        <v>#REF!</v>
      </c>
    </row>
    <row r="86" customHeight="1" spans="15:22">
      <c r="O86" s="326"/>
      <c r="P86" s="343" t="s">
        <v>185</v>
      </c>
      <c r="Q86" s="345" t="s">
        <v>187</v>
      </c>
      <c r="R86" s="317" t="e">
        <f>SUMIFS(芝麻工资表!$L:$L,芝麻工资表!$J:$J,"&gt;="&amp;$E$3,芝麻工资表!$J:$J,"&lt;="&amp;$E$4,芝麻工资表!$E:$E,P86,#REF!,$B$3,芝麻工资表!F:F,Q86)</f>
        <v>#REF!</v>
      </c>
      <c r="S86" s="318" t="e">
        <f>SUMIFS(#REF!,#REF!,"&gt;="&amp;$E$3,#REF!,"&lt;="&amp;$E$4,#REF!,P86,#REF!,$B$3,#REF!,Q86)</f>
        <v>#REF!</v>
      </c>
      <c r="T86" s="318" t="e">
        <f t="shared" si="4"/>
        <v>#REF!</v>
      </c>
      <c r="U86" s="319" t="e">
        <f>SUMIFS(#REF!,芝麻工资表!$J:$J,"&gt;="&amp;$E$3,芝麻工资表!$J:$J,"&lt;="&amp;$E$4,芝麻工资表!E:E,P86,#REF!,$B$3,芝麻工资表!F:F,Q86)</f>
        <v>#REF!</v>
      </c>
      <c r="V86" s="319" t="e">
        <f t="shared" si="5"/>
        <v>#REF!</v>
      </c>
    </row>
    <row r="87" customHeight="1" spans="15:22">
      <c r="O87" s="326"/>
      <c r="P87" s="343" t="s">
        <v>185</v>
      </c>
      <c r="Q87" s="343" t="s">
        <v>197</v>
      </c>
      <c r="R87" s="317" t="e">
        <f>SUMIFS(芝麻工资表!$L:$L,芝麻工资表!$J:$J,"&gt;="&amp;$E$3,芝麻工资表!$J:$J,"&lt;="&amp;$E$4,芝麻工资表!$E:$E,P87,#REF!,$B$3,芝麻工资表!F:F,Q87)</f>
        <v>#REF!</v>
      </c>
      <c r="S87" s="318" t="e">
        <f>SUMIFS(#REF!,#REF!,"&gt;="&amp;$E$3,#REF!,"&lt;="&amp;$E$4,#REF!,P87,#REF!,$B$3,#REF!,Q87)</f>
        <v>#REF!</v>
      </c>
      <c r="T87" s="318" t="e">
        <f t="shared" si="4"/>
        <v>#REF!</v>
      </c>
      <c r="U87" s="319" t="e">
        <f>SUMIFS(#REF!,芝麻工资表!$J:$J,"&gt;="&amp;$E$3,芝麻工资表!$J:$J,"&lt;="&amp;$E$4,芝麻工资表!E:E,P87,#REF!,$B$3,芝麻工资表!F:F,Q87)</f>
        <v>#REF!</v>
      </c>
      <c r="V87" s="319" t="e">
        <f t="shared" si="5"/>
        <v>#REF!</v>
      </c>
    </row>
    <row r="88" customHeight="1" spans="15:22">
      <c r="O88" s="326"/>
      <c r="P88" s="343" t="s">
        <v>185</v>
      </c>
      <c r="Q88" s="345" t="s">
        <v>251</v>
      </c>
      <c r="R88" s="317" t="e">
        <f>SUMIFS(芝麻工资表!$L:$L,芝麻工资表!$J:$J,"&gt;="&amp;$E$3,芝麻工资表!$J:$J,"&lt;="&amp;$E$4,芝麻工资表!$E:$E,P88,#REF!,$B$3,芝麻工资表!F:F,Q88)</f>
        <v>#REF!</v>
      </c>
      <c r="S88" s="318" t="e">
        <f>SUMIFS(#REF!,#REF!,"&gt;="&amp;$E$3,#REF!,"&lt;="&amp;$E$4,#REF!,P88,#REF!,$B$3,#REF!,Q88)</f>
        <v>#REF!</v>
      </c>
      <c r="T88" s="318" t="e">
        <f t="shared" si="4"/>
        <v>#REF!</v>
      </c>
      <c r="U88" s="319" t="e">
        <f>SUMIFS(#REF!,芝麻工资表!$J:$J,"&gt;="&amp;$E$3,芝麻工资表!$J:$J,"&lt;="&amp;$E$4,芝麻工资表!E:E,P88,#REF!,$B$3,芝麻工资表!F:F,Q88)</f>
        <v>#REF!</v>
      </c>
      <c r="V88" s="319" t="e">
        <f t="shared" si="5"/>
        <v>#REF!</v>
      </c>
    </row>
    <row r="89" customHeight="1" spans="15:22">
      <c r="O89" s="326"/>
      <c r="P89" s="343" t="s">
        <v>185</v>
      </c>
      <c r="Q89" s="343" t="s">
        <v>252</v>
      </c>
      <c r="R89" s="317" t="e">
        <f>SUMIFS(芝麻工资表!$L:$L,芝麻工资表!$J:$J,"&gt;="&amp;$E$3,芝麻工资表!$J:$J,"&lt;="&amp;$E$4,芝麻工资表!$E:$E,P89,#REF!,$B$3,芝麻工资表!F:F,Q89)</f>
        <v>#REF!</v>
      </c>
      <c r="S89" s="318" t="e">
        <f>SUMIFS(#REF!,#REF!,"&gt;="&amp;$E$3,#REF!,"&lt;="&amp;$E$4,#REF!,P89,#REF!,$B$3,#REF!,Q89)</f>
        <v>#REF!</v>
      </c>
      <c r="T89" s="318" t="e">
        <f t="shared" si="4"/>
        <v>#REF!</v>
      </c>
      <c r="U89" s="319" t="e">
        <f>SUMIFS(#REF!,芝麻工资表!$J:$J,"&gt;="&amp;$E$3,芝麻工资表!$J:$J,"&lt;="&amp;$E$4,芝麻工资表!E:E,P89,#REF!,$B$3,芝麻工资表!F:F,Q89)</f>
        <v>#REF!</v>
      </c>
      <c r="V89" s="319" t="e">
        <f t="shared" si="5"/>
        <v>#REF!</v>
      </c>
    </row>
  </sheetData>
  <mergeCells count="11">
    <mergeCell ref="B1:E1"/>
    <mergeCell ref="G1:M1"/>
    <mergeCell ref="O1:V1"/>
    <mergeCell ref="B3:B13"/>
    <mergeCell ref="C11:C13"/>
    <mergeCell ref="D11:D13"/>
    <mergeCell ref="E11:E13"/>
    <mergeCell ref="G3:G5"/>
    <mergeCell ref="G6:G11"/>
    <mergeCell ref="O3:O22"/>
    <mergeCell ref="O23:O89"/>
  </mergeCells>
  <dataValidations count="4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showInputMessage="1" showErrorMessage="1" sqref="Q22">
      <formula1>INDIRECT($D9)</formula1>
    </dataValidation>
    <dataValidation type="list" allowBlank="1" showInputMessage="1" showErrorMessage="1" sqref="E6:E7 E10:E11">
      <formula1>INDIRECT($D6)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4"/>
  <sheetViews>
    <sheetView showGridLines="0" workbookViewId="0">
      <selection activeCell="AJ13" sqref="AJ13"/>
    </sheetView>
  </sheetViews>
  <sheetFormatPr defaultColWidth="9" defaultRowHeight="30" customHeight="1" outlineLevelCol="6"/>
  <cols>
    <col min="1" max="1" width="3.66666666666667" style="112" customWidth="1"/>
    <col min="2" max="2" width="9" style="277"/>
    <col min="4" max="4" width="35.3333333333333" style="112" customWidth="1"/>
    <col min="5" max="5" width="5" style="112" customWidth="1"/>
    <col min="6" max="6" width="17.3333333333333" style="112" customWidth="1"/>
    <col min="7" max="7" width="15.1666666666667" style="278"/>
  </cols>
  <sheetData>
    <row r="1" s="112" customFormat="1" customHeight="1" spans="2:7">
      <c r="B1" s="162" t="s">
        <v>199</v>
      </c>
      <c r="C1" s="162"/>
      <c r="D1" s="162"/>
      <c r="F1" s="279" t="s">
        <v>253</v>
      </c>
      <c r="G1" s="305"/>
    </row>
    <row r="2" s="112" customFormat="1" customHeight="1" spans="2:7">
      <c r="B2" s="282" t="s">
        <v>203</v>
      </c>
      <c r="C2" s="281" t="s">
        <v>204</v>
      </c>
      <c r="D2" s="280" t="s">
        <v>205</v>
      </c>
      <c r="F2" s="202" t="s">
        <v>207</v>
      </c>
      <c r="G2" s="306" t="s">
        <v>254</v>
      </c>
    </row>
    <row r="3" s="112" customFormat="1" customHeight="1" spans="2:7">
      <c r="B3" s="282" t="s">
        <v>215</v>
      </c>
      <c r="C3" s="281" t="s">
        <v>216</v>
      </c>
      <c r="D3" s="285">
        <v>44652</v>
      </c>
      <c r="F3" s="202" t="s">
        <v>255</v>
      </c>
      <c r="G3" s="306" t="e">
        <f>_xlfn.XLOOKUP(D6,账户!B:B,账户!F:F)+SUMIFS(实收!E:E,实收!T:T,D6,实收!D:D,"&lt;"&amp;D3)-SUMIFS(#REF!,#REF!,D6,#REF!,"&lt;"&amp;D3)</f>
        <v>#REF!</v>
      </c>
    </row>
    <row r="4" s="112" customFormat="1" customHeight="1" spans="2:7">
      <c r="B4" s="282" t="s">
        <v>215</v>
      </c>
      <c r="C4" s="281" t="s">
        <v>218</v>
      </c>
      <c r="D4" s="285">
        <v>45043</v>
      </c>
      <c r="F4" s="202" t="s">
        <v>256</v>
      </c>
      <c r="G4" s="306">
        <f>SUMIFS(实收!E:E,实收!T:T,D6,实收!D:D,"&gt;="&amp;D3,实收!D:D,"&lt;="&amp;D4)</f>
        <v>0</v>
      </c>
    </row>
    <row r="5" s="112" customFormat="1" customHeight="1" spans="2:7">
      <c r="B5" s="282" t="s">
        <v>215</v>
      </c>
      <c r="C5" s="281" t="s">
        <v>257</v>
      </c>
      <c r="D5" s="286" t="s">
        <v>258</v>
      </c>
      <c r="F5" s="202" t="s">
        <v>259</v>
      </c>
      <c r="G5" s="306" t="e">
        <f>SUMIFS(#REF!,#REF!,D6,#REF!,"&gt;="&amp;D3,#REF!,"&lt;="&amp;D4)</f>
        <v>#REF!</v>
      </c>
    </row>
    <row r="6" s="112" customFormat="1" customHeight="1" spans="2:7">
      <c r="B6" s="282" t="s">
        <v>215</v>
      </c>
      <c r="C6" s="281" t="s">
        <v>260</v>
      </c>
      <c r="D6" s="307" t="str">
        <f>LEFT(D5,6)</f>
        <v>账户0001</v>
      </c>
      <c r="F6" s="202" t="s">
        <v>261</v>
      </c>
      <c r="G6" s="306" t="e">
        <f>G4-G5</f>
        <v>#REF!</v>
      </c>
    </row>
    <row r="7" s="112" customFormat="1" customHeight="1" spans="2:7">
      <c r="B7" s="277"/>
      <c r="F7" s="202" t="s">
        <v>262</v>
      </c>
      <c r="G7" s="306" t="e">
        <f>G3+G6</f>
        <v>#REF!</v>
      </c>
    </row>
    <row r="8" s="112" customFormat="1" customHeight="1" spans="2:7">
      <c r="B8" s="277"/>
      <c r="G8" s="278"/>
    </row>
    <row r="9" s="112" customFormat="1" customHeight="1" spans="2:7">
      <c r="B9" s="277"/>
      <c r="G9" s="278"/>
    </row>
    <row r="10" s="112" customFormat="1" customHeight="1" spans="2:7">
      <c r="B10" s="277"/>
      <c r="G10" s="278"/>
    </row>
    <row r="11" s="112" customFormat="1" customHeight="1" spans="2:7">
      <c r="B11" s="277"/>
      <c r="G11" s="278"/>
    </row>
    <row r="12" s="112" customFormat="1" customHeight="1" spans="2:7">
      <c r="B12" s="277"/>
      <c r="G12" s="278"/>
    </row>
    <row r="13" s="112" customFormat="1" customHeight="1" spans="2:7">
      <c r="B13" s="277"/>
      <c r="G13" s="278"/>
    </row>
    <row r="14" s="112" customFormat="1" customHeight="1" spans="2:7">
      <c r="B14" s="277"/>
      <c r="G14" s="278"/>
    </row>
  </sheetData>
  <mergeCells count="2">
    <mergeCell ref="B1:D1"/>
    <mergeCell ref="F1:G1"/>
  </mergeCells>
  <dataValidations count="1">
    <dataValidation type="list" allowBlank="1" showInputMessage="1" showErrorMessage="1" sqref="D5">
      <formula1>账户编码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I26"/>
  <sheetViews>
    <sheetView showGridLines="0"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9" defaultRowHeight="13.5" customHeight="1"/>
  <cols>
    <col min="4" max="4" width="13.8333333333333" style="112" customWidth="1"/>
    <col min="5" max="5" width="35.3333333333333" style="277" customWidth="1"/>
    <col min="6" max="6" width="4.83333333333333" style="112" customWidth="1"/>
    <col min="7" max="7" width="9" style="162"/>
    <col min="8" max="8" width="17.3333333333333" style="112" customWidth="1"/>
    <col min="9" max="9" width="18.8333333333333" style="278" customWidth="1"/>
    <col min="10" max="10" width="14.1666666666667" style="112"/>
  </cols>
  <sheetData>
    <row r="1" customHeight="1" spans="2:9">
      <c r="B1" s="162" t="s">
        <v>199</v>
      </c>
      <c r="C1" s="162"/>
      <c r="D1" s="162"/>
      <c r="E1" s="162"/>
      <c r="G1" s="279" t="s">
        <v>11</v>
      </c>
      <c r="H1" s="279"/>
      <c r="I1" s="305"/>
    </row>
    <row r="2" customHeight="1" spans="2:9">
      <c r="B2" s="280" t="s">
        <v>202</v>
      </c>
      <c r="C2" s="280" t="s">
        <v>203</v>
      </c>
      <c r="D2" s="281" t="s">
        <v>204</v>
      </c>
      <c r="E2" s="282" t="s">
        <v>205</v>
      </c>
      <c r="G2" s="283" t="s">
        <v>206</v>
      </c>
      <c r="H2" s="202" t="s">
        <v>207</v>
      </c>
      <c r="I2" s="306" t="s">
        <v>254</v>
      </c>
    </row>
    <row r="3" customHeight="1" spans="2:9">
      <c r="B3" s="284" t="str">
        <f>_xlfn.TEXTJOIN("*",0,E5:E10)</f>
        <v>能环*****</v>
      </c>
      <c r="C3" s="284" t="s">
        <v>215</v>
      </c>
      <c r="D3" s="281" t="s">
        <v>216</v>
      </c>
      <c r="E3" s="285">
        <v>44986</v>
      </c>
      <c r="G3" s="283" t="s">
        <v>217</v>
      </c>
      <c r="H3" s="202" t="s">
        <v>263</v>
      </c>
      <c r="I3" s="306">
        <f>SUMIFS(实收!E:E,实收!D:D,"&gt;="&amp;$E$3,实收!D:D,"&lt;="&amp;$E$4,实收!K:K,"主营收入",实收!X:X,B3)</f>
        <v>0</v>
      </c>
    </row>
    <row r="4" customHeight="1" spans="2:9">
      <c r="B4" s="284"/>
      <c r="C4" s="284" t="s">
        <v>215</v>
      </c>
      <c r="D4" s="281" t="s">
        <v>218</v>
      </c>
      <c r="E4" s="285">
        <v>45016</v>
      </c>
      <c r="G4" s="283"/>
      <c r="H4" s="202" t="s">
        <v>52</v>
      </c>
      <c r="I4" s="306">
        <f>SUMIFS(实收!E:E,实收!D:D,"&gt;="&amp;$E$3,实收!D:D,"&lt;="&amp;$E$4,实收!K:K,"非营业收入",实收!X:X,B3)</f>
        <v>0</v>
      </c>
    </row>
    <row r="5" customHeight="1" spans="2:9">
      <c r="B5" s="284"/>
      <c r="C5" s="284" t="s">
        <v>215</v>
      </c>
      <c r="D5" s="281" t="s">
        <v>29</v>
      </c>
      <c r="E5" s="286" t="s">
        <v>220</v>
      </c>
      <c r="G5" s="283"/>
      <c r="H5" s="202" t="s">
        <v>221</v>
      </c>
      <c r="I5" s="306">
        <f>SUM(I3:I4)</f>
        <v>0</v>
      </c>
    </row>
    <row r="6" customHeight="1" spans="2:9">
      <c r="B6" s="284"/>
      <c r="C6" s="287" t="s">
        <v>222</v>
      </c>
      <c r="D6" s="288" t="s">
        <v>31</v>
      </c>
      <c r="E6" s="286"/>
      <c r="G6" s="283" t="s">
        <v>223</v>
      </c>
      <c r="H6" s="202" t="s">
        <v>83</v>
      </c>
      <c r="I6" s="306" t="e">
        <f>SUMIFS(芝麻工资表!$L:$L,芝麻工资表!$J:$J,"&gt;="&amp;$E$3,芝麻工资表!$J:$J,"&lt;="&amp;$E$4,芝麻工资表!$E:$E,H6,#REF!,$B$3)</f>
        <v>#REF!</v>
      </c>
    </row>
    <row r="7" customHeight="1" spans="2:9">
      <c r="B7" s="284"/>
      <c r="C7" s="287" t="s">
        <v>222</v>
      </c>
      <c r="D7" s="288" t="s">
        <v>224</v>
      </c>
      <c r="E7" s="286"/>
      <c r="G7" s="283"/>
      <c r="H7" s="202" t="s">
        <v>104</v>
      </c>
      <c r="I7" s="306" t="e">
        <f>SUMIFS(芝麻工资表!$L:$L,芝麻工资表!$J:$J,"&gt;="&amp;$E$3,芝麻工资表!$J:$J,"&lt;="&amp;$E$4,芝麻工资表!$E:$E,H7,#REF!,$B$3)</f>
        <v>#REF!</v>
      </c>
    </row>
    <row r="8" customHeight="1" spans="2:9">
      <c r="B8" s="284"/>
      <c r="C8" s="287" t="s">
        <v>222</v>
      </c>
      <c r="D8" s="288" t="s">
        <v>225</v>
      </c>
      <c r="E8" s="286"/>
      <c r="G8" s="283"/>
      <c r="H8" s="202" t="s">
        <v>146</v>
      </c>
      <c r="I8" s="306" t="e">
        <f>SUMIFS(芝麻工资表!$L:$L,芝麻工资表!$J:$J,"&gt;="&amp;$E$3,芝麻工资表!$J:$J,"&lt;="&amp;$E$4,芝麻工资表!$E:$E,H8,#REF!,$B$3)</f>
        <v>#REF!</v>
      </c>
    </row>
    <row r="9" customHeight="1" spans="2:9">
      <c r="B9" s="284"/>
      <c r="C9" s="287" t="s">
        <v>222</v>
      </c>
      <c r="D9" s="288" t="s">
        <v>227</v>
      </c>
      <c r="E9" s="289" t="str">
        <f>LEFT(E11,16)</f>
        <v/>
      </c>
      <c r="G9" s="283"/>
      <c r="H9" s="202" t="s">
        <v>156</v>
      </c>
      <c r="I9" s="306" t="e">
        <f>SUMIFS(芝麻工资表!$L:$L,芝麻工资表!$J:$J,"&gt;="&amp;$E$3,芝麻工资表!$J:$J,"&lt;="&amp;$E$4,芝麻工资表!$E:$E,H9,#REF!,$B$3)</f>
        <v>#REF!</v>
      </c>
    </row>
    <row r="10" customHeight="1" spans="2:9">
      <c r="B10" s="284"/>
      <c r="C10" s="287" t="s">
        <v>222</v>
      </c>
      <c r="D10" s="288" t="s">
        <v>229</v>
      </c>
      <c r="E10" s="286"/>
      <c r="G10" s="283"/>
      <c r="H10" s="202" t="s">
        <v>120</v>
      </c>
      <c r="I10" s="306" t="e">
        <f>SUMIFS(芝麻工资表!$L:$L,芝麻工资表!$J:$J,"&gt;="&amp;$E$3,芝麻工资表!$J:$J,"&lt;="&amp;$E$4,芝麻工资表!$E:$E,H10,#REF!,$B$3)</f>
        <v>#REF!</v>
      </c>
    </row>
    <row r="11" customHeight="1" spans="2:9">
      <c r="B11" s="284"/>
      <c r="C11" s="290" t="s">
        <v>222</v>
      </c>
      <c r="D11" s="288" t="s">
        <v>230</v>
      </c>
      <c r="E11" s="291"/>
      <c r="G11" s="283"/>
      <c r="H11" s="202" t="s">
        <v>221</v>
      </c>
      <c r="I11" s="306" t="e">
        <f>SUM(I6:I10)</f>
        <v>#REF!</v>
      </c>
    </row>
    <row r="12" s="112" customFormat="1" customHeight="1" spans="2:9">
      <c r="B12" s="284"/>
      <c r="C12" s="292"/>
      <c r="D12" s="288"/>
      <c r="E12" s="291"/>
      <c r="G12" s="293" t="s">
        <v>264</v>
      </c>
      <c r="H12" s="202" t="s">
        <v>265</v>
      </c>
      <c r="I12" s="306" t="e">
        <f>SUMIFS(#REF!,#REF!,"&gt;="&amp;E3,#REF!,"&lt;="&amp;E4,#REF!,$B$3)</f>
        <v>#REF!</v>
      </c>
    </row>
    <row r="13" customHeight="1" spans="2:9">
      <c r="B13" s="284"/>
      <c r="C13" s="294"/>
      <c r="D13" s="288"/>
      <c r="E13" s="291"/>
      <c r="G13" s="295"/>
      <c r="H13" s="202" t="s">
        <v>232</v>
      </c>
      <c r="I13" s="306" t="e">
        <f>I5-I11+I12</f>
        <v>#REF!</v>
      </c>
    </row>
    <row r="14" s="112" customFormat="1" customHeight="1" spans="2:9">
      <c r="B14" s="284" t="s">
        <v>266</v>
      </c>
      <c r="C14" s="296" t="s">
        <v>267</v>
      </c>
      <c r="D14" s="280" t="s">
        <v>33</v>
      </c>
      <c r="E14" s="282" t="str">
        <f>IF(OR(E15="一般",E16="一般"),"一般","小规模")</f>
        <v>一般</v>
      </c>
      <c r="G14" s="295"/>
      <c r="H14" s="202" t="s">
        <v>167</v>
      </c>
      <c r="I14" s="306" t="e">
        <f>IF(E9="",E19,E18)</f>
        <v>#REF!</v>
      </c>
    </row>
    <row r="15" s="112" customFormat="1" customHeight="1" spans="2:9">
      <c r="B15" s="284"/>
      <c r="C15" s="297"/>
      <c r="D15" s="280" t="s">
        <v>268</v>
      </c>
      <c r="E15" s="282" t="str">
        <f>_xlfn.XLOOKUP(E5,设置!B:B,设置!C:C,"")</f>
        <v>一般</v>
      </c>
      <c r="G15" s="295"/>
      <c r="H15" s="202" t="s">
        <v>269</v>
      </c>
      <c r="I15" s="306">
        <f>IF(E25="是",IF(E7="",0,_xlfn.XLOOKUP(E7,D20:D24,E20:E24)),0)</f>
        <v>0</v>
      </c>
    </row>
    <row r="16" customHeight="1" spans="2:9">
      <c r="B16" s="284"/>
      <c r="C16" s="297"/>
      <c r="D16" s="280" t="s">
        <v>270</v>
      </c>
      <c r="E16" s="282" t="str">
        <f>_xlfn.XLOOKUP(E9,立项!W:W,立项!H:H,"")</f>
        <v/>
      </c>
      <c r="G16" s="295"/>
      <c r="H16" s="202" t="s">
        <v>271</v>
      </c>
      <c r="I16" s="306" t="e">
        <f>I13-I14-I15</f>
        <v>#REF!</v>
      </c>
    </row>
    <row r="17" customHeight="1" spans="2:9">
      <c r="B17" s="284"/>
      <c r="C17" s="297"/>
      <c r="D17" s="280" t="s">
        <v>272</v>
      </c>
      <c r="E17" s="282" t="e">
        <f>ROUND(SUMIFS(#REF!,#REF!,E9,#REF!,"&gt;="&amp;E3,#REF!,"&lt;="&amp;E4)-SUMIFS(进项!L:L,进项!Q:Q,E9,进项!H:H,"&gt;="&amp;E3,进项!H:H,"&lt;="&amp;E4),2)</f>
        <v>#REF!</v>
      </c>
      <c r="G17" s="295"/>
      <c r="H17" s="202" t="s">
        <v>273</v>
      </c>
      <c r="I17" s="306" t="e">
        <f>IF($B$3="",SUMIFS(芝麻工资表!$L:$L,芝麻工资表!$J:$J,"&gt;="&amp;$E$3,芝麻工资表!$J:$J,"&lt;="&amp;$E$4,芝麻工资表!$E:$E,H17),SUMIFS(芝麻工资表!$L:$L,芝麻工资表!$J:$J,"&gt;="&amp;$E$3,芝麻工资表!$J:$J,"&lt;="&amp;$E$4,芝麻工资表!$E:$E,H17,#REF!,$B$3))</f>
        <v>#REF!</v>
      </c>
    </row>
    <row r="18" customHeight="1" spans="2:9">
      <c r="B18" s="284"/>
      <c r="C18" s="297"/>
      <c r="D18" s="280" t="s">
        <v>274</v>
      </c>
      <c r="E18" s="282" t="e">
        <f>IF(E14="一般",IF(E17&gt;0,E17,0),SUMIFS(#REF!,#REF!,E9,#REF!,"&gt;="&amp;E3,#REF!,"&lt;="&amp;E4))*1.12</f>
        <v>#REF!</v>
      </c>
      <c r="G18" s="298"/>
      <c r="H18" s="202" t="s">
        <v>275</v>
      </c>
      <c r="I18" s="306" t="e">
        <f>I16-I17</f>
        <v>#REF!</v>
      </c>
    </row>
    <row r="19" customHeight="1" spans="2:5">
      <c r="B19" s="284"/>
      <c r="C19" s="299"/>
      <c r="D19" s="280" t="s">
        <v>167</v>
      </c>
      <c r="E19" s="282" t="e">
        <f>IF($B$3="",SUMIFS(芝麻工资表!$L:$L,芝麻工资表!$J:$J,"&gt;="&amp;$E$3,芝麻工资表!$J:$J,"&lt;="&amp;$E$4,芝麻工资表!$E:$E,H10),SUMIFS(芝麻工资表!$L:$L,芝麻工资表!$J:$J,"&gt;="&amp;$E$3,芝麻工资表!$J:$J,"&lt;="&amp;$E$4,芝麻工资表!$E:$E,H10,#REF!,$B$3))</f>
        <v>#REF!</v>
      </c>
    </row>
    <row r="20" customHeight="1" spans="2:5">
      <c r="B20" s="300" t="s">
        <v>269</v>
      </c>
      <c r="C20" s="301" t="s">
        <v>215</v>
      </c>
      <c r="D20" s="302" t="s">
        <v>44</v>
      </c>
      <c r="E20" s="286">
        <v>2500000</v>
      </c>
    </row>
    <row r="21" customHeight="1" spans="2:5">
      <c r="B21" s="300"/>
      <c r="C21" s="303"/>
      <c r="D21" s="302" t="s">
        <v>42</v>
      </c>
      <c r="E21" s="286">
        <v>0</v>
      </c>
    </row>
    <row r="22" customHeight="1" spans="2:5">
      <c r="B22" s="300"/>
      <c r="C22" s="303"/>
      <c r="D22" s="302" t="s">
        <v>46</v>
      </c>
      <c r="E22" s="286">
        <v>0</v>
      </c>
    </row>
    <row r="23" customHeight="1" spans="2:5">
      <c r="B23" s="300"/>
      <c r="C23" s="303"/>
      <c r="D23" s="302" t="s">
        <v>48</v>
      </c>
      <c r="E23" s="286">
        <v>0</v>
      </c>
    </row>
    <row r="24" customHeight="1" spans="2:5">
      <c r="B24" s="300"/>
      <c r="C24" s="303"/>
      <c r="D24" s="302" t="s">
        <v>50</v>
      </c>
      <c r="E24" s="286">
        <v>0</v>
      </c>
    </row>
    <row r="25" customHeight="1" spans="2:5">
      <c r="B25" s="300"/>
      <c r="C25" s="304"/>
      <c r="D25" s="280" t="s">
        <v>276</v>
      </c>
      <c r="E25" s="286" t="s">
        <v>277</v>
      </c>
    </row>
    <row r="26" customHeight="1" spans="2:3">
      <c r="B26" s="112"/>
      <c r="C26" s="112"/>
    </row>
  </sheetData>
  <mergeCells count="13">
    <mergeCell ref="B1:E1"/>
    <mergeCell ref="G1:I1"/>
    <mergeCell ref="B3:B13"/>
    <mergeCell ref="B14:B19"/>
    <mergeCell ref="B20:B25"/>
    <mergeCell ref="C11:C13"/>
    <mergeCell ref="C14:C19"/>
    <mergeCell ref="C20:C25"/>
    <mergeCell ref="D11:D13"/>
    <mergeCell ref="E11:E13"/>
    <mergeCell ref="G3:G5"/>
    <mergeCell ref="G6:G11"/>
    <mergeCell ref="G12:G18"/>
  </mergeCells>
  <dataValidations count="5">
    <dataValidation type="list" allowBlank="1" showInputMessage="1" showErrorMessage="1" sqref="E5">
      <formula1>主体</formula1>
    </dataValidation>
    <dataValidation type="list" allowBlank="1" showInputMessage="1" showErrorMessage="1" sqref="E8">
      <formula1>INDIRECT($E$7)</formula1>
    </dataValidation>
    <dataValidation type="list" allowBlank="1" showInputMessage="1" showErrorMessage="1" sqref="E10 E6:E7">
      <formula1>INDIRECT($D6)</formula1>
    </dataValidation>
    <dataValidation type="list" showInputMessage="1" showErrorMessage="1" sqref="E25">
      <formula1>是否</formula1>
    </dataValidation>
    <dataValidation type="list" showInputMessage="1" showErrorMessage="1" sqref="E11:E13">
      <formula1>项目编号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A10000"/>
  <sheetViews>
    <sheetView topLeftCell="A20" workbookViewId="0">
      <selection activeCell="Q51" sqref="Q51"/>
    </sheetView>
  </sheetViews>
  <sheetFormatPr defaultColWidth="8.83333333333333" defaultRowHeight="17" customHeight="1"/>
  <cols>
    <col min="1" max="1" width="2.66666666666667" style="67" customWidth="1"/>
    <col min="2" max="2" width="5.5" style="67" customWidth="1"/>
    <col min="3" max="3" width="9.16666666666667" style="67" customWidth="1"/>
    <col min="4" max="4" width="9.66666666666667" style="67" customWidth="1"/>
    <col min="5" max="5" width="7.33333333333333" style="67" customWidth="1"/>
    <col min="6" max="6" width="9.66666666666667" style="67" customWidth="1"/>
    <col min="7" max="7" width="14.5" style="67" customWidth="1"/>
    <col min="8" max="8" width="9.66666666666667" style="67" customWidth="1"/>
    <col min="9" max="9" width="14.1666666666667" style="67" customWidth="1"/>
    <col min="10" max="10" width="14.5" style="67" customWidth="1"/>
    <col min="11" max="12" width="9.66666666666667" style="67" customWidth="1"/>
    <col min="13" max="13" width="12.5" style="67" customWidth="1"/>
    <col min="14" max="14" width="5.5" style="67" customWidth="1"/>
    <col min="15" max="15" width="7.33333333333333" style="67" customWidth="1"/>
    <col min="16" max="16" width="5.5" style="67" customWidth="1"/>
    <col min="17" max="18" width="9.16666666666667" style="67" customWidth="1"/>
    <col min="19" max="19" width="7.33333333333333" style="67" customWidth="1"/>
    <col min="20" max="20" width="9.16666666666667" style="67" customWidth="1"/>
    <col min="21" max="21" width="8.33333333333333" style="67" customWidth="1"/>
    <col min="22" max="22" width="9.16666666666667" style="67" customWidth="1"/>
    <col min="23" max="23" width="11.1666666666667" style="67" customWidth="1"/>
    <col min="24" max="24" width="9.16666666666667" style="67" customWidth="1"/>
    <col min="25" max="25" width="13.5" style="67" customWidth="1"/>
    <col min="26" max="26" width="4.33333333333333" style="67" customWidth="1"/>
    <col min="27" max="27" width="13.5" style="67" customWidth="1"/>
    <col min="28" max="28" width="12.5" style="67" customWidth="1"/>
    <col min="29" max="29" width="13.5" style="67" customWidth="1"/>
    <col min="30" max="30" width="9.16666666666667" style="67" customWidth="1"/>
    <col min="31" max="31" width="12.5" style="67" customWidth="1"/>
    <col min="32" max="32" width="13.6666666666667" style="67" customWidth="1"/>
    <col min="33" max="33" width="9.16666666666667" style="67" customWidth="1"/>
    <col min="34" max="34" width="15.3333333333333" style="67" customWidth="1"/>
    <col min="35" max="35" width="6.66666666666667" style="254" customWidth="1"/>
    <col min="36" max="36" width="33" style="67" customWidth="1"/>
    <col min="37" max="37" width="7.33333333333333" style="67" customWidth="1"/>
    <col min="38" max="38" width="13.5" style="67" customWidth="1"/>
    <col min="39" max="39" width="10" style="255" customWidth="1"/>
    <col min="40" max="40" width="12.3333333333333" style="255" customWidth="1"/>
    <col min="41" max="41" width="5.16666666666667" style="256" customWidth="1"/>
    <col min="42" max="42" width="22" style="255" customWidth="1"/>
    <col min="43" max="43" width="4.5" style="255" customWidth="1"/>
    <col min="44" max="44" width="10.1666666666667" style="67" customWidth="1"/>
    <col min="45" max="45" width="8.83333333333333" style="67"/>
    <col min="46" max="46" width="14.3333333333333" style="67" customWidth="1"/>
    <col min="47" max="50" width="8.83333333333333" style="67"/>
    <col min="51" max="51" width="14.3333333333333" style="67" customWidth="1"/>
    <col min="52" max="53" width="8.83333333333333" style="67"/>
  </cols>
  <sheetData>
    <row r="1" ht="23" customHeight="1" spans="1:53">
      <c r="A1" s="257" t="s">
        <v>0</v>
      </c>
      <c r="B1" s="117" t="s">
        <v>278</v>
      </c>
      <c r="C1" s="117" t="s">
        <v>33</v>
      </c>
      <c r="D1" s="258" t="s">
        <v>279</v>
      </c>
      <c r="E1" s="258" t="s">
        <v>280</v>
      </c>
      <c r="F1" s="259" t="s">
        <v>281</v>
      </c>
      <c r="G1" s="260" t="s">
        <v>282</v>
      </c>
      <c r="H1" s="258" t="s">
        <v>224</v>
      </c>
      <c r="I1" s="258" t="s">
        <v>225</v>
      </c>
      <c r="J1" s="260" t="s">
        <v>283</v>
      </c>
      <c r="K1" s="258" t="s">
        <v>284</v>
      </c>
      <c r="L1" s="258" t="s">
        <v>285</v>
      </c>
      <c r="M1" s="264" t="s">
        <v>286</v>
      </c>
      <c r="N1" s="261" t="s">
        <v>29</v>
      </c>
      <c r="O1" s="261" t="s">
        <v>31</v>
      </c>
      <c r="P1" s="261" t="s">
        <v>287</v>
      </c>
      <c r="Q1" s="266" t="s">
        <v>288</v>
      </c>
      <c r="R1" s="267" t="s">
        <v>289</v>
      </c>
      <c r="S1" s="266" t="s">
        <v>290</v>
      </c>
      <c r="T1" s="266" t="s">
        <v>291</v>
      </c>
      <c r="U1" s="268" t="s">
        <v>292</v>
      </c>
      <c r="V1" s="268" t="s">
        <v>40</v>
      </c>
      <c r="W1" s="268" t="s">
        <v>52</v>
      </c>
      <c r="X1" s="268" t="s">
        <v>64</v>
      </c>
      <c r="Y1" s="268" t="s">
        <v>68</v>
      </c>
      <c r="Z1" s="269" t="s">
        <v>293</v>
      </c>
      <c r="AA1" s="268" t="s">
        <v>83</v>
      </c>
      <c r="AB1" s="268" t="s">
        <v>104</v>
      </c>
      <c r="AC1" s="268" t="s">
        <v>120</v>
      </c>
      <c r="AD1" s="268" t="s">
        <v>146</v>
      </c>
      <c r="AE1" s="268" t="s">
        <v>156</v>
      </c>
      <c r="AF1" s="268" t="s">
        <v>167</v>
      </c>
      <c r="AG1" s="268" t="s">
        <v>179</v>
      </c>
      <c r="AH1" s="268" t="s">
        <v>185</v>
      </c>
      <c r="AI1" s="270" t="s">
        <v>294</v>
      </c>
      <c r="AJ1" s="268" t="s">
        <v>295</v>
      </c>
      <c r="AK1" s="268" t="s">
        <v>296</v>
      </c>
      <c r="AL1" s="268" t="s">
        <v>297</v>
      </c>
      <c r="AM1" s="268" t="s">
        <v>298</v>
      </c>
      <c r="AN1" s="268" t="s">
        <v>299</v>
      </c>
      <c r="AO1" s="271" t="s">
        <v>300</v>
      </c>
      <c r="AP1" s="268" t="s">
        <v>301</v>
      </c>
      <c r="AQ1" s="268" t="s">
        <v>302</v>
      </c>
      <c r="AR1" s="268" t="s">
        <v>303</v>
      </c>
      <c r="AS1" s="268" t="s">
        <v>224</v>
      </c>
      <c r="AT1" s="268" t="s">
        <v>225</v>
      </c>
      <c r="AU1" s="268" t="s">
        <v>31</v>
      </c>
      <c r="AV1" s="272" t="s">
        <v>44</v>
      </c>
      <c r="AW1" s="272" t="s">
        <v>42</v>
      </c>
      <c r="AX1" s="272" t="s">
        <v>46</v>
      </c>
      <c r="AY1" s="272" t="s">
        <v>48</v>
      </c>
      <c r="AZ1" s="272" t="s">
        <v>50</v>
      </c>
      <c r="BA1" s="268" t="s">
        <v>304</v>
      </c>
    </row>
    <row r="2" customHeight="1" spans="2:53">
      <c r="B2" s="67" t="s">
        <v>305</v>
      </c>
      <c r="C2" s="261" t="s">
        <v>306</v>
      </c>
      <c r="D2" s="261" t="s">
        <v>307</v>
      </c>
      <c r="E2" s="261" t="s">
        <v>308</v>
      </c>
      <c r="F2" s="69" t="s">
        <v>309</v>
      </c>
      <c r="G2" s="262" t="str">
        <f t="shared" ref="G2:G65" si="0">IF(H2="","",IF(H2=I2,H2,_xlfn.CONCAT(H2,"-",I2)))</f>
        <v>运维-主设备</v>
      </c>
      <c r="H2" s="117" t="s">
        <v>44</v>
      </c>
      <c r="I2" s="261" t="s">
        <v>310</v>
      </c>
      <c r="J2" s="262" t="str">
        <f t="shared" ref="J2:J65" si="1">IF(K2="","",IF(K2=L2,K2,_xlfn.CONCAT(K2,"-",L2)))</f>
        <v>主机-溴化锂</v>
      </c>
      <c r="K2" s="261" t="s">
        <v>311</v>
      </c>
      <c r="L2" s="261" t="s">
        <v>312</v>
      </c>
      <c r="M2" s="265" t="str">
        <f t="shared" ref="M2:M50" si="2">IF(P2="","",_xlfn.TEXTJOIN("-",TRUE,N2,O2))</f>
        <v>能环-销售部</v>
      </c>
      <c r="N2" s="117" t="s">
        <v>220</v>
      </c>
      <c r="O2" s="117" t="s">
        <v>313</v>
      </c>
      <c r="P2" s="117" t="s">
        <v>314</v>
      </c>
      <c r="Q2" s="261" t="s">
        <v>315</v>
      </c>
      <c r="R2" s="261" t="s">
        <v>316</v>
      </c>
      <c r="S2" s="261" t="s">
        <v>317</v>
      </c>
      <c r="T2" s="261" t="s">
        <v>318</v>
      </c>
      <c r="V2" s="117" t="s">
        <v>42</v>
      </c>
      <c r="W2" s="117" t="s">
        <v>54</v>
      </c>
      <c r="X2" s="67" t="s">
        <v>66</v>
      </c>
      <c r="Y2" s="117" t="s">
        <v>78</v>
      </c>
      <c r="AA2" s="117" t="s">
        <v>85</v>
      </c>
      <c r="AB2" s="117" t="s">
        <v>237</v>
      </c>
      <c r="AC2" s="67" t="s">
        <v>122</v>
      </c>
      <c r="AD2" s="67" t="s">
        <v>148</v>
      </c>
      <c r="AE2" s="117" t="s">
        <v>158</v>
      </c>
      <c r="AF2" s="117" t="s">
        <v>319</v>
      </c>
      <c r="AG2" s="67" t="s">
        <v>181</v>
      </c>
      <c r="AH2" s="117" t="s">
        <v>187</v>
      </c>
      <c r="AI2" s="254">
        <v>0.13</v>
      </c>
      <c r="AJ2" s="67" t="s">
        <v>320</v>
      </c>
      <c r="AK2" s="67" t="s">
        <v>321</v>
      </c>
      <c r="AL2" s="67" t="s">
        <v>322</v>
      </c>
      <c r="AM2" s="67" t="s">
        <v>323</v>
      </c>
      <c r="AN2" s="67" t="s">
        <v>324</v>
      </c>
      <c r="AO2" s="69" t="s">
        <v>325</v>
      </c>
      <c r="AP2" s="67" t="s">
        <v>326</v>
      </c>
      <c r="AQ2" s="67" t="s">
        <v>277</v>
      </c>
      <c r="AR2" s="67" t="s">
        <v>327</v>
      </c>
      <c r="AS2" s="67" t="s">
        <v>44</v>
      </c>
      <c r="AT2" s="67" t="s">
        <v>310</v>
      </c>
      <c r="AU2" s="117" t="s">
        <v>313</v>
      </c>
      <c r="AV2" s="261" t="s">
        <v>310</v>
      </c>
      <c r="AW2" s="117" t="s">
        <v>328</v>
      </c>
      <c r="AX2" s="117" t="s">
        <v>310</v>
      </c>
      <c r="AY2" s="276" t="s">
        <v>329</v>
      </c>
      <c r="AZ2" s="117" t="s">
        <v>330</v>
      </c>
      <c r="BA2" s="117" t="s">
        <v>331</v>
      </c>
    </row>
    <row r="3" customHeight="1" spans="2:53">
      <c r="B3" s="261" t="s">
        <v>220</v>
      </c>
      <c r="C3" s="261" t="s">
        <v>332</v>
      </c>
      <c r="D3" s="263" t="s">
        <v>333</v>
      </c>
      <c r="E3" s="261" t="s">
        <v>334</v>
      </c>
      <c r="F3" s="261" t="s">
        <v>335</v>
      </c>
      <c r="G3" s="262" t="str">
        <f t="shared" si="0"/>
        <v>运维-零售</v>
      </c>
      <c r="H3" s="117" t="s">
        <v>44</v>
      </c>
      <c r="I3" s="117" t="s">
        <v>336</v>
      </c>
      <c r="J3" s="262" t="str">
        <f t="shared" si="1"/>
        <v>主机-电制冷</v>
      </c>
      <c r="K3" s="261" t="s">
        <v>311</v>
      </c>
      <c r="L3" s="261" t="s">
        <v>337</v>
      </c>
      <c r="M3" s="265" t="str">
        <f t="shared" si="2"/>
        <v>能环-客服部</v>
      </c>
      <c r="N3" s="117" t="s">
        <v>220</v>
      </c>
      <c r="O3" s="117" t="s">
        <v>338</v>
      </c>
      <c r="P3" s="117" t="s">
        <v>314</v>
      </c>
      <c r="Q3" s="261" t="s">
        <v>339</v>
      </c>
      <c r="R3" s="261" t="s">
        <v>340</v>
      </c>
      <c r="S3" s="261" t="s">
        <v>341</v>
      </c>
      <c r="T3" s="261" t="s">
        <v>342</v>
      </c>
      <c r="V3" s="117" t="s">
        <v>219</v>
      </c>
      <c r="W3" s="117" t="s">
        <v>56</v>
      </c>
      <c r="Y3" s="67" t="s">
        <v>233</v>
      </c>
      <c r="AA3" s="117" t="s">
        <v>87</v>
      </c>
      <c r="AB3" s="117" t="s">
        <v>238</v>
      </c>
      <c r="AC3" s="67" t="s">
        <v>241</v>
      </c>
      <c r="AD3" s="117" t="s">
        <v>97</v>
      </c>
      <c r="AE3" s="117" t="s">
        <v>160</v>
      </c>
      <c r="AF3" s="67" t="s">
        <v>250</v>
      </c>
      <c r="AG3" s="67" t="s">
        <v>183</v>
      </c>
      <c r="AH3" s="67" t="s">
        <v>197</v>
      </c>
      <c r="AI3" s="254">
        <v>0.09</v>
      </c>
      <c r="AJ3" s="67" t="s">
        <v>343</v>
      </c>
      <c r="AK3" s="67" t="s">
        <v>344</v>
      </c>
      <c r="AL3" s="67" t="s">
        <v>345</v>
      </c>
      <c r="AM3" s="67" t="s">
        <v>346</v>
      </c>
      <c r="AN3" s="67" t="s">
        <v>347</v>
      </c>
      <c r="AO3" s="69" t="s">
        <v>348</v>
      </c>
      <c r="AP3" s="67" t="s">
        <v>349</v>
      </c>
      <c r="AQ3" s="67" t="s">
        <v>350</v>
      </c>
      <c r="AR3" s="67" t="s">
        <v>351</v>
      </c>
      <c r="AS3" s="67" t="s">
        <v>42</v>
      </c>
      <c r="AT3" s="67" t="s">
        <v>336</v>
      </c>
      <c r="AU3" s="117" t="s">
        <v>338</v>
      </c>
      <c r="AV3" s="117" t="s">
        <v>336</v>
      </c>
      <c r="AW3" s="117" t="s">
        <v>352</v>
      </c>
      <c r="AX3" s="117" t="s">
        <v>336</v>
      </c>
      <c r="AY3" s="276" t="s">
        <v>353</v>
      </c>
      <c r="AZ3" s="117" t="s">
        <v>354</v>
      </c>
      <c r="BA3" s="117" t="s">
        <v>355</v>
      </c>
    </row>
    <row r="4" customHeight="1" spans="2:53">
      <c r="B4" s="261" t="s">
        <v>356</v>
      </c>
      <c r="C4" s="261" t="s">
        <v>306</v>
      </c>
      <c r="D4" s="261" t="s">
        <v>357</v>
      </c>
      <c r="E4" s="117" t="s">
        <v>358</v>
      </c>
      <c r="F4" s="261" t="s">
        <v>359</v>
      </c>
      <c r="G4" s="262" t="str">
        <f t="shared" si="0"/>
        <v>运维-运行</v>
      </c>
      <c r="H4" s="117" t="s">
        <v>44</v>
      </c>
      <c r="I4" s="117" t="s">
        <v>219</v>
      </c>
      <c r="J4" s="262" t="str">
        <f t="shared" si="1"/>
        <v>主机-真空锅炉</v>
      </c>
      <c r="K4" s="261" t="s">
        <v>311</v>
      </c>
      <c r="L4" s="261" t="s">
        <v>360</v>
      </c>
      <c r="M4" s="265" t="str">
        <f t="shared" si="2"/>
        <v>能环-运维部</v>
      </c>
      <c r="N4" s="117" t="s">
        <v>220</v>
      </c>
      <c r="O4" s="117" t="s">
        <v>361</v>
      </c>
      <c r="P4" s="117" t="s">
        <v>314</v>
      </c>
      <c r="Q4" s="69"/>
      <c r="R4" s="69" t="s">
        <v>362</v>
      </c>
      <c r="S4" s="69"/>
      <c r="T4" s="69"/>
      <c r="V4" s="117" t="s">
        <v>46</v>
      </c>
      <c r="W4" s="117" t="s">
        <v>58</v>
      </c>
      <c r="X4" s="117"/>
      <c r="Y4" s="67" t="s">
        <v>363</v>
      </c>
      <c r="AA4" s="117" t="s">
        <v>89</v>
      </c>
      <c r="AB4" s="117" t="s">
        <v>97</v>
      </c>
      <c r="AC4" s="67" t="s">
        <v>126</v>
      </c>
      <c r="AD4" s="117" t="s">
        <v>99</v>
      </c>
      <c r="AE4" s="117" t="s">
        <v>162</v>
      </c>
      <c r="AF4" s="67" t="s">
        <v>175</v>
      </c>
      <c r="AH4" s="67" t="s">
        <v>364</v>
      </c>
      <c r="AI4" s="254">
        <v>0.06</v>
      </c>
      <c r="AJ4" s="67" t="s">
        <v>365</v>
      </c>
      <c r="AL4" s="67" t="s">
        <v>366</v>
      </c>
      <c r="AM4" s="67" t="s">
        <v>367</v>
      </c>
      <c r="AN4" s="67" t="s">
        <v>368</v>
      </c>
      <c r="AO4" s="69" t="s">
        <v>369</v>
      </c>
      <c r="AP4" s="67" t="s">
        <v>370</v>
      </c>
      <c r="AQ4" s="67" t="s">
        <v>371</v>
      </c>
      <c r="AS4" s="67" t="s">
        <v>48</v>
      </c>
      <c r="AT4" s="67" t="s">
        <v>219</v>
      </c>
      <c r="AU4" s="117" t="s">
        <v>361</v>
      </c>
      <c r="AV4" s="117" t="s">
        <v>219</v>
      </c>
      <c r="AW4" s="117" t="s">
        <v>372</v>
      </c>
      <c r="AX4" s="117" t="s">
        <v>62</v>
      </c>
      <c r="AZ4" s="117" t="s">
        <v>373</v>
      </c>
      <c r="BA4" s="117" t="s">
        <v>62</v>
      </c>
    </row>
    <row r="5" customHeight="1" spans="2:52">
      <c r="B5" s="261" t="s">
        <v>374</v>
      </c>
      <c r="C5" s="261" t="s">
        <v>306</v>
      </c>
      <c r="D5" s="261" t="s">
        <v>375</v>
      </c>
      <c r="E5" s="117" t="s">
        <v>376</v>
      </c>
      <c r="F5" s="261" t="s">
        <v>377</v>
      </c>
      <c r="G5" s="262" t="str">
        <f t="shared" si="0"/>
        <v>运维-清洗</v>
      </c>
      <c r="H5" s="117" t="s">
        <v>44</v>
      </c>
      <c r="I5" s="117" t="s">
        <v>378</v>
      </c>
      <c r="J5" s="262" t="str">
        <f t="shared" si="1"/>
        <v>主机-常压锅炉</v>
      </c>
      <c r="K5" s="261" t="s">
        <v>311</v>
      </c>
      <c r="L5" s="261" t="s">
        <v>379</v>
      </c>
      <c r="M5" s="265" t="str">
        <f t="shared" si="2"/>
        <v>能环-工程部</v>
      </c>
      <c r="N5" s="117" t="s">
        <v>220</v>
      </c>
      <c r="O5" s="117" t="s">
        <v>380</v>
      </c>
      <c r="P5" s="117" t="s">
        <v>314</v>
      </c>
      <c r="Q5" s="69"/>
      <c r="R5" s="69"/>
      <c r="S5" s="69"/>
      <c r="T5" s="69"/>
      <c r="V5" s="117" t="s">
        <v>48</v>
      </c>
      <c r="W5" s="117" t="s">
        <v>60</v>
      </c>
      <c r="X5" s="117"/>
      <c r="Y5" s="67" t="s">
        <v>381</v>
      </c>
      <c r="AA5" s="117" t="s">
        <v>91</v>
      </c>
      <c r="AB5" s="117" t="s">
        <v>99</v>
      </c>
      <c r="AC5" s="67" t="s">
        <v>242</v>
      </c>
      <c r="AD5" s="117" t="s">
        <v>101</v>
      </c>
      <c r="AE5" s="117" t="s">
        <v>164</v>
      </c>
      <c r="AF5" s="117" t="s">
        <v>173</v>
      </c>
      <c r="AH5" s="67" t="s">
        <v>382</v>
      </c>
      <c r="AI5" s="254">
        <v>0.03</v>
      </c>
      <c r="AJ5" s="67" t="s">
        <v>383</v>
      </c>
      <c r="AL5" s="67" t="s">
        <v>384</v>
      </c>
      <c r="AM5" s="67" t="s">
        <v>324</v>
      </c>
      <c r="AN5" s="67" t="s">
        <v>385</v>
      </c>
      <c r="AO5" s="273" t="s">
        <v>386</v>
      </c>
      <c r="AP5" s="67" t="s">
        <v>387</v>
      </c>
      <c r="AQ5" s="67"/>
      <c r="AS5" s="67" t="s">
        <v>46</v>
      </c>
      <c r="AT5" s="67" t="s">
        <v>378</v>
      </c>
      <c r="AU5" s="117" t="s">
        <v>380</v>
      </c>
      <c r="AV5" s="117" t="s">
        <v>378</v>
      </c>
      <c r="AW5" s="117" t="s">
        <v>388</v>
      </c>
      <c r="AZ5" s="117" t="s">
        <v>62</v>
      </c>
    </row>
    <row r="6" s="67" customFormat="1" customHeight="1" spans="2:49">
      <c r="B6" s="261" t="s">
        <v>389</v>
      </c>
      <c r="C6" s="261" t="s">
        <v>332</v>
      </c>
      <c r="D6" s="261" t="s">
        <v>390</v>
      </c>
      <c r="E6" s="261" t="s">
        <v>321</v>
      </c>
      <c r="F6" s="261" t="s">
        <v>391</v>
      </c>
      <c r="G6" s="262" t="str">
        <f t="shared" si="0"/>
        <v>运维-维修</v>
      </c>
      <c r="H6" s="117" t="s">
        <v>44</v>
      </c>
      <c r="I6" s="117" t="s">
        <v>226</v>
      </c>
      <c r="J6" s="262" t="str">
        <f t="shared" si="1"/>
        <v>辅机-冷却塔</v>
      </c>
      <c r="K6" s="261" t="s">
        <v>392</v>
      </c>
      <c r="L6" s="261" t="s">
        <v>393</v>
      </c>
      <c r="M6" s="265" t="str">
        <f t="shared" si="2"/>
        <v>能环-商贸部</v>
      </c>
      <c r="N6" s="117" t="s">
        <v>220</v>
      </c>
      <c r="O6" s="117" t="s">
        <v>394</v>
      </c>
      <c r="P6" s="117" t="s">
        <v>314</v>
      </c>
      <c r="Q6" s="69"/>
      <c r="R6" s="69"/>
      <c r="S6" s="69"/>
      <c r="T6" s="69"/>
      <c r="V6" s="117" t="s">
        <v>50</v>
      </c>
      <c r="W6" s="117" t="s">
        <v>62</v>
      </c>
      <c r="Y6" s="67" t="s">
        <v>395</v>
      </c>
      <c r="AA6" s="117" t="s">
        <v>93</v>
      </c>
      <c r="AB6" s="117" t="s">
        <v>101</v>
      </c>
      <c r="AC6" s="67" t="s">
        <v>134</v>
      </c>
      <c r="AD6" s="67" t="s">
        <v>247</v>
      </c>
      <c r="AE6" s="67" t="s">
        <v>62</v>
      </c>
      <c r="AF6" s="67" t="s">
        <v>177</v>
      </c>
      <c r="AH6" s="67" t="s">
        <v>396</v>
      </c>
      <c r="AI6" s="254">
        <v>0.01</v>
      </c>
      <c r="AN6" s="67" t="s">
        <v>397</v>
      </c>
      <c r="AO6" s="118" t="s">
        <v>398</v>
      </c>
      <c r="AP6" s="67" t="s">
        <v>399</v>
      </c>
      <c r="AS6" s="67" t="s">
        <v>50</v>
      </c>
      <c r="AT6" s="67" t="s">
        <v>226</v>
      </c>
      <c r="AU6" s="117" t="s">
        <v>394</v>
      </c>
      <c r="AV6" s="117" t="s">
        <v>226</v>
      </c>
      <c r="AW6" s="117" t="s">
        <v>400</v>
      </c>
    </row>
    <row r="7" s="67" customFormat="1" customHeight="1" spans="2:49">
      <c r="B7" s="69" t="s">
        <v>401</v>
      </c>
      <c r="C7" s="261" t="s">
        <v>306</v>
      </c>
      <c r="D7" s="261" t="s">
        <v>402</v>
      </c>
      <c r="E7" s="117" t="s">
        <v>341</v>
      </c>
      <c r="F7" s="69"/>
      <c r="G7" s="262" t="str">
        <f t="shared" si="0"/>
        <v>运维-保养</v>
      </c>
      <c r="H7" s="117" t="s">
        <v>44</v>
      </c>
      <c r="I7" s="117" t="s">
        <v>228</v>
      </c>
      <c r="J7" s="262" t="str">
        <f t="shared" si="1"/>
        <v>辅机-水泵</v>
      </c>
      <c r="K7" s="261" t="s">
        <v>392</v>
      </c>
      <c r="L7" s="261" t="s">
        <v>403</v>
      </c>
      <c r="M7" s="265" t="str">
        <f t="shared" si="2"/>
        <v>能环-信息部</v>
      </c>
      <c r="N7" s="117" t="s">
        <v>220</v>
      </c>
      <c r="O7" s="117" t="s">
        <v>404</v>
      </c>
      <c r="P7" s="117" t="s">
        <v>314</v>
      </c>
      <c r="Q7" s="69"/>
      <c r="R7" s="69"/>
      <c r="S7" s="69"/>
      <c r="T7" s="69"/>
      <c r="V7" s="117" t="s">
        <v>226</v>
      </c>
      <c r="W7" s="117"/>
      <c r="Y7" s="67" t="s">
        <v>405</v>
      </c>
      <c r="AA7" s="117" t="s">
        <v>95</v>
      </c>
      <c r="AB7" s="67" t="s">
        <v>110</v>
      </c>
      <c r="AC7" s="67" t="s">
        <v>138</v>
      </c>
      <c r="AD7" s="67" t="s">
        <v>248</v>
      </c>
      <c r="AH7" s="67" t="s">
        <v>406</v>
      </c>
      <c r="AI7" s="254"/>
      <c r="AN7" s="67" t="s">
        <v>407</v>
      </c>
      <c r="AO7" s="273" t="s">
        <v>369</v>
      </c>
      <c r="AP7" s="67" t="s">
        <v>408</v>
      </c>
      <c r="AS7" s="67" t="s">
        <v>304</v>
      </c>
      <c r="AT7" s="67" t="s">
        <v>228</v>
      </c>
      <c r="AU7" s="117" t="s">
        <v>404</v>
      </c>
      <c r="AV7" s="117" t="s">
        <v>228</v>
      </c>
      <c r="AW7" s="117" t="s">
        <v>62</v>
      </c>
    </row>
    <row r="8" s="67" customFormat="1" customHeight="1" spans="2:48">
      <c r="B8" s="67" t="s">
        <v>409</v>
      </c>
      <c r="C8" s="261" t="s">
        <v>306</v>
      </c>
      <c r="D8" s="261" t="s">
        <v>410</v>
      </c>
      <c r="E8" s="261" t="s">
        <v>411</v>
      </c>
      <c r="F8" s="69"/>
      <c r="G8" s="262" t="str">
        <f t="shared" si="0"/>
        <v>运维-改造</v>
      </c>
      <c r="H8" s="117" t="s">
        <v>44</v>
      </c>
      <c r="I8" s="117" t="s">
        <v>372</v>
      </c>
      <c r="J8" s="262" t="str">
        <f t="shared" si="1"/>
        <v>辅机-风机</v>
      </c>
      <c r="K8" s="261" t="s">
        <v>392</v>
      </c>
      <c r="L8" s="261" t="s">
        <v>412</v>
      </c>
      <c r="M8" s="265" t="str">
        <f t="shared" si="2"/>
        <v>能环-综合部</v>
      </c>
      <c r="N8" s="117" t="s">
        <v>220</v>
      </c>
      <c r="O8" s="117" t="s">
        <v>413</v>
      </c>
      <c r="P8" s="117" t="s">
        <v>314</v>
      </c>
      <c r="Q8" s="69"/>
      <c r="R8" s="69"/>
      <c r="S8" s="69"/>
      <c r="T8" s="69"/>
      <c r="V8" s="117" t="s">
        <v>228</v>
      </c>
      <c r="Y8" s="67" t="s">
        <v>414</v>
      </c>
      <c r="AA8" s="117" t="s">
        <v>97</v>
      </c>
      <c r="AB8" s="67" t="s">
        <v>112</v>
      </c>
      <c r="AC8" s="117" t="s">
        <v>97</v>
      </c>
      <c r="AD8" s="67" t="s">
        <v>240</v>
      </c>
      <c r="AH8" s="67" t="s">
        <v>415</v>
      </c>
      <c r="AI8" s="254"/>
      <c r="AN8" s="67" t="s">
        <v>416</v>
      </c>
      <c r="AO8" s="118" t="s">
        <v>417</v>
      </c>
      <c r="AS8" s="67" t="s">
        <v>351</v>
      </c>
      <c r="AT8" s="67" t="s">
        <v>372</v>
      </c>
      <c r="AU8" s="117" t="s">
        <v>413</v>
      </c>
      <c r="AV8" s="117" t="s">
        <v>372</v>
      </c>
    </row>
    <row r="9" s="67" customFormat="1" customHeight="1" spans="2:48">
      <c r="B9" s="67" t="s">
        <v>418</v>
      </c>
      <c r="C9" s="261" t="s">
        <v>306</v>
      </c>
      <c r="D9" s="261" t="s">
        <v>419</v>
      </c>
      <c r="E9" s="261" t="s">
        <v>420</v>
      </c>
      <c r="F9" s="69"/>
      <c r="G9" s="262" t="str">
        <f t="shared" si="0"/>
        <v>运维-其他</v>
      </c>
      <c r="H9" s="117" t="s">
        <v>44</v>
      </c>
      <c r="I9" s="117" t="s">
        <v>62</v>
      </c>
      <c r="J9" s="262" t="str">
        <f t="shared" si="1"/>
        <v>辅机-管道阀门</v>
      </c>
      <c r="K9" s="261" t="s">
        <v>392</v>
      </c>
      <c r="L9" s="261" t="s">
        <v>421</v>
      </c>
      <c r="M9" s="265" t="str">
        <f t="shared" si="2"/>
        <v>能环-财务部</v>
      </c>
      <c r="N9" s="117" t="s">
        <v>220</v>
      </c>
      <c r="O9" s="117" t="s">
        <v>290</v>
      </c>
      <c r="P9" s="117" t="s">
        <v>314</v>
      </c>
      <c r="Q9" s="69"/>
      <c r="R9" s="69"/>
      <c r="S9" s="69"/>
      <c r="T9" s="69"/>
      <c r="V9" s="117"/>
      <c r="Y9" s="67" t="s">
        <v>422</v>
      </c>
      <c r="AA9" s="117" t="s">
        <v>99</v>
      </c>
      <c r="AB9" s="67" t="s">
        <v>114</v>
      </c>
      <c r="AC9" s="117" t="s">
        <v>99</v>
      </c>
      <c r="AD9" s="67" t="s">
        <v>246</v>
      </c>
      <c r="AH9" s="117" t="s">
        <v>423</v>
      </c>
      <c r="AI9" s="254"/>
      <c r="AN9" s="67" t="s">
        <v>424</v>
      </c>
      <c r="AO9" s="273" t="s">
        <v>425</v>
      </c>
      <c r="AT9" s="67" t="s">
        <v>62</v>
      </c>
      <c r="AU9" s="117" t="s">
        <v>290</v>
      </c>
      <c r="AV9" s="117" t="s">
        <v>62</v>
      </c>
    </row>
    <row r="10" s="67" customFormat="1" customHeight="1" spans="2:47">
      <c r="B10" s="67" t="s">
        <v>426</v>
      </c>
      <c r="C10" s="261" t="s">
        <v>332</v>
      </c>
      <c r="D10" s="261" t="s">
        <v>427</v>
      </c>
      <c r="E10" s="261" t="s">
        <v>428</v>
      </c>
      <c r="F10" s="69"/>
      <c r="G10" s="262" t="str">
        <f t="shared" si="0"/>
        <v>工程-租赁</v>
      </c>
      <c r="H10" s="117" t="s">
        <v>42</v>
      </c>
      <c r="I10" s="117" t="s">
        <v>328</v>
      </c>
      <c r="J10" s="262" t="str">
        <f t="shared" si="1"/>
        <v>其他</v>
      </c>
      <c r="K10" s="261" t="s">
        <v>62</v>
      </c>
      <c r="L10" s="261" t="s">
        <v>62</v>
      </c>
      <c r="M10" s="265" t="str">
        <f t="shared" si="2"/>
        <v>能环-总裁室</v>
      </c>
      <c r="N10" s="117" t="s">
        <v>220</v>
      </c>
      <c r="O10" s="117" t="s">
        <v>429</v>
      </c>
      <c r="P10" s="117" t="s">
        <v>314</v>
      </c>
      <c r="Q10" s="69"/>
      <c r="R10" s="69"/>
      <c r="S10" s="69"/>
      <c r="T10" s="69"/>
      <c r="V10" s="117"/>
      <c r="Y10" s="67" t="s">
        <v>430</v>
      </c>
      <c r="AA10" s="117" t="s">
        <v>101</v>
      </c>
      <c r="AB10" s="67" t="s">
        <v>239</v>
      </c>
      <c r="AC10" s="117" t="s">
        <v>101</v>
      </c>
      <c r="AD10" s="67" t="s">
        <v>62</v>
      </c>
      <c r="AH10" s="67" t="s">
        <v>431</v>
      </c>
      <c r="AI10" s="254"/>
      <c r="AN10" s="67" t="s">
        <v>62</v>
      </c>
      <c r="AO10" s="118" t="s">
        <v>432</v>
      </c>
      <c r="AT10" s="67" t="s">
        <v>328</v>
      </c>
      <c r="AU10" s="117" t="s">
        <v>429</v>
      </c>
    </row>
    <row r="11" s="67" customFormat="1" customHeight="1" spans="4:46">
      <c r="D11" s="261" t="s">
        <v>433</v>
      </c>
      <c r="E11" s="261" t="s">
        <v>434</v>
      </c>
      <c r="F11" s="69"/>
      <c r="G11" s="262" t="str">
        <f t="shared" si="0"/>
        <v>工程-置换</v>
      </c>
      <c r="H11" s="117" t="s">
        <v>42</v>
      </c>
      <c r="I11" s="117" t="s">
        <v>352</v>
      </c>
      <c r="J11" s="262" t="str">
        <f t="shared" si="1"/>
        <v/>
      </c>
      <c r="K11" s="69"/>
      <c r="L11" s="69"/>
      <c r="M11" s="265" t="str">
        <f t="shared" si="2"/>
        <v>冷暖-销售部</v>
      </c>
      <c r="N11" s="117" t="s">
        <v>356</v>
      </c>
      <c r="O11" s="67" t="s">
        <v>313</v>
      </c>
      <c r="P11" s="117" t="s">
        <v>314</v>
      </c>
      <c r="Q11" s="69"/>
      <c r="R11" s="69"/>
      <c r="S11" s="69"/>
      <c r="T11" s="69"/>
      <c r="V11" s="117"/>
      <c r="Y11" s="117" t="s">
        <v>435</v>
      </c>
      <c r="AA11" s="67" t="s">
        <v>236</v>
      </c>
      <c r="AB11" s="67" t="s">
        <v>240</v>
      </c>
      <c r="AC11" s="117" t="s">
        <v>243</v>
      </c>
      <c r="AH11" s="117" t="s">
        <v>251</v>
      </c>
      <c r="AI11" s="254"/>
      <c r="AO11" s="118" t="s">
        <v>436</v>
      </c>
      <c r="AT11" s="67" t="s">
        <v>352</v>
      </c>
    </row>
    <row r="12" s="67" customFormat="1" customHeight="1" spans="5:46">
      <c r="E12" s="261" t="s">
        <v>437</v>
      </c>
      <c r="F12" s="69"/>
      <c r="G12" s="262" t="str">
        <f t="shared" si="0"/>
        <v>工程-改造</v>
      </c>
      <c r="H12" s="117" t="s">
        <v>42</v>
      </c>
      <c r="I12" s="117" t="s">
        <v>372</v>
      </c>
      <c r="J12" s="262" t="str">
        <f t="shared" si="1"/>
        <v/>
      </c>
      <c r="K12" s="69"/>
      <c r="L12" s="69"/>
      <c r="M12" s="265" t="str">
        <f t="shared" si="2"/>
        <v>冷暖-客服部</v>
      </c>
      <c r="N12" s="117" t="s">
        <v>356</v>
      </c>
      <c r="O12" s="67" t="s">
        <v>338</v>
      </c>
      <c r="P12" s="117" t="s">
        <v>314</v>
      </c>
      <c r="Q12" s="69"/>
      <c r="R12" s="69"/>
      <c r="S12" s="69"/>
      <c r="T12" s="69"/>
      <c r="V12" s="117"/>
      <c r="Y12" s="67" t="s">
        <v>62</v>
      </c>
      <c r="AA12" s="117" t="s">
        <v>62</v>
      </c>
      <c r="AB12" s="67" t="s">
        <v>62</v>
      </c>
      <c r="AC12" s="117" t="s">
        <v>143</v>
      </c>
      <c r="AH12" s="67" t="s">
        <v>252</v>
      </c>
      <c r="AI12" s="254"/>
      <c r="AO12" s="118" t="s">
        <v>425</v>
      </c>
      <c r="AT12" s="67" t="s">
        <v>388</v>
      </c>
    </row>
    <row r="13" s="67" customFormat="1" customHeight="1" spans="5:46">
      <c r="E13" s="261" t="s">
        <v>438</v>
      </c>
      <c r="F13" s="69"/>
      <c r="G13" s="262" t="str">
        <f t="shared" si="0"/>
        <v>工程-自控</v>
      </c>
      <c r="H13" s="117" t="s">
        <v>42</v>
      </c>
      <c r="I13" s="117" t="s">
        <v>388</v>
      </c>
      <c r="J13" s="262" t="str">
        <f t="shared" si="1"/>
        <v/>
      </c>
      <c r="K13" s="69"/>
      <c r="L13" s="69"/>
      <c r="M13" s="265" t="str">
        <f t="shared" si="2"/>
        <v>冷暖-运维部</v>
      </c>
      <c r="N13" s="117" t="s">
        <v>356</v>
      </c>
      <c r="O13" s="67" t="s">
        <v>361</v>
      </c>
      <c r="P13" s="117" t="s">
        <v>314</v>
      </c>
      <c r="Q13" s="69"/>
      <c r="R13" s="69"/>
      <c r="S13" s="69"/>
      <c r="T13" s="69"/>
      <c r="V13" s="117"/>
      <c r="AC13" s="67" t="s">
        <v>244</v>
      </c>
      <c r="AH13" s="67" t="s">
        <v>439</v>
      </c>
      <c r="AI13" s="254"/>
      <c r="AO13" s="118" t="s">
        <v>440</v>
      </c>
      <c r="AT13" s="67" t="s">
        <v>400</v>
      </c>
    </row>
    <row r="14" s="67" customFormat="1" customHeight="1" spans="5:46">
      <c r="E14" s="261" t="s">
        <v>441</v>
      </c>
      <c r="F14" s="69"/>
      <c r="G14" s="262" t="str">
        <f t="shared" si="0"/>
        <v>工程-安装</v>
      </c>
      <c r="H14" s="117" t="s">
        <v>42</v>
      </c>
      <c r="I14" s="117" t="s">
        <v>400</v>
      </c>
      <c r="J14" s="262" t="str">
        <f t="shared" si="1"/>
        <v/>
      </c>
      <c r="K14" s="69"/>
      <c r="L14" s="69"/>
      <c r="M14" s="265" t="str">
        <f t="shared" si="2"/>
        <v>冷暖-工程部</v>
      </c>
      <c r="N14" s="117" t="s">
        <v>356</v>
      </c>
      <c r="O14" s="67" t="s">
        <v>380</v>
      </c>
      <c r="P14" s="117" t="s">
        <v>314</v>
      </c>
      <c r="Q14" s="69"/>
      <c r="R14" s="69"/>
      <c r="S14" s="69"/>
      <c r="T14" s="69"/>
      <c r="AC14" s="67" t="s">
        <v>245</v>
      </c>
      <c r="AH14" s="67" t="s">
        <v>62</v>
      </c>
      <c r="AI14" s="254"/>
      <c r="AO14" s="118" t="s">
        <v>442</v>
      </c>
      <c r="AT14" s="274" t="s">
        <v>329</v>
      </c>
    </row>
    <row r="15" s="67" customFormat="1" customHeight="1" spans="5:46">
      <c r="E15" s="261" t="s">
        <v>443</v>
      </c>
      <c r="F15" s="69"/>
      <c r="G15" s="262" t="str">
        <f t="shared" si="0"/>
        <v>工程-其他</v>
      </c>
      <c r="H15" s="117" t="s">
        <v>42</v>
      </c>
      <c r="I15" s="117" t="s">
        <v>62</v>
      </c>
      <c r="J15" s="262" t="str">
        <f t="shared" si="1"/>
        <v/>
      </c>
      <c r="K15" s="69"/>
      <c r="L15" s="69"/>
      <c r="M15" s="265" t="str">
        <f t="shared" si="2"/>
        <v>冷暖-商贸部</v>
      </c>
      <c r="N15" s="117" t="s">
        <v>356</v>
      </c>
      <c r="O15" s="67" t="s">
        <v>394</v>
      </c>
      <c r="P15" s="117" t="s">
        <v>314</v>
      </c>
      <c r="Q15" s="69"/>
      <c r="R15" s="69"/>
      <c r="S15" s="69"/>
      <c r="T15" s="69"/>
      <c r="AC15" s="67" t="s">
        <v>240</v>
      </c>
      <c r="AI15" s="254"/>
      <c r="AO15" s="118" t="s">
        <v>444</v>
      </c>
      <c r="AT15" s="274" t="s">
        <v>353</v>
      </c>
    </row>
    <row r="16" s="67" customFormat="1" customHeight="1" spans="5:46">
      <c r="E16" s="261" t="s">
        <v>445</v>
      </c>
      <c r="F16" s="69"/>
      <c r="G16" s="262" t="str">
        <f t="shared" si="0"/>
        <v>EMC-制冷与供暖运营</v>
      </c>
      <c r="H16" s="117" t="s">
        <v>48</v>
      </c>
      <c r="I16" s="117" t="s">
        <v>329</v>
      </c>
      <c r="J16" s="262" t="str">
        <f t="shared" si="1"/>
        <v/>
      </c>
      <c r="K16" s="69"/>
      <c r="L16" s="69"/>
      <c r="M16" s="265" t="str">
        <f t="shared" si="2"/>
        <v>冷暖-信息部</v>
      </c>
      <c r="N16" s="117" t="s">
        <v>356</v>
      </c>
      <c r="O16" s="67" t="s">
        <v>404</v>
      </c>
      <c r="P16" s="117" t="s">
        <v>314</v>
      </c>
      <c r="Q16" s="69"/>
      <c r="R16" s="69"/>
      <c r="S16" s="69"/>
      <c r="T16" s="69"/>
      <c r="AC16" s="67" t="s">
        <v>246</v>
      </c>
      <c r="AI16" s="254"/>
      <c r="AO16" s="118" t="s">
        <v>446</v>
      </c>
      <c r="AT16" s="67" t="s">
        <v>330</v>
      </c>
    </row>
    <row r="17" s="67" customFormat="1" customHeight="1" spans="5:46">
      <c r="E17" s="261" t="s">
        <v>447</v>
      </c>
      <c r="F17" s="69"/>
      <c r="G17" s="262" t="str">
        <f t="shared" si="0"/>
        <v>EMC-节能运营</v>
      </c>
      <c r="H17" s="117" t="s">
        <v>48</v>
      </c>
      <c r="I17" s="117" t="s">
        <v>353</v>
      </c>
      <c r="J17" s="262" t="str">
        <f t="shared" si="1"/>
        <v/>
      </c>
      <c r="K17" s="69"/>
      <c r="L17" s="69"/>
      <c r="M17" s="265" t="str">
        <f t="shared" si="2"/>
        <v>冷暖-综合部</v>
      </c>
      <c r="N17" s="117" t="s">
        <v>356</v>
      </c>
      <c r="O17" s="67" t="s">
        <v>413</v>
      </c>
      <c r="P17" s="117" t="s">
        <v>314</v>
      </c>
      <c r="Q17" s="69"/>
      <c r="R17" s="69"/>
      <c r="S17" s="69"/>
      <c r="T17" s="69"/>
      <c r="AC17" s="117" t="s">
        <v>62</v>
      </c>
      <c r="AI17" s="254"/>
      <c r="AO17" s="118" t="s">
        <v>448</v>
      </c>
      <c r="AT17" s="67" t="s">
        <v>354</v>
      </c>
    </row>
    <row r="18" s="67" customFormat="1" customHeight="1" spans="5:46">
      <c r="E18" s="261" t="s">
        <v>449</v>
      </c>
      <c r="F18" s="69"/>
      <c r="G18" s="262" t="str">
        <f t="shared" si="0"/>
        <v>商贸-主设备</v>
      </c>
      <c r="H18" s="117" t="s">
        <v>46</v>
      </c>
      <c r="I18" s="117" t="s">
        <v>310</v>
      </c>
      <c r="J18" s="262" t="str">
        <f t="shared" si="1"/>
        <v/>
      </c>
      <c r="K18" s="69"/>
      <c r="L18" s="69"/>
      <c r="M18" s="265" t="str">
        <f t="shared" si="2"/>
        <v>冷暖-财务部</v>
      </c>
      <c r="N18" s="117" t="s">
        <v>356</v>
      </c>
      <c r="O18" s="67" t="s">
        <v>290</v>
      </c>
      <c r="P18" s="117" t="s">
        <v>314</v>
      </c>
      <c r="Q18" s="69"/>
      <c r="R18" s="69"/>
      <c r="S18" s="69"/>
      <c r="T18" s="69"/>
      <c r="AI18" s="254"/>
      <c r="AO18" s="118" t="s">
        <v>450</v>
      </c>
      <c r="AT18" s="67" t="s">
        <v>373</v>
      </c>
    </row>
    <row r="19" s="67" customFormat="1" customHeight="1" spans="5:46">
      <c r="E19" s="261" t="s">
        <v>451</v>
      </c>
      <c r="F19" s="69"/>
      <c r="G19" s="262" t="str">
        <f t="shared" si="0"/>
        <v>商贸-零售</v>
      </c>
      <c r="H19" s="117" t="s">
        <v>46</v>
      </c>
      <c r="I19" s="117" t="s">
        <v>336</v>
      </c>
      <c r="J19" s="262" t="str">
        <f t="shared" si="1"/>
        <v/>
      </c>
      <c r="K19" s="69"/>
      <c r="L19" s="69"/>
      <c r="M19" s="265" t="str">
        <f t="shared" si="2"/>
        <v>冷暖-总裁室</v>
      </c>
      <c r="N19" s="117" t="s">
        <v>356</v>
      </c>
      <c r="O19" s="67" t="s">
        <v>429</v>
      </c>
      <c r="P19" s="117" t="s">
        <v>314</v>
      </c>
      <c r="Q19" s="69"/>
      <c r="R19" s="69"/>
      <c r="S19" s="69"/>
      <c r="T19" s="69"/>
      <c r="AI19" s="254"/>
      <c r="AO19" s="118" t="s">
        <v>452</v>
      </c>
      <c r="AT19" s="67" t="s">
        <v>331</v>
      </c>
    </row>
    <row r="20" s="67" customFormat="1" customHeight="1" spans="5:46">
      <c r="E20" s="261" t="s">
        <v>453</v>
      </c>
      <c r="F20" s="69"/>
      <c r="G20" s="262" t="str">
        <f t="shared" si="0"/>
        <v>商贸-其他</v>
      </c>
      <c r="H20" s="117" t="s">
        <v>46</v>
      </c>
      <c r="I20" s="117" t="s">
        <v>62</v>
      </c>
      <c r="J20" s="262" t="str">
        <f t="shared" si="1"/>
        <v/>
      </c>
      <c r="K20" s="69"/>
      <c r="L20" s="69"/>
      <c r="M20" s="265" t="str">
        <f t="shared" si="2"/>
        <v>荣辉-销售部</v>
      </c>
      <c r="N20" s="67" t="s">
        <v>374</v>
      </c>
      <c r="O20" s="67" t="s">
        <v>313</v>
      </c>
      <c r="P20" s="117" t="s">
        <v>314</v>
      </c>
      <c r="Q20" s="69"/>
      <c r="R20" s="69"/>
      <c r="S20" s="69"/>
      <c r="T20" s="69"/>
      <c r="AI20" s="254"/>
      <c r="AO20" s="275" t="s">
        <v>454</v>
      </c>
      <c r="AT20" s="67" t="s">
        <v>355</v>
      </c>
    </row>
    <row r="21" s="67" customFormat="1" customHeight="1" spans="5:46">
      <c r="E21" s="261" t="s">
        <v>455</v>
      </c>
      <c r="F21" s="69"/>
      <c r="G21" s="262" t="str">
        <f t="shared" si="0"/>
        <v>信息-推广</v>
      </c>
      <c r="H21" s="117" t="s">
        <v>50</v>
      </c>
      <c r="I21" s="117" t="s">
        <v>330</v>
      </c>
      <c r="J21" s="262" t="str">
        <f t="shared" si="1"/>
        <v/>
      </c>
      <c r="K21" s="69"/>
      <c r="L21" s="69"/>
      <c r="M21" s="265" t="str">
        <f t="shared" si="2"/>
        <v>荣辉-客服部</v>
      </c>
      <c r="N21" s="67" t="s">
        <v>374</v>
      </c>
      <c r="O21" s="67" t="s">
        <v>338</v>
      </c>
      <c r="P21" s="117" t="s">
        <v>314</v>
      </c>
      <c r="Q21" s="69"/>
      <c r="R21" s="69"/>
      <c r="S21" s="69"/>
      <c r="T21" s="69"/>
      <c r="AI21" s="254"/>
      <c r="AO21" s="118" t="s">
        <v>456</v>
      </c>
      <c r="AT21" s="67" t="s">
        <v>31</v>
      </c>
    </row>
    <row r="22" s="67" customFormat="1" customHeight="1" spans="5:46">
      <c r="E22" s="117"/>
      <c r="F22" s="69"/>
      <c r="G22" s="262" t="str">
        <f t="shared" si="0"/>
        <v>信息-智能物联</v>
      </c>
      <c r="H22" s="117" t="s">
        <v>50</v>
      </c>
      <c r="I22" s="117" t="s">
        <v>354</v>
      </c>
      <c r="J22" s="262" t="str">
        <f t="shared" si="1"/>
        <v/>
      </c>
      <c r="K22" s="69"/>
      <c r="L22" s="69"/>
      <c r="M22" s="265" t="str">
        <f t="shared" si="2"/>
        <v>荣辉-运维部</v>
      </c>
      <c r="N22" s="67" t="s">
        <v>374</v>
      </c>
      <c r="O22" s="67" t="s">
        <v>361</v>
      </c>
      <c r="P22" s="117" t="s">
        <v>314</v>
      </c>
      <c r="Q22" s="69"/>
      <c r="R22" s="69"/>
      <c r="S22" s="69"/>
      <c r="T22" s="69"/>
      <c r="AI22" s="254"/>
      <c r="AO22" s="118" t="s">
        <v>457</v>
      </c>
      <c r="AT22" s="67" t="s">
        <v>458</v>
      </c>
    </row>
    <row r="23" s="67" customFormat="1" customHeight="1" spans="6:41">
      <c r="F23" s="69"/>
      <c r="G23" s="262" t="str">
        <f t="shared" si="0"/>
        <v>信息-ERP</v>
      </c>
      <c r="H23" s="117" t="s">
        <v>50</v>
      </c>
      <c r="I23" s="117" t="s">
        <v>373</v>
      </c>
      <c r="J23" s="262" t="str">
        <f t="shared" si="1"/>
        <v/>
      </c>
      <c r="K23" s="69"/>
      <c r="L23" s="69"/>
      <c r="M23" s="265" t="str">
        <f t="shared" si="2"/>
        <v>荣辉-工程部</v>
      </c>
      <c r="N23" s="67" t="s">
        <v>374</v>
      </c>
      <c r="O23" s="67" t="s">
        <v>380</v>
      </c>
      <c r="P23" s="117" t="s">
        <v>314</v>
      </c>
      <c r="Q23" s="69"/>
      <c r="R23" s="69"/>
      <c r="S23" s="69"/>
      <c r="T23" s="69"/>
      <c r="AI23" s="254"/>
      <c r="AO23" s="118" t="s">
        <v>459</v>
      </c>
    </row>
    <row r="24" s="67" customFormat="1" customHeight="1" spans="6:41">
      <c r="F24" s="69"/>
      <c r="G24" s="262" t="str">
        <f t="shared" si="0"/>
        <v>信息-其他</v>
      </c>
      <c r="H24" s="117" t="s">
        <v>50</v>
      </c>
      <c r="I24" s="117" t="s">
        <v>62</v>
      </c>
      <c r="J24" s="262" t="str">
        <f t="shared" si="1"/>
        <v/>
      </c>
      <c r="K24" s="69"/>
      <c r="L24" s="69"/>
      <c r="M24" s="265" t="str">
        <f t="shared" si="2"/>
        <v>荣辉-商贸部</v>
      </c>
      <c r="N24" s="67" t="s">
        <v>374</v>
      </c>
      <c r="O24" s="67" t="s">
        <v>394</v>
      </c>
      <c r="P24" s="117" t="s">
        <v>314</v>
      </c>
      <c r="Q24" s="69"/>
      <c r="R24" s="69"/>
      <c r="S24" s="69"/>
      <c r="T24" s="69"/>
      <c r="AI24" s="254"/>
      <c r="AO24" s="118" t="s">
        <v>460</v>
      </c>
    </row>
    <row r="25" s="67" customFormat="1" customHeight="1" spans="6:41">
      <c r="F25" s="69"/>
      <c r="G25" s="262" t="str">
        <f t="shared" si="0"/>
        <v>综合-政策奖励</v>
      </c>
      <c r="H25" s="117" t="s">
        <v>304</v>
      </c>
      <c r="I25" s="117" t="s">
        <v>331</v>
      </c>
      <c r="J25" s="262" t="str">
        <f t="shared" si="1"/>
        <v/>
      </c>
      <c r="K25" s="69"/>
      <c r="L25" s="69"/>
      <c r="M25" s="265" t="str">
        <f t="shared" si="2"/>
        <v>荣辉-信息部</v>
      </c>
      <c r="N25" s="67" t="s">
        <v>374</v>
      </c>
      <c r="O25" s="67" t="s">
        <v>404</v>
      </c>
      <c r="P25" s="117" t="s">
        <v>314</v>
      </c>
      <c r="Q25" s="69"/>
      <c r="R25" s="69"/>
      <c r="S25" s="69"/>
      <c r="T25" s="69"/>
      <c r="AI25" s="254"/>
      <c r="AO25" s="118" t="s">
        <v>461</v>
      </c>
    </row>
    <row r="26" s="67" customFormat="1" customHeight="1" spans="6:41">
      <c r="F26" s="69"/>
      <c r="G26" s="262" t="str">
        <f t="shared" si="0"/>
        <v>综合-资产处置</v>
      </c>
      <c r="H26" s="117" t="s">
        <v>304</v>
      </c>
      <c r="I26" s="117" t="s">
        <v>355</v>
      </c>
      <c r="J26" s="262" t="str">
        <f t="shared" si="1"/>
        <v/>
      </c>
      <c r="K26" s="69"/>
      <c r="L26" s="69"/>
      <c r="M26" s="265" t="str">
        <f t="shared" si="2"/>
        <v>荣辉-综合部</v>
      </c>
      <c r="N26" s="67" t="s">
        <v>374</v>
      </c>
      <c r="O26" s="67" t="s">
        <v>413</v>
      </c>
      <c r="P26" s="117" t="s">
        <v>314</v>
      </c>
      <c r="Q26" s="69"/>
      <c r="R26" s="69"/>
      <c r="S26" s="69"/>
      <c r="T26" s="69"/>
      <c r="AI26" s="254"/>
      <c r="AO26" s="118" t="s">
        <v>462</v>
      </c>
    </row>
    <row r="27" s="67" customFormat="1" customHeight="1" spans="6:41">
      <c r="F27" s="69"/>
      <c r="G27" s="262" t="str">
        <f t="shared" si="0"/>
        <v>综合-其他</v>
      </c>
      <c r="H27" s="117" t="s">
        <v>304</v>
      </c>
      <c r="I27" s="117" t="s">
        <v>62</v>
      </c>
      <c r="J27" s="262" t="str">
        <f t="shared" si="1"/>
        <v/>
      </c>
      <c r="K27" s="69"/>
      <c r="L27" s="69"/>
      <c r="M27" s="265" t="str">
        <f t="shared" si="2"/>
        <v>荣辉-财务部</v>
      </c>
      <c r="N27" s="67" t="s">
        <v>374</v>
      </c>
      <c r="O27" s="67" t="s">
        <v>290</v>
      </c>
      <c r="P27" s="117" t="s">
        <v>314</v>
      </c>
      <c r="Q27" s="69"/>
      <c r="R27" s="69"/>
      <c r="S27" s="69"/>
      <c r="T27" s="69"/>
      <c r="AI27" s="254"/>
      <c r="AO27" s="118" t="s">
        <v>463</v>
      </c>
    </row>
    <row r="28" s="67" customFormat="1" customHeight="1" spans="6:41">
      <c r="F28" s="69"/>
      <c r="G28" s="262" t="str">
        <f t="shared" si="0"/>
        <v>管理-部门</v>
      </c>
      <c r="H28" s="69" t="s">
        <v>351</v>
      </c>
      <c r="I28" s="69" t="s">
        <v>31</v>
      </c>
      <c r="J28" s="262" t="str">
        <f t="shared" si="1"/>
        <v/>
      </c>
      <c r="K28" s="69"/>
      <c r="L28" s="69"/>
      <c r="M28" s="265" t="str">
        <f t="shared" si="2"/>
        <v>荣辉-总裁室</v>
      </c>
      <c r="N28" s="67" t="s">
        <v>374</v>
      </c>
      <c r="O28" s="67" t="s">
        <v>429</v>
      </c>
      <c r="P28" s="117" t="s">
        <v>314</v>
      </c>
      <c r="Q28" s="69"/>
      <c r="R28" s="69"/>
      <c r="S28" s="69"/>
      <c r="T28" s="69"/>
      <c r="AI28" s="254"/>
      <c r="AO28" s="118" t="s">
        <v>464</v>
      </c>
    </row>
    <row r="29" s="67" customFormat="1" customHeight="1" spans="6:41">
      <c r="F29" s="69"/>
      <c r="G29" s="262" t="str">
        <f t="shared" si="0"/>
        <v>管理-科研</v>
      </c>
      <c r="H29" s="69" t="s">
        <v>351</v>
      </c>
      <c r="I29" s="69" t="s">
        <v>458</v>
      </c>
      <c r="J29" s="262" t="str">
        <f t="shared" si="1"/>
        <v/>
      </c>
      <c r="K29" s="69"/>
      <c r="L29" s="69"/>
      <c r="M29" s="265" t="str">
        <f t="shared" si="2"/>
        <v>芝麻-销售部</v>
      </c>
      <c r="N29" s="67" t="s">
        <v>389</v>
      </c>
      <c r="O29" s="67" t="s">
        <v>313</v>
      </c>
      <c r="P29" s="117" t="s">
        <v>314</v>
      </c>
      <c r="Q29" s="69"/>
      <c r="R29" s="69"/>
      <c r="S29" s="69"/>
      <c r="T29" s="69"/>
      <c r="AI29" s="254"/>
      <c r="AO29" s="118" t="s">
        <v>465</v>
      </c>
    </row>
    <row r="30" s="67" customFormat="1" customHeight="1" spans="6:41">
      <c r="F30" s="69"/>
      <c r="G30" s="262" t="str">
        <f t="shared" si="0"/>
        <v/>
      </c>
      <c r="H30" s="69"/>
      <c r="I30" s="69"/>
      <c r="J30" s="262" t="str">
        <f t="shared" si="1"/>
        <v/>
      </c>
      <c r="K30" s="69"/>
      <c r="L30" s="69"/>
      <c r="M30" s="265" t="str">
        <f t="shared" si="2"/>
        <v>芝麻-客服部</v>
      </c>
      <c r="N30" s="67" t="s">
        <v>389</v>
      </c>
      <c r="O30" s="67" t="s">
        <v>338</v>
      </c>
      <c r="P30" s="117" t="s">
        <v>314</v>
      </c>
      <c r="Q30" s="69"/>
      <c r="R30" s="69"/>
      <c r="S30" s="69"/>
      <c r="T30" s="69"/>
      <c r="AI30" s="254"/>
      <c r="AO30" s="118" t="s">
        <v>466</v>
      </c>
    </row>
    <row r="31" s="67" customFormat="1" customHeight="1" spans="6:41">
      <c r="F31" s="69"/>
      <c r="G31" s="262" t="str">
        <f t="shared" si="0"/>
        <v/>
      </c>
      <c r="H31" s="69"/>
      <c r="I31" s="69"/>
      <c r="J31" s="262" t="str">
        <f t="shared" si="1"/>
        <v/>
      </c>
      <c r="K31" s="69"/>
      <c r="L31" s="69"/>
      <c r="M31" s="265" t="str">
        <f t="shared" si="2"/>
        <v>芝麻-运维部</v>
      </c>
      <c r="N31" s="67" t="s">
        <v>389</v>
      </c>
      <c r="O31" s="67" t="s">
        <v>361</v>
      </c>
      <c r="P31" s="117" t="s">
        <v>314</v>
      </c>
      <c r="Q31" s="69"/>
      <c r="R31" s="69"/>
      <c r="S31" s="69"/>
      <c r="T31" s="69"/>
      <c r="AI31" s="254"/>
      <c r="AO31" s="118" t="s">
        <v>467</v>
      </c>
    </row>
    <row r="32" s="67" customFormat="1" customHeight="1" spans="6:41">
      <c r="F32" s="69"/>
      <c r="G32" s="262" t="str">
        <f t="shared" si="0"/>
        <v/>
      </c>
      <c r="H32" s="69"/>
      <c r="I32" s="69"/>
      <c r="J32" s="262" t="str">
        <f t="shared" si="1"/>
        <v/>
      </c>
      <c r="K32" s="69"/>
      <c r="L32" s="69"/>
      <c r="M32" s="265" t="str">
        <f t="shared" si="2"/>
        <v>芝麻-工程部</v>
      </c>
      <c r="N32" s="67" t="s">
        <v>389</v>
      </c>
      <c r="O32" s="67" t="s">
        <v>380</v>
      </c>
      <c r="P32" s="117" t="s">
        <v>314</v>
      </c>
      <c r="Q32" s="69"/>
      <c r="R32" s="69"/>
      <c r="S32" s="69"/>
      <c r="T32" s="69"/>
      <c r="AI32" s="254"/>
      <c r="AO32" s="118" t="s">
        <v>468</v>
      </c>
    </row>
    <row r="33" s="67" customFormat="1" customHeight="1" spans="6:41">
      <c r="F33" s="69"/>
      <c r="G33" s="262" t="str">
        <f t="shared" si="0"/>
        <v/>
      </c>
      <c r="H33" s="69"/>
      <c r="I33" s="69"/>
      <c r="J33" s="262" t="str">
        <f t="shared" si="1"/>
        <v/>
      </c>
      <c r="K33" s="69"/>
      <c r="L33" s="69"/>
      <c r="M33" s="265" t="str">
        <f t="shared" si="2"/>
        <v>芝麻-商贸部</v>
      </c>
      <c r="N33" s="67" t="s">
        <v>389</v>
      </c>
      <c r="O33" s="67" t="s">
        <v>394</v>
      </c>
      <c r="P33" s="117" t="s">
        <v>314</v>
      </c>
      <c r="Q33" s="69"/>
      <c r="R33" s="69"/>
      <c r="S33" s="69"/>
      <c r="T33" s="69"/>
      <c r="AI33" s="254"/>
      <c r="AO33" s="118" t="s">
        <v>469</v>
      </c>
    </row>
    <row r="34" s="67" customFormat="1" customHeight="1" spans="6:41">
      <c r="F34" s="69"/>
      <c r="G34" s="262" t="str">
        <f t="shared" si="0"/>
        <v/>
      </c>
      <c r="H34" s="69"/>
      <c r="I34" s="69"/>
      <c r="J34" s="262" t="str">
        <f t="shared" si="1"/>
        <v/>
      </c>
      <c r="K34" s="69"/>
      <c r="L34" s="69"/>
      <c r="M34" s="265" t="str">
        <f t="shared" si="2"/>
        <v>芝麻-信息部</v>
      </c>
      <c r="N34" s="67" t="s">
        <v>389</v>
      </c>
      <c r="O34" s="67" t="s">
        <v>404</v>
      </c>
      <c r="P34" s="117" t="s">
        <v>314</v>
      </c>
      <c r="Q34" s="69"/>
      <c r="R34" s="69"/>
      <c r="S34" s="69"/>
      <c r="T34" s="69"/>
      <c r="AI34" s="254"/>
      <c r="AO34" s="118" t="s">
        <v>470</v>
      </c>
    </row>
    <row r="35" s="67" customFormat="1" customHeight="1" spans="6:41">
      <c r="F35" s="69"/>
      <c r="G35" s="262" t="str">
        <f t="shared" si="0"/>
        <v/>
      </c>
      <c r="H35" s="69"/>
      <c r="I35" s="69"/>
      <c r="J35" s="262" t="str">
        <f t="shared" si="1"/>
        <v/>
      </c>
      <c r="K35" s="69"/>
      <c r="L35" s="69"/>
      <c r="M35" s="265" t="str">
        <f t="shared" si="2"/>
        <v>芝麻-综合部</v>
      </c>
      <c r="N35" s="67" t="s">
        <v>389</v>
      </c>
      <c r="O35" s="67" t="s">
        <v>413</v>
      </c>
      <c r="P35" s="117" t="s">
        <v>314</v>
      </c>
      <c r="Q35" s="69"/>
      <c r="R35" s="69"/>
      <c r="S35" s="69"/>
      <c r="T35" s="69"/>
      <c r="AI35" s="254"/>
      <c r="AO35" s="118" t="s">
        <v>471</v>
      </c>
    </row>
    <row r="36" s="67" customFormat="1" customHeight="1" spans="6:41">
      <c r="F36" s="69"/>
      <c r="G36" s="262" t="str">
        <f t="shared" si="0"/>
        <v/>
      </c>
      <c r="H36" s="69"/>
      <c r="I36" s="69"/>
      <c r="J36" s="262" t="str">
        <f t="shared" si="1"/>
        <v/>
      </c>
      <c r="K36" s="69"/>
      <c r="L36" s="69"/>
      <c r="M36" s="265" t="str">
        <f t="shared" si="2"/>
        <v>芝麻-财务部</v>
      </c>
      <c r="N36" s="67" t="s">
        <v>389</v>
      </c>
      <c r="O36" s="67" t="s">
        <v>290</v>
      </c>
      <c r="P36" s="117" t="s">
        <v>314</v>
      </c>
      <c r="Q36" s="69"/>
      <c r="R36" s="69"/>
      <c r="S36" s="69"/>
      <c r="T36" s="69"/>
      <c r="AI36" s="254"/>
      <c r="AO36" s="68" t="s">
        <v>472</v>
      </c>
    </row>
    <row r="37" s="67" customFormat="1" customHeight="1" spans="6:41">
      <c r="F37" s="69"/>
      <c r="G37" s="262" t="str">
        <f t="shared" si="0"/>
        <v/>
      </c>
      <c r="H37" s="69"/>
      <c r="I37" s="69"/>
      <c r="J37" s="262" t="str">
        <f t="shared" si="1"/>
        <v/>
      </c>
      <c r="K37" s="69"/>
      <c r="L37" s="69"/>
      <c r="M37" s="265" t="str">
        <f t="shared" si="2"/>
        <v>芝麻-总裁室</v>
      </c>
      <c r="N37" s="67" t="s">
        <v>389</v>
      </c>
      <c r="O37" s="67" t="s">
        <v>429</v>
      </c>
      <c r="P37" s="117" t="s">
        <v>314</v>
      </c>
      <c r="Q37" s="69"/>
      <c r="R37" s="69"/>
      <c r="S37" s="69"/>
      <c r="T37" s="69"/>
      <c r="AI37" s="254"/>
      <c r="AO37" s="68" t="s">
        <v>473</v>
      </c>
    </row>
    <row r="38" s="67" customFormat="1" customHeight="1" spans="6:41">
      <c r="F38" s="69"/>
      <c r="G38" s="262" t="str">
        <f t="shared" si="0"/>
        <v/>
      </c>
      <c r="H38" s="69"/>
      <c r="I38" s="69"/>
      <c r="J38" s="262" t="str">
        <f t="shared" si="1"/>
        <v/>
      </c>
      <c r="K38" s="69"/>
      <c r="L38" s="69"/>
      <c r="M38" s="265" t="str">
        <f t="shared" si="2"/>
        <v>沐海-销售部</v>
      </c>
      <c r="N38" s="67" t="s">
        <v>409</v>
      </c>
      <c r="O38" s="67" t="s">
        <v>313</v>
      </c>
      <c r="P38" s="117" t="s">
        <v>314</v>
      </c>
      <c r="Q38" s="69"/>
      <c r="R38" s="69"/>
      <c r="S38" s="69"/>
      <c r="T38" s="69"/>
      <c r="AI38" s="254"/>
      <c r="AO38" s="68" t="s">
        <v>474</v>
      </c>
    </row>
    <row r="39" s="67" customFormat="1" customHeight="1" spans="6:41">
      <c r="F39" s="69"/>
      <c r="G39" s="262" t="str">
        <f t="shared" si="0"/>
        <v/>
      </c>
      <c r="H39" s="69"/>
      <c r="I39" s="69"/>
      <c r="J39" s="262" t="str">
        <f t="shared" si="1"/>
        <v/>
      </c>
      <c r="K39" s="69"/>
      <c r="L39" s="69"/>
      <c r="M39" s="265" t="str">
        <f t="shared" si="2"/>
        <v>沐海-客服部</v>
      </c>
      <c r="N39" s="67" t="s">
        <v>409</v>
      </c>
      <c r="O39" s="67" t="s">
        <v>338</v>
      </c>
      <c r="P39" s="117" t="s">
        <v>314</v>
      </c>
      <c r="Q39" s="69"/>
      <c r="R39" s="69"/>
      <c r="S39" s="69"/>
      <c r="T39" s="69"/>
      <c r="AI39" s="254"/>
      <c r="AO39" s="69" t="s">
        <v>475</v>
      </c>
    </row>
    <row r="40" s="67" customFormat="1" customHeight="1" spans="6:41">
      <c r="F40" s="69"/>
      <c r="G40" s="262" t="str">
        <f t="shared" si="0"/>
        <v/>
      </c>
      <c r="H40" s="69"/>
      <c r="I40" s="69"/>
      <c r="J40" s="262" t="str">
        <f t="shared" si="1"/>
        <v/>
      </c>
      <c r="K40" s="69"/>
      <c r="L40" s="69"/>
      <c r="M40" s="265" t="str">
        <f t="shared" si="2"/>
        <v>沐海-运维部</v>
      </c>
      <c r="N40" s="67" t="s">
        <v>409</v>
      </c>
      <c r="O40" s="67" t="s">
        <v>361</v>
      </c>
      <c r="P40" s="117" t="s">
        <v>314</v>
      </c>
      <c r="Q40" s="69"/>
      <c r="R40" s="69"/>
      <c r="S40" s="69"/>
      <c r="T40" s="69"/>
      <c r="AI40" s="254"/>
      <c r="AO40" s="69" t="s">
        <v>476</v>
      </c>
    </row>
    <row r="41" s="67" customFormat="1" customHeight="1" spans="6:41">
      <c r="F41" s="69"/>
      <c r="G41" s="262" t="str">
        <f t="shared" si="0"/>
        <v/>
      </c>
      <c r="H41" s="69"/>
      <c r="I41" s="69"/>
      <c r="J41" s="262" t="str">
        <f t="shared" si="1"/>
        <v/>
      </c>
      <c r="K41" s="69"/>
      <c r="L41" s="69"/>
      <c r="M41" s="265" t="str">
        <f t="shared" si="2"/>
        <v>沐海-商贸部</v>
      </c>
      <c r="N41" s="67" t="s">
        <v>409</v>
      </c>
      <c r="O41" s="67" t="s">
        <v>394</v>
      </c>
      <c r="P41" s="117" t="s">
        <v>314</v>
      </c>
      <c r="Q41" s="69"/>
      <c r="R41" s="69"/>
      <c r="S41" s="69"/>
      <c r="T41" s="69"/>
      <c r="AI41" s="254"/>
      <c r="AO41" s="69" t="s">
        <v>477</v>
      </c>
    </row>
    <row r="42" s="67" customFormat="1" customHeight="1" spans="6:41">
      <c r="F42" s="69"/>
      <c r="G42" s="262" t="str">
        <f t="shared" si="0"/>
        <v/>
      </c>
      <c r="H42" s="69"/>
      <c r="I42" s="69"/>
      <c r="J42" s="262" t="str">
        <f t="shared" si="1"/>
        <v/>
      </c>
      <c r="K42" s="69"/>
      <c r="L42" s="69"/>
      <c r="M42" s="265" t="str">
        <f t="shared" si="2"/>
        <v>沐海-财务部</v>
      </c>
      <c r="N42" s="67" t="s">
        <v>409</v>
      </c>
      <c r="O42" s="67" t="s">
        <v>290</v>
      </c>
      <c r="P42" s="117" t="s">
        <v>314</v>
      </c>
      <c r="Q42" s="69"/>
      <c r="R42" s="69"/>
      <c r="S42" s="69"/>
      <c r="T42" s="69"/>
      <c r="AI42" s="254"/>
      <c r="AO42" s="69" t="s">
        <v>478</v>
      </c>
    </row>
    <row r="43" s="67" customFormat="1" customHeight="1" spans="6:41">
      <c r="F43" s="69"/>
      <c r="G43" s="262" t="str">
        <f t="shared" si="0"/>
        <v/>
      </c>
      <c r="H43" s="69"/>
      <c r="I43" s="69"/>
      <c r="J43" s="262" t="str">
        <f t="shared" si="1"/>
        <v/>
      </c>
      <c r="K43" s="69"/>
      <c r="L43" s="69"/>
      <c r="M43" s="265" t="str">
        <f t="shared" si="2"/>
        <v>峻林-销售部</v>
      </c>
      <c r="N43" s="67" t="s">
        <v>418</v>
      </c>
      <c r="O43" s="67" t="s">
        <v>313</v>
      </c>
      <c r="P43" s="117" t="s">
        <v>314</v>
      </c>
      <c r="Q43" s="69"/>
      <c r="R43" s="69"/>
      <c r="S43" s="69"/>
      <c r="T43" s="69"/>
      <c r="AI43" s="254"/>
      <c r="AO43" s="69" t="s">
        <v>479</v>
      </c>
    </row>
    <row r="44" s="67" customFormat="1" customHeight="1" spans="6:41">
      <c r="F44" s="69"/>
      <c r="G44" s="262" t="str">
        <f t="shared" si="0"/>
        <v/>
      </c>
      <c r="H44" s="69"/>
      <c r="I44" s="69"/>
      <c r="J44" s="262" t="str">
        <f t="shared" si="1"/>
        <v/>
      </c>
      <c r="K44" s="69"/>
      <c r="L44" s="69"/>
      <c r="M44" s="265" t="str">
        <f t="shared" si="2"/>
        <v>峻林-客服部</v>
      </c>
      <c r="N44" s="67" t="s">
        <v>418</v>
      </c>
      <c r="O44" s="67" t="s">
        <v>338</v>
      </c>
      <c r="P44" s="117" t="s">
        <v>314</v>
      </c>
      <c r="Q44" s="69"/>
      <c r="R44" s="69"/>
      <c r="S44" s="69"/>
      <c r="T44" s="69"/>
      <c r="AI44" s="254"/>
      <c r="AO44" s="69"/>
    </row>
    <row r="45" s="67" customFormat="1" customHeight="1" spans="6:41">
      <c r="F45" s="69"/>
      <c r="G45" s="262" t="str">
        <f t="shared" si="0"/>
        <v/>
      </c>
      <c r="H45" s="69"/>
      <c r="I45" s="69"/>
      <c r="J45" s="262" t="str">
        <f t="shared" si="1"/>
        <v/>
      </c>
      <c r="K45" s="69"/>
      <c r="L45" s="69"/>
      <c r="M45" s="265" t="str">
        <f t="shared" si="2"/>
        <v>峻林-运维部</v>
      </c>
      <c r="N45" s="67" t="s">
        <v>418</v>
      </c>
      <c r="O45" s="67" t="s">
        <v>361</v>
      </c>
      <c r="P45" s="117" t="s">
        <v>314</v>
      </c>
      <c r="Q45" s="69"/>
      <c r="R45" s="69"/>
      <c r="S45" s="69"/>
      <c r="T45" s="69"/>
      <c r="AI45" s="254"/>
      <c r="AO45" s="69"/>
    </row>
    <row r="46" s="67" customFormat="1" customHeight="1" spans="6:41">
      <c r="F46" s="69"/>
      <c r="G46" s="262" t="str">
        <f t="shared" si="0"/>
        <v/>
      </c>
      <c r="H46" s="69"/>
      <c r="I46" s="69"/>
      <c r="J46" s="262" t="str">
        <f t="shared" si="1"/>
        <v/>
      </c>
      <c r="K46" s="69"/>
      <c r="L46" s="69"/>
      <c r="M46" s="265" t="str">
        <f t="shared" si="2"/>
        <v>峻林-商贸部</v>
      </c>
      <c r="N46" s="67" t="s">
        <v>418</v>
      </c>
      <c r="O46" s="67" t="s">
        <v>394</v>
      </c>
      <c r="P46" s="117" t="s">
        <v>314</v>
      </c>
      <c r="Q46" s="69"/>
      <c r="R46" s="69"/>
      <c r="S46" s="69"/>
      <c r="T46" s="69"/>
      <c r="AI46" s="254"/>
      <c r="AO46" s="69"/>
    </row>
    <row r="47" s="67" customFormat="1" customHeight="1" spans="6:41">
      <c r="F47" s="69"/>
      <c r="G47" s="262" t="str">
        <f t="shared" si="0"/>
        <v/>
      </c>
      <c r="H47" s="69"/>
      <c r="I47" s="69"/>
      <c r="J47" s="262" t="str">
        <f t="shared" si="1"/>
        <v/>
      </c>
      <c r="K47" s="69"/>
      <c r="L47" s="69"/>
      <c r="M47" s="265" t="str">
        <f t="shared" si="2"/>
        <v>峻林-财务部</v>
      </c>
      <c r="N47" s="67" t="s">
        <v>418</v>
      </c>
      <c r="O47" s="67" t="s">
        <v>290</v>
      </c>
      <c r="P47" s="117" t="s">
        <v>314</v>
      </c>
      <c r="Q47" s="69"/>
      <c r="R47" s="69"/>
      <c r="S47" s="69"/>
      <c r="T47" s="69"/>
      <c r="AI47" s="254"/>
      <c r="AO47" s="69"/>
    </row>
    <row r="48" s="67" customFormat="1" customHeight="1" spans="6:41">
      <c r="F48" s="69"/>
      <c r="G48" s="262" t="str">
        <f t="shared" si="0"/>
        <v/>
      </c>
      <c r="H48" s="69"/>
      <c r="I48" s="69"/>
      <c r="J48" s="262" t="str">
        <f t="shared" si="1"/>
        <v/>
      </c>
      <c r="K48" s="69"/>
      <c r="L48" s="69"/>
      <c r="M48" s="265" t="str">
        <f t="shared" si="2"/>
        <v>能环-收费部</v>
      </c>
      <c r="N48" s="67" t="s">
        <v>220</v>
      </c>
      <c r="O48" s="67" t="s">
        <v>480</v>
      </c>
      <c r="P48" s="117" t="s">
        <v>314</v>
      </c>
      <c r="Q48" s="69"/>
      <c r="R48" s="69"/>
      <c r="S48" s="69"/>
      <c r="T48" s="69"/>
      <c r="AI48" s="254"/>
      <c r="AO48" s="69"/>
    </row>
    <row r="49" s="67" customFormat="1" customHeight="1" spans="6:41">
      <c r="F49" s="69"/>
      <c r="G49" s="262" t="str">
        <f t="shared" si="0"/>
        <v/>
      </c>
      <c r="H49" s="69"/>
      <c r="I49" s="69"/>
      <c r="J49" s="262" t="str">
        <f t="shared" si="1"/>
        <v/>
      </c>
      <c r="K49" s="69"/>
      <c r="L49" s="69"/>
      <c r="M49" s="265" t="str">
        <f t="shared" si="2"/>
        <v>冷暖-收费部</v>
      </c>
      <c r="N49" s="67" t="s">
        <v>356</v>
      </c>
      <c r="O49" s="67" t="s">
        <v>480</v>
      </c>
      <c r="P49" s="117" t="s">
        <v>314</v>
      </c>
      <c r="Q49" s="69"/>
      <c r="R49" s="69"/>
      <c r="S49" s="69"/>
      <c r="T49" s="69"/>
      <c r="AI49" s="254"/>
      <c r="AO49" s="69"/>
    </row>
    <row r="50" s="67" customFormat="1" customHeight="1" spans="6:41">
      <c r="F50" s="69"/>
      <c r="G50" s="262" t="str">
        <f t="shared" si="0"/>
        <v/>
      </c>
      <c r="H50" s="69"/>
      <c r="I50" s="69"/>
      <c r="J50" s="262" t="str">
        <f t="shared" si="1"/>
        <v/>
      </c>
      <c r="K50" s="69"/>
      <c r="L50" s="69"/>
      <c r="M50" s="265" t="str">
        <f t="shared" si="2"/>
        <v>荣辉-收费部</v>
      </c>
      <c r="N50" s="67" t="s">
        <v>374</v>
      </c>
      <c r="O50" s="67" t="s">
        <v>480</v>
      </c>
      <c r="P50" s="117" t="s">
        <v>314</v>
      </c>
      <c r="Q50" s="69"/>
      <c r="R50" s="69"/>
      <c r="S50" s="69"/>
      <c r="T50" s="69"/>
      <c r="AI50" s="254"/>
      <c r="AO50" s="69"/>
    </row>
    <row r="51" s="67" customFormat="1" customHeight="1" spans="6:41">
      <c r="F51" s="69"/>
      <c r="G51" s="262" t="str">
        <f t="shared" si="0"/>
        <v/>
      </c>
      <c r="H51" s="69"/>
      <c r="I51" s="69"/>
      <c r="J51" s="262" t="str">
        <f t="shared" si="1"/>
        <v/>
      </c>
      <c r="K51" s="69"/>
      <c r="L51" s="69"/>
      <c r="M51" s="265" t="s">
        <v>481</v>
      </c>
      <c r="N51" s="67" t="s">
        <v>305</v>
      </c>
      <c r="O51" s="67" t="s">
        <v>429</v>
      </c>
      <c r="P51" s="117" t="s">
        <v>314</v>
      </c>
      <c r="Q51" s="69"/>
      <c r="R51" s="69"/>
      <c r="S51" s="69"/>
      <c r="T51" s="69"/>
      <c r="AI51" s="254"/>
      <c r="AO51" s="69"/>
    </row>
    <row r="52" s="67" customFormat="1" customHeight="1" spans="6:41">
      <c r="F52" s="69"/>
      <c r="G52" s="262" t="str">
        <f t="shared" si="0"/>
        <v/>
      </c>
      <c r="H52" s="69"/>
      <c r="I52" s="69"/>
      <c r="J52" s="262" t="str">
        <f t="shared" si="1"/>
        <v/>
      </c>
      <c r="K52" s="69"/>
      <c r="L52" s="69"/>
      <c r="M52" s="265" t="str">
        <f t="shared" ref="M52:M115" si="3">IF(P52="","",_xlfn.TEXTJOIN("-",TRUE,N52,O52))</f>
        <v/>
      </c>
      <c r="P52" s="117"/>
      <c r="Q52" s="69"/>
      <c r="R52" s="69"/>
      <c r="S52" s="69"/>
      <c r="T52" s="69"/>
      <c r="AI52" s="254"/>
      <c r="AO52" s="69"/>
    </row>
    <row r="53" s="67" customFormat="1" customHeight="1" spans="6:41">
      <c r="F53" s="69"/>
      <c r="G53" s="262" t="str">
        <f t="shared" si="0"/>
        <v/>
      </c>
      <c r="H53" s="69"/>
      <c r="I53" s="69"/>
      <c r="J53" s="262" t="str">
        <f t="shared" si="1"/>
        <v/>
      </c>
      <c r="K53" s="69"/>
      <c r="L53" s="69"/>
      <c r="M53" s="265" t="str">
        <f t="shared" si="3"/>
        <v/>
      </c>
      <c r="P53" s="117"/>
      <c r="Q53" s="69"/>
      <c r="R53" s="69"/>
      <c r="S53" s="69"/>
      <c r="T53" s="69"/>
      <c r="AI53" s="254"/>
      <c r="AO53" s="69"/>
    </row>
    <row r="54" s="67" customFormat="1" customHeight="1" spans="6:41">
      <c r="F54" s="69"/>
      <c r="G54" s="262" t="str">
        <f t="shared" si="0"/>
        <v/>
      </c>
      <c r="H54" s="69"/>
      <c r="I54" s="69"/>
      <c r="J54" s="262" t="str">
        <f t="shared" si="1"/>
        <v/>
      </c>
      <c r="K54" s="69"/>
      <c r="L54" s="69"/>
      <c r="M54" s="265" t="str">
        <f t="shared" si="3"/>
        <v/>
      </c>
      <c r="P54" s="117"/>
      <c r="Q54" s="69"/>
      <c r="R54" s="69"/>
      <c r="S54" s="69"/>
      <c r="T54" s="69"/>
      <c r="AI54" s="254"/>
      <c r="AO54" s="69"/>
    </row>
    <row r="55" s="67" customFormat="1" customHeight="1" spans="6:41">
      <c r="F55" s="69"/>
      <c r="G55" s="262" t="str">
        <f t="shared" si="0"/>
        <v/>
      </c>
      <c r="H55" s="69"/>
      <c r="I55" s="69"/>
      <c r="J55" s="262" t="str">
        <f t="shared" si="1"/>
        <v/>
      </c>
      <c r="K55" s="69"/>
      <c r="L55" s="69"/>
      <c r="M55" s="265" t="str">
        <f t="shared" si="3"/>
        <v/>
      </c>
      <c r="P55" s="117"/>
      <c r="Q55" s="69"/>
      <c r="R55" s="69"/>
      <c r="S55" s="69"/>
      <c r="T55" s="69"/>
      <c r="AI55" s="254"/>
      <c r="AO55" s="69"/>
    </row>
    <row r="56" s="67" customFormat="1" customHeight="1" spans="6:41">
      <c r="F56" s="69"/>
      <c r="G56" s="262" t="str">
        <f t="shared" si="0"/>
        <v/>
      </c>
      <c r="H56" s="69"/>
      <c r="I56" s="69"/>
      <c r="J56" s="262" t="str">
        <f t="shared" si="1"/>
        <v/>
      </c>
      <c r="K56" s="69"/>
      <c r="L56" s="69"/>
      <c r="M56" s="265" t="str">
        <f t="shared" si="3"/>
        <v/>
      </c>
      <c r="P56" s="117"/>
      <c r="Q56" s="69"/>
      <c r="R56" s="69"/>
      <c r="S56" s="69"/>
      <c r="T56" s="69"/>
      <c r="AI56" s="254"/>
      <c r="AO56" s="69"/>
    </row>
    <row r="57" s="67" customFormat="1" customHeight="1" spans="6:41">
      <c r="F57" s="69"/>
      <c r="G57" s="262" t="str">
        <f t="shared" si="0"/>
        <v/>
      </c>
      <c r="H57" s="69"/>
      <c r="I57" s="69"/>
      <c r="J57" s="262" t="str">
        <f t="shared" si="1"/>
        <v/>
      </c>
      <c r="K57" s="69"/>
      <c r="L57" s="69"/>
      <c r="M57" s="265" t="str">
        <f t="shared" si="3"/>
        <v/>
      </c>
      <c r="P57" s="117"/>
      <c r="Q57" s="69"/>
      <c r="R57" s="69"/>
      <c r="S57" s="69"/>
      <c r="T57" s="69"/>
      <c r="AI57" s="254"/>
      <c r="AO57" s="69"/>
    </row>
    <row r="58" s="67" customFormat="1" customHeight="1" spans="6:41">
      <c r="F58" s="69"/>
      <c r="G58" s="262" t="str">
        <f t="shared" si="0"/>
        <v/>
      </c>
      <c r="H58" s="69"/>
      <c r="I58" s="69"/>
      <c r="J58" s="262" t="str">
        <f t="shared" si="1"/>
        <v/>
      </c>
      <c r="K58" s="69"/>
      <c r="L58" s="69"/>
      <c r="M58" s="265" t="str">
        <f t="shared" si="3"/>
        <v/>
      </c>
      <c r="P58" s="117"/>
      <c r="Q58" s="69"/>
      <c r="R58" s="69"/>
      <c r="S58" s="69"/>
      <c r="T58" s="69"/>
      <c r="AI58" s="254"/>
      <c r="AO58" s="69"/>
    </row>
    <row r="59" s="67" customFormat="1" customHeight="1" spans="6:41">
      <c r="F59" s="69"/>
      <c r="G59" s="262" t="str">
        <f t="shared" si="0"/>
        <v/>
      </c>
      <c r="H59" s="69"/>
      <c r="I59" s="69"/>
      <c r="J59" s="262" t="str">
        <f t="shared" si="1"/>
        <v/>
      </c>
      <c r="K59" s="69"/>
      <c r="L59" s="69"/>
      <c r="M59" s="265" t="str">
        <f t="shared" si="3"/>
        <v/>
      </c>
      <c r="P59" s="117"/>
      <c r="Q59" s="69"/>
      <c r="R59" s="69"/>
      <c r="S59" s="69"/>
      <c r="T59" s="69"/>
      <c r="AI59" s="254"/>
      <c r="AO59" s="69"/>
    </row>
    <row r="60" s="67" customFormat="1" customHeight="1" spans="6:41">
      <c r="F60" s="69"/>
      <c r="G60" s="262" t="str">
        <f t="shared" si="0"/>
        <v/>
      </c>
      <c r="H60" s="69"/>
      <c r="I60" s="69"/>
      <c r="J60" s="262" t="str">
        <f t="shared" si="1"/>
        <v/>
      </c>
      <c r="K60" s="69"/>
      <c r="L60" s="69"/>
      <c r="M60" s="265" t="str">
        <f t="shared" si="3"/>
        <v/>
      </c>
      <c r="P60" s="117"/>
      <c r="Q60" s="69"/>
      <c r="R60" s="69"/>
      <c r="S60" s="69"/>
      <c r="T60" s="69"/>
      <c r="AI60" s="254"/>
      <c r="AO60" s="69"/>
    </row>
    <row r="61" s="67" customFormat="1" customHeight="1" spans="6:41">
      <c r="F61" s="69"/>
      <c r="G61" s="262" t="str">
        <f t="shared" si="0"/>
        <v/>
      </c>
      <c r="H61" s="69"/>
      <c r="I61" s="69"/>
      <c r="J61" s="262" t="str">
        <f t="shared" si="1"/>
        <v/>
      </c>
      <c r="K61" s="69"/>
      <c r="L61" s="69"/>
      <c r="M61" s="265" t="str">
        <f t="shared" si="3"/>
        <v/>
      </c>
      <c r="P61" s="117"/>
      <c r="Q61" s="69"/>
      <c r="R61" s="69"/>
      <c r="S61" s="69"/>
      <c r="T61" s="69"/>
      <c r="AI61" s="254"/>
      <c r="AO61" s="69"/>
    </row>
    <row r="62" s="67" customFormat="1" customHeight="1" spans="6:41">
      <c r="F62" s="69"/>
      <c r="G62" s="262" t="str">
        <f t="shared" si="0"/>
        <v/>
      </c>
      <c r="H62" s="69"/>
      <c r="I62" s="69"/>
      <c r="J62" s="262" t="str">
        <f t="shared" si="1"/>
        <v/>
      </c>
      <c r="K62" s="69"/>
      <c r="L62" s="69"/>
      <c r="M62" s="265" t="str">
        <f t="shared" si="3"/>
        <v/>
      </c>
      <c r="P62" s="117"/>
      <c r="Q62" s="69"/>
      <c r="R62" s="69"/>
      <c r="S62" s="69"/>
      <c r="T62" s="69"/>
      <c r="AI62" s="254"/>
      <c r="AO62" s="69"/>
    </row>
    <row r="63" s="67" customFormat="1" customHeight="1" spans="6:41">
      <c r="F63" s="69"/>
      <c r="G63" s="262" t="str">
        <f t="shared" si="0"/>
        <v/>
      </c>
      <c r="H63" s="69"/>
      <c r="I63" s="69"/>
      <c r="J63" s="262" t="str">
        <f t="shared" si="1"/>
        <v/>
      </c>
      <c r="K63" s="69"/>
      <c r="L63" s="69"/>
      <c r="M63" s="265" t="str">
        <f t="shared" si="3"/>
        <v/>
      </c>
      <c r="P63" s="117"/>
      <c r="Q63" s="69"/>
      <c r="R63" s="69"/>
      <c r="S63" s="69"/>
      <c r="T63" s="69"/>
      <c r="AI63" s="254"/>
      <c r="AO63" s="69"/>
    </row>
    <row r="64" s="67" customFormat="1" customHeight="1" spans="6:41">
      <c r="F64" s="69"/>
      <c r="G64" s="262" t="str">
        <f t="shared" si="0"/>
        <v/>
      </c>
      <c r="H64" s="69"/>
      <c r="I64" s="69"/>
      <c r="J64" s="262" t="str">
        <f t="shared" si="1"/>
        <v/>
      </c>
      <c r="K64" s="69"/>
      <c r="L64" s="69"/>
      <c r="M64" s="265" t="str">
        <f t="shared" si="3"/>
        <v/>
      </c>
      <c r="P64" s="117"/>
      <c r="Q64" s="69"/>
      <c r="R64" s="69"/>
      <c r="S64" s="69"/>
      <c r="T64" s="69"/>
      <c r="AI64" s="254"/>
      <c r="AO64" s="69"/>
    </row>
    <row r="65" s="67" customFormat="1" customHeight="1" spans="6:41">
      <c r="F65" s="69"/>
      <c r="G65" s="262" t="str">
        <f t="shared" si="0"/>
        <v/>
      </c>
      <c r="H65" s="69"/>
      <c r="I65" s="69"/>
      <c r="J65" s="262" t="str">
        <f t="shared" si="1"/>
        <v/>
      </c>
      <c r="K65" s="69"/>
      <c r="L65" s="69"/>
      <c r="M65" s="265" t="str">
        <f t="shared" si="3"/>
        <v/>
      </c>
      <c r="O65" s="117"/>
      <c r="P65" s="117"/>
      <c r="Q65" s="69"/>
      <c r="R65" s="69"/>
      <c r="S65" s="69"/>
      <c r="T65" s="69"/>
      <c r="AI65" s="254"/>
      <c r="AO65" s="69"/>
    </row>
    <row r="66" s="67" customFormat="1" customHeight="1" spans="6:41">
      <c r="F66" s="69"/>
      <c r="G66" s="262" t="str">
        <f t="shared" ref="G66:G129" si="4">IF(H66="","",IF(H66=I66,H66,_xlfn.CONCAT(H66,"-",I66)))</f>
        <v/>
      </c>
      <c r="H66" s="69"/>
      <c r="I66" s="69"/>
      <c r="J66" s="262" t="str">
        <f t="shared" ref="J66:J101" si="5">IF(K66="","",IF(K66=L66,K66,_xlfn.CONCAT(K66,"-",L66)))</f>
        <v/>
      </c>
      <c r="K66" s="69"/>
      <c r="L66" s="69"/>
      <c r="M66" s="265" t="str">
        <f t="shared" si="3"/>
        <v/>
      </c>
      <c r="O66" s="117"/>
      <c r="P66" s="117"/>
      <c r="Q66" s="69"/>
      <c r="R66" s="69"/>
      <c r="S66" s="69"/>
      <c r="T66" s="69"/>
      <c r="AI66" s="254"/>
      <c r="AO66" s="69"/>
    </row>
    <row r="67" s="67" customFormat="1" customHeight="1" spans="6:41">
      <c r="F67" s="69"/>
      <c r="G67" s="262" t="str">
        <f t="shared" si="4"/>
        <v/>
      </c>
      <c r="H67" s="69"/>
      <c r="I67" s="69"/>
      <c r="J67" s="262" t="str">
        <f t="shared" si="5"/>
        <v/>
      </c>
      <c r="K67" s="69"/>
      <c r="L67" s="69"/>
      <c r="M67" s="265" t="str">
        <f t="shared" si="3"/>
        <v/>
      </c>
      <c r="O67" s="117"/>
      <c r="P67" s="117"/>
      <c r="Q67" s="69"/>
      <c r="R67" s="69"/>
      <c r="S67" s="69"/>
      <c r="T67" s="69"/>
      <c r="AI67" s="254"/>
      <c r="AO67" s="69"/>
    </row>
    <row r="68" s="67" customFormat="1" customHeight="1" spans="6:41">
      <c r="F68" s="69"/>
      <c r="G68" s="262" t="str">
        <f t="shared" si="4"/>
        <v/>
      </c>
      <c r="H68" s="69"/>
      <c r="I68" s="69"/>
      <c r="J68" s="262" t="str">
        <f t="shared" si="5"/>
        <v/>
      </c>
      <c r="K68" s="69"/>
      <c r="L68" s="69"/>
      <c r="M68" s="265" t="str">
        <f t="shared" si="3"/>
        <v/>
      </c>
      <c r="O68" s="117"/>
      <c r="P68" s="117"/>
      <c r="Q68" s="69"/>
      <c r="R68" s="69"/>
      <c r="S68" s="69"/>
      <c r="T68" s="69"/>
      <c r="AI68" s="254"/>
      <c r="AO68" s="69"/>
    </row>
    <row r="69" s="67" customFormat="1" customHeight="1" spans="6:41">
      <c r="F69" s="69"/>
      <c r="G69" s="262" t="str">
        <f t="shared" si="4"/>
        <v/>
      </c>
      <c r="H69" s="69"/>
      <c r="I69" s="69"/>
      <c r="J69" s="262" t="str">
        <f t="shared" si="5"/>
        <v/>
      </c>
      <c r="K69" s="69"/>
      <c r="L69" s="69"/>
      <c r="M69" s="265" t="str">
        <f t="shared" si="3"/>
        <v/>
      </c>
      <c r="O69" s="117"/>
      <c r="P69" s="117"/>
      <c r="Q69" s="69"/>
      <c r="R69" s="69"/>
      <c r="S69" s="69"/>
      <c r="T69" s="69"/>
      <c r="AI69" s="254"/>
      <c r="AO69" s="69"/>
    </row>
    <row r="70" s="67" customFormat="1" customHeight="1" spans="6:41">
      <c r="F70" s="69"/>
      <c r="G70" s="262" t="str">
        <f t="shared" si="4"/>
        <v/>
      </c>
      <c r="H70" s="69"/>
      <c r="I70" s="69"/>
      <c r="J70" s="262" t="str">
        <f t="shared" si="5"/>
        <v/>
      </c>
      <c r="K70" s="69"/>
      <c r="L70" s="69"/>
      <c r="M70" s="265" t="str">
        <f t="shared" si="3"/>
        <v/>
      </c>
      <c r="O70" s="117"/>
      <c r="P70" s="117"/>
      <c r="Q70" s="69"/>
      <c r="R70" s="69"/>
      <c r="S70" s="69"/>
      <c r="T70" s="69"/>
      <c r="AI70" s="254"/>
      <c r="AO70" s="69"/>
    </row>
    <row r="71" s="67" customFormat="1" customHeight="1" spans="6:41">
      <c r="F71" s="69"/>
      <c r="G71" s="262" t="str">
        <f t="shared" si="4"/>
        <v/>
      </c>
      <c r="H71" s="69"/>
      <c r="I71" s="69"/>
      <c r="J71" s="262" t="str">
        <f t="shared" si="5"/>
        <v/>
      </c>
      <c r="K71" s="69"/>
      <c r="L71" s="69"/>
      <c r="M71" s="265" t="str">
        <f t="shared" si="3"/>
        <v/>
      </c>
      <c r="O71" s="117"/>
      <c r="P71" s="117"/>
      <c r="Q71" s="69"/>
      <c r="R71" s="69"/>
      <c r="S71" s="69"/>
      <c r="T71" s="69"/>
      <c r="AI71" s="254"/>
      <c r="AO71" s="69"/>
    </row>
    <row r="72" s="67" customFormat="1" customHeight="1" spans="6:41">
      <c r="F72" s="69"/>
      <c r="G72" s="262" t="str">
        <f t="shared" si="4"/>
        <v/>
      </c>
      <c r="H72" s="69"/>
      <c r="I72" s="69"/>
      <c r="J72" s="262" t="str">
        <f t="shared" si="5"/>
        <v/>
      </c>
      <c r="K72" s="69"/>
      <c r="L72" s="69"/>
      <c r="M72" s="265" t="str">
        <f t="shared" si="3"/>
        <v/>
      </c>
      <c r="O72" s="117"/>
      <c r="P72" s="117"/>
      <c r="Q72" s="69"/>
      <c r="R72" s="69"/>
      <c r="S72" s="69"/>
      <c r="T72" s="69"/>
      <c r="AI72" s="254"/>
      <c r="AO72" s="69"/>
    </row>
    <row r="73" s="67" customFormat="1" customHeight="1" spans="6:41">
      <c r="F73" s="69"/>
      <c r="G73" s="262" t="str">
        <f t="shared" si="4"/>
        <v/>
      </c>
      <c r="H73" s="69"/>
      <c r="I73" s="69"/>
      <c r="J73" s="262" t="str">
        <f t="shared" si="5"/>
        <v/>
      </c>
      <c r="K73" s="69"/>
      <c r="L73" s="69"/>
      <c r="M73" s="265" t="str">
        <f t="shared" si="3"/>
        <v/>
      </c>
      <c r="O73" s="117"/>
      <c r="P73" s="117"/>
      <c r="Q73" s="69"/>
      <c r="R73" s="69"/>
      <c r="S73" s="69"/>
      <c r="T73" s="69"/>
      <c r="AI73" s="254"/>
      <c r="AO73" s="69"/>
    </row>
    <row r="74" s="67" customFormat="1" customHeight="1" spans="6:41">
      <c r="F74" s="69"/>
      <c r="G74" s="262" t="str">
        <f t="shared" si="4"/>
        <v/>
      </c>
      <c r="H74" s="69"/>
      <c r="I74" s="69"/>
      <c r="J74" s="262" t="str">
        <f t="shared" si="5"/>
        <v/>
      </c>
      <c r="K74" s="69"/>
      <c r="L74" s="69"/>
      <c r="M74" s="265" t="str">
        <f t="shared" si="3"/>
        <v/>
      </c>
      <c r="P74" s="117"/>
      <c r="Q74" s="69"/>
      <c r="R74" s="69"/>
      <c r="S74" s="69"/>
      <c r="T74" s="69"/>
      <c r="AI74" s="254"/>
      <c r="AO74" s="69"/>
    </row>
    <row r="75" s="67" customFormat="1" customHeight="1" spans="6:41">
      <c r="F75" s="69"/>
      <c r="G75" s="262" t="str">
        <f t="shared" si="4"/>
        <v/>
      </c>
      <c r="H75" s="69"/>
      <c r="I75" s="69"/>
      <c r="J75" s="262" t="str">
        <f t="shared" si="5"/>
        <v/>
      </c>
      <c r="K75" s="69"/>
      <c r="L75" s="69"/>
      <c r="M75" s="265" t="str">
        <f t="shared" si="3"/>
        <v/>
      </c>
      <c r="P75" s="117"/>
      <c r="Q75" s="69"/>
      <c r="R75" s="69"/>
      <c r="S75" s="69"/>
      <c r="T75" s="69"/>
      <c r="AI75" s="254"/>
      <c r="AO75" s="69"/>
    </row>
    <row r="76" s="67" customFormat="1" customHeight="1" spans="6:41">
      <c r="F76" s="69"/>
      <c r="G76" s="262" t="str">
        <f t="shared" si="4"/>
        <v/>
      </c>
      <c r="H76" s="69"/>
      <c r="I76" s="69"/>
      <c r="J76" s="262" t="str">
        <f t="shared" si="5"/>
        <v/>
      </c>
      <c r="K76" s="69"/>
      <c r="L76" s="69"/>
      <c r="M76" s="265" t="str">
        <f t="shared" si="3"/>
        <v/>
      </c>
      <c r="P76" s="117"/>
      <c r="Q76" s="69"/>
      <c r="R76" s="69"/>
      <c r="S76" s="69"/>
      <c r="T76" s="69"/>
      <c r="AI76" s="254"/>
      <c r="AO76" s="69"/>
    </row>
    <row r="77" s="67" customFormat="1" customHeight="1" spans="6:41">
      <c r="F77" s="69"/>
      <c r="G77" s="262" t="str">
        <f t="shared" si="4"/>
        <v/>
      </c>
      <c r="H77" s="69"/>
      <c r="I77" s="69"/>
      <c r="J77" s="262" t="str">
        <f t="shared" si="5"/>
        <v/>
      </c>
      <c r="K77" s="69"/>
      <c r="L77" s="69"/>
      <c r="M77" s="265" t="str">
        <f t="shared" si="3"/>
        <v/>
      </c>
      <c r="P77" s="117"/>
      <c r="Q77" s="69"/>
      <c r="R77" s="69"/>
      <c r="S77" s="69"/>
      <c r="T77" s="69"/>
      <c r="AI77" s="254"/>
      <c r="AO77" s="69"/>
    </row>
    <row r="78" s="67" customFormat="1" customHeight="1" spans="6:41">
      <c r="F78" s="69"/>
      <c r="G78" s="262" t="str">
        <f t="shared" si="4"/>
        <v/>
      </c>
      <c r="H78" s="69"/>
      <c r="I78" s="69"/>
      <c r="J78" s="262" t="str">
        <f t="shared" si="5"/>
        <v/>
      </c>
      <c r="K78" s="69"/>
      <c r="L78" s="69"/>
      <c r="M78" s="265" t="str">
        <f t="shared" si="3"/>
        <v/>
      </c>
      <c r="P78" s="117"/>
      <c r="Q78" s="69"/>
      <c r="R78" s="69"/>
      <c r="S78" s="69"/>
      <c r="T78" s="69"/>
      <c r="AI78" s="254"/>
      <c r="AO78" s="69"/>
    </row>
    <row r="79" s="67" customFormat="1" customHeight="1" spans="6:41">
      <c r="F79" s="69"/>
      <c r="G79" s="262" t="str">
        <f t="shared" si="4"/>
        <v/>
      </c>
      <c r="H79" s="69"/>
      <c r="I79" s="69"/>
      <c r="J79" s="262" t="str">
        <f t="shared" si="5"/>
        <v/>
      </c>
      <c r="K79" s="69"/>
      <c r="L79" s="69"/>
      <c r="M79" s="265" t="str">
        <f t="shared" si="3"/>
        <v/>
      </c>
      <c r="P79" s="117"/>
      <c r="Q79" s="69"/>
      <c r="R79" s="69"/>
      <c r="S79" s="69"/>
      <c r="T79" s="69"/>
      <c r="AI79" s="254"/>
      <c r="AO79" s="69"/>
    </row>
    <row r="80" s="67" customFormat="1" customHeight="1" spans="6:41">
      <c r="F80" s="69"/>
      <c r="G80" s="262" t="str">
        <f t="shared" si="4"/>
        <v/>
      </c>
      <c r="H80" s="69"/>
      <c r="I80" s="69"/>
      <c r="J80" s="262" t="str">
        <f t="shared" si="5"/>
        <v/>
      </c>
      <c r="K80" s="69"/>
      <c r="L80" s="69"/>
      <c r="M80" s="265" t="str">
        <f t="shared" si="3"/>
        <v/>
      </c>
      <c r="P80" s="117"/>
      <c r="Q80" s="69"/>
      <c r="R80" s="69"/>
      <c r="S80" s="69"/>
      <c r="T80" s="69"/>
      <c r="AI80" s="254"/>
      <c r="AO80" s="69"/>
    </row>
    <row r="81" s="67" customFormat="1" customHeight="1" spans="6:41">
      <c r="F81" s="69"/>
      <c r="G81" s="262" t="str">
        <f t="shared" si="4"/>
        <v/>
      </c>
      <c r="H81" s="69"/>
      <c r="I81" s="69"/>
      <c r="J81" s="262" t="str">
        <f t="shared" si="5"/>
        <v/>
      </c>
      <c r="K81" s="69"/>
      <c r="L81" s="69"/>
      <c r="M81" s="265" t="str">
        <f t="shared" si="3"/>
        <v/>
      </c>
      <c r="P81" s="117"/>
      <c r="Q81" s="69"/>
      <c r="R81" s="69"/>
      <c r="S81" s="69"/>
      <c r="T81" s="69"/>
      <c r="AI81" s="254"/>
      <c r="AO81" s="69"/>
    </row>
    <row r="82" s="67" customFormat="1" customHeight="1" spans="6:41">
      <c r="F82" s="69"/>
      <c r="G82" s="262" t="str">
        <f t="shared" si="4"/>
        <v/>
      </c>
      <c r="H82" s="69"/>
      <c r="I82" s="69"/>
      <c r="J82" s="262" t="str">
        <f t="shared" si="5"/>
        <v/>
      </c>
      <c r="K82" s="69"/>
      <c r="L82" s="69"/>
      <c r="M82" s="265" t="str">
        <f t="shared" si="3"/>
        <v/>
      </c>
      <c r="P82" s="117"/>
      <c r="Q82" s="69"/>
      <c r="R82" s="69"/>
      <c r="S82" s="69"/>
      <c r="T82" s="69"/>
      <c r="AI82" s="254"/>
      <c r="AO82" s="69"/>
    </row>
    <row r="83" s="67" customFormat="1" customHeight="1" spans="6:41">
      <c r="F83" s="69"/>
      <c r="G83" s="262" t="str">
        <f t="shared" si="4"/>
        <v/>
      </c>
      <c r="H83" s="69"/>
      <c r="I83" s="69"/>
      <c r="J83" s="262" t="str">
        <f t="shared" si="5"/>
        <v/>
      </c>
      <c r="K83" s="69"/>
      <c r="L83" s="69"/>
      <c r="M83" s="265" t="str">
        <f t="shared" si="3"/>
        <v/>
      </c>
      <c r="P83" s="117"/>
      <c r="Q83" s="69"/>
      <c r="R83" s="69"/>
      <c r="S83" s="69"/>
      <c r="T83" s="69"/>
      <c r="AI83" s="254"/>
      <c r="AO83" s="69"/>
    </row>
    <row r="84" s="67" customFormat="1" customHeight="1" spans="6:41">
      <c r="F84" s="69"/>
      <c r="G84" s="262" t="str">
        <f t="shared" si="4"/>
        <v/>
      </c>
      <c r="H84" s="69"/>
      <c r="I84" s="69"/>
      <c r="J84" s="262" t="str">
        <f t="shared" si="5"/>
        <v/>
      </c>
      <c r="K84" s="69"/>
      <c r="L84" s="69"/>
      <c r="M84" s="265" t="str">
        <f t="shared" si="3"/>
        <v/>
      </c>
      <c r="P84" s="117"/>
      <c r="Q84" s="69"/>
      <c r="R84" s="69"/>
      <c r="S84" s="69"/>
      <c r="T84" s="69"/>
      <c r="AI84" s="254"/>
      <c r="AO84" s="69"/>
    </row>
    <row r="85" s="67" customFormat="1" customHeight="1" spans="6:41">
      <c r="F85" s="69"/>
      <c r="G85" s="262" t="str">
        <f t="shared" si="4"/>
        <v/>
      </c>
      <c r="H85" s="69"/>
      <c r="I85" s="69"/>
      <c r="J85" s="262" t="str">
        <f t="shared" si="5"/>
        <v/>
      </c>
      <c r="K85" s="69"/>
      <c r="L85" s="69"/>
      <c r="M85" s="265" t="str">
        <f t="shared" si="3"/>
        <v/>
      </c>
      <c r="P85" s="117"/>
      <c r="Q85" s="69"/>
      <c r="R85" s="69"/>
      <c r="S85" s="69"/>
      <c r="T85" s="69"/>
      <c r="AI85" s="254"/>
      <c r="AO85" s="69"/>
    </row>
    <row r="86" s="67" customFormat="1" customHeight="1" spans="6:41">
      <c r="F86" s="69"/>
      <c r="G86" s="262" t="str">
        <f t="shared" si="4"/>
        <v/>
      </c>
      <c r="H86" s="69"/>
      <c r="I86" s="69"/>
      <c r="J86" s="262" t="str">
        <f t="shared" si="5"/>
        <v/>
      </c>
      <c r="K86" s="69"/>
      <c r="L86" s="69"/>
      <c r="M86" s="265" t="str">
        <f t="shared" si="3"/>
        <v/>
      </c>
      <c r="P86" s="117"/>
      <c r="Q86" s="69"/>
      <c r="R86" s="69"/>
      <c r="S86" s="69"/>
      <c r="T86" s="69"/>
      <c r="AI86" s="254"/>
      <c r="AO86" s="69"/>
    </row>
    <row r="87" s="67" customFormat="1" customHeight="1" spans="6:41">
      <c r="F87" s="69"/>
      <c r="G87" s="262" t="str">
        <f t="shared" si="4"/>
        <v/>
      </c>
      <c r="H87" s="69"/>
      <c r="I87" s="69"/>
      <c r="J87" s="262" t="str">
        <f t="shared" si="5"/>
        <v/>
      </c>
      <c r="K87" s="69"/>
      <c r="L87" s="69"/>
      <c r="M87" s="265" t="str">
        <f t="shared" si="3"/>
        <v/>
      </c>
      <c r="P87" s="117"/>
      <c r="Q87" s="69"/>
      <c r="R87" s="69"/>
      <c r="S87" s="69"/>
      <c r="T87" s="69"/>
      <c r="AI87" s="254"/>
      <c r="AO87" s="69"/>
    </row>
    <row r="88" s="67" customFormat="1" customHeight="1" spans="6:41">
      <c r="F88" s="69"/>
      <c r="G88" s="262" t="str">
        <f t="shared" si="4"/>
        <v/>
      </c>
      <c r="H88" s="69"/>
      <c r="I88" s="69"/>
      <c r="J88" s="262" t="str">
        <f t="shared" si="5"/>
        <v/>
      </c>
      <c r="K88" s="69"/>
      <c r="L88" s="69"/>
      <c r="M88" s="265" t="str">
        <f t="shared" si="3"/>
        <v/>
      </c>
      <c r="P88" s="117"/>
      <c r="Q88" s="69"/>
      <c r="R88" s="69"/>
      <c r="S88" s="69"/>
      <c r="T88" s="69"/>
      <c r="AI88" s="254"/>
      <c r="AO88" s="69"/>
    </row>
    <row r="89" s="67" customFormat="1" customHeight="1" spans="6:41">
      <c r="F89" s="69"/>
      <c r="G89" s="262" t="str">
        <f t="shared" si="4"/>
        <v/>
      </c>
      <c r="H89" s="69"/>
      <c r="I89" s="69"/>
      <c r="J89" s="262" t="str">
        <f t="shared" si="5"/>
        <v/>
      </c>
      <c r="K89" s="69"/>
      <c r="L89" s="69"/>
      <c r="M89" s="265" t="str">
        <f t="shared" si="3"/>
        <v/>
      </c>
      <c r="P89" s="117"/>
      <c r="Q89" s="69"/>
      <c r="R89" s="69"/>
      <c r="S89" s="69"/>
      <c r="T89" s="69"/>
      <c r="AI89" s="254"/>
      <c r="AO89" s="69"/>
    </row>
    <row r="90" s="67" customFormat="1" customHeight="1" spans="6:41">
      <c r="F90" s="69"/>
      <c r="G90" s="262" t="str">
        <f t="shared" si="4"/>
        <v/>
      </c>
      <c r="H90" s="69"/>
      <c r="I90" s="69"/>
      <c r="J90" s="262" t="str">
        <f t="shared" si="5"/>
        <v/>
      </c>
      <c r="K90" s="69"/>
      <c r="L90" s="69"/>
      <c r="M90" s="265" t="str">
        <f t="shared" si="3"/>
        <v/>
      </c>
      <c r="P90" s="117"/>
      <c r="Q90" s="69"/>
      <c r="R90" s="69"/>
      <c r="S90" s="69"/>
      <c r="T90" s="69"/>
      <c r="AI90" s="254"/>
      <c r="AO90" s="69"/>
    </row>
    <row r="91" s="67" customFormat="1" customHeight="1" spans="6:41">
      <c r="F91" s="69"/>
      <c r="G91" s="262" t="str">
        <f t="shared" si="4"/>
        <v/>
      </c>
      <c r="H91" s="69"/>
      <c r="I91" s="69"/>
      <c r="J91" s="262" t="str">
        <f t="shared" si="5"/>
        <v/>
      </c>
      <c r="K91" s="69"/>
      <c r="L91" s="69"/>
      <c r="M91" s="265" t="str">
        <f t="shared" si="3"/>
        <v/>
      </c>
      <c r="P91" s="117"/>
      <c r="Q91" s="69"/>
      <c r="R91" s="69"/>
      <c r="S91" s="69"/>
      <c r="T91" s="69"/>
      <c r="AI91" s="254"/>
      <c r="AO91" s="69"/>
    </row>
    <row r="92" s="67" customFormat="1" customHeight="1" spans="6:41">
      <c r="F92" s="69"/>
      <c r="G92" s="262" t="str">
        <f t="shared" si="4"/>
        <v/>
      </c>
      <c r="H92" s="69"/>
      <c r="I92" s="69"/>
      <c r="J92" s="262" t="str">
        <f t="shared" si="5"/>
        <v/>
      </c>
      <c r="K92" s="69"/>
      <c r="L92" s="69"/>
      <c r="M92" s="265" t="str">
        <f t="shared" si="3"/>
        <v/>
      </c>
      <c r="P92" s="117"/>
      <c r="Q92" s="69"/>
      <c r="R92" s="69"/>
      <c r="S92" s="69"/>
      <c r="T92" s="69"/>
      <c r="AI92" s="254"/>
      <c r="AO92" s="69"/>
    </row>
    <row r="93" s="67" customFormat="1" customHeight="1" spans="6:41">
      <c r="F93" s="69"/>
      <c r="G93" s="262" t="str">
        <f t="shared" si="4"/>
        <v/>
      </c>
      <c r="H93" s="69"/>
      <c r="I93" s="69"/>
      <c r="J93" s="262" t="str">
        <f t="shared" si="5"/>
        <v/>
      </c>
      <c r="K93" s="69"/>
      <c r="L93" s="69"/>
      <c r="M93" s="265" t="str">
        <f t="shared" si="3"/>
        <v/>
      </c>
      <c r="P93" s="117"/>
      <c r="Q93" s="69"/>
      <c r="R93" s="69"/>
      <c r="S93" s="69"/>
      <c r="T93" s="69"/>
      <c r="AI93" s="254"/>
      <c r="AO93" s="69"/>
    </row>
    <row r="94" s="67" customFormat="1" customHeight="1" spans="6:41">
      <c r="F94" s="69"/>
      <c r="G94" s="262" t="str">
        <f t="shared" si="4"/>
        <v/>
      </c>
      <c r="H94" s="69"/>
      <c r="I94" s="69"/>
      <c r="J94" s="262" t="str">
        <f t="shared" si="5"/>
        <v/>
      </c>
      <c r="K94" s="69"/>
      <c r="L94" s="69"/>
      <c r="M94" s="265" t="str">
        <f t="shared" si="3"/>
        <v/>
      </c>
      <c r="P94" s="117"/>
      <c r="Q94" s="69"/>
      <c r="R94" s="69"/>
      <c r="S94" s="69"/>
      <c r="T94" s="69"/>
      <c r="AI94" s="254"/>
      <c r="AO94" s="69"/>
    </row>
    <row r="95" s="67" customFormat="1" customHeight="1" spans="6:41">
      <c r="F95" s="69"/>
      <c r="G95" s="262" t="str">
        <f t="shared" si="4"/>
        <v/>
      </c>
      <c r="H95" s="69"/>
      <c r="I95" s="69"/>
      <c r="J95" s="262" t="str">
        <f t="shared" si="5"/>
        <v/>
      </c>
      <c r="K95" s="69"/>
      <c r="L95" s="69"/>
      <c r="M95" s="265" t="str">
        <f t="shared" si="3"/>
        <v/>
      </c>
      <c r="P95" s="117"/>
      <c r="Q95" s="69"/>
      <c r="R95" s="69"/>
      <c r="S95" s="69"/>
      <c r="T95" s="69"/>
      <c r="AI95" s="254"/>
      <c r="AO95" s="69"/>
    </row>
    <row r="96" s="67" customFormat="1" customHeight="1" spans="6:41">
      <c r="F96" s="69"/>
      <c r="G96" s="262" t="str">
        <f t="shared" si="4"/>
        <v/>
      </c>
      <c r="H96" s="69"/>
      <c r="I96" s="69"/>
      <c r="J96" s="262" t="str">
        <f t="shared" si="5"/>
        <v/>
      </c>
      <c r="K96" s="69"/>
      <c r="L96" s="69"/>
      <c r="M96" s="265" t="str">
        <f t="shared" si="3"/>
        <v/>
      </c>
      <c r="P96" s="117"/>
      <c r="Q96" s="69"/>
      <c r="R96" s="69"/>
      <c r="S96" s="69"/>
      <c r="T96" s="69"/>
      <c r="AI96" s="254"/>
      <c r="AO96" s="69"/>
    </row>
    <row r="97" s="67" customFormat="1" customHeight="1" spans="6:41">
      <c r="F97" s="69"/>
      <c r="G97" s="262" t="str">
        <f t="shared" si="4"/>
        <v/>
      </c>
      <c r="H97" s="69"/>
      <c r="I97" s="69"/>
      <c r="J97" s="262" t="str">
        <f t="shared" si="5"/>
        <v/>
      </c>
      <c r="K97" s="69"/>
      <c r="L97" s="69"/>
      <c r="M97" s="265" t="str">
        <f t="shared" si="3"/>
        <v/>
      </c>
      <c r="P97" s="117"/>
      <c r="Q97" s="69"/>
      <c r="R97" s="69"/>
      <c r="S97" s="69"/>
      <c r="T97" s="69"/>
      <c r="AI97" s="254"/>
      <c r="AO97" s="69"/>
    </row>
    <row r="98" s="67" customFormat="1" customHeight="1" spans="6:41">
      <c r="F98" s="69"/>
      <c r="G98" s="262" t="str">
        <f t="shared" si="4"/>
        <v/>
      </c>
      <c r="H98" s="69"/>
      <c r="I98" s="69"/>
      <c r="J98" s="262" t="str">
        <f t="shared" si="5"/>
        <v/>
      </c>
      <c r="K98" s="69"/>
      <c r="L98" s="69"/>
      <c r="M98" s="265" t="str">
        <f t="shared" si="3"/>
        <v/>
      </c>
      <c r="P98" s="117"/>
      <c r="Q98" s="69"/>
      <c r="R98" s="69"/>
      <c r="S98" s="69"/>
      <c r="T98" s="69"/>
      <c r="AI98" s="254"/>
      <c r="AO98" s="69"/>
    </row>
    <row r="99" s="67" customFormat="1" customHeight="1" spans="6:41">
      <c r="F99" s="69"/>
      <c r="G99" s="262" t="str">
        <f t="shared" si="4"/>
        <v/>
      </c>
      <c r="H99" s="69"/>
      <c r="I99" s="69"/>
      <c r="J99" s="262" t="str">
        <f t="shared" si="5"/>
        <v/>
      </c>
      <c r="K99" s="69"/>
      <c r="L99" s="69"/>
      <c r="M99" s="265" t="str">
        <f t="shared" si="3"/>
        <v/>
      </c>
      <c r="P99" s="117"/>
      <c r="Q99" s="69"/>
      <c r="R99" s="69"/>
      <c r="S99" s="69"/>
      <c r="T99" s="69"/>
      <c r="AI99" s="254"/>
      <c r="AO99" s="69"/>
    </row>
    <row r="100" s="67" customFormat="1" customHeight="1" spans="6:41">
      <c r="F100" s="69"/>
      <c r="G100" s="262" t="str">
        <f t="shared" si="4"/>
        <v/>
      </c>
      <c r="H100" s="69"/>
      <c r="I100" s="69"/>
      <c r="J100" s="262" t="str">
        <f t="shared" si="5"/>
        <v/>
      </c>
      <c r="K100" s="69"/>
      <c r="L100" s="69"/>
      <c r="M100" s="265" t="str">
        <f t="shared" si="3"/>
        <v/>
      </c>
      <c r="P100" s="117"/>
      <c r="Q100" s="69"/>
      <c r="R100" s="69"/>
      <c r="S100" s="69"/>
      <c r="T100" s="69"/>
      <c r="AI100" s="254"/>
      <c r="AO100" s="69"/>
    </row>
    <row r="101" s="67" customFormat="1" customHeight="1" spans="6:41">
      <c r="F101" s="69"/>
      <c r="G101" s="262" t="str">
        <f t="shared" si="4"/>
        <v/>
      </c>
      <c r="H101" s="69"/>
      <c r="I101" s="69"/>
      <c r="J101" s="262" t="str">
        <f t="shared" si="5"/>
        <v/>
      </c>
      <c r="K101" s="69"/>
      <c r="L101" s="69"/>
      <c r="M101" s="265" t="str">
        <f t="shared" si="3"/>
        <v/>
      </c>
      <c r="P101" s="117"/>
      <c r="Q101" s="69"/>
      <c r="R101" s="69"/>
      <c r="S101" s="69"/>
      <c r="T101" s="69"/>
      <c r="AI101" s="254"/>
      <c r="AO101" s="69"/>
    </row>
    <row r="102" s="67" customFormat="1" customHeight="1" spans="6:41">
      <c r="F102" s="69"/>
      <c r="G102" s="262" t="str">
        <f t="shared" si="4"/>
        <v/>
      </c>
      <c r="H102" s="69"/>
      <c r="I102" s="69"/>
      <c r="J102" s="69"/>
      <c r="K102" s="69"/>
      <c r="L102" s="69"/>
      <c r="M102" s="265" t="str">
        <f t="shared" si="3"/>
        <v/>
      </c>
      <c r="P102" s="117"/>
      <c r="Q102" s="69"/>
      <c r="R102" s="69"/>
      <c r="S102" s="69"/>
      <c r="T102" s="69"/>
      <c r="AI102" s="254"/>
      <c r="AO102" s="69"/>
    </row>
    <row r="103" s="67" customFormat="1" customHeight="1" spans="6:41">
      <c r="F103" s="69"/>
      <c r="G103" s="262" t="str">
        <f t="shared" si="4"/>
        <v/>
      </c>
      <c r="H103" s="69"/>
      <c r="I103" s="69"/>
      <c r="J103" s="69"/>
      <c r="K103" s="69"/>
      <c r="L103" s="69"/>
      <c r="M103" s="265" t="str">
        <f t="shared" si="3"/>
        <v/>
      </c>
      <c r="P103" s="117"/>
      <c r="Q103" s="69"/>
      <c r="R103" s="69"/>
      <c r="S103" s="69"/>
      <c r="T103" s="69"/>
      <c r="AI103" s="254"/>
      <c r="AO103" s="69"/>
    </row>
    <row r="104" s="67" customFormat="1" customHeight="1" spans="6:41">
      <c r="F104" s="69"/>
      <c r="G104" s="262" t="str">
        <f t="shared" si="4"/>
        <v/>
      </c>
      <c r="H104" s="69"/>
      <c r="I104" s="69"/>
      <c r="J104" s="69"/>
      <c r="K104" s="69"/>
      <c r="L104" s="69"/>
      <c r="M104" s="265" t="str">
        <f t="shared" si="3"/>
        <v/>
      </c>
      <c r="P104" s="117"/>
      <c r="Q104" s="69"/>
      <c r="R104" s="69"/>
      <c r="S104" s="69"/>
      <c r="T104" s="69"/>
      <c r="AI104" s="254"/>
      <c r="AO104" s="69"/>
    </row>
    <row r="105" s="67" customFormat="1" customHeight="1" spans="6:41">
      <c r="F105" s="69"/>
      <c r="G105" s="262" t="str">
        <f t="shared" si="4"/>
        <v/>
      </c>
      <c r="H105" s="69"/>
      <c r="I105" s="69"/>
      <c r="J105" s="69"/>
      <c r="K105" s="69"/>
      <c r="L105" s="69"/>
      <c r="M105" s="265" t="str">
        <f t="shared" si="3"/>
        <v/>
      </c>
      <c r="P105" s="117"/>
      <c r="Q105" s="69"/>
      <c r="R105" s="69"/>
      <c r="S105" s="69"/>
      <c r="T105" s="69"/>
      <c r="AI105" s="254"/>
      <c r="AO105" s="69"/>
    </row>
    <row r="106" s="67" customFormat="1" customHeight="1" spans="6:41">
      <c r="F106" s="69"/>
      <c r="G106" s="262" t="str">
        <f t="shared" si="4"/>
        <v/>
      </c>
      <c r="H106" s="69"/>
      <c r="I106" s="69"/>
      <c r="J106" s="69"/>
      <c r="K106" s="69"/>
      <c r="L106" s="69"/>
      <c r="M106" s="265" t="str">
        <f t="shared" si="3"/>
        <v/>
      </c>
      <c r="P106" s="117"/>
      <c r="Q106" s="69"/>
      <c r="R106" s="69"/>
      <c r="S106" s="69"/>
      <c r="T106" s="69"/>
      <c r="AI106" s="254"/>
      <c r="AO106" s="69"/>
    </row>
    <row r="107" s="67" customFormat="1" customHeight="1" spans="6:41">
      <c r="F107" s="69"/>
      <c r="G107" s="262" t="str">
        <f t="shared" si="4"/>
        <v/>
      </c>
      <c r="H107" s="69"/>
      <c r="I107" s="69"/>
      <c r="J107" s="69"/>
      <c r="K107" s="69"/>
      <c r="L107" s="69"/>
      <c r="M107" s="265" t="str">
        <f t="shared" si="3"/>
        <v/>
      </c>
      <c r="P107" s="117"/>
      <c r="Q107" s="69"/>
      <c r="R107" s="69"/>
      <c r="S107" s="69"/>
      <c r="T107" s="69"/>
      <c r="AI107" s="254"/>
      <c r="AO107" s="69"/>
    </row>
    <row r="108" s="67" customFormat="1" customHeight="1" spans="6:41">
      <c r="F108" s="69"/>
      <c r="G108" s="262" t="str">
        <f t="shared" si="4"/>
        <v/>
      </c>
      <c r="H108" s="69"/>
      <c r="I108" s="69"/>
      <c r="J108" s="69"/>
      <c r="K108" s="69"/>
      <c r="L108" s="69"/>
      <c r="M108" s="265" t="str">
        <f t="shared" si="3"/>
        <v/>
      </c>
      <c r="P108" s="117"/>
      <c r="Q108" s="69"/>
      <c r="R108" s="69"/>
      <c r="S108" s="69"/>
      <c r="T108" s="69"/>
      <c r="AI108" s="254"/>
      <c r="AO108" s="69"/>
    </row>
    <row r="109" s="67" customFormat="1" customHeight="1" spans="6:41">
      <c r="F109" s="69"/>
      <c r="G109" s="262" t="str">
        <f t="shared" si="4"/>
        <v/>
      </c>
      <c r="H109" s="69"/>
      <c r="I109" s="69"/>
      <c r="J109" s="69"/>
      <c r="K109" s="69"/>
      <c r="L109" s="69"/>
      <c r="M109" s="265" t="str">
        <f t="shared" si="3"/>
        <v/>
      </c>
      <c r="P109" s="117"/>
      <c r="Q109" s="69"/>
      <c r="R109" s="69"/>
      <c r="S109" s="69"/>
      <c r="T109" s="69"/>
      <c r="AI109" s="254"/>
      <c r="AO109" s="69"/>
    </row>
    <row r="110" s="67" customFormat="1" customHeight="1" spans="6:41">
      <c r="F110" s="69"/>
      <c r="G110" s="262" t="str">
        <f t="shared" si="4"/>
        <v/>
      </c>
      <c r="H110" s="69"/>
      <c r="I110" s="69"/>
      <c r="J110" s="69"/>
      <c r="K110" s="69"/>
      <c r="L110" s="69"/>
      <c r="M110" s="265" t="str">
        <f t="shared" si="3"/>
        <v/>
      </c>
      <c r="P110" s="117"/>
      <c r="Q110" s="69"/>
      <c r="R110" s="69"/>
      <c r="S110" s="69"/>
      <c r="T110" s="69"/>
      <c r="AI110" s="254"/>
      <c r="AO110" s="69"/>
    </row>
    <row r="111" s="67" customFormat="1" customHeight="1" spans="6:41">
      <c r="F111" s="69"/>
      <c r="G111" s="262" t="str">
        <f t="shared" si="4"/>
        <v/>
      </c>
      <c r="H111" s="69"/>
      <c r="I111" s="69"/>
      <c r="J111" s="69"/>
      <c r="K111" s="69"/>
      <c r="L111" s="69"/>
      <c r="M111" s="265" t="str">
        <f t="shared" si="3"/>
        <v/>
      </c>
      <c r="P111" s="117"/>
      <c r="Q111" s="69"/>
      <c r="R111" s="69"/>
      <c r="S111" s="69"/>
      <c r="T111" s="69"/>
      <c r="AI111" s="254"/>
      <c r="AO111" s="69"/>
    </row>
    <row r="112" s="67" customFormat="1" customHeight="1" spans="6:41">
      <c r="F112" s="69"/>
      <c r="G112" s="262" t="str">
        <f t="shared" si="4"/>
        <v/>
      </c>
      <c r="H112" s="69"/>
      <c r="I112" s="69"/>
      <c r="J112" s="69"/>
      <c r="K112" s="69"/>
      <c r="L112" s="69"/>
      <c r="M112" s="265" t="str">
        <f t="shared" si="3"/>
        <v/>
      </c>
      <c r="P112" s="117"/>
      <c r="Q112" s="69"/>
      <c r="R112" s="69"/>
      <c r="S112" s="69"/>
      <c r="T112" s="69"/>
      <c r="AI112" s="254"/>
      <c r="AO112" s="69"/>
    </row>
    <row r="113" s="67" customFormat="1" customHeight="1" spans="6:41">
      <c r="F113" s="69"/>
      <c r="G113" s="262" t="str">
        <f t="shared" si="4"/>
        <v/>
      </c>
      <c r="H113" s="69"/>
      <c r="I113" s="69"/>
      <c r="J113" s="69"/>
      <c r="K113" s="69"/>
      <c r="L113" s="69"/>
      <c r="M113" s="265" t="str">
        <f t="shared" si="3"/>
        <v/>
      </c>
      <c r="P113" s="117"/>
      <c r="Q113" s="69"/>
      <c r="R113" s="69"/>
      <c r="S113" s="69"/>
      <c r="T113" s="69"/>
      <c r="AI113" s="254"/>
      <c r="AO113" s="69"/>
    </row>
    <row r="114" s="67" customFormat="1" customHeight="1" spans="6:41">
      <c r="F114" s="69"/>
      <c r="G114" s="262" t="str">
        <f t="shared" si="4"/>
        <v/>
      </c>
      <c r="H114" s="69"/>
      <c r="I114" s="69"/>
      <c r="J114" s="69"/>
      <c r="K114" s="69"/>
      <c r="L114" s="69"/>
      <c r="M114" s="265" t="str">
        <f t="shared" si="3"/>
        <v/>
      </c>
      <c r="P114" s="117"/>
      <c r="Q114" s="69"/>
      <c r="R114" s="69"/>
      <c r="S114" s="69"/>
      <c r="T114" s="69"/>
      <c r="AI114" s="254"/>
      <c r="AO114" s="69"/>
    </row>
    <row r="115" s="67" customFormat="1" customHeight="1" spans="6:41">
      <c r="F115" s="69"/>
      <c r="G115" s="262" t="str">
        <f t="shared" si="4"/>
        <v/>
      </c>
      <c r="H115" s="69"/>
      <c r="I115" s="69"/>
      <c r="J115" s="69"/>
      <c r="K115" s="69"/>
      <c r="L115" s="69"/>
      <c r="M115" s="265" t="str">
        <f t="shared" si="3"/>
        <v/>
      </c>
      <c r="P115" s="117"/>
      <c r="Q115" s="69"/>
      <c r="R115" s="69"/>
      <c r="S115" s="69"/>
      <c r="T115" s="69"/>
      <c r="AI115" s="254"/>
      <c r="AO115" s="69"/>
    </row>
    <row r="116" s="67" customFormat="1" customHeight="1" spans="6:41">
      <c r="F116" s="69"/>
      <c r="G116" s="262" t="str">
        <f t="shared" si="4"/>
        <v/>
      </c>
      <c r="H116" s="69"/>
      <c r="I116" s="69"/>
      <c r="J116" s="69"/>
      <c r="K116" s="69"/>
      <c r="L116" s="69"/>
      <c r="M116" s="265" t="str">
        <f t="shared" ref="M116:M179" si="6">IF(P116="","",_xlfn.TEXTJOIN("-",TRUE,N116,O116))</f>
        <v/>
      </c>
      <c r="P116" s="117"/>
      <c r="Q116" s="69"/>
      <c r="R116" s="69"/>
      <c r="S116" s="69"/>
      <c r="T116" s="69"/>
      <c r="AI116" s="254"/>
      <c r="AO116" s="69"/>
    </row>
    <row r="117" s="67" customFormat="1" customHeight="1" spans="6:41">
      <c r="F117" s="69"/>
      <c r="G117" s="262" t="str">
        <f t="shared" si="4"/>
        <v/>
      </c>
      <c r="H117" s="69"/>
      <c r="I117" s="69"/>
      <c r="J117" s="69"/>
      <c r="K117" s="69"/>
      <c r="L117" s="69"/>
      <c r="M117" s="265" t="str">
        <f t="shared" si="6"/>
        <v/>
      </c>
      <c r="P117" s="117"/>
      <c r="Q117" s="69"/>
      <c r="R117" s="69"/>
      <c r="S117" s="69"/>
      <c r="T117" s="69"/>
      <c r="AI117" s="254"/>
      <c r="AO117" s="69"/>
    </row>
    <row r="118" s="67" customFormat="1" customHeight="1" spans="6:41">
      <c r="F118" s="69"/>
      <c r="G118" s="262" t="str">
        <f t="shared" si="4"/>
        <v/>
      </c>
      <c r="H118" s="69"/>
      <c r="I118" s="69"/>
      <c r="J118" s="69"/>
      <c r="K118" s="69"/>
      <c r="L118" s="69"/>
      <c r="M118" s="265" t="str">
        <f t="shared" si="6"/>
        <v/>
      </c>
      <c r="P118" s="117"/>
      <c r="Q118" s="69"/>
      <c r="R118" s="69"/>
      <c r="S118" s="69"/>
      <c r="T118" s="69"/>
      <c r="AI118" s="254"/>
      <c r="AO118" s="69"/>
    </row>
    <row r="119" s="67" customFormat="1" customHeight="1" spans="6:41">
      <c r="F119" s="69"/>
      <c r="G119" s="262" t="str">
        <f t="shared" si="4"/>
        <v/>
      </c>
      <c r="H119" s="69"/>
      <c r="I119" s="69"/>
      <c r="J119" s="69"/>
      <c r="K119" s="69"/>
      <c r="L119" s="69"/>
      <c r="M119" s="265" t="str">
        <f t="shared" si="6"/>
        <v/>
      </c>
      <c r="P119" s="117"/>
      <c r="Q119" s="69"/>
      <c r="R119" s="69"/>
      <c r="S119" s="69"/>
      <c r="T119" s="69"/>
      <c r="AI119" s="254"/>
      <c r="AO119" s="69"/>
    </row>
    <row r="120" s="67" customFormat="1" customHeight="1" spans="6:41">
      <c r="F120" s="69"/>
      <c r="G120" s="262" t="str">
        <f t="shared" si="4"/>
        <v/>
      </c>
      <c r="H120" s="69"/>
      <c r="I120" s="69"/>
      <c r="J120" s="69"/>
      <c r="K120" s="69"/>
      <c r="L120" s="69"/>
      <c r="M120" s="265" t="str">
        <f t="shared" si="6"/>
        <v/>
      </c>
      <c r="P120" s="117"/>
      <c r="Q120" s="69"/>
      <c r="R120" s="69"/>
      <c r="S120" s="69"/>
      <c r="T120" s="69"/>
      <c r="AI120" s="254"/>
      <c r="AO120" s="69"/>
    </row>
    <row r="121" s="67" customFormat="1" customHeight="1" spans="6:41">
      <c r="F121" s="69"/>
      <c r="G121" s="262" t="str">
        <f t="shared" si="4"/>
        <v/>
      </c>
      <c r="H121" s="69"/>
      <c r="I121" s="69"/>
      <c r="J121" s="69"/>
      <c r="K121" s="69"/>
      <c r="L121" s="69"/>
      <c r="M121" s="265" t="str">
        <f t="shared" si="6"/>
        <v/>
      </c>
      <c r="P121" s="117"/>
      <c r="Q121" s="69"/>
      <c r="R121" s="69"/>
      <c r="S121" s="69"/>
      <c r="T121" s="69"/>
      <c r="AI121" s="254"/>
      <c r="AO121" s="69"/>
    </row>
    <row r="122" s="67" customFormat="1" customHeight="1" spans="6:41">
      <c r="F122" s="69"/>
      <c r="G122" s="262" t="str">
        <f t="shared" si="4"/>
        <v/>
      </c>
      <c r="H122" s="69"/>
      <c r="I122" s="69"/>
      <c r="J122" s="69"/>
      <c r="K122" s="69"/>
      <c r="L122" s="69"/>
      <c r="M122" s="265" t="str">
        <f t="shared" si="6"/>
        <v/>
      </c>
      <c r="P122" s="117"/>
      <c r="Q122" s="69"/>
      <c r="R122" s="69"/>
      <c r="S122" s="69"/>
      <c r="T122" s="69"/>
      <c r="AI122" s="254"/>
      <c r="AO122" s="69"/>
    </row>
    <row r="123" s="67" customFormat="1" customHeight="1" spans="6:41">
      <c r="F123" s="69"/>
      <c r="G123" s="262" t="str">
        <f t="shared" si="4"/>
        <v/>
      </c>
      <c r="H123" s="69"/>
      <c r="I123" s="69"/>
      <c r="J123" s="69"/>
      <c r="K123" s="69"/>
      <c r="L123" s="69"/>
      <c r="M123" s="265" t="str">
        <f t="shared" si="6"/>
        <v/>
      </c>
      <c r="P123" s="117"/>
      <c r="Q123" s="69"/>
      <c r="R123" s="69"/>
      <c r="S123" s="69"/>
      <c r="T123" s="69"/>
      <c r="AI123" s="254"/>
      <c r="AO123" s="69"/>
    </row>
    <row r="124" s="67" customFormat="1" customHeight="1" spans="6:41">
      <c r="F124" s="69"/>
      <c r="G124" s="262" t="str">
        <f t="shared" si="4"/>
        <v/>
      </c>
      <c r="H124" s="69"/>
      <c r="I124" s="69"/>
      <c r="J124" s="69"/>
      <c r="K124" s="69"/>
      <c r="L124" s="69"/>
      <c r="M124" s="265" t="str">
        <f t="shared" si="6"/>
        <v/>
      </c>
      <c r="P124" s="117"/>
      <c r="Q124" s="69"/>
      <c r="R124" s="69"/>
      <c r="S124" s="69"/>
      <c r="T124" s="69"/>
      <c r="AI124" s="254"/>
      <c r="AO124" s="69"/>
    </row>
    <row r="125" s="67" customFormat="1" customHeight="1" spans="6:41">
      <c r="F125" s="69"/>
      <c r="G125" s="262" t="str">
        <f t="shared" si="4"/>
        <v/>
      </c>
      <c r="H125" s="69"/>
      <c r="I125" s="69"/>
      <c r="J125" s="69"/>
      <c r="K125" s="69"/>
      <c r="L125" s="69"/>
      <c r="M125" s="265" t="str">
        <f t="shared" si="6"/>
        <v/>
      </c>
      <c r="P125" s="117"/>
      <c r="Q125" s="69"/>
      <c r="R125" s="69"/>
      <c r="S125" s="69"/>
      <c r="T125" s="69"/>
      <c r="AI125" s="254"/>
      <c r="AO125" s="69"/>
    </row>
    <row r="126" s="67" customFormat="1" customHeight="1" spans="6:41">
      <c r="F126" s="69"/>
      <c r="G126" s="262" t="str">
        <f t="shared" si="4"/>
        <v/>
      </c>
      <c r="H126" s="69"/>
      <c r="I126" s="69"/>
      <c r="J126" s="69"/>
      <c r="K126" s="69"/>
      <c r="L126" s="69"/>
      <c r="M126" s="265" t="str">
        <f t="shared" si="6"/>
        <v/>
      </c>
      <c r="P126" s="117"/>
      <c r="Q126" s="69"/>
      <c r="R126" s="69"/>
      <c r="S126" s="69"/>
      <c r="T126" s="69"/>
      <c r="AI126" s="254"/>
      <c r="AO126" s="69"/>
    </row>
    <row r="127" s="67" customFormat="1" customHeight="1" spans="6:41">
      <c r="F127" s="69"/>
      <c r="G127" s="262" t="str">
        <f t="shared" si="4"/>
        <v/>
      </c>
      <c r="H127" s="69"/>
      <c r="I127" s="69"/>
      <c r="J127" s="69"/>
      <c r="K127" s="69"/>
      <c r="L127" s="69"/>
      <c r="M127" s="265" t="str">
        <f t="shared" si="6"/>
        <v/>
      </c>
      <c r="P127" s="117"/>
      <c r="Q127" s="69"/>
      <c r="R127" s="69"/>
      <c r="S127" s="69"/>
      <c r="T127" s="69"/>
      <c r="AI127" s="254"/>
      <c r="AO127" s="69"/>
    </row>
    <row r="128" s="67" customFormat="1" customHeight="1" spans="6:41">
      <c r="F128" s="69"/>
      <c r="G128" s="262" t="str">
        <f t="shared" si="4"/>
        <v/>
      </c>
      <c r="H128" s="69"/>
      <c r="I128" s="69"/>
      <c r="J128" s="69"/>
      <c r="K128" s="69"/>
      <c r="L128" s="69"/>
      <c r="M128" s="265" t="str">
        <f t="shared" si="6"/>
        <v/>
      </c>
      <c r="P128" s="117"/>
      <c r="Q128" s="69"/>
      <c r="R128" s="69"/>
      <c r="S128" s="69"/>
      <c r="T128" s="69"/>
      <c r="AI128" s="254"/>
      <c r="AO128" s="69"/>
    </row>
    <row r="129" s="67" customFormat="1" customHeight="1" spans="6:41">
      <c r="F129" s="69"/>
      <c r="G129" s="262" t="str">
        <f t="shared" si="4"/>
        <v/>
      </c>
      <c r="H129" s="69"/>
      <c r="I129" s="69"/>
      <c r="J129" s="69"/>
      <c r="K129" s="69"/>
      <c r="L129" s="69"/>
      <c r="M129" s="265" t="str">
        <f t="shared" si="6"/>
        <v/>
      </c>
      <c r="P129" s="117"/>
      <c r="Q129" s="69"/>
      <c r="R129" s="69"/>
      <c r="S129" s="69"/>
      <c r="T129" s="69"/>
      <c r="AI129" s="254"/>
      <c r="AO129" s="69"/>
    </row>
    <row r="130" s="67" customFormat="1" customHeight="1" spans="6:41">
      <c r="F130" s="69"/>
      <c r="G130" s="262" t="str">
        <f t="shared" ref="G130:G193" si="7">IF(H130="","",IF(H130=I130,H130,_xlfn.CONCAT(H130,"-",I130)))</f>
        <v/>
      </c>
      <c r="H130" s="69"/>
      <c r="I130" s="69"/>
      <c r="J130" s="69"/>
      <c r="K130" s="69"/>
      <c r="L130" s="69"/>
      <c r="M130" s="265" t="str">
        <f t="shared" si="6"/>
        <v/>
      </c>
      <c r="P130" s="117"/>
      <c r="Q130" s="69"/>
      <c r="R130" s="69"/>
      <c r="S130" s="69"/>
      <c r="T130" s="69"/>
      <c r="AI130" s="254"/>
      <c r="AO130" s="69"/>
    </row>
    <row r="131" s="67" customFormat="1" customHeight="1" spans="6:41">
      <c r="F131" s="69"/>
      <c r="G131" s="262" t="str">
        <f t="shared" si="7"/>
        <v/>
      </c>
      <c r="H131" s="69"/>
      <c r="I131" s="69"/>
      <c r="J131" s="69"/>
      <c r="K131" s="69"/>
      <c r="L131" s="69"/>
      <c r="M131" s="265" t="str">
        <f t="shared" si="6"/>
        <v/>
      </c>
      <c r="P131" s="117"/>
      <c r="Q131" s="69"/>
      <c r="R131" s="69"/>
      <c r="S131" s="69"/>
      <c r="T131" s="69"/>
      <c r="AI131" s="254"/>
      <c r="AO131" s="69"/>
    </row>
    <row r="132" s="67" customFormat="1" customHeight="1" spans="6:41">
      <c r="F132" s="69"/>
      <c r="G132" s="262" t="str">
        <f t="shared" si="7"/>
        <v/>
      </c>
      <c r="H132" s="69"/>
      <c r="I132" s="69"/>
      <c r="J132" s="69"/>
      <c r="K132" s="69"/>
      <c r="L132" s="69"/>
      <c r="M132" s="265" t="str">
        <f t="shared" si="6"/>
        <v/>
      </c>
      <c r="P132" s="117"/>
      <c r="Q132" s="69"/>
      <c r="R132" s="69"/>
      <c r="S132" s="69"/>
      <c r="T132" s="69"/>
      <c r="AI132" s="254"/>
      <c r="AO132" s="69"/>
    </row>
    <row r="133" s="67" customFormat="1" customHeight="1" spans="6:41">
      <c r="F133" s="69"/>
      <c r="G133" s="262" t="str">
        <f t="shared" si="7"/>
        <v/>
      </c>
      <c r="H133" s="69"/>
      <c r="I133" s="69"/>
      <c r="J133" s="69"/>
      <c r="K133" s="69"/>
      <c r="L133" s="69"/>
      <c r="M133" s="265" t="str">
        <f t="shared" si="6"/>
        <v/>
      </c>
      <c r="P133" s="117"/>
      <c r="Q133" s="69"/>
      <c r="R133" s="69"/>
      <c r="S133" s="69"/>
      <c r="T133" s="69"/>
      <c r="AI133" s="254"/>
      <c r="AO133" s="69"/>
    </row>
    <row r="134" s="67" customFormat="1" customHeight="1" spans="6:41">
      <c r="F134" s="69"/>
      <c r="G134" s="262" t="str">
        <f t="shared" si="7"/>
        <v/>
      </c>
      <c r="H134" s="69"/>
      <c r="I134" s="69"/>
      <c r="J134" s="69"/>
      <c r="K134" s="69"/>
      <c r="L134" s="69"/>
      <c r="M134" s="265" t="str">
        <f t="shared" si="6"/>
        <v/>
      </c>
      <c r="P134" s="117"/>
      <c r="Q134" s="69"/>
      <c r="R134" s="69"/>
      <c r="S134" s="69"/>
      <c r="T134" s="69"/>
      <c r="AI134" s="254"/>
      <c r="AO134" s="69"/>
    </row>
    <row r="135" s="67" customFormat="1" customHeight="1" spans="6:41">
      <c r="F135" s="69"/>
      <c r="G135" s="262" t="str">
        <f t="shared" si="7"/>
        <v/>
      </c>
      <c r="H135" s="69"/>
      <c r="I135" s="69"/>
      <c r="J135" s="69"/>
      <c r="K135" s="69"/>
      <c r="L135" s="69"/>
      <c r="M135" s="265" t="str">
        <f t="shared" si="6"/>
        <v/>
      </c>
      <c r="P135" s="117"/>
      <c r="Q135" s="69"/>
      <c r="R135" s="69"/>
      <c r="S135" s="69"/>
      <c r="T135" s="69"/>
      <c r="AI135" s="254"/>
      <c r="AO135" s="69"/>
    </row>
    <row r="136" s="67" customFormat="1" customHeight="1" spans="6:41">
      <c r="F136" s="69"/>
      <c r="G136" s="262" t="str">
        <f t="shared" si="7"/>
        <v/>
      </c>
      <c r="H136" s="69"/>
      <c r="I136" s="69"/>
      <c r="J136" s="69"/>
      <c r="K136" s="69"/>
      <c r="L136" s="69"/>
      <c r="M136" s="265" t="str">
        <f t="shared" si="6"/>
        <v/>
      </c>
      <c r="P136" s="117"/>
      <c r="Q136" s="69"/>
      <c r="R136" s="69"/>
      <c r="S136" s="69"/>
      <c r="T136" s="69"/>
      <c r="AI136" s="254"/>
      <c r="AO136" s="69"/>
    </row>
    <row r="137" s="67" customFormat="1" customHeight="1" spans="6:41">
      <c r="F137" s="69"/>
      <c r="G137" s="262" t="str">
        <f t="shared" si="7"/>
        <v/>
      </c>
      <c r="H137" s="69"/>
      <c r="I137" s="69"/>
      <c r="J137" s="69"/>
      <c r="K137" s="69"/>
      <c r="L137" s="69"/>
      <c r="M137" s="265" t="str">
        <f t="shared" si="6"/>
        <v/>
      </c>
      <c r="P137" s="117"/>
      <c r="Q137" s="69"/>
      <c r="R137" s="69"/>
      <c r="S137" s="69"/>
      <c r="T137" s="69"/>
      <c r="AI137" s="254"/>
      <c r="AO137" s="69"/>
    </row>
    <row r="138" s="67" customFormat="1" customHeight="1" spans="6:41">
      <c r="F138" s="69"/>
      <c r="G138" s="262" t="str">
        <f t="shared" si="7"/>
        <v/>
      </c>
      <c r="H138" s="69"/>
      <c r="I138" s="69"/>
      <c r="J138" s="69"/>
      <c r="K138" s="69"/>
      <c r="L138" s="69"/>
      <c r="M138" s="265" t="str">
        <f t="shared" si="6"/>
        <v/>
      </c>
      <c r="P138" s="117"/>
      <c r="Q138" s="69"/>
      <c r="R138" s="69"/>
      <c r="S138" s="69"/>
      <c r="T138" s="69"/>
      <c r="AI138" s="254"/>
      <c r="AO138" s="69"/>
    </row>
    <row r="139" s="67" customFormat="1" customHeight="1" spans="6:41">
      <c r="F139" s="69"/>
      <c r="G139" s="262" t="str">
        <f t="shared" si="7"/>
        <v/>
      </c>
      <c r="H139" s="69"/>
      <c r="I139" s="69"/>
      <c r="J139" s="69"/>
      <c r="K139" s="69"/>
      <c r="L139" s="69"/>
      <c r="M139" s="265" t="str">
        <f t="shared" si="6"/>
        <v/>
      </c>
      <c r="P139" s="117"/>
      <c r="Q139" s="69"/>
      <c r="R139" s="69"/>
      <c r="S139" s="69"/>
      <c r="T139" s="69"/>
      <c r="AI139" s="254"/>
      <c r="AO139" s="69"/>
    </row>
    <row r="140" s="67" customFormat="1" customHeight="1" spans="6:41">
      <c r="F140" s="69"/>
      <c r="G140" s="262" t="str">
        <f t="shared" si="7"/>
        <v/>
      </c>
      <c r="H140" s="69"/>
      <c r="I140" s="69"/>
      <c r="J140" s="69"/>
      <c r="K140" s="69"/>
      <c r="L140" s="69"/>
      <c r="M140" s="265" t="str">
        <f t="shared" si="6"/>
        <v/>
      </c>
      <c r="P140" s="117"/>
      <c r="Q140" s="69"/>
      <c r="R140" s="69"/>
      <c r="S140" s="69"/>
      <c r="T140" s="69"/>
      <c r="AI140" s="254"/>
      <c r="AO140" s="69"/>
    </row>
    <row r="141" s="67" customFormat="1" customHeight="1" spans="6:41">
      <c r="F141" s="69"/>
      <c r="G141" s="262" t="str">
        <f t="shared" si="7"/>
        <v/>
      </c>
      <c r="H141" s="69"/>
      <c r="I141" s="69"/>
      <c r="J141" s="69"/>
      <c r="K141" s="69"/>
      <c r="L141" s="69"/>
      <c r="M141" s="265" t="str">
        <f t="shared" si="6"/>
        <v/>
      </c>
      <c r="P141" s="117"/>
      <c r="Q141" s="69"/>
      <c r="R141" s="69"/>
      <c r="S141" s="69"/>
      <c r="T141" s="69"/>
      <c r="AI141" s="254"/>
      <c r="AO141" s="69"/>
    </row>
    <row r="142" s="67" customFormat="1" customHeight="1" spans="6:41">
      <c r="F142" s="69"/>
      <c r="G142" s="262" t="str">
        <f t="shared" si="7"/>
        <v/>
      </c>
      <c r="H142" s="69"/>
      <c r="I142" s="69"/>
      <c r="J142" s="69"/>
      <c r="K142" s="69"/>
      <c r="L142" s="69"/>
      <c r="M142" s="265" t="str">
        <f t="shared" si="6"/>
        <v/>
      </c>
      <c r="P142" s="117"/>
      <c r="Q142" s="69"/>
      <c r="R142" s="69"/>
      <c r="S142" s="69"/>
      <c r="T142" s="69"/>
      <c r="AI142" s="254"/>
      <c r="AO142" s="69"/>
    </row>
    <row r="143" s="67" customFormat="1" customHeight="1" spans="6:41">
      <c r="F143" s="69"/>
      <c r="G143" s="262" t="str">
        <f t="shared" si="7"/>
        <v/>
      </c>
      <c r="H143" s="69"/>
      <c r="I143" s="69"/>
      <c r="J143" s="69"/>
      <c r="K143" s="69"/>
      <c r="L143" s="69"/>
      <c r="M143" s="265" t="str">
        <f t="shared" si="6"/>
        <v/>
      </c>
      <c r="P143" s="117"/>
      <c r="Q143" s="69"/>
      <c r="R143" s="69"/>
      <c r="S143" s="69"/>
      <c r="T143" s="69"/>
      <c r="AI143" s="254"/>
      <c r="AO143" s="69"/>
    </row>
    <row r="144" s="67" customFormat="1" customHeight="1" spans="6:41">
      <c r="F144" s="69"/>
      <c r="G144" s="262" t="str">
        <f t="shared" si="7"/>
        <v/>
      </c>
      <c r="H144" s="69"/>
      <c r="I144" s="69"/>
      <c r="J144" s="69"/>
      <c r="K144" s="69"/>
      <c r="L144" s="69"/>
      <c r="M144" s="265" t="str">
        <f t="shared" si="6"/>
        <v/>
      </c>
      <c r="P144" s="117"/>
      <c r="Q144" s="69"/>
      <c r="R144" s="69"/>
      <c r="S144" s="69"/>
      <c r="T144" s="69"/>
      <c r="AI144" s="254"/>
      <c r="AO144" s="69"/>
    </row>
    <row r="145" s="67" customFormat="1" customHeight="1" spans="6:41">
      <c r="F145" s="69"/>
      <c r="G145" s="262" t="str">
        <f t="shared" si="7"/>
        <v/>
      </c>
      <c r="H145" s="69"/>
      <c r="I145" s="69"/>
      <c r="J145" s="69"/>
      <c r="K145" s="69"/>
      <c r="L145" s="69"/>
      <c r="M145" s="265" t="str">
        <f t="shared" si="6"/>
        <v/>
      </c>
      <c r="P145" s="117"/>
      <c r="Q145" s="69"/>
      <c r="R145" s="69"/>
      <c r="S145" s="69"/>
      <c r="T145" s="69"/>
      <c r="AI145" s="254"/>
      <c r="AO145" s="69"/>
    </row>
    <row r="146" s="67" customFormat="1" customHeight="1" spans="6:41">
      <c r="F146" s="69"/>
      <c r="G146" s="262" t="str">
        <f t="shared" si="7"/>
        <v/>
      </c>
      <c r="H146" s="69"/>
      <c r="I146" s="69"/>
      <c r="J146" s="69"/>
      <c r="K146" s="69"/>
      <c r="L146" s="69"/>
      <c r="M146" s="265" t="str">
        <f t="shared" si="6"/>
        <v/>
      </c>
      <c r="P146" s="117"/>
      <c r="Q146" s="69"/>
      <c r="R146" s="69"/>
      <c r="S146" s="69"/>
      <c r="T146" s="69"/>
      <c r="AI146" s="254"/>
      <c r="AO146" s="69"/>
    </row>
    <row r="147" s="67" customFormat="1" customHeight="1" spans="6:41">
      <c r="F147" s="69"/>
      <c r="G147" s="262" t="str">
        <f t="shared" si="7"/>
        <v/>
      </c>
      <c r="H147" s="69"/>
      <c r="I147" s="69"/>
      <c r="J147" s="69"/>
      <c r="K147" s="69"/>
      <c r="L147" s="69"/>
      <c r="M147" s="265" t="str">
        <f t="shared" si="6"/>
        <v/>
      </c>
      <c r="P147" s="117"/>
      <c r="Q147" s="69"/>
      <c r="R147" s="69"/>
      <c r="S147" s="69"/>
      <c r="T147" s="69"/>
      <c r="AI147" s="254"/>
      <c r="AO147" s="69"/>
    </row>
    <row r="148" s="67" customFormat="1" customHeight="1" spans="6:41">
      <c r="F148" s="69"/>
      <c r="G148" s="262" t="str">
        <f t="shared" si="7"/>
        <v/>
      </c>
      <c r="H148" s="69"/>
      <c r="I148" s="69"/>
      <c r="J148" s="69"/>
      <c r="K148" s="69"/>
      <c r="L148" s="69"/>
      <c r="M148" s="265" t="str">
        <f t="shared" si="6"/>
        <v/>
      </c>
      <c r="P148" s="117"/>
      <c r="Q148" s="69"/>
      <c r="R148" s="69"/>
      <c r="S148" s="69"/>
      <c r="T148" s="69"/>
      <c r="AI148" s="254"/>
      <c r="AO148" s="69"/>
    </row>
    <row r="149" s="67" customFormat="1" customHeight="1" spans="6:41">
      <c r="F149" s="69"/>
      <c r="G149" s="262" t="str">
        <f t="shared" si="7"/>
        <v/>
      </c>
      <c r="H149" s="69"/>
      <c r="I149" s="69"/>
      <c r="J149" s="69"/>
      <c r="K149" s="69"/>
      <c r="L149" s="69"/>
      <c r="M149" s="265" t="str">
        <f t="shared" si="6"/>
        <v/>
      </c>
      <c r="P149" s="117"/>
      <c r="Q149" s="69"/>
      <c r="R149" s="69"/>
      <c r="S149" s="69"/>
      <c r="T149" s="69"/>
      <c r="AI149" s="254"/>
      <c r="AO149" s="69"/>
    </row>
    <row r="150" s="67" customFormat="1" customHeight="1" spans="6:41">
      <c r="F150" s="69"/>
      <c r="G150" s="262" t="str">
        <f t="shared" si="7"/>
        <v/>
      </c>
      <c r="H150" s="69"/>
      <c r="I150" s="69"/>
      <c r="J150" s="69"/>
      <c r="K150" s="69"/>
      <c r="L150" s="69"/>
      <c r="M150" s="265" t="str">
        <f t="shared" si="6"/>
        <v/>
      </c>
      <c r="P150" s="117"/>
      <c r="Q150" s="69"/>
      <c r="R150" s="69"/>
      <c r="S150" s="69"/>
      <c r="T150" s="69"/>
      <c r="AI150" s="254"/>
      <c r="AO150" s="69"/>
    </row>
    <row r="151" s="67" customFormat="1" customHeight="1" spans="6:41">
      <c r="F151" s="69"/>
      <c r="G151" s="262" t="str">
        <f t="shared" si="7"/>
        <v/>
      </c>
      <c r="H151" s="69"/>
      <c r="I151" s="69"/>
      <c r="J151" s="69"/>
      <c r="K151" s="69"/>
      <c r="L151" s="69"/>
      <c r="M151" s="265" t="str">
        <f t="shared" si="6"/>
        <v/>
      </c>
      <c r="P151" s="117"/>
      <c r="Q151" s="69"/>
      <c r="R151" s="69"/>
      <c r="S151" s="69"/>
      <c r="T151" s="69"/>
      <c r="AI151" s="254"/>
      <c r="AO151" s="69"/>
    </row>
    <row r="152" s="67" customFormat="1" customHeight="1" spans="6:41">
      <c r="F152" s="69"/>
      <c r="G152" s="262" t="str">
        <f t="shared" si="7"/>
        <v/>
      </c>
      <c r="H152" s="69"/>
      <c r="I152" s="69"/>
      <c r="J152" s="69"/>
      <c r="K152" s="69"/>
      <c r="L152" s="69"/>
      <c r="M152" s="265" t="str">
        <f t="shared" si="6"/>
        <v/>
      </c>
      <c r="P152" s="117"/>
      <c r="Q152" s="69"/>
      <c r="R152" s="69"/>
      <c r="S152" s="69"/>
      <c r="T152" s="69"/>
      <c r="AI152" s="254"/>
      <c r="AO152" s="69"/>
    </row>
    <row r="153" s="67" customFormat="1" customHeight="1" spans="6:41">
      <c r="F153" s="69"/>
      <c r="G153" s="262" t="str">
        <f t="shared" si="7"/>
        <v/>
      </c>
      <c r="H153" s="69"/>
      <c r="I153" s="69"/>
      <c r="J153" s="69"/>
      <c r="K153" s="69"/>
      <c r="L153" s="69"/>
      <c r="M153" s="265" t="str">
        <f t="shared" si="6"/>
        <v/>
      </c>
      <c r="P153" s="117"/>
      <c r="Q153" s="69"/>
      <c r="R153" s="69"/>
      <c r="S153" s="69"/>
      <c r="T153" s="69"/>
      <c r="AI153" s="254"/>
      <c r="AO153" s="69"/>
    </row>
    <row r="154" s="67" customFormat="1" customHeight="1" spans="6:41">
      <c r="F154" s="69"/>
      <c r="G154" s="262" t="str">
        <f t="shared" si="7"/>
        <v/>
      </c>
      <c r="H154" s="69"/>
      <c r="I154" s="69"/>
      <c r="J154" s="69"/>
      <c r="K154" s="69"/>
      <c r="L154" s="69"/>
      <c r="M154" s="265" t="str">
        <f t="shared" si="6"/>
        <v/>
      </c>
      <c r="P154" s="117"/>
      <c r="Q154" s="69"/>
      <c r="R154" s="69"/>
      <c r="S154" s="69"/>
      <c r="T154" s="69"/>
      <c r="AI154" s="254"/>
      <c r="AO154" s="69"/>
    </row>
    <row r="155" s="67" customFormat="1" customHeight="1" spans="6:41">
      <c r="F155" s="69"/>
      <c r="G155" s="262" t="str">
        <f t="shared" si="7"/>
        <v/>
      </c>
      <c r="H155" s="69"/>
      <c r="I155" s="69"/>
      <c r="J155" s="69"/>
      <c r="K155" s="69"/>
      <c r="L155" s="69"/>
      <c r="M155" s="265" t="str">
        <f t="shared" si="6"/>
        <v/>
      </c>
      <c r="P155" s="117"/>
      <c r="Q155" s="69"/>
      <c r="R155" s="69"/>
      <c r="S155" s="69"/>
      <c r="T155" s="69"/>
      <c r="AI155" s="254"/>
      <c r="AO155" s="69"/>
    </row>
    <row r="156" s="67" customFormat="1" customHeight="1" spans="6:41">
      <c r="F156" s="69"/>
      <c r="G156" s="262" t="str">
        <f t="shared" si="7"/>
        <v/>
      </c>
      <c r="H156" s="69"/>
      <c r="I156" s="69"/>
      <c r="J156" s="69"/>
      <c r="K156" s="69"/>
      <c r="L156" s="69"/>
      <c r="M156" s="265" t="str">
        <f t="shared" si="6"/>
        <v/>
      </c>
      <c r="P156" s="117"/>
      <c r="Q156" s="69"/>
      <c r="R156" s="69"/>
      <c r="S156" s="69"/>
      <c r="T156" s="69"/>
      <c r="AI156" s="254"/>
      <c r="AO156" s="69"/>
    </row>
    <row r="157" s="67" customFormat="1" customHeight="1" spans="6:41">
      <c r="F157" s="69"/>
      <c r="G157" s="262" t="str">
        <f t="shared" si="7"/>
        <v/>
      </c>
      <c r="H157" s="69"/>
      <c r="I157" s="69"/>
      <c r="J157" s="69"/>
      <c r="K157" s="69"/>
      <c r="L157" s="69"/>
      <c r="M157" s="265" t="str">
        <f t="shared" si="6"/>
        <v/>
      </c>
      <c r="P157" s="117"/>
      <c r="Q157" s="69"/>
      <c r="R157" s="69"/>
      <c r="S157" s="69"/>
      <c r="T157" s="69"/>
      <c r="AI157" s="254"/>
      <c r="AO157" s="69"/>
    </row>
    <row r="158" s="67" customFormat="1" customHeight="1" spans="6:41">
      <c r="F158" s="69"/>
      <c r="G158" s="262" t="str">
        <f t="shared" si="7"/>
        <v/>
      </c>
      <c r="H158" s="69"/>
      <c r="I158" s="69"/>
      <c r="J158" s="69"/>
      <c r="K158" s="69"/>
      <c r="L158" s="69"/>
      <c r="M158" s="265" t="str">
        <f t="shared" si="6"/>
        <v/>
      </c>
      <c r="P158" s="117"/>
      <c r="Q158" s="69"/>
      <c r="R158" s="69"/>
      <c r="S158" s="69"/>
      <c r="T158" s="69"/>
      <c r="AI158" s="254"/>
      <c r="AO158" s="69"/>
    </row>
    <row r="159" s="67" customFormat="1" customHeight="1" spans="6:41">
      <c r="F159" s="69"/>
      <c r="G159" s="262" t="str">
        <f t="shared" si="7"/>
        <v/>
      </c>
      <c r="H159" s="69"/>
      <c r="I159" s="69"/>
      <c r="J159" s="69"/>
      <c r="K159" s="69"/>
      <c r="L159" s="69"/>
      <c r="M159" s="265" t="str">
        <f t="shared" si="6"/>
        <v/>
      </c>
      <c r="P159" s="117"/>
      <c r="Q159" s="69"/>
      <c r="R159" s="69"/>
      <c r="S159" s="69"/>
      <c r="T159" s="69"/>
      <c r="AI159" s="254"/>
      <c r="AO159" s="69"/>
    </row>
    <row r="160" s="67" customFormat="1" customHeight="1" spans="6:41">
      <c r="F160" s="69"/>
      <c r="G160" s="262" t="str">
        <f t="shared" si="7"/>
        <v/>
      </c>
      <c r="H160" s="69"/>
      <c r="I160" s="69"/>
      <c r="J160" s="69"/>
      <c r="K160" s="69"/>
      <c r="L160" s="69"/>
      <c r="M160" s="265" t="str">
        <f t="shared" si="6"/>
        <v/>
      </c>
      <c r="P160" s="117"/>
      <c r="Q160" s="69"/>
      <c r="R160" s="69"/>
      <c r="S160" s="69"/>
      <c r="T160" s="69"/>
      <c r="AI160" s="254"/>
      <c r="AO160" s="69"/>
    </row>
    <row r="161" s="67" customFormat="1" customHeight="1" spans="6:41">
      <c r="F161" s="69"/>
      <c r="G161" s="262" t="str">
        <f t="shared" si="7"/>
        <v/>
      </c>
      <c r="H161" s="69"/>
      <c r="I161" s="69"/>
      <c r="J161" s="69"/>
      <c r="K161" s="69"/>
      <c r="L161" s="69"/>
      <c r="M161" s="265" t="str">
        <f t="shared" si="6"/>
        <v/>
      </c>
      <c r="P161" s="117"/>
      <c r="Q161" s="69"/>
      <c r="R161" s="69"/>
      <c r="S161" s="69"/>
      <c r="T161" s="69"/>
      <c r="AI161" s="254"/>
      <c r="AO161" s="69"/>
    </row>
    <row r="162" s="67" customFormat="1" customHeight="1" spans="6:41">
      <c r="F162" s="69"/>
      <c r="G162" s="262" t="str">
        <f t="shared" si="7"/>
        <v/>
      </c>
      <c r="H162" s="69"/>
      <c r="I162" s="69"/>
      <c r="J162" s="69"/>
      <c r="K162" s="69"/>
      <c r="L162" s="69"/>
      <c r="M162" s="265" t="str">
        <f t="shared" si="6"/>
        <v/>
      </c>
      <c r="P162" s="117"/>
      <c r="Q162" s="69"/>
      <c r="R162" s="69"/>
      <c r="S162" s="69"/>
      <c r="T162" s="69"/>
      <c r="AI162" s="254"/>
      <c r="AO162" s="69"/>
    </row>
    <row r="163" s="67" customFormat="1" customHeight="1" spans="6:41">
      <c r="F163" s="69"/>
      <c r="G163" s="262" t="str">
        <f t="shared" si="7"/>
        <v/>
      </c>
      <c r="H163" s="69"/>
      <c r="I163" s="69"/>
      <c r="J163" s="69"/>
      <c r="K163" s="69"/>
      <c r="L163" s="69"/>
      <c r="M163" s="265" t="str">
        <f t="shared" si="6"/>
        <v/>
      </c>
      <c r="P163" s="117"/>
      <c r="Q163" s="69"/>
      <c r="R163" s="69"/>
      <c r="S163" s="69"/>
      <c r="T163" s="69"/>
      <c r="AI163" s="254"/>
      <c r="AO163" s="69"/>
    </row>
    <row r="164" s="67" customFormat="1" customHeight="1" spans="6:41">
      <c r="F164" s="69"/>
      <c r="G164" s="262" t="str">
        <f t="shared" si="7"/>
        <v/>
      </c>
      <c r="H164" s="69"/>
      <c r="I164" s="69"/>
      <c r="J164" s="69"/>
      <c r="K164" s="69"/>
      <c r="L164" s="69"/>
      <c r="M164" s="265" t="str">
        <f t="shared" si="6"/>
        <v/>
      </c>
      <c r="P164" s="117"/>
      <c r="Q164" s="69"/>
      <c r="R164" s="69"/>
      <c r="S164" s="69"/>
      <c r="T164" s="69"/>
      <c r="AI164" s="254"/>
      <c r="AO164" s="69"/>
    </row>
    <row r="165" s="67" customFormat="1" customHeight="1" spans="6:41">
      <c r="F165" s="69"/>
      <c r="G165" s="262" t="str">
        <f t="shared" si="7"/>
        <v/>
      </c>
      <c r="H165" s="69"/>
      <c r="I165" s="69"/>
      <c r="J165" s="69"/>
      <c r="K165" s="69"/>
      <c r="L165" s="69"/>
      <c r="M165" s="265" t="str">
        <f t="shared" si="6"/>
        <v/>
      </c>
      <c r="P165" s="117"/>
      <c r="Q165" s="69"/>
      <c r="R165" s="69"/>
      <c r="S165" s="69"/>
      <c r="T165" s="69"/>
      <c r="AI165" s="254"/>
      <c r="AO165" s="69"/>
    </row>
    <row r="166" s="67" customFormat="1" customHeight="1" spans="6:41">
      <c r="F166" s="69"/>
      <c r="G166" s="262" t="str">
        <f t="shared" si="7"/>
        <v/>
      </c>
      <c r="H166" s="69"/>
      <c r="I166" s="69"/>
      <c r="J166" s="69"/>
      <c r="K166" s="69"/>
      <c r="L166" s="69"/>
      <c r="M166" s="265" t="str">
        <f t="shared" si="6"/>
        <v/>
      </c>
      <c r="P166" s="117"/>
      <c r="Q166" s="69"/>
      <c r="R166" s="69"/>
      <c r="S166" s="69"/>
      <c r="T166" s="69"/>
      <c r="AI166" s="254"/>
      <c r="AO166" s="69"/>
    </row>
    <row r="167" s="67" customFormat="1" customHeight="1" spans="6:41">
      <c r="F167" s="69"/>
      <c r="G167" s="262" t="str">
        <f t="shared" si="7"/>
        <v/>
      </c>
      <c r="H167" s="69"/>
      <c r="I167" s="69"/>
      <c r="J167" s="69"/>
      <c r="K167" s="69"/>
      <c r="L167" s="69"/>
      <c r="M167" s="265" t="str">
        <f t="shared" si="6"/>
        <v/>
      </c>
      <c r="P167" s="117"/>
      <c r="Q167" s="69"/>
      <c r="R167" s="69"/>
      <c r="S167" s="69"/>
      <c r="T167" s="69"/>
      <c r="AI167" s="254"/>
      <c r="AO167" s="69"/>
    </row>
    <row r="168" s="67" customFormat="1" customHeight="1" spans="6:41">
      <c r="F168" s="69"/>
      <c r="G168" s="262" t="str">
        <f t="shared" si="7"/>
        <v/>
      </c>
      <c r="H168" s="69"/>
      <c r="I168" s="69"/>
      <c r="J168" s="69"/>
      <c r="K168" s="69"/>
      <c r="L168" s="69"/>
      <c r="M168" s="265" t="str">
        <f t="shared" si="6"/>
        <v/>
      </c>
      <c r="P168" s="117"/>
      <c r="Q168" s="69"/>
      <c r="R168" s="69"/>
      <c r="S168" s="69"/>
      <c r="T168" s="69"/>
      <c r="AI168" s="254"/>
      <c r="AO168" s="69"/>
    </row>
    <row r="169" s="67" customFormat="1" customHeight="1" spans="6:41">
      <c r="F169" s="69"/>
      <c r="G169" s="262" t="str">
        <f t="shared" si="7"/>
        <v/>
      </c>
      <c r="H169" s="69"/>
      <c r="I169" s="69"/>
      <c r="J169" s="69"/>
      <c r="K169" s="69"/>
      <c r="L169" s="69"/>
      <c r="M169" s="265" t="str">
        <f t="shared" si="6"/>
        <v/>
      </c>
      <c r="P169" s="117"/>
      <c r="Q169" s="69"/>
      <c r="R169" s="69"/>
      <c r="S169" s="69"/>
      <c r="T169" s="69"/>
      <c r="AI169" s="254"/>
      <c r="AO169" s="69"/>
    </row>
    <row r="170" s="67" customFormat="1" customHeight="1" spans="6:41">
      <c r="F170" s="69"/>
      <c r="G170" s="262" t="str">
        <f t="shared" si="7"/>
        <v/>
      </c>
      <c r="H170" s="69"/>
      <c r="I170" s="69"/>
      <c r="J170" s="69"/>
      <c r="K170" s="69"/>
      <c r="L170" s="69"/>
      <c r="M170" s="265" t="str">
        <f t="shared" si="6"/>
        <v/>
      </c>
      <c r="P170" s="117"/>
      <c r="Q170" s="69"/>
      <c r="R170" s="69"/>
      <c r="S170" s="69"/>
      <c r="T170" s="69"/>
      <c r="AI170" s="254"/>
      <c r="AO170" s="69"/>
    </row>
    <row r="171" s="67" customFormat="1" customHeight="1" spans="6:41">
      <c r="F171" s="69"/>
      <c r="G171" s="262" t="str">
        <f t="shared" si="7"/>
        <v/>
      </c>
      <c r="H171" s="69"/>
      <c r="I171" s="69"/>
      <c r="J171" s="69"/>
      <c r="K171" s="69"/>
      <c r="L171" s="69"/>
      <c r="M171" s="265" t="str">
        <f t="shared" si="6"/>
        <v/>
      </c>
      <c r="P171" s="117"/>
      <c r="Q171" s="69"/>
      <c r="R171" s="69"/>
      <c r="S171" s="69"/>
      <c r="T171" s="69"/>
      <c r="AI171" s="254"/>
      <c r="AO171" s="69"/>
    </row>
    <row r="172" s="67" customFormat="1" customHeight="1" spans="6:41">
      <c r="F172" s="69"/>
      <c r="G172" s="262" t="str">
        <f t="shared" si="7"/>
        <v/>
      </c>
      <c r="H172" s="69"/>
      <c r="I172" s="69"/>
      <c r="J172" s="69"/>
      <c r="K172" s="69"/>
      <c r="L172" s="69"/>
      <c r="M172" s="265" t="str">
        <f t="shared" si="6"/>
        <v/>
      </c>
      <c r="P172" s="117"/>
      <c r="Q172" s="69"/>
      <c r="R172" s="69"/>
      <c r="S172" s="69"/>
      <c r="T172" s="69"/>
      <c r="AI172" s="254"/>
      <c r="AO172" s="69"/>
    </row>
    <row r="173" s="67" customFormat="1" customHeight="1" spans="6:41">
      <c r="F173" s="69"/>
      <c r="G173" s="262" t="str">
        <f t="shared" si="7"/>
        <v/>
      </c>
      <c r="H173" s="69"/>
      <c r="I173" s="69"/>
      <c r="J173" s="69"/>
      <c r="K173" s="69"/>
      <c r="L173" s="69"/>
      <c r="M173" s="265" t="str">
        <f t="shared" si="6"/>
        <v/>
      </c>
      <c r="P173" s="117"/>
      <c r="Q173" s="69"/>
      <c r="R173" s="69"/>
      <c r="S173" s="69"/>
      <c r="T173" s="69"/>
      <c r="AI173" s="254"/>
      <c r="AO173" s="69"/>
    </row>
    <row r="174" s="67" customFormat="1" customHeight="1" spans="6:41">
      <c r="F174" s="69"/>
      <c r="G174" s="262" t="str">
        <f t="shared" si="7"/>
        <v/>
      </c>
      <c r="H174" s="69"/>
      <c r="I174" s="69"/>
      <c r="J174" s="69"/>
      <c r="K174" s="69"/>
      <c r="L174" s="69"/>
      <c r="M174" s="265" t="str">
        <f t="shared" si="6"/>
        <v/>
      </c>
      <c r="P174" s="117"/>
      <c r="Q174" s="69"/>
      <c r="R174" s="69"/>
      <c r="S174" s="69"/>
      <c r="T174" s="69"/>
      <c r="AI174" s="254"/>
      <c r="AO174" s="69"/>
    </row>
    <row r="175" s="67" customFormat="1" customHeight="1" spans="6:41">
      <c r="F175" s="69"/>
      <c r="G175" s="262" t="str">
        <f t="shared" si="7"/>
        <v/>
      </c>
      <c r="H175" s="69"/>
      <c r="I175" s="69"/>
      <c r="J175" s="69"/>
      <c r="K175" s="69"/>
      <c r="L175" s="69"/>
      <c r="M175" s="265" t="str">
        <f t="shared" si="6"/>
        <v/>
      </c>
      <c r="P175" s="117"/>
      <c r="Q175" s="69"/>
      <c r="R175" s="69"/>
      <c r="S175" s="69"/>
      <c r="T175" s="69"/>
      <c r="AI175" s="254"/>
      <c r="AO175" s="69"/>
    </row>
    <row r="176" s="67" customFormat="1" customHeight="1" spans="6:41">
      <c r="F176" s="69"/>
      <c r="G176" s="262" t="str">
        <f t="shared" si="7"/>
        <v/>
      </c>
      <c r="H176" s="69"/>
      <c r="I176" s="69"/>
      <c r="J176" s="69"/>
      <c r="K176" s="69"/>
      <c r="L176" s="69"/>
      <c r="M176" s="265" t="str">
        <f t="shared" si="6"/>
        <v/>
      </c>
      <c r="P176" s="117"/>
      <c r="Q176" s="69"/>
      <c r="R176" s="69"/>
      <c r="S176" s="69"/>
      <c r="T176" s="69"/>
      <c r="AI176" s="254"/>
      <c r="AO176" s="69"/>
    </row>
    <row r="177" s="67" customFormat="1" customHeight="1" spans="6:41">
      <c r="F177" s="69"/>
      <c r="G177" s="262" t="str">
        <f t="shared" si="7"/>
        <v/>
      </c>
      <c r="H177" s="69"/>
      <c r="I177" s="69"/>
      <c r="J177" s="69"/>
      <c r="K177" s="69"/>
      <c r="L177" s="69"/>
      <c r="M177" s="265" t="str">
        <f t="shared" si="6"/>
        <v/>
      </c>
      <c r="P177" s="117"/>
      <c r="Q177" s="69"/>
      <c r="R177" s="69"/>
      <c r="S177" s="69"/>
      <c r="T177" s="69"/>
      <c r="AI177" s="254"/>
      <c r="AO177" s="69"/>
    </row>
    <row r="178" s="67" customFormat="1" customHeight="1" spans="6:41">
      <c r="F178" s="69"/>
      <c r="G178" s="262" t="str">
        <f t="shared" si="7"/>
        <v/>
      </c>
      <c r="H178" s="69"/>
      <c r="I178" s="69"/>
      <c r="J178" s="69"/>
      <c r="K178" s="69"/>
      <c r="L178" s="69"/>
      <c r="M178" s="265" t="str">
        <f t="shared" si="6"/>
        <v/>
      </c>
      <c r="P178" s="117"/>
      <c r="Q178" s="69"/>
      <c r="R178" s="69"/>
      <c r="S178" s="69"/>
      <c r="T178" s="69"/>
      <c r="AI178" s="254"/>
      <c r="AO178" s="69"/>
    </row>
    <row r="179" s="67" customFormat="1" customHeight="1" spans="6:41">
      <c r="F179" s="69"/>
      <c r="G179" s="262" t="str">
        <f t="shared" si="7"/>
        <v/>
      </c>
      <c r="H179" s="69"/>
      <c r="I179" s="69"/>
      <c r="J179" s="69"/>
      <c r="K179" s="69"/>
      <c r="L179" s="69"/>
      <c r="M179" s="265" t="str">
        <f t="shared" si="6"/>
        <v/>
      </c>
      <c r="P179" s="117"/>
      <c r="Q179" s="69"/>
      <c r="R179" s="69"/>
      <c r="S179" s="69"/>
      <c r="T179" s="69"/>
      <c r="AI179" s="254"/>
      <c r="AO179" s="69"/>
    </row>
    <row r="180" s="67" customFormat="1" customHeight="1" spans="6:41">
      <c r="F180" s="69"/>
      <c r="G180" s="262" t="str">
        <f t="shared" si="7"/>
        <v/>
      </c>
      <c r="H180" s="69"/>
      <c r="I180" s="69"/>
      <c r="J180" s="69"/>
      <c r="K180" s="69"/>
      <c r="L180" s="69"/>
      <c r="M180" s="265" t="str">
        <f t="shared" ref="M180:M200" si="8">IF(P180="","",_xlfn.TEXTJOIN("-",TRUE,N180,O180))</f>
        <v/>
      </c>
      <c r="P180" s="117"/>
      <c r="Q180" s="69"/>
      <c r="R180" s="69"/>
      <c r="S180" s="69"/>
      <c r="T180" s="69"/>
      <c r="AI180" s="254"/>
      <c r="AO180" s="69"/>
    </row>
    <row r="181" s="67" customFormat="1" customHeight="1" spans="6:41">
      <c r="F181" s="69"/>
      <c r="G181" s="262" t="str">
        <f t="shared" si="7"/>
        <v/>
      </c>
      <c r="H181" s="69"/>
      <c r="I181" s="69"/>
      <c r="J181" s="69"/>
      <c r="K181" s="69"/>
      <c r="L181" s="69"/>
      <c r="M181" s="265" t="str">
        <f t="shared" si="8"/>
        <v/>
      </c>
      <c r="P181" s="117"/>
      <c r="Q181" s="69"/>
      <c r="R181" s="69"/>
      <c r="S181" s="69"/>
      <c r="T181" s="69"/>
      <c r="AI181" s="254"/>
      <c r="AO181" s="69"/>
    </row>
    <row r="182" s="67" customFormat="1" customHeight="1" spans="6:41">
      <c r="F182" s="69"/>
      <c r="G182" s="262" t="str">
        <f t="shared" si="7"/>
        <v/>
      </c>
      <c r="H182" s="69"/>
      <c r="I182" s="69"/>
      <c r="J182" s="69"/>
      <c r="K182" s="69"/>
      <c r="L182" s="69"/>
      <c r="M182" s="265" t="str">
        <f t="shared" si="8"/>
        <v/>
      </c>
      <c r="P182" s="117"/>
      <c r="Q182" s="69"/>
      <c r="R182" s="69"/>
      <c r="S182" s="69"/>
      <c r="T182" s="69"/>
      <c r="AI182" s="254"/>
      <c r="AO182" s="69"/>
    </row>
    <row r="183" s="67" customFormat="1" customHeight="1" spans="6:41">
      <c r="F183" s="69"/>
      <c r="G183" s="262" t="str">
        <f t="shared" si="7"/>
        <v/>
      </c>
      <c r="H183" s="69"/>
      <c r="I183" s="69"/>
      <c r="J183" s="69"/>
      <c r="K183" s="69"/>
      <c r="L183" s="69"/>
      <c r="M183" s="265" t="str">
        <f t="shared" si="8"/>
        <v/>
      </c>
      <c r="P183" s="117"/>
      <c r="Q183" s="69"/>
      <c r="R183" s="69"/>
      <c r="S183" s="69"/>
      <c r="T183" s="69"/>
      <c r="AI183" s="254"/>
      <c r="AO183" s="69"/>
    </row>
    <row r="184" s="67" customFormat="1" customHeight="1" spans="6:41">
      <c r="F184" s="69"/>
      <c r="G184" s="262" t="str">
        <f t="shared" si="7"/>
        <v/>
      </c>
      <c r="H184" s="69"/>
      <c r="I184" s="69"/>
      <c r="J184" s="69"/>
      <c r="K184" s="69"/>
      <c r="L184" s="69"/>
      <c r="M184" s="265" t="str">
        <f t="shared" si="8"/>
        <v/>
      </c>
      <c r="P184" s="117"/>
      <c r="Q184" s="69"/>
      <c r="R184" s="69"/>
      <c r="S184" s="69"/>
      <c r="T184" s="69"/>
      <c r="AI184" s="254"/>
      <c r="AO184" s="69"/>
    </row>
    <row r="185" s="67" customFormat="1" customHeight="1" spans="6:41">
      <c r="F185" s="69"/>
      <c r="G185" s="262" t="str">
        <f t="shared" si="7"/>
        <v/>
      </c>
      <c r="H185" s="69"/>
      <c r="I185" s="69"/>
      <c r="J185" s="69"/>
      <c r="K185" s="69"/>
      <c r="L185" s="69"/>
      <c r="M185" s="265" t="str">
        <f t="shared" si="8"/>
        <v/>
      </c>
      <c r="P185" s="117"/>
      <c r="Q185" s="69"/>
      <c r="R185" s="69"/>
      <c r="S185" s="69"/>
      <c r="T185" s="69"/>
      <c r="AI185" s="254"/>
      <c r="AO185" s="69"/>
    </row>
    <row r="186" s="67" customFormat="1" customHeight="1" spans="6:41">
      <c r="F186" s="69"/>
      <c r="G186" s="262" t="str">
        <f t="shared" si="7"/>
        <v/>
      </c>
      <c r="H186" s="69"/>
      <c r="I186" s="69"/>
      <c r="J186" s="69"/>
      <c r="K186" s="69"/>
      <c r="L186" s="69"/>
      <c r="M186" s="265" t="str">
        <f t="shared" si="8"/>
        <v/>
      </c>
      <c r="P186" s="117"/>
      <c r="Q186" s="69"/>
      <c r="R186" s="69"/>
      <c r="S186" s="69"/>
      <c r="T186" s="69"/>
      <c r="AI186" s="254"/>
      <c r="AO186" s="69"/>
    </row>
    <row r="187" s="67" customFormat="1" customHeight="1" spans="6:41">
      <c r="F187" s="69"/>
      <c r="G187" s="262" t="str">
        <f t="shared" si="7"/>
        <v/>
      </c>
      <c r="H187" s="69"/>
      <c r="I187" s="69"/>
      <c r="J187" s="69"/>
      <c r="K187" s="69"/>
      <c r="L187" s="69"/>
      <c r="M187" s="265" t="str">
        <f t="shared" si="8"/>
        <v/>
      </c>
      <c r="P187" s="117"/>
      <c r="Q187" s="69"/>
      <c r="R187" s="69"/>
      <c r="S187" s="69"/>
      <c r="T187" s="69"/>
      <c r="AI187" s="254"/>
      <c r="AO187" s="69"/>
    </row>
    <row r="188" s="67" customFormat="1" customHeight="1" spans="6:41">
      <c r="F188" s="69"/>
      <c r="G188" s="262" t="str">
        <f t="shared" si="7"/>
        <v/>
      </c>
      <c r="H188" s="69"/>
      <c r="I188" s="69"/>
      <c r="J188" s="69"/>
      <c r="K188" s="69"/>
      <c r="L188" s="69"/>
      <c r="M188" s="265" t="str">
        <f t="shared" si="8"/>
        <v/>
      </c>
      <c r="P188" s="117"/>
      <c r="Q188" s="69"/>
      <c r="R188" s="69"/>
      <c r="S188" s="69"/>
      <c r="T188" s="69"/>
      <c r="AI188" s="254"/>
      <c r="AO188" s="69"/>
    </row>
    <row r="189" s="67" customFormat="1" customHeight="1" spans="6:41">
      <c r="F189" s="69"/>
      <c r="G189" s="262" t="str">
        <f t="shared" si="7"/>
        <v/>
      </c>
      <c r="H189" s="69"/>
      <c r="I189" s="69"/>
      <c r="J189" s="69"/>
      <c r="K189" s="69"/>
      <c r="L189" s="69"/>
      <c r="M189" s="265" t="str">
        <f t="shared" si="8"/>
        <v/>
      </c>
      <c r="P189" s="117"/>
      <c r="Q189" s="69"/>
      <c r="R189" s="69"/>
      <c r="S189" s="69"/>
      <c r="T189" s="69"/>
      <c r="AI189" s="254"/>
      <c r="AO189" s="69"/>
    </row>
    <row r="190" s="67" customFormat="1" customHeight="1" spans="6:41">
      <c r="F190" s="69"/>
      <c r="G190" s="262" t="str">
        <f t="shared" si="7"/>
        <v/>
      </c>
      <c r="H190" s="69"/>
      <c r="I190" s="69"/>
      <c r="J190" s="69"/>
      <c r="K190" s="69"/>
      <c r="L190" s="69"/>
      <c r="M190" s="265" t="str">
        <f t="shared" si="8"/>
        <v/>
      </c>
      <c r="P190" s="117"/>
      <c r="Q190" s="69"/>
      <c r="R190" s="69"/>
      <c r="S190" s="69"/>
      <c r="T190" s="69"/>
      <c r="AI190" s="254"/>
      <c r="AO190" s="69"/>
    </row>
    <row r="191" s="67" customFormat="1" customHeight="1" spans="6:41">
      <c r="F191" s="69"/>
      <c r="G191" s="262" t="str">
        <f t="shared" si="7"/>
        <v/>
      </c>
      <c r="H191" s="69"/>
      <c r="I191" s="69"/>
      <c r="J191" s="69"/>
      <c r="K191" s="69"/>
      <c r="L191" s="69"/>
      <c r="M191" s="265" t="str">
        <f t="shared" si="8"/>
        <v/>
      </c>
      <c r="P191" s="117"/>
      <c r="Q191" s="69"/>
      <c r="R191" s="69"/>
      <c r="S191" s="69"/>
      <c r="T191" s="69"/>
      <c r="AI191" s="254"/>
      <c r="AO191" s="69"/>
    </row>
    <row r="192" s="67" customFormat="1" customHeight="1" spans="6:41">
      <c r="F192" s="69"/>
      <c r="G192" s="262" t="str">
        <f t="shared" si="7"/>
        <v/>
      </c>
      <c r="H192" s="69"/>
      <c r="I192" s="69"/>
      <c r="J192" s="69"/>
      <c r="K192" s="69"/>
      <c r="L192" s="69"/>
      <c r="M192" s="265" t="str">
        <f t="shared" si="8"/>
        <v/>
      </c>
      <c r="P192" s="117"/>
      <c r="Q192" s="69"/>
      <c r="R192" s="69"/>
      <c r="S192" s="69"/>
      <c r="T192" s="69"/>
      <c r="AI192" s="254"/>
      <c r="AO192" s="69"/>
    </row>
    <row r="193" s="67" customFormat="1" customHeight="1" spans="6:41">
      <c r="F193" s="69"/>
      <c r="G193" s="262" t="str">
        <f t="shared" si="7"/>
        <v/>
      </c>
      <c r="H193" s="69"/>
      <c r="I193" s="69"/>
      <c r="J193" s="69"/>
      <c r="K193" s="69"/>
      <c r="L193" s="69"/>
      <c r="M193" s="265" t="str">
        <f t="shared" si="8"/>
        <v/>
      </c>
      <c r="P193" s="117"/>
      <c r="Q193" s="69"/>
      <c r="R193" s="69"/>
      <c r="S193" s="69"/>
      <c r="T193" s="69"/>
      <c r="AI193" s="254"/>
      <c r="AO193" s="69"/>
    </row>
    <row r="194" s="67" customFormat="1" customHeight="1" spans="6:41">
      <c r="F194" s="69"/>
      <c r="G194" s="262" t="str">
        <f t="shared" ref="G194:G257" si="9">IF(H194="","",IF(H194=I194,H194,_xlfn.CONCAT(H194,"-",I194)))</f>
        <v/>
      </c>
      <c r="H194" s="69"/>
      <c r="I194" s="69"/>
      <c r="J194" s="69"/>
      <c r="K194" s="69"/>
      <c r="L194" s="69"/>
      <c r="M194" s="265" t="str">
        <f t="shared" si="8"/>
        <v/>
      </c>
      <c r="P194" s="117"/>
      <c r="Q194" s="69"/>
      <c r="R194" s="69"/>
      <c r="S194" s="69"/>
      <c r="T194" s="69"/>
      <c r="AI194" s="254"/>
      <c r="AO194" s="69"/>
    </row>
    <row r="195" s="67" customFormat="1" customHeight="1" spans="6:41">
      <c r="F195" s="69"/>
      <c r="G195" s="262" t="str">
        <f t="shared" si="9"/>
        <v/>
      </c>
      <c r="H195" s="69"/>
      <c r="I195" s="69"/>
      <c r="J195" s="69"/>
      <c r="K195" s="69"/>
      <c r="L195" s="69"/>
      <c r="M195" s="265" t="str">
        <f t="shared" si="8"/>
        <v/>
      </c>
      <c r="P195" s="117"/>
      <c r="Q195" s="69"/>
      <c r="R195" s="69"/>
      <c r="S195" s="69"/>
      <c r="T195" s="69"/>
      <c r="AI195" s="254"/>
      <c r="AO195" s="69"/>
    </row>
    <row r="196" s="67" customFormat="1" customHeight="1" spans="6:41">
      <c r="F196" s="69"/>
      <c r="G196" s="262" t="str">
        <f t="shared" si="9"/>
        <v/>
      </c>
      <c r="H196" s="69"/>
      <c r="I196" s="69"/>
      <c r="J196" s="69"/>
      <c r="K196" s="69"/>
      <c r="L196" s="69"/>
      <c r="M196" s="265" t="str">
        <f t="shared" si="8"/>
        <v/>
      </c>
      <c r="P196" s="117"/>
      <c r="Q196" s="69"/>
      <c r="R196" s="69"/>
      <c r="S196" s="69"/>
      <c r="T196" s="69"/>
      <c r="AI196" s="254"/>
      <c r="AO196" s="69"/>
    </row>
    <row r="197" s="67" customFormat="1" customHeight="1" spans="6:41">
      <c r="F197" s="69"/>
      <c r="G197" s="262" t="str">
        <f t="shared" si="9"/>
        <v/>
      </c>
      <c r="H197" s="69"/>
      <c r="I197" s="69"/>
      <c r="J197" s="69"/>
      <c r="K197" s="69"/>
      <c r="L197" s="69"/>
      <c r="M197" s="265" t="str">
        <f t="shared" si="8"/>
        <v/>
      </c>
      <c r="P197" s="117"/>
      <c r="Q197" s="69"/>
      <c r="R197" s="69"/>
      <c r="S197" s="69"/>
      <c r="T197" s="69"/>
      <c r="AI197" s="254"/>
      <c r="AO197" s="69"/>
    </row>
    <row r="198" s="67" customFormat="1" customHeight="1" spans="6:41">
      <c r="F198" s="69"/>
      <c r="G198" s="262" t="str">
        <f t="shared" si="9"/>
        <v/>
      </c>
      <c r="H198" s="69"/>
      <c r="I198" s="69"/>
      <c r="J198" s="69"/>
      <c r="K198" s="69"/>
      <c r="L198" s="69"/>
      <c r="M198" s="265" t="str">
        <f t="shared" si="8"/>
        <v/>
      </c>
      <c r="P198" s="117"/>
      <c r="Q198" s="69"/>
      <c r="R198" s="69"/>
      <c r="S198" s="69"/>
      <c r="T198" s="69"/>
      <c r="AI198" s="254"/>
      <c r="AO198" s="69"/>
    </row>
    <row r="199" s="67" customFormat="1" customHeight="1" spans="6:41">
      <c r="F199" s="69"/>
      <c r="G199" s="262" t="str">
        <f t="shared" si="9"/>
        <v/>
      </c>
      <c r="H199" s="69"/>
      <c r="I199" s="69"/>
      <c r="J199" s="69"/>
      <c r="K199" s="69"/>
      <c r="L199" s="69"/>
      <c r="M199" s="265" t="str">
        <f t="shared" si="8"/>
        <v/>
      </c>
      <c r="P199" s="117"/>
      <c r="Q199" s="69"/>
      <c r="R199" s="69"/>
      <c r="S199" s="69"/>
      <c r="T199" s="69"/>
      <c r="AI199" s="254"/>
      <c r="AO199" s="69"/>
    </row>
    <row r="200" s="67" customFormat="1" customHeight="1" spans="6:41">
      <c r="F200" s="69"/>
      <c r="G200" s="262" t="str">
        <f t="shared" si="9"/>
        <v/>
      </c>
      <c r="H200" s="69"/>
      <c r="I200" s="69"/>
      <c r="J200" s="69"/>
      <c r="K200" s="69"/>
      <c r="L200" s="69"/>
      <c r="M200" s="265" t="str">
        <f t="shared" si="8"/>
        <v/>
      </c>
      <c r="P200" s="117"/>
      <c r="Q200" s="69"/>
      <c r="R200" s="69"/>
      <c r="S200" s="69"/>
      <c r="T200" s="69"/>
      <c r="AI200" s="254"/>
      <c r="AO200" s="69"/>
    </row>
    <row r="201" s="67" customFormat="1" customHeight="1" spans="6:41">
      <c r="F201" s="69"/>
      <c r="G201" s="262" t="str">
        <f t="shared" si="9"/>
        <v/>
      </c>
      <c r="H201" s="69"/>
      <c r="I201" s="69"/>
      <c r="J201" s="69"/>
      <c r="K201" s="69"/>
      <c r="L201" s="69"/>
      <c r="P201" s="117"/>
      <c r="Q201" s="69"/>
      <c r="R201" s="69"/>
      <c r="S201" s="69"/>
      <c r="T201" s="69"/>
      <c r="AI201" s="254"/>
      <c r="AO201" s="69"/>
    </row>
    <row r="202" s="67" customFormat="1" customHeight="1" spans="6:41">
      <c r="F202" s="69"/>
      <c r="G202" s="262" t="str">
        <f t="shared" si="9"/>
        <v/>
      </c>
      <c r="H202" s="69"/>
      <c r="I202" s="69"/>
      <c r="J202" s="69"/>
      <c r="K202" s="69"/>
      <c r="L202" s="69"/>
      <c r="P202" s="117"/>
      <c r="Q202" s="69"/>
      <c r="R202" s="69"/>
      <c r="S202" s="69"/>
      <c r="T202" s="69"/>
      <c r="AI202" s="254"/>
      <c r="AO202" s="69"/>
    </row>
    <row r="203" s="67" customFormat="1" customHeight="1" spans="6:41">
      <c r="F203" s="69"/>
      <c r="G203" s="262" t="str">
        <f t="shared" si="9"/>
        <v/>
      </c>
      <c r="H203" s="69"/>
      <c r="I203" s="69"/>
      <c r="J203" s="69"/>
      <c r="K203" s="69"/>
      <c r="L203" s="69"/>
      <c r="P203" s="117"/>
      <c r="Q203" s="69"/>
      <c r="R203" s="69"/>
      <c r="S203" s="69"/>
      <c r="T203" s="69"/>
      <c r="AI203" s="254"/>
      <c r="AO203" s="69"/>
    </row>
    <row r="204" s="67" customFormat="1" customHeight="1" spans="6:41">
      <c r="F204" s="69"/>
      <c r="G204" s="262" t="str">
        <f t="shared" si="9"/>
        <v/>
      </c>
      <c r="H204" s="69"/>
      <c r="I204" s="69"/>
      <c r="J204" s="69"/>
      <c r="K204" s="69"/>
      <c r="L204" s="69"/>
      <c r="P204" s="117"/>
      <c r="Q204" s="69"/>
      <c r="R204" s="69"/>
      <c r="S204" s="69"/>
      <c r="T204" s="69"/>
      <c r="AI204" s="254"/>
      <c r="AO204" s="69"/>
    </row>
    <row r="205" s="67" customFormat="1" customHeight="1" spans="6:41">
      <c r="F205" s="69"/>
      <c r="G205" s="262" t="str">
        <f t="shared" si="9"/>
        <v/>
      </c>
      <c r="H205" s="69"/>
      <c r="I205" s="69"/>
      <c r="J205" s="69"/>
      <c r="K205" s="69"/>
      <c r="L205" s="69"/>
      <c r="P205" s="117"/>
      <c r="Q205" s="69"/>
      <c r="R205" s="69"/>
      <c r="S205" s="69"/>
      <c r="T205" s="69"/>
      <c r="AI205" s="254"/>
      <c r="AO205" s="69"/>
    </row>
    <row r="206" s="67" customFormat="1" customHeight="1" spans="6:41">
      <c r="F206" s="69"/>
      <c r="G206" s="262" t="str">
        <f t="shared" si="9"/>
        <v/>
      </c>
      <c r="H206" s="69"/>
      <c r="I206" s="69"/>
      <c r="J206" s="69"/>
      <c r="K206" s="69"/>
      <c r="L206" s="69"/>
      <c r="P206" s="117"/>
      <c r="Q206" s="69"/>
      <c r="R206" s="69"/>
      <c r="S206" s="69"/>
      <c r="T206" s="69"/>
      <c r="AI206" s="254"/>
      <c r="AO206" s="69"/>
    </row>
    <row r="207" s="67" customFormat="1" customHeight="1" spans="6:41">
      <c r="F207" s="69"/>
      <c r="G207" s="262" t="str">
        <f t="shared" si="9"/>
        <v/>
      </c>
      <c r="H207" s="69"/>
      <c r="I207" s="69"/>
      <c r="J207" s="69"/>
      <c r="K207" s="69"/>
      <c r="L207" s="69"/>
      <c r="P207" s="117"/>
      <c r="Q207" s="69"/>
      <c r="R207" s="69"/>
      <c r="S207" s="69"/>
      <c r="T207" s="69"/>
      <c r="AI207" s="254"/>
      <c r="AO207" s="69"/>
    </row>
    <row r="208" s="67" customFormat="1" customHeight="1" spans="6:41">
      <c r="F208" s="69"/>
      <c r="G208" s="262" t="str">
        <f t="shared" si="9"/>
        <v/>
      </c>
      <c r="H208" s="69"/>
      <c r="I208" s="69"/>
      <c r="J208" s="69"/>
      <c r="K208" s="69"/>
      <c r="L208" s="69"/>
      <c r="P208" s="117"/>
      <c r="Q208" s="69"/>
      <c r="R208" s="69"/>
      <c r="S208" s="69"/>
      <c r="T208" s="69"/>
      <c r="AI208" s="254"/>
      <c r="AO208" s="69"/>
    </row>
    <row r="209" s="67" customFormat="1" customHeight="1" spans="6:41">
      <c r="F209" s="69"/>
      <c r="G209" s="262" t="str">
        <f t="shared" si="9"/>
        <v/>
      </c>
      <c r="H209" s="69"/>
      <c r="I209" s="69"/>
      <c r="J209" s="69"/>
      <c r="K209" s="69"/>
      <c r="L209" s="69"/>
      <c r="P209" s="117"/>
      <c r="Q209" s="69"/>
      <c r="R209" s="69"/>
      <c r="S209" s="69"/>
      <c r="T209" s="69"/>
      <c r="AI209" s="254"/>
      <c r="AO209" s="69"/>
    </row>
    <row r="210" s="67" customFormat="1" customHeight="1" spans="6:41">
      <c r="F210" s="69"/>
      <c r="G210" s="262" t="str">
        <f t="shared" si="9"/>
        <v/>
      </c>
      <c r="H210" s="69"/>
      <c r="I210" s="69"/>
      <c r="J210" s="69"/>
      <c r="K210" s="69"/>
      <c r="L210" s="69"/>
      <c r="P210" s="117"/>
      <c r="Q210" s="69"/>
      <c r="R210" s="69"/>
      <c r="S210" s="69"/>
      <c r="T210" s="69"/>
      <c r="AI210" s="254"/>
      <c r="AO210" s="69"/>
    </row>
    <row r="211" s="67" customFormat="1" customHeight="1" spans="6:41">
      <c r="F211" s="69"/>
      <c r="G211" s="262" t="str">
        <f t="shared" si="9"/>
        <v/>
      </c>
      <c r="H211" s="69"/>
      <c r="I211" s="69"/>
      <c r="J211" s="69"/>
      <c r="K211" s="69"/>
      <c r="L211" s="69"/>
      <c r="P211" s="117"/>
      <c r="Q211" s="69"/>
      <c r="R211" s="69"/>
      <c r="S211" s="69"/>
      <c r="T211" s="69"/>
      <c r="AI211" s="254"/>
      <c r="AO211" s="69"/>
    </row>
    <row r="212" s="67" customFormat="1" customHeight="1" spans="6:41">
      <c r="F212" s="69"/>
      <c r="G212" s="262" t="str">
        <f t="shared" si="9"/>
        <v/>
      </c>
      <c r="H212" s="69"/>
      <c r="I212" s="69"/>
      <c r="J212" s="69"/>
      <c r="K212" s="69"/>
      <c r="L212" s="69"/>
      <c r="P212" s="117"/>
      <c r="Q212" s="69"/>
      <c r="R212" s="69"/>
      <c r="S212" s="69"/>
      <c r="T212" s="69"/>
      <c r="AI212" s="254"/>
      <c r="AO212" s="69"/>
    </row>
    <row r="213" s="67" customFormat="1" customHeight="1" spans="6:41">
      <c r="F213" s="69"/>
      <c r="G213" s="262" t="str">
        <f t="shared" si="9"/>
        <v/>
      </c>
      <c r="H213" s="69"/>
      <c r="I213" s="69"/>
      <c r="J213" s="69"/>
      <c r="K213" s="69"/>
      <c r="L213" s="69"/>
      <c r="P213" s="117"/>
      <c r="Q213" s="69"/>
      <c r="R213" s="69"/>
      <c r="S213" s="69"/>
      <c r="T213" s="69"/>
      <c r="AI213" s="254"/>
      <c r="AO213" s="69"/>
    </row>
    <row r="214" s="67" customFormat="1" customHeight="1" spans="6:41">
      <c r="F214" s="69"/>
      <c r="G214" s="262" t="str">
        <f t="shared" si="9"/>
        <v/>
      </c>
      <c r="H214" s="69"/>
      <c r="I214" s="69"/>
      <c r="J214" s="69"/>
      <c r="K214" s="69"/>
      <c r="L214" s="69"/>
      <c r="P214" s="117"/>
      <c r="Q214" s="69"/>
      <c r="R214" s="69"/>
      <c r="S214" s="69"/>
      <c r="T214" s="69"/>
      <c r="AI214" s="254"/>
      <c r="AO214" s="69"/>
    </row>
    <row r="215" s="67" customFormat="1" customHeight="1" spans="6:41">
      <c r="F215" s="69"/>
      <c r="G215" s="262" t="str">
        <f t="shared" si="9"/>
        <v/>
      </c>
      <c r="H215" s="69"/>
      <c r="I215" s="69"/>
      <c r="J215" s="69"/>
      <c r="K215" s="69"/>
      <c r="L215" s="69"/>
      <c r="P215" s="117"/>
      <c r="Q215" s="69"/>
      <c r="R215" s="69"/>
      <c r="S215" s="69"/>
      <c r="T215" s="69"/>
      <c r="AI215" s="254"/>
      <c r="AO215" s="69"/>
    </row>
    <row r="216" s="67" customFormat="1" customHeight="1" spans="6:41">
      <c r="F216" s="69"/>
      <c r="G216" s="262" t="str">
        <f t="shared" si="9"/>
        <v/>
      </c>
      <c r="H216" s="69"/>
      <c r="I216" s="69"/>
      <c r="J216" s="69"/>
      <c r="K216" s="69"/>
      <c r="L216" s="69"/>
      <c r="P216" s="117"/>
      <c r="Q216" s="69"/>
      <c r="R216" s="69"/>
      <c r="S216" s="69"/>
      <c r="T216" s="69"/>
      <c r="AI216" s="254"/>
      <c r="AO216" s="69"/>
    </row>
    <row r="217" s="67" customFormat="1" customHeight="1" spans="6:41">
      <c r="F217" s="69"/>
      <c r="G217" s="262" t="str">
        <f t="shared" si="9"/>
        <v/>
      </c>
      <c r="H217" s="69"/>
      <c r="I217" s="69"/>
      <c r="J217" s="69"/>
      <c r="K217" s="69"/>
      <c r="L217" s="69"/>
      <c r="P217" s="117"/>
      <c r="Q217" s="69"/>
      <c r="R217" s="69"/>
      <c r="S217" s="69"/>
      <c r="T217" s="69"/>
      <c r="AI217" s="254"/>
      <c r="AO217" s="69"/>
    </row>
    <row r="218" s="67" customFormat="1" customHeight="1" spans="6:41">
      <c r="F218" s="69"/>
      <c r="G218" s="262" t="str">
        <f t="shared" si="9"/>
        <v/>
      </c>
      <c r="H218" s="69"/>
      <c r="I218" s="69"/>
      <c r="J218" s="69"/>
      <c r="K218" s="69"/>
      <c r="L218" s="69"/>
      <c r="P218" s="117"/>
      <c r="Q218" s="69"/>
      <c r="R218" s="69"/>
      <c r="S218" s="69"/>
      <c r="T218" s="69"/>
      <c r="AI218" s="254"/>
      <c r="AO218" s="69"/>
    </row>
    <row r="219" s="67" customFormat="1" customHeight="1" spans="6:41">
      <c r="F219" s="69"/>
      <c r="G219" s="262" t="str">
        <f t="shared" si="9"/>
        <v/>
      </c>
      <c r="H219" s="69"/>
      <c r="I219" s="69"/>
      <c r="J219" s="69"/>
      <c r="K219" s="69"/>
      <c r="L219" s="69"/>
      <c r="P219" s="117"/>
      <c r="Q219" s="69"/>
      <c r="R219" s="69"/>
      <c r="S219" s="69"/>
      <c r="T219" s="69"/>
      <c r="AI219" s="254"/>
      <c r="AO219" s="69"/>
    </row>
    <row r="220" s="67" customFormat="1" customHeight="1" spans="6:41">
      <c r="F220" s="69"/>
      <c r="G220" s="262" t="str">
        <f t="shared" si="9"/>
        <v/>
      </c>
      <c r="H220" s="69"/>
      <c r="I220" s="69"/>
      <c r="J220" s="69"/>
      <c r="K220" s="69"/>
      <c r="L220" s="69"/>
      <c r="P220" s="117"/>
      <c r="Q220" s="69"/>
      <c r="R220" s="69"/>
      <c r="S220" s="69"/>
      <c r="T220" s="69"/>
      <c r="AI220" s="254"/>
      <c r="AO220" s="69"/>
    </row>
    <row r="221" s="67" customFormat="1" customHeight="1" spans="6:41">
      <c r="F221" s="69"/>
      <c r="G221" s="262" t="str">
        <f t="shared" si="9"/>
        <v/>
      </c>
      <c r="H221" s="69"/>
      <c r="I221" s="69"/>
      <c r="J221" s="69"/>
      <c r="K221" s="69"/>
      <c r="L221" s="69"/>
      <c r="P221" s="117"/>
      <c r="Q221" s="69"/>
      <c r="R221" s="69"/>
      <c r="S221" s="69"/>
      <c r="T221" s="69"/>
      <c r="AI221" s="254"/>
      <c r="AO221" s="69"/>
    </row>
    <row r="222" s="67" customFormat="1" customHeight="1" spans="6:41">
      <c r="F222" s="69"/>
      <c r="G222" s="262" t="str">
        <f t="shared" si="9"/>
        <v/>
      </c>
      <c r="H222" s="69"/>
      <c r="I222" s="69"/>
      <c r="J222" s="69"/>
      <c r="K222" s="69"/>
      <c r="L222" s="69"/>
      <c r="P222" s="117"/>
      <c r="Q222" s="69"/>
      <c r="R222" s="69"/>
      <c r="S222" s="69"/>
      <c r="T222" s="69"/>
      <c r="AI222" s="254"/>
      <c r="AO222" s="69"/>
    </row>
    <row r="223" s="67" customFormat="1" customHeight="1" spans="6:41">
      <c r="F223" s="69"/>
      <c r="G223" s="262" t="str">
        <f t="shared" si="9"/>
        <v/>
      </c>
      <c r="H223" s="69"/>
      <c r="I223" s="69"/>
      <c r="J223" s="69"/>
      <c r="K223" s="69"/>
      <c r="L223" s="69"/>
      <c r="P223" s="117"/>
      <c r="Q223" s="69"/>
      <c r="R223" s="69"/>
      <c r="S223" s="69"/>
      <c r="T223" s="69"/>
      <c r="AI223" s="254"/>
      <c r="AO223" s="69"/>
    </row>
    <row r="224" s="67" customFormat="1" customHeight="1" spans="6:41">
      <c r="F224" s="69"/>
      <c r="G224" s="262" t="str">
        <f t="shared" si="9"/>
        <v/>
      </c>
      <c r="H224" s="69"/>
      <c r="I224" s="69"/>
      <c r="J224" s="69"/>
      <c r="K224" s="69"/>
      <c r="L224" s="69"/>
      <c r="P224" s="117"/>
      <c r="Q224" s="69"/>
      <c r="R224" s="69"/>
      <c r="S224" s="69"/>
      <c r="T224" s="69"/>
      <c r="AI224" s="254"/>
      <c r="AO224" s="69"/>
    </row>
    <row r="225" s="67" customFormat="1" customHeight="1" spans="6:41">
      <c r="F225" s="69"/>
      <c r="G225" s="262" t="str">
        <f t="shared" si="9"/>
        <v/>
      </c>
      <c r="H225" s="69"/>
      <c r="I225" s="69"/>
      <c r="J225" s="69"/>
      <c r="K225" s="69"/>
      <c r="L225" s="69"/>
      <c r="P225" s="117"/>
      <c r="Q225" s="69"/>
      <c r="R225" s="69"/>
      <c r="S225" s="69"/>
      <c r="T225" s="69"/>
      <c r="AI225" s="254"/>
      <c r="AO225" s="69"/>
    </row>
    <row r="226" s="67" customFormat="1" customHeight="1" spans="6:41">
      <c r="F226" s="69"/>
      <c r="G226" s="262" t="str">
        <f t="shared" si="9"/>
        <v/>
      </c>
      <c r="H226" s="69"/>
      <c r="I226" s="69"/>
      <c r="J226" s="69"/>
      <c r="K226" s="69"/>
      <c r="L226" s="69"/>
      <c r="P226" s="117"/>
      <c r="Q226" s="69"/>
      <c r="R226" s="69"/>
      <c r="S226" s="69"/>
      <c r="T226" s="69"/>
      <c r="AI226" s="254"/>
      <c r="AO226" s="69"/>
    </row>
    <row r="227" s="67" customFormat="1" customHeight="1" spans="6:41">
      <c r="F227" s="69"/>
      <c r="G227" s="262" t="str">
        <f t="shared" si="9"/>
        <v/>
      </c>
      <c r="H227" s="69"/>
      <c r="I227" s="69"/>
      <c r="J227" s="69"/>
      <c r="K227" s="69"/>
      <c r="L227" s="69"/>
      <c r="P227" s="117"/>
      <c r="Q227" s="69"/>
      <c r="R227" s="69"/>
      <c r="S227" s="69"/>
      <c r="T227" s="69"/>
      <c r="AI227" s="254"/>
      <c r="AO227" s="69"/>
    </row>
    <row r="228" s="67" customFormat="1" customHeight="1" spans="6:41">
      <c r="F228" s="69"/>
      <c r="G228" s="262" t="str">
        <f t="shared" si="9"/>
        <v/>
      </c>
      <c r="H228" s="69"/>
      <c r="I228" s="69"/>
      <c r="J228" s="69"/>
      <c r="K228" s="69"/>
      <c r="L228" s="69"/>
      <c r="P228" s="117"/>
      <c r="Q228" s="69"/>
      <c r="R228" s="69"/>
      <c r="S228" s="69"/>
      <c r="T228" s="69"/>
      <c r="AI228" s="254"/>
      <c r="AO228" s="69"/>
    </row>
    <row r="229" s="67" customFormat="1" customHeight="1" spans="6:41">
      <c r="F229" s="69"/>
      <c r="G229" s="262" t="str">
        <f t="shared" si="9"/>
        <v/>
      </c>
      <c r="H229" s="69"/>
      <c r="I229" s="69"/>
      <c r="J229" s="69"/>
      <c r="K229" s="69"/>
      <c r="L229" s="69"/>
      <c r="P229" s="117"/>
      <c r="Q229" s="69"/>
      <c r="R229" s="69"/>
      <c r="S229" s="69"/>
      <c r="T229" s="69"/>
      <c r="AI229" s="254"/>
      <c r="AO229" s="69"/>
    </row>
    <row r="230" s="67" customFormat="1" customHeight="1" spans="6:41">
      <c r="F230" s="69"/>
      <c r="G230" s="262" t="str">
        <f t="shared" si="9"/>
        <v/>
      </c>
      <c r="H230" s="69"/>
      <c r="I230" s="69"/>
      <c r="J230" s="69"/>
      <c r="K230" s="69"/>
      <c r="L230" s="69"/>
      <c r="P230" s="117"/>
      <c r="Q230" s="69"/>
      <c r="R230" s="69"/>
      <c r="S230" s="69"/>
      <c r="T230" s="69"/>
      <c r="AI230" s="254"/>
      <c r="AO230" s="69"/>
    </row>
    <row r="231" s="67" customFormat="1" customHeight="1" spans="6:41">
      <c r="F231" s="69"/>
      <c r="G231" s="262" t="str">
        <f t="shared" si="9"/>
        <v/>
      </c>
      <c r="H231" s="69"/>
      <c r="I231" s="69"/>
      <c r="J231" s="69"/>
      <c r="K231" s="69"/>
      <c r="L231" s="69"/>
      <c r="P231" s="117"/>
      <c r="Q231" s="69"/>
      <c r="R231" s="69"/>
      <c r="S231" s="69"/>
      <c r="T231" s="69"/>
      <c r="AI231" s="254"/>
      <c r="AO231" s="69"/>
    </row>
    <row r="232" s="67" customFormat="1" customHeight="1" spans="6:41">
      <c r="F232" s="69"/>
      <c r="G232" s="262" t="str">
        <f t="shared" si="9"/>
        <v/>
      </c>
      <c r="H232" s="69"/>
      <c r="I232" s="69"/>
      <c r="J232" s="69"/>
      <c r="K232" s="69"/>
      <c r="L232" s="69"/>
      <c r="P232" s="117"/>
      <c r="Q232" s="69"/>
      <c r="R232" s="69"/>
      <c r="S232" s="69"/>
      <c r="T232" s="69"/>
      <c r="AI232" s="254"/>
      <c r="AO232" s="69"/>
    </row>
    <row r="233" s="67" customFormat="1" customHeight="1" spans="6:41">
      <c r="F233" s="69"/>
      <c r="G233" s="262" t="str">
        <f t="shared" si="9"/>
        <v/>
      </c>
      <c r="H233" s="69"/>
      <c r="I233" s="69"/>
      <c r="J233" s="69"/>
      <c r="K233" s="69"/>
      <c r="L233" s="69"/>
      <c r="P233" s="117"/>
      <c r="Q233" s="69"/>
      <c r="R233" s="69"/>
      <c r="S233" s="69"/>
      <c r="T233" s="69"/>
      <c r="AI233" s="254"/>
      <c r="AO233" s="69"/>
    </row>
    <row r="234" s="67" customFormat="1" customHeight="1" spans="6:41">
      <c r="F234" s="69"/>
      <c r="G234" s="262" t="str">
        <f t="shared" si="9"/>
        <v/>
      </c>
      <c r="H234" s="69"/>
      <c r="I234" s="69"/>
      <c r="J234" s="69"/>
      <c r="K234" s="69"/>
      <c r="L234" s="69"/>
      <c r="P234" s="117"/>
      <c r="Q234" s="69"/>
      <c r="R234" s="69"/>
      <c r="S234" s="69"/>
      <c r="T234" s="69"/>
      <c r="AI234" s="254"/>
      <c r="AO234" s="69"/>
    </row>
    <row r="235" s="67" customFormat="1" customHeight="1" spans="6:41">
      <c r="F235" s="69"/>
      <c r="G235" s="262" t="str">
        <f t="shared" si="9"/>
        <v/>
      </c>
      <c r="H235" s="69"/>
      <c r="I235" s="69"/>
      <c r="J235" s="69"/>
      <c r="K235" s="69"/>
      <c r="L235" s="69"/>
      <c r="P235" s="117"/>
      <c r="Q235" s="69"/>
      <c r="R235" s="69"/>
      <c r="S235" s="69"/>
      <c r="T235" s="69"/>
      <c r="AI235" s="254"/>
      <c r="AO235" s="69"/>
    </row>
    <row r="236" s="67" customFormat="1" customHeight="1" spans="6:41">
      <c r="F236" s="69"/>
      <c r="G236" s="262" t="str">
        <f t="shared" si="9"/>
        <v/>
      </c>
      <c r="H236" s="69"/>
      <c r="I236" s="69"/>
      <c r="J236" s="69"/>
      <c r="K236" s="69"/>
      <c r="L236" s="69"/>
      <c r="P236" s="117"/>
      <c r="Q236" s="69"/>
      <c r="R236" s="69"/>
      <c r="S236" s="69"/>
      <c r="T236" s="69"/>
      <c r="AI236" s="254"/>
      <c r="AO236" s="69"/>
    </row>
    <row r="237" s="67" customFormat="1" customHeight="1" spans="6:41">
      <c r="F237" s="69"/>
      <c r="G237" s="262" t="str">
        <f t="shared" si="9"/>
        <v/>
      </c>
      <c r="H237" s="69"/>
      <c r="I237" s="69"/>
      <c r="J237" s="69"/>
      <c r="K237" s="69"/>
      <c r="L237" s="69"/>
      <c r="P237" s="117"/>
      <c r="Q237" s="69"/>
      <c r="R237" s="69"/>
      <c r="S237" s="69"/>
      <c r="T237" s="69"/>
      <c r="AI237" s="254"/>
      <c r="AO237" s="69"/>
    </row>
    <row r="238" s="67" customFormat="1" customHeight="1" spans="6:41">
      <c r="F238" s="69"/>
      <c r="G238" s="262" t="str">
        <f t="shared" si="9"/>
        <v/>
      </c>
      <c r="H238" s="69"/>
      <c r="I238" s="69"/>
      <c r="J238" s="69"/>
      <c r="K238" s="69"/>
      <c r="L238" s="69"/>
      <c r="P238" s="117"/>
      <c r="Q238" s="69"/>
      <c r="R238" s="69"/>
      <c r="S238" s="69"/>
      <c r="T238" s="69"/>
      <c r="AI238" s="254"/>
      <c r="AO238" s="69"/>
    </row>
    <row r="239" s="67" customFormat="1" customHeight="1" spans="6:41">
      <c r="F239" s="69"/>
      <c r="G239" s="262" t="str">
        <f t="shared" si="9"/>
        <v/>
      </c>
      <c r="H239" s="69"/>
      <c r="I239" s="69"/>
      <c r="J239" s="69"/>
      <c r="K239" s="69"/>
      <c r="L239" s="69"/>
      <c r="P239" s="117"/>
      <c r="Q239" s="69"/>
      <c r="R239" s="69"/>
      <c r="S239" s="69"/>
      <c r="T239" s="69"/>
      <c r="AI239" s="254"/>
      <c r="AO239" s="69"/>
    </row>
    <row r="240" s="67" customFormat="1" customHeight="1" spans="6:41">
      <c r="F240" s="69"/>
      <c r="G240" s="262" t="str">
        <f t="shared" si="9"/>
        <v/>
      </c>
      <c r="H240" s="69"/>
      <c r="I240" s="69"/>
      <c r="J240" s="69"/>
      <c r="K240" s="69"/>
      <c r="L240" s="69"/>
      <c r="P240" s="117"/>
      <c r="Q240" s="69"/>
      <c r="R240" s="69"/>
      <c r="S240" s="69"/>
      <c r="T240" s="69"/>
      <c r="AI240" s="254"/>
      <c r="AO240" s="69"/>
    </row>
    <row r="241" s="67" customFormat="1" customHeight="1" spans="6:41">
      <c r="F241" s="69"/>
      <c r="G241" s="262" t="str">
        <f t="shared" si="9"/>
        <v/>
      </c>
      <c r="H241" s="69"/>
      <c r="I241" s="69"/>
      <c r="J241" s="69"/>
      <c r="K241" s="69"/>
      <c r="L241" s="69"/>
      <c r="P241" s="117"/>
      <c r="Q241" s="69"/>
      <c r="R241" s="69"/>
      <c r="S241" s="69"/>
      <c r="T241" s="69"/>
      <c r="AI241" s="254"/>
      <c r="AO241" s="69"/>
    </row>
    <row r="242" s="67" customFormat="1" customHeight="1" spans="6:41">
      <c r="F242" s="69"/>
      <c r="G242" s="262" t="str">
        <f t="shared" si="9"/>
        <v/>
      </c>
      <c r="H242" s="69"/>
      <c r="I242" s="69"/>
      <c r="J242" s="69"/>
      <c r="K242" s="69"/>
      <c r="L242" s="69"/>
      <c r="P242" s="117"/>
      <c r="Q242" s="69"/>
      <c r="R242" s="69"/>
      <c r="S242" s="69"/>
      <c r="T242" s="69"/>
      <c r="AI242" s="254"/>
      <c r="AO242" s="69"/>
    </row>
    <row r="243" s="67" customFormat="1" customHeight="1" spans="6:41">
      <c r="F243" s="69"/>
      <c r="G243" s="262" t="str">
        <f t="shared" si="9"/>
        <v/>
      </c>
      <c r="H243" s="69"/>
      <c r="I243" s="69"/>
      <c r="J243" s="69"/>
      <c r="K243" s="69"/>
      <c r="L243" s="69"/>
      <c r="P243" s="117"/>
      <c r="Q243" s="69"/>
      <c r="R243" s="69"/>
      <c r="S243" s="69"/>
      <c r="T243" s="69"/>
      <c r="AI243" s="254"/>
      <c r="AO243" s="69"/>
    </row>
    <row r="244" s="67" customFormat="1" customHeight="1" spans="6:41">
      <c r="F244" s="69"/>
      <c r="G244" s="262" t="str">
        <f t="shared" si="9"/>
        <v/>
      </c>
      <c r="H244" s="69"/>
      <c r="I244" s="69"/>
      <c r="J244" s="69"/>
      <c r="K244" s="69"/>
      <c r="L244" s="69"/>
      <c r="P244" s="117"/>
      <c r="Q244" s="69"/>
      <c r="R244" s="69"/>
      <c r="S244" s="69"/>
      <c r="T244" s="69"/>
      <c r="AI244" s="254"/>
      <c r="AO244" s="69"/>
    </row>
    <row r="245" s="67" customFormat="1" customHeight="1" spans="6:41">
      <c r="F245" s="69"/>
      <c r="G245" s="262" t="str">
        <f t="shared" si="9"/>
        <v/>
      </c>
      <c r="H245" s="69"/>
      <c r="I245" s="69"/>
      <c r="J245" s="69"/>
      <c r="K245" s="69"/>
      <c r="L245" s="69"/>
      <c r="P245" s="117"/>
      <c r="Q245" s="69"/>
      <c r="R245" s="69"/>
      <c r="S245" s="69"/>
      <c r="T245" s="69"/>
      <c r="AI245" s="254"/>
      <c r="AO245" s="69"/>
    </row>
    <row r="246" s="67" customFormat="1" customHeight="1" spans="6:41">
      <c r="F246" s="69"/>
      <c r="G246" s="262" t="str">
        <f t="shared" si="9"/>
        <v/>
      </c>
      <c r="H246" s="69"/>
      <c r="I246" s="69"/>
      <c r="J246" s="69"/>
      <c r="K246" s="69"/>
      <c r="L246" s="69"/>
      <c r="P246" s="117"/>
      <c r="Q246" s="69"/>
      <c r="R246" s="69"/>
      <c r="S246" s="69"/>
      <c r="T246" s="69"/>
      <c r="AI246" s="254"/>
      <c r="AO246" s="69"/>
    </row>
    <row r="247" s="67" customFormat="1" customHeight="1" spans="6:41">
      <c r="F247" s="69"/>
      <c r="G247" s="262" t="str">
        <f t="shared" si="9"/>
        <v/>
      </c>
      <c r="H247" s="69"/>
      <c r="I247" s="69"/>
      <c r="J247" s="69"/>
      <c r="K247" s="69"/>
      <c r="L247" s="69"/>
      <c r="P247" s="117"/>
      <c r="Q247" s="69"/>
      <c r="R247" s="69"/>
      <c r="S247" s="69"/>
      <c r="T247" s="69"/>
      <c r="AI247" s="254"/>
      <c r="AO247" s="69"/>
    </row>
    <row r="248" s="67" customFormat="1" customHeight="1" spans="6:41">
      <c r="F248" s="69"/>
      <c r="G248" s="262" t="str">
        <f t="shared" si="9"/>
        <v/>
      </c>
      <c r="H248" s="69"/>
      <c r="I248" s="69"/>
      <c r="J248" s="69"/>
      <c r="K248" s="69"/>
      <c r="L248" s="69"/>
      <c r="P248" s="117"/>
      <c r="Q248" s="69"/>
      <c r="R248" s="69"/>
      <c r="S248" s="69"/>
      <c r="T248" s="69"/>
      <c r="AI248" s="254"/>
      <c r="AO248" s="69"/>
    </row>
    <row r="249" s="67" customFormat="1" customHeight="1" spans="6:41">
      <c r="F249" s="69"/>
      <c r="G249" s="262" t="str">
        <f t="shared" si="9"/>
        <v/>
      </c>
      <c r="H249" s="69"/>
      <c r="I249" s="69"/>
      <c r="J249" s="69"/>
      <c r="K249" s="69"/>
      <c r="L249" s="69"/>
      <c r="P249" s="117"/>
      <c r="Q249" s="69"/>
      <c r="R249" s="69"/>
      <c r="S249" s="69"/>
      <c r="T249" s="69"/>
      <c r="AI249" s="254"/>
      <c r="AO249" s="69"/>
    </row>
    <row r="250" s="67" customFormat="1" customHeight="1" spans="6:41">
      <c r="F250" s="69"/>
      <c r="G250" s="262" t="str">
        <f t="shared" si="9"/>
        <v/>
      </c>
      <c r="H250" s="69"/>
      <c r="I250" s="69"/>
      <c r="J250" s="69"/>
      <c r="K250" s="69"/>
      <c r="L250" s="69"/>
      <c r="P250" s="117"/>
      <c r="Q250" s="69"/>
      <c r="R250" s="69"/>
      <c r="S250" s="69"/>
      <c r="T250" s="69"/>
      <c r="AI250" s="254"/>
      <c r="AO250" s="69"/>
    </row>
    <row r="251" s="67" customFormat="1" customHeight="1" spans="6:41">
      <c r="F251" s="69"/>
      <c r="G251" s="262" t="str">
        <f t="shared" si="9"/>
        <v/>
      </c>
      <c r="H251" s="69"/>
      <c r="I251" s="69"/>
      <c r="J251" s="69"/>
      <c r="K251" s="69"/>
      <c r="L251" s="69"/>
      <c r="P251" s="117"/>
      <c r="Q251" s="69"/>
      <c r="R251" s="69"/>
      <c r="S251" s="69"/>
      <c r="T251" s="69"/>
      <c r="AI251" s="254"/>
      <c r="AO251" s="69"/>
    </row>
    <row r="252" s="67" customFormat="1" customHeight="1" spans="6:41">
      <c r="F252" s="69"/>
      <c r="G252" s="262" t="str">
        <f t="shared" si="9"/>
        <v/>
      </c>
      <c r="H252" s="69"/>
      <c r="I252" s="69"/>
      <c r="J252" s="69"/>
      <c r="K252" s="69"/>
      <c r="L252" s="69"/>
      <c r="P252" s="117"/>
      <c r="Q252" s="69"/>
      <c r="R252" s="69"/>
      <c r="S252" s="69"/>
      <c r="T252" s="69"/>
      <c r="AI252" s="254"/>
      <c r="AO252" s="69"/>
    </row>
    <row r="253" s="67" customFormat="1" customHeight="1" spans="6:41">
      <c r="F253" s="69"/>
      <c r="G253" s="262" t="str">
        <f t="shared" si="9"/>
        <v/>
      </c>
      <c r="H253" s="69"/>
      <c r="I253" s="69"/>
      <c r="J253" s="69"/>
      <c r="K253" s="69"/>
      <c r="L253" s="69"/>
      <c r="P253" s="117"/>
      <c r="Q253" s="69"/>
      <c r="R253" s="69"/>
      <c r="S253" s="69"/>
      <c r="T253" s="69"/>
      <c r="AI253" s="254"/>
      <c r="AO253" s="69"/>
    </row>
    <row r="254" s="67" customFormat="1" customHeight="1" spans="6:41">
      <c r="F254" s="69"/>
      <c r="G254" s="262" t="str">
        <f t="shared" si="9"/>
        <v/>
      </c>
      <c r="H254" s="69"/>
      <c r="I254" s="69"/>
      <c r="J254" s="69"/>
      <c r="K254" s="69"/>
      <c r="L254" s="69"/>
      <c r="P254" s="117"/>
      <c r="Q254" s="69"/>
      <c r="R254" s="69"/>
      <c r="S254" s="69"/>
      <c r="T254" s="69"/>
      <c r="AI254" s="254"/>
      <c r="AO254" s="69"/>
    </row>
    <row r="255" s="67" customFormat="1" customHeight="1" spans="6:41">
      <c r="F255" s="69"/>
      <c r="G255" s="262" t="str">
        <f t="shared" si="9"/>
        <v/>
      </c>
      <c r="H255" s="69"/>
      <c r="I255" s="69"/>
      <c r="J255" s="69"/>
      <c r="K255" s="69"/>
      <c r="L255" s="69"/>
      <c r="P255" s="117"/>
      <c r="Q255" s="69"/>
      <c r="R255" s="69"/>
      <c r="S255" s="69"/>
      <c r="T255" s="69"/>
      <c r="AI255" s="254"/>
      <c r="AO255" s="69"/>
    </row>
    <row r="256" s="67" customFormat="1" customHeight="1" spans="6:41">
      <c r="F256" s="69"/>
      <c r="G256" s="262" t="str">
        <f t="shared" si="9"/>
        <v/>
      </c>
      <c r="H256" s="69"/>
      <c r="I256" s="69"/>
      <c r="J256" s="69"/>
      <c r="K256" s="69"/>
      <c r="L256" s="69"/>
      <c r="P256" s="117"/>
      <c r="Q256" s="69"/>
      <c r="R256" s="69"/>
      <c r="S256" s="69"/>
      <c r="T256" s="69"/>
      <c r="AI256" s="254"/>
      <c r="AO256" s="69"/>
    </row>
    <row r="257" s="67" customFormat="1" customHeight="1" spans="6:41">
      <c r="F257" s="69"/>
      <c r="G257" s="262" t="str">
        <f t="shared" si="9"/>
        <v/>
      </c>
      <c r="H257" s="69"/>
      <c r="I257" s="69"/>
      <c r="J257" s="69"/>
      <c r="K257" s="69"/>
      <c r="L257" s="69"/>
      <c r="P257" s="117"/>
      <c r="Q257" s="69"/>
      <c r="R257" s="69"/>
      <c r="S257" s="69"/>
      <c r="T257" s="69"/>
      <c r="AI257" s="254"/>
      <c r="AO257" s="69"/>
    </row>
    <row r="258" s="67" customFormat="1" customHeight="1" spans="6:41">
      <c r="F258" s="69"/>
      <c r="G258" s="262" t="str">
        <f t="shared" ref="G258:G321" si="10">IF(H258="","",IF(H258=I258,H258,_xlfn.CONCAT(H258,"-",I258)))</f>
        <v/>
      </c>
      <c r="H258" s="69"/>
      <c r="I258" s="69"/>
      <c r="J258" s="69"/>
      <c r="K258" s="69"/>
      <c r="L258" s="69"/>
      <c r="P258" s="117"/>
      <c r="Q258" s="69"/>
      <c r="R258" s="69"/>
      <c r="S258" s="69"/>
      <c r="T258" s="69"/>
      <c r="AI258" s="254"/>
      <c r="AO258" s="69"/>
    </row>
    <row r="259" s="67" customFormat="1" customHeight="1" spans="6:41">
      <c r="F259" s="69"/>
      <c r="G259" s="262" t="str">
        <f t="shared" si="10"/>
        <v/>
      </c>
      <c r="H259" s="69"/>
      <c r="I259" s="69"/>
      <c r="J259" s="69"/>
      <c r="K259" s="69"/>
      <c r="L259" s="69"/>
      <c r="P259" s="117"/>
      <c r="Q259" s="69"/>
      <c r="R259" s="69"/>
      <c r="S259" s="69"/>
      <c r="T259" s="69"/>
      <c r="AI259" s="254"/>
      <c r="AO259" s="69"/>
    </row>
    <row r="260" s="67" customFormat="1" customHeight="1" spans="6:41">
      <c r="F260" s="69"/>
      <c r="G260" s="262" t="str">
        <f t="shared" si="10"/>
        <v/>
      </c>
      <c r="H260" s="69"/>
      <c r="I260" s="69"/>
      <c r="J260" s="69"/>
      <c r="K260" s="69"/>
      <c r="L260" s="69"/>
      <c r="P260" s="117"/>
      <c r="Q260" s="69"/>
      <c r="R260" s="69"/>
      <c r="S260" s="69"/>
      <c r="T260" s="69"/>
      <c r="AI260" s="254"/>
      <c r="AO260" s="69"/>
    </row>
    <row r="261" s="67" customFormat="1" customHeight="1" spans="6:41">
      <c r="F261" s="69"/>
      <c r="G261" s="262" t="str">
        <f t="shared" si="10"/>
        <v/>
      </c>
      <c r="H261" s="69"/>
      <c r="I261" s="69"/>
      <c r="J261" s="69"/>
      <c r="K261" s="69"/>
      <c r="L261" s="69"/>
      <c r="P261" s="117"/>
      <c r="Q261" s="69"/>
      <c r="R261" s="69"/>
      <c r="S261" s="69"/>
      <c r="T261" s="69"/>
      <c r="AI261" s="254"/>
      <c r="AO261" s="69"/>
    </row>
    <row r="262" s="67" customFormat="1" customHeight="1" spans="6:41">
      <c r="F262" s="69"/>
      <c r="G262" s="262" t="str">
        <f t="shared" si="10"/>
        <v/>
      </c>
      <c r="H262" s="69"/>
      <c r="I262" s="69"/>
      <c r="J262" s="69"/>
      <c r="K262" s="69"/>
      <c r="L262" s="69"/>
      <c r="P262" s="117"/>
      <c r="Q262" s="69"/>
      <c r="R262" s="69"/>
      <c r="S262" s="69"/>
      <c r="T262" s="69"/>
      <c r="AI262" s="254"/>
      <c r="AO262" s="69"/>
    </row>
    <row r="263" s="67" customFormat="1" customHeight="1" spans="6:41">
      <c r="F263" s="69"/>
      <c r="G263" s="262" t="str">
        <f t="shared" si="10"/>
        <v/>
      </c>
      <c r="H263" s="69"/>
      <c r="I263" s="69"/>
      <c r="J263" s="69"/>
      <c r="K263" s="69"/>
      <c r="L263" s="69"/>
      <c r="P263" s="117"/>
      <c r="Q263" s="69"/>
      <c r="R263" s="69"/>
      <c r="S263" s="69"/>
      <c r="T263" s="69"/>
      <c r="AI263" s="254"/>
      <c r="AO263" s="69"/>
    </row>
    <row r="264" s="67" customFormat="1" customHeight="1" spans="6:41">
      <c r="F264" s="69"/>
      <c r="G264" s="262" t="str">
        <f t="shared" si="10"/>
        <v/>
      </c>
      <c r="H264" s="69"/>
      <c r="I264" s="69"/>
      <c r="J264" s="69"/>
      <c r="K264" s="69"/>
      <c r="L264" s="69"/>
      <c r="P264" s="117"/>
      <c r="Q264" s="69"/>
      <c r="R264" s="69"/>
      <c r="S264" s="69"/>
      <c r="T264" s="69"/>
      <c r="AI264" s="254"/>
      <c r="AO264" s="69"/>
    </row>
    <row r="265" s="67" customFormat="1" customHeight="1" spans="6:41">
      <c r="F265" s="69"/>
      <c r="G265" s="262" t="str">
        <f t="shared" si="10"/>
        <v/>
      </c>
      <c r="H265" s="69"/>
      <c r="I265" s="69"/>
      <c r="J265" s="69"/>
      <c r="K265" s="69"/>
      <c r="L265" s="69"/>
      <c r="P265" s="117"/>
      <c r="Q265" s="69"/>
      <c r="R265" s="69"/>
      <c r="S265" s="69"/>
      <c r="T265" s="69"/>
      <c r="AI265" s="254"/>
      <c r="AO265" s="69"/>
    </row>
    <row r="266" s="67" customFormat="1" customHeight="1" spans="6:41">
      <c r="F266" s="69"/>
      <c r="G266" s="262" t="str">
        <f t="shared" si="10"/>
        <v/>
      </c>
      <c r="H266" s="69"/>
      <c r="I266" s="69"/>
      <c r="J266" s="69"/>
      <c r="K266" s="69"/>
      <c r="L266" s="69"/>
      <c r="P266" s="117"/>
      <c r="Q266" s="69"/>
      <c r="R266" s="69"/>
      <c r="S266" s="69"/>
      <c r="T266" s="69"/>
      <c r="AI266" s="254"/>
      <c r="AO266" s="69"/>
    </row>
    <row r="267" s="67" customFormat="1" customHeight="1" spans="6:41">
      <c r="F267" s="69"/>
      <c r="G267" s="262" t="str">
        <f t="shared" si="10"/>
        <v/>
      </c>
      <c r="H267" s="69"/>
      <c r="I267" s="69"/>
      <c r="J267" s="69"/>
      <c r="K267" s="69"/>
      <c r="L267" s="69"/>
      <c r="P267" s="117"/>
      <c r="Q267" s="69"/>
      <c r="R267" s="69"/>
      <c r="S267" s="69"/>
      <c r="T267" s="69"/>
      <c r="AI267" s="254"/>
      <c r="AO267" s="69"/>
    </row>
    <row r="268" s="67" customFormat="1" customHeight="1" spans="6:41">
      <c r="F268" s="69"/>
      <c r="G268" s="262" t="str">
        <f t="shared" si="10"/>
        <v/>
      </c>
      <c r="H268" s="69"/>
      <c r="I268" s="69"/>
      <c r="J268" s="69"/>
      <c r="K268" s="69"/>
      <c r="L268" s="69"/>
      <c r="P268" s="117"/>
      <c r="Q268" s="69"/>
      <c r="R268" s="69"/>
      <c r="S268" s="69"/>
      <c r="T268" s="69"/>
      <c r="AI268" s="254"/>
      <c r="AO268" s="69"/>
    </row>
    <row r="269" s="67" customFormat="1" customHeight="1" spans="6:41">
      <c r="F269" s="69"/>
      <c r="G269" s="262" t="str">
        <f t="shared" si="10"/>
        <v/>
      </c>
      <c r="H269" s="69"/>
      <c r="I269" s="69"/>
      <c r="J269" s="69"/>
      <c r="K269" s="69"/>
      <c r="L269" s="69"/>
      <c r="P269" s="117"/>
      <c r="Q269" s="69"/>
      <c r="R269" s="69"/>
      <c r="S269" s="69"/>
      <c r="T269" s="69"/>
      <c r="AI269" s="254"/>
      <c r="AO269" s="69"/>
    </row>
    <row r="270" s="67" customFormat="1" customHeight="1" spans="6:41">
      <c r="F270" s="69"/>
      <c r="G270" s="262" t="str">
        <f t="shared" si="10"/>
        <v/>
      </c>
      <c r="H270" s="69"/>
      <c r="I270" s="69"/>
      <c r="J270" s="69"/>
      <c r="K270" s="69"/>
      <c r="L270" s="69"/>
      <c r="P270" s="117"/>
      <c r="Q270" s="69"/>
      <c r="R270" s="69"/>
      <c r="S270" s="69"/>
      <c r="T270" s="69"/>
      <c r="AI270" s="254"/>
      <c r="AO270" s="69"/>
    </row>
    <row r="271" s="67" customFormat="1" customHeight="1" spans="6:41">
      <c r="F271" s="69"/>
      <c r="G271" s="262" t="str">
        <f t="shared" si="10"/>
        <v/>
      </c>
      <c r="H271" s="69"/>
      <c r="I271" s="69"/>
      <c r="J271" s="69"/>
      <c r="K271" s="69"/>
      <c r="L271" s="69"/>
      <c r="P271" s="117"/>
      <c r="Q271" s="69"/>
      <c r="R271" s="69"/>
      <c r="S271" s="69"/>
      <c r="T271" s="69"/>
      <c r="AI271" s="254"/>
      <c r="AO271" s="69"/>
    </row>
    <row r="272" s="67" customFormat="1" customHeight="1" spans="6:41">
      <c r="F272" s="69"/>
      <c r="G272" s="262" t="str">
        <f t="shared" si="10"/>
        <v/>
      </c>
      <c r="H272" s="69"/>
      <c r="I272" s="69"/>
      <c r="J272" s="69"/>
      <c r="K272" s="69"/>
      <c r="L272" s="69"/>
      <c r="P272" s="117"/>
      <c r="Q272" s="69"/>
      <c r="R272" s="69"/>
      <c r="S272" s="69"/>
      <c r="T272" s="69"/>
      <c r="AI272" s="254"/>
      <c r="AO272" s="69"/>
    </row>
    <row r="273" s="67" customFormat="1" customHeight="1" spans="6:41">
      <c r="F273" s="69"/>
      <c r="G273" s="262" t="str">
        <f t="shared" si="10"/>
        <v/>
      </c>
      <c r="H273" s="69"/>
      <c r="I273" s="69"/>
      <c r="J273" s="69"/>
      <c r="K273" s="69"/>
      <c r="L273" s="69"/>
      <c r="P273" s="117"/>
      <c r="Q273" s="69"/>
      <c r="R273" s="69"/>
      <c r="S273" s="69"/>
      <c r="T273" s="69"/>
      <c r="AI273" s="254"/>
      <c r="AO273" s="69"/>
    </row>
    <row r="274" s="67" customFormat="1" customHeight="1" spans="6:41">
      <c r="F274" s="69"/>
      <c r="G274" s="262" t="str">
        <f t="shared" si="10"/>
        <v/>
      </c>
      <c r="H274" s="69"/>
      <c r="I274" s="69"/>
      <c r="J274" s="69"/>
      <c r="K274" s="69"/>
      <c r="L274" s="69"/>
      <c r="P274" s="117"/>
      <c r="Q274" s="69"/>
      <c r="R274" s="69"/>
      <c r="S274" s="69"/>
      <c r="T274" s="69"/>
      <c r="AI274" s="254"/>
      <c r="AO274" s="69"/>
    </row>
    <row r="275" s="67" customFormat="1" customHeight="1" spans="6:41">
      <c r="F275" s="69"/>
      <c r="G275" s="262" t="str">
        <f t="shared" si="10"/>
        <v/>
      </c>
      <c r="H275" s="69"/>
      <c r="I275" s="69"/>
      <c r="J275" s="69"/>
      <c r="K275" s="69"/>
      <c r="L275" s="69"/>
      <c r="P275" s="117"/>
      <c r="Q275" s="69"/>
      <c r="R275" s="69"/>
      <c r="S275" s="69"/>
      <c r="T275" s="69"/>
      <c r="AI275" s="254"/>
      <c r="AO275" s="69"/>
    </row>
    <row r="276" s="67" customFormat="1" customHeight="1" spans="6:41">
      <c r="F276" s="69"/>
      <c r="G276" s="262" t="str">
        <f t="shared" si="10"/>
        <v/>
      </c>
      <c r="H276" s="69"/>
      <c r="I276" s="69"/>
      <c r="J276" s="69"/>
      <c r="K276" s="69"/>
      <c r="L276" s="69"/>
      <c r="P276" s="117"/>
      <c r="Q276" s="69"/>
      <c r="R276" s="69"/>
      <c r="S276" s="69"/>
      <c r="T276" s="69"/>
      <c r="AI276" s="254"/>
      <c r="AO276" s="69"/>
    </row>
    <row r="277" s="67" customFormat="1" customHeight="1" spans="6:41">
      <c r="F277" s="69"/>
      <c r="G277" s="262" t="str">
        <f t="shared" si="10"/>
        <v/>
      </c>
      <c r="H277" s="69"/>
      <c r="I277" s="69"/>
      <c r="J277" s="69"/>
      <c r="K277" s="69"/>
      <c r="L277" s="69"/>
      <c r="P277" s="117"/>
      <c r="Q277" s="69"/>
      <c r="R277" s="69"/>
      <c r="S277" s="69"/>
      <c r="T277" s="69"/>
      <c r="AI277" s="254"/>
      <c r="AO277" s="69"/>
    </row>
    <row r="278" s="67" customFormat="1" customHeight="1" spans="6:41">
      <c r="F278" s="69"/>
      <c r="G278" s="262" t="str">
        <f t="shared" si="10"/>
        <v/>
      </c>
      <c r="H278" s="69"/>
      <c r="I278" s="69"/>
      <c r="J278" s="69"/>
      <c r="K278" s="69"/>
      <c r="L278" s="69"/>
      <c r="P278" s="117"/>
      <c r="Q278" s="69"/>
      <c r="R278" s="69"/>
      <c r="S278" s="69"/>
      <c r="T278" s="69"/>
      <c r="AI278" s="254"/>
      <c r="AO278" s="69"/>
    </row>
    <row r="279" s="67" customFormat="1" customHeight="1" spans="6:41">
      <c r="F279" s="69"/>
      <c r="G279" s="262" t="str">
        <f t="shared" si="10"/>
        <v/>
      </c>
      <c r="H279" s="69"/>
      <c r="I279" s="69"/>
      <c r="J279" s="69"/>
      <c r="K279" s="69"/>
      <c r="L279" s="69"/>
      <c r="P279" s="117"/>
      <c r="Q279" s="69"/>
      <c r="R279" s="69"/>
      <c r="S279" s="69"/>
      <c r="T279" s="69"/>
      <c r="AI279" s="254"/>
      <c r="AO279" s="69"/>
    </row>
    <row r="280" s="67" customFormat="1" customHeight="1" spans="6:41">
      <c r="F280" s="69"/>
      <c r="G280" s="262" t="str">
        <f t="shared" si="10"/>
        <v/>
      </c>
      <c r="H280" s="69"/>
      <c r="I280" s="69"/>
      <c r="J280" s="69"/>
      <c r="K280" s="69"/>
      <c r="L280" s="69"/>
      <c r="P280" s="117"/>
      <c r="Q280" s="69"/>
      <c r="R280" s="69"/>
      <c r="S280" s="69"/>
      <c r="T280" s="69"/>
      <c r="AI280" s="254"/>
      <c r="AO280" s="69"/>
    </row>
    <row r="281" s="67" customFormat="1" customHeight="1" spans="6:41">
      <c r="F281" s="69"/>
      <c r="G281" s="262" t="str">
        <f t="shared" si="10"/>
        <v/>
      </c>
      <c r="H281" s="69"/>
      <c r="I281" s="69"/>
      <c r="J281" s="69"/>
      <c r="K281" s="69"/>
      <c r="L281" s="69"/>
      <c r="P281" s="117"/>
      <c r="Q281" s="69"/>
      <c r="R281" s="69"/>
      <c r="S281" s="69"/>
      <c r="T281" s="69"/>
      <c r="AI281" s="254"/>
      <c r="AO281" s="69"/>
    </row>
    <row r="282" s="67" customFormat="1" customHeight="1" spans="6:41">
      <c r="F282" s="69"/>
      <c r="G282" s="262" t="str">
        <f t="shared" si="10"/>
        <v/>
      </c>
      <c r="H282" s="69"/>
      <c r="I282" s="69"/>
      <c r="J282" s="69"/>
      <c r="K282" s="69"/>
      <c r="L282" s="69"/>
      <c r="P282" s="117"/>
      <c r="Q282" s="69"/>
      <c r="R282" s="69"/>
      <c r="S282" s="69"/>
      <c r="T282" s="69"/>
      <c r="AI282" s="254"/>
      <c r="AO282" s="69"/>
    </row>
    <row r="283" s="67" customFormat="1" customHeight="1" spans="6:41">
      <c r="F283" s="69"/>
      <c r="G283" s="262" t="str">
        <f t="shared" si="10"/>
        <v/>
      </c>
      <c r="H283" s="69"/>
      <c r="I283" s="69"/>
      <c r="J283" s="69"/>
      <c r="K283" s="69"/>
      <c r="L283" s="69"/>
      <c r="P283" s="117"/>
      <c r="Q283" s="69"/>
      <c r="R283" s="69"/>
      <c r="S283" s="69"/>
      <c r="T283" s="69"/>
      <c r="AI283" s="254"/>
      <c r="AO283" s="69"/>
    </row>
    <row r="284" s="67" customFormat="1" customHeight="1" spans="6:41">
      <c r="F284" s="69"/>
      <c r="G284" s="262" t="str">
        <f t="shared" si="10"/>
        <v/>
      </c>
      <c r="H284" s="69"/>
      <c r="I284" s="69"/>
      <c r="J284" s="69"/>
      <c r="K284" s="69"/>
      <c r="L284" s="69"/>
      <c r="P284" s="117"/>
      <c r="Q284" s="69"/>
      <c r="R284" s="69"/>
      <c r="S284" s="69"/>
      <c r="T284" s="69"/>
      <c r="AI284" s="254"/>
      <c r="AO284" s="69"/>
    </row>
    <row r="285" s="67" customFormat="1" customHeight="1" spans="6:41">
      <c r="F285" s="69"/>
      <c r="G285" s="262" t="str">
        <f t="shared" si="10"/>
        <v/>
      </c>
      <c r="H285" s="69"/>
      <c r="I285" s="69"/>
      <c r="J285" s="69"/>
      <c r="K285" s="69"/>
      <c r="L285" s="69"/>
      <c r="P285" s="117"/>
      <c r="Q285" s="69"/>
      <c r="R285" s="69"/>
      <c r="S285" s="69"/>
      <c r="T285" s="69"/>
      <c r="AI285" s="254"/>
      <c r="AO285" s="69"/>
    </row>
    <row r="286" s="67" customFormat="1" customHeight="1" spans="6:41">
      <c r="F286" s="69"/>
      <c r="G286" s="262" t="str">
        <f t="shared" si="10"/>
        <v/>
      </c>
      <c r="H286" s="69"/>
      <c r="I286" s="69"/>
      <c r="J286" s="69"/>
      <c r="K286" s="69"/>
      <c r="L286" s="69"/>
      <c r="P286" s="117"/>
      <c r="Q286" s="69"/>
      <c r="R286" s="69"/>
      <c r="S286" s="69"/>
      <c r="T286" s="69"/>
      <c r="AI286" s="254"/>
      <c r="AO286" s="69"/>
    </row>
    <row r="287" s="67" customFormat="1" customHeight="1" spans="6:41">
      <c r="F287" s="69"/>
      <c r="G287" s="262" t="str">
        <f t="shared" si="10"/>
        <v/>
      </c>
      <c r="H287" s="69"/>
      <c r="I287" s="69"/>
      <c r="J287" s="69"/>
      <c r="K287" s="69"/>
      <c r="L287" s="69"/>
      <c r="P287" s="117"/>
      <c r="Q287" s="69"/>
      <c r="R287" s="69"/>
      <c r="S287" s="69"/>
      <c r="T287" s="69"/>
      <c r="AI287" s="254"/>
      <c r="AO287" s="69"/>
    </row>
    <row r="288" s="67" customFormat="1" customHeight="1" spans="6:41">
      <c r="F288" s="69"/>
      <c r="G288" s="262" t="str">
        <f t="shared" si="10"/>
        <v/>
      </c>
      <c r="H288" s="69"/>
      <c r="I288" s="69"/>
      <c r="J288" s="69"/>
      <c r="K288" s="69"/>
      <c r="L288" s="69"/>
      <c r="P288" s="117"/>
      <c r="Q288" s="69"/>
      <c r="R288" s="69"/>
      <c r="S288" s="69"/>
      <c r="T288" s="69"/>
      <c r="AI288" s="254"/>
      <c r="AO288" s="69"/>
    </row>
    <row r="289" s="67" customFormat="1" customHeight="1" spans="6:41">
      <c r="F289" s="69"/>
      <c r="G289" s="262" t="str">
        <f t="shared" si="10"/>
        <v/>
      </c>
      <c r="H289" s="69"/>
      <c r="I289" s="69"/>
      <c r="J289" s="69"/>
      <c r="K289" s="69"/>
      <c r="L289" s="69"/>
      <c r="P289" s="117"/>
      <c r="Q289" s="69"/>
      <c r="R289" s="69"/>
      <c r="S289" s="69"/>
      <c r="T289" s="69"/>
      <c r="AI289" s="254"/>
      <c r="AO289" s="69"/>
    </row>
    <row r="290" s="67" customFormat="1" customHeight="1" spans="6:41">
      <c r="F290" s="69"/>
      <c r="G290" s="262" t="str">
        <f t="shared" si="10"/>
        <v/>
      </c>
      <c r="H290" s="69"/>
      <c r="I290" s="69"/>
      <c r="J290" s="69"/>
      <c r="K290" s="69"/>
      <c r="L290" s="69"/>
      <c r="P290" s="117"/>
      <c r="Q290" s="69"/>
      <c r="R290" s="69"/>
      <c r="S290" s="69"/>
      <c r="T290" s="69"/>
      <c r="AI290" s="254"/>
      <c r="AO290" s="69"/>
    </row>
    <row r="291" s="67" customFormat="1" customHeight="1" spans="6:41">
      <c r="F291" s="69"/>
      <c r="G291" s="262" t="str">
        <f t="shared" si="10"/>
        <v/>
      </c>
      <c r="H291" s="69"/>
      <c r="I291" s="69"/>
      <c r="J291" s="69"/>
      <c r="K291" s="69"/>
      <c r="L291" s="69"/>
      <c r="P291" s="117"/>
      <c r="Q291" s="69"/>
      <c r="R291" s="69"/>
      <c r="S291" s="69"/>
      <c r="T291" s="69"/>
      <c r="AI291" s="254"/>
      <c r="AO291" s="69"/>
    </row>
    <row r="292" s="67" customFormat="1" customHeight="1" spans="6:41">
      <c r="F292" s="69"/>
      <c r="G292" s="262" t="str">
        <f t="shared" si="10"/>
        <v/>
      </c>
      <c r="H292" s="69"/>
      <c r="I292" s="69"/>
      <c r="J292" s="69"/>
      <c r="K292" s="69"/>
      <c r="L292" s="69"/>
      <c r="P292" s="117"/>
      <c r="Q292" s="69"/>
      <c r="R292" s="69"/>
      <c r="S292" s="69"/>
      <c r="T292" s="69"/>
      <c r="AI292" s="254"/>
      <c r="AO292" s="69"/>
    </row>
    <row r="293" s="67" customFormat="1" customHeight="1" spans="6:41">
      <c r="F293" s="69"/>
      <c r="G293" s="262" t="str">
        <f t="shared" si="10"/>
        <v/>
      </c>
      <c r="H293" s="69"/>
      <c r="I293" s="69"/>
      <c r="J293" s="69"/>
      <c r="K293" s="69"/>
      <c r="L293" s="69"/>
      <c r="P293" s="117"/>
      <c r="Q293" s="69"/>
      <c r="R293" s="69"/>
      <c r="S293" s="69"/>
      <c r="T293" s="69"/>
      <c r="AI293" s="254"/>
      <c r="AO293" s="69"/>
    </row>
    <row r="294" s="67" customFormat="1" customHeight="1" spans="6:41">
      <c r="F294" s="69"/>
      <c r="G294" s="262" t="str">
        <f t="shared" si="10"/>
        <v/>
      </c>
      <c r="H294" s="69"/>
      <c r="I294" s="69"/>
      <c r="J294" s="69"/>
      <c r="K294" s="69"/>
      <c r="L294" s="69"/>
      <c r="P294" s="117"/>
      <c r="Q294" s="69"/>
      <c r="R294" s="69"/>
      <c r="S294" s="69"/>
      <c r="T294" s="69"/>
      <c r="AI294" s="254"/>
      <c r="AO294" s="69"/>
    </row>
    <row r="295" s="67" customFormat="1" customHeight="1" spans="6:41">
      <c r="F295" s="69"/>
      <c r="G295" s="262" t="str">
        <f t="shared" si="10"/>
        <v/>
      </c>
      <c r="H295" s="69"/>
      <c r="I295" s="69"/>
      <c r="J295" s="69"/>
      <c r="K295" s="69"/>
      <c r="L295" s="69"/>
      <c r="P295" s="117"/>
      <c r="Q295" s="69"/>
      <c r="R295" s="69"/>
      <c r="S295" s="69"/>
      <c r="T295" s="69"/>
      <c r="AI295" s="254"/>
      <c r="AO295" s="69"/>
    </row>
    <row r="296" s="67" customFormat="1" customHeight="1" spans="6:41">
      <c r="F296" s="69"/>
      <c r="G296" s="262" t="str">
        <f t="shared" si="10"/>
        <v/>
      </c>
      <c r="H296" s="69"/>
      <c r="I296" s="69"/>
      <c r="J296" s="69"/>
      <c r="K296" s="69"/>
      <c r="L296" s="69"/>
      <c r="P296" s="117"/>
      <c r="Q296" s="69"/>
      <c r="R296" s="69"/>
      <c r="S296" s="69"/>
      <c r="T296" s="69"/>
      <c r="AI296" s="254"/>
      <c r="AO296" s="69"/>
    </row>
    <row r="297" s="67" customFormat="1" customHeight="1" spans="6:41">
      <c r="F297" s="69"/>
      <c r="G297" s="262" t="str">
        <f t="shared" si="10"/>
        <v/>
      </c>
      <c r="H297" s="69"/>
      <c r="I297" s="69"/>
      <c r="J297" s="69"/>
      <c r="K297" s="69"/>
      <c r="L297" s="69"/>
      <c r="P297" s="117"/>
      <c r="Q297" s="69"/>
      <c r="R297" s="69"/>
      <c r="S297" s="69"/>
      <c r="T297" s="69"/>
      <c r="AI297" s="254"/>
      <c r="AO297" s="69"/>
    </row>
    <row r="298" s="67" customFormat="1" customHeight="1" spans="6:41">
      <c r="F298" s="69"/>
      <c r="G298" s="262" t="str">
        <f t="shared" si="10"/>
        <v/>
      </c>
      <c r="H298" s="69"/>
      <c r="I298" s="69"/>
      <c r="J298" s="69"/>
      <c r="K298" s="69"/>
      <c r="L298" s="69"/>
      <c r="P298" s="117"/>
      <c r="Q298" s="69"/>
      <c r="R298" s="69"/>
      <c r="S298" s="69"/>
      <c r="T298" s="69"/>
      <c r="AI298" s="254"/>
      <c r="AO298" s="69"/>
    </row>
    <row r="299" s="67" customFormat="1" customHeight="1" spans="6:41">
      <c r="F299" s="69"/>
      <c r="G299" s="262" t="str">
        <f t="shared" si="10"/>
        <v/>
      </c>
      <c r="H299" s="69"/>
      <c r="I299" s="69"/>
      <c r="J299" s="69"/>
      <c r="K299" s="69"/>
      <c r="L299" s="69"/>
      <c r="P299" s="117"/>
      <c r="Q299" s="69"/>
      <c r="R299" s="69"/>
      <c r="S299" s="69"/>
      <c r="T299" s="69"/>
      <c r="AI299" s="254"/>
      <c r="AO299" s="69"/>
    </row>
    <row r="300" s="67" customFormat="1" customHeight="1" spans="6:41">
      <c r="F300" s="69"/>
      <c r="G300" s="262" t="str">
        <f t="shared" si="10"/>
        <v/>
      </c>
      <c r="H300" s="69"/>
      <c r="I300" s="69"/>
      <c r="J300" s="69"/>
      <c r="K300" s="69"/>
      <c r="L300" s="69"/>
      <c r="P300" s="117"/>
      <c r="Q300" s="69"/>
      <c r="R300" s="69"/>
      <c r="S300" s="69"/>
      <c r="T300" s="69"/>
      <c r="AI300" s="254"/>
      <c r="AO300" s="69"/>
    </row>
    <row r="301" s="67" customFormat="1" customHeight="1" spans="6:41">
      <c r="F301" s="69"/>
      <c r="G301" s="262" t="str">
        <f t="shared" si="10"/>
        <v/>
      </c>
      <c r="H301" s="69"/>
      <c r="I301" s="69"/>
      <c r="J301" s="69"/>
      <c r="K301" s="69"/>
      <c r="L301" s="69"/>
      <c r="P301" s="117"/>
      <c r="Q301" s="69"/>
      <c r="R301" s="69"/>
      <c r="S301" s="69"/>
      <c r="T301" s="69"/>
      <c r="AI301" s="254"/>
      <c r="AO301" s="69"/>
    </row>
    <row r="302" s="67" customFormat="1" customHeight="1" spans="6:41">
      <c r="F302" s="69"/>
      <c r="G302" s="262" t="str">
        <f t="shared" si="10"/>
        <v/>
      </c>
      <c r="H302" s="69"/>
      <c r="I302" s="69"/>
      <c r="J302" s="69"/>
      <c r="K302" s="69"/>
      <c r="L302" s="69"/>
      <c r="P302" s="117"/>
      <c r="Q302" s="69"/>
      <c r="R302" s="69"/>
      <c r="S302" s="69"/>
      <c r="T302" s="69"/>
      <c r="AI302" s="254"/>
      <c r="AO302" s="69"/>
    </row>
    <row r="303" s="67" customFormat="1" customHeight="1" spans="6:41">
      <c r="F303" s="69"/>
      <c r="G303" s="262" t="str">
        <f t="shared" si="10"/>
        <v/>
      </c>
      <c r="H303" s="69"/>
      <c r="I303" s="69"/>
      <c r="J303" s="69"/>
      <c r="K303" s="69"/>
      <c r="L303" s="69"/>
      <c r="P303" s="117"/>
      <c r="Q303" s="69"/>
      <c r="R303" s="69"/>
      <c r="S303" s="69"/>
      <c r="T303" s="69"/>
      <c r="AI303" s="254"/>
      <c r="AO303" s="69"/>
    </row>
    <row r="304" s="67" customFormat="1" customHeight="1" spans="6:41">
      <c r="F304" s="69"/>
      <c r="G304" s="262" t="str">
        <f t="shared" si="10"/>
        <v/>
      </c>
      <c r="H304" s="69"/>
      <c r="I304" s="69"/>
      <c r="J304" s="69"/>
      <c r="K304" s="69"/>
      <c r="L304" s="69"/>
      <c r="P304" s="117"/>
      <c r="Q304" s="69"/>
      <c r="R304" s="69"/>
      <c r="S304" s="69"/>
      <c r="T304" s="69"/>
      <c r="AI304" s="254"/>
      <c r="AO304" s="69"/>
    </row>
    <row r="305" s="67" customFormat="1" customHeight="1" spans="6:41">
      <c r="F305" s="69"/>
      <c r="G305" s="262" t="str">
        <f t="shared" si="10"/>
        <v/>
      </c>
      <c r="H305" s="69"/>
      <c r="I305" s="69"/>
      <c r="J305" s="69"/>
      <c r="K305" s="69"/>
      <c r="L305" s="69"/>
      <c r="P305" s="117"/>
      <c r="Q305" s="69"/>
      <c r="R305" s="69"/>
      <c r="S305" s="69"/>
      <c r="T305" s="69"/>
      <c r="AI305" s="254"/>
      <c r="AO305" s="69"/>
    </row>
    <row r="306" s="67" customFormat="1" customHeight="1" spans="6:41">
      <c r="F306" s="69"/>
      <c r="G306" s="262" t="str">
        <f t="shared" si="10"/>
        <v/>
      </c>
      <c r="H306" s="69"/>
      <c r="I306" s="69"/>
      <c r="J306" s="69"/>
      <c r="K306" s="69"/>
      <c r="L306" s="69"/>
      <c r="P306" s="117"/>
      <c r="Q306" s="69"/>
      <c r="R306" s="69"/>
      <c r="S306" s="69"/>
      <c r="T306" s="69"/>
      <c r="AI306" s="254"/>
      <c r="AO306" s="69"/>
    </row>
    <row r="307" s="67" customFormat="1" customHeight="1" spans="6:41">
      <c r="F307" s="69"/>
      <c r="G307" s="262" t="str">
        <f t="shared" si="10"/>
        <v/>
      </c>
      <c r="H307" s="69"/>
      <c r="I307" s="69"/>
      <c r="J307" s="69"/>
      <c r="K307" s="69"/>
      <c r="L307" s="69"/>
      <c r="P307" s="117"/>
      <c r="Q307" s="69"/>
      <c r="R307" s="69"/>
      <c r="S307" s="69"/>
      <c r="T307" s="69"/>
      <c r="AI307" s="254"/>
      <c r="AO307" s="69"/>
    </row>
    <row r="308" s="67" customFormat="1" customHeight="1" spans="6:41">
      <c r="F308" s="69"/>
      <c r="G308" s="262" t="str">
        <f t="shared" si="10"/>
        <v/>
      </c>
      <c r="H308" s="69"/>
      <c r="I308" s="69"/>
      <c r="J308" s="69"/>
      <c r="K308" s="69"/>
      <c r="L308" s="69"/>
      <c r="P308" s="117"/>
      <c r="Q308" s="69"/>
      <c r="R308" s="69"/>
      <c r="S308" s="69"/>
      <c r="T308" s="69"/>
      <c r="AI308" s="254"/>
      <c r="AO308" s="69"/>
    </row>
    <row r="309" s="67" customFormat="1" customHeight="1" spans="6:41">
      <c r="F309" s="69"/>
      <c r="G309" s="262" t="str">
        <f t="shared" si="10"/>
        <v/>
      </c>
      <c r="H309" s="69"/>
      <c r="I309" s="69"/>
      <c r="J309" s="69"/>
      <c r="K309" s="69"/>
      <c r="L309" s="69"/>
      <c r="P309" s="117"/>
      <c r="Q309" s="69"/>
      <c r="R309" s="69"/>
      <c r="S309" s="69"/>
      <c r="T309" s="69"/>
      <c r="AI309" s="254"/>
      <c r="AO309" s="69"/>
    </row>
    <row r="310" s="67" customFormat="1" customHeight="1" spans="6:41">
      <c r="F310" s="69"/>
      <c r="G310" s="262" t="str">
        <f t="shared" si="10"/>
        <v/>
      </c>
      <c r="H310" s="69"/>
      <c r="I310" s="69"/>
      <c r="J310" s="69"/>
      <c r="K310" s="69"/>
      <c r="L310" s="69"/>
      <c r="P310" s="117"/>
      <c r="Q310" s="69"/>
      <c r="R310" s="69"/>
      <c r="S310" s="69"/>
      <c r="T310" s="69"/>
      <c r="AI310" s="254"/>
      <c r="AO310" s="69"/>
    </row>
    <row r="311" s="67" customFormat="1" customHeight="1" spans="6:41">
      <c r="F311" s="69"/>
      <c r="G311" s="262" t="str">
        <f t="shared" si="10"/>
        <v/>
      </c>
      <c r="H311" s="69"/>
      <c r="I311" s="69"/>
      <c r="J311" s="69"/>
      <c r="K311" s="69"/>
      <c r="L311" s="69"/>
      <c r="P311" s="117"/>
      <c r="Q311" s="69"/>
      <c r="R311" s="69"/>
      <c r="S311" s="69"/>
      <c r="T311" s="69"/>
      <c r="AI311" s="254"/>
      <c r="AO311" s="69"/>
    </row>
    <row r="312" s="67" customFormat="1" customHeight="1" spans="6:41">
      <c r="F312" s="69"/>
      <c r="G312" s="262" t="str">
        <f t="shared" si="10"/>
        <v/>
      </c>
      <c r="H312" s="69"/>
      <c r="I312" s="69"/>
      <c r="J312" s="69"/>
      <c r="K312" s="69"/>
      <c r="L312" s="69"/>
      <c r="P312" s="117"/>
      <c r="Q312" s="69"/>
      <c r="R312" s="69"/>
      <c r="S312" s="69"/>
      <c r="T312" s="69"/>
      <c r="AI312" s="254"/>
      <c r="AO312" s="69"/>
    </row>
    <row r="313" s="67" customFormat="1" customHeight="1" spans="6:41">
      <c r="F313" s="69"/>
      <c r="G313" s="262" t="str">
        <f t="shared" si="10"/>
        <v/>
      </c>
      <c r="H313" s="69"/>
      <c r="I313" s="69"/>
      <c r="J313" s="69"/>
      <c r="K313" s="69"/>
      <c r="L313" s="69"/>
      <c r="P313" s="117"/>
      <c r="Q313" s="69"/>
      <c r="R313" s="69"/>
      <c r="S313" s="69"/>
      <c r="T313" s="69"/>
      <c r="AI313" s="254"/>
      <c r="AO313" s="69"/>
    </row>
    <row r="314" s="67" customFormat="1" customHeight="1" spans="6:41">
      <c r="F314" s="69"/>
      <c r="G314" s="262" t="str">
        <f t="shared" si="10"/>
        <v/>
      </c>
      <c r="H314" s="69"/>
      <c r="I314" s="69"/>
      <c r="J314" s="69"/>
      <c r="K314" s="69"/>
      <c r="L314" s="69"/>
      <c r="P314" s="117"/>
      <c r="Q314" s="69"/>
      <c r="R314" s="69"/>
      <c r="S314" s="69"/>
      <c r="T314" s="69"/>
      <c r="AI314" s="254"/>
      <c r="AO314" s="69"/>
    </row>
    <row r="315" s="67" customFormat="1" customHeight="1" spans="6:41">
      <c r="F315" s="69"/>
      <c r="G315" s="262" t="str">
        <f t="shared" si="10"/>
        <v/>
      </c>
      <c r="H315" s="69"/>
      <c r="I315" s="69"/>
      <c r="J315" s="69"/>
      <c r="K315" s="69"/>
      <c r="L315" s="69"/>
      <c r="P315" s="117"/>
      <c r="Q315" s="69"/>
      <c r="R315" s="69"/>
      <c r="S315" s="69"/>
      <c r="T315" s="69"/>
      <c r="AI315" s="254"/>
      <c r="AO315" s="69"/>
    </row>
    <row r="316" s="67" customFormat="1" customHeight="1" spans="6:41">
      <c r="F316" s="69"/>
      <c r="G316" s="262" t="str">
        <f t="shared" si="10"/>
        <v/>
      </c>
      <c r="H316" s="69"/>
      <c r="I316" s="69"/>
      <c r="J316" s="69"/>
      <c r="K316" s="69"/>
      <c r="L316" s="69"/>
      <c r="P316" s="117"/>
      <c r="Q316" s="69"/>
      <c r="R316" s="69"/>
      <c r="S316" s="69"/>
      <c r="T316" s="69"/>
      <c r="AI316" s="254"/>
      <c r="AO316" s="69"/>
    </row>
    <row r="317" s="67" customFormat="1" customHeight="1" spans="6:41">
      <c r="F317" s="69"/>
      <c r="G317" s="262" t="str">
        <f t="shared" si="10"/>
        <v/>
      </c>
      <c r="H317" s="69"/>
      <c r="I317" s="69"/>
      <c r="J317" s="69"/>
      <c r="K317" s="69"/>
      <c r="L317" s="69"/>
      <c r="P317" s="117"/>
      <c r="Q317" s="69"/>
      <c r="R317" s="69"/>
      <c r="S317" s="69"/>
      <c r="T317" s="69"/>
      <c r="AI317" s="254"/>
      <c r="AO317" s="69"/>
    </row>
    <row r="318" s="67" customFormat="1" customHeight="1" spans="6:41">
      <c r="F318" s="69"/>
      <c r="G318" s="262" t="str">
        <f t="shared" si="10"/>
        <v/>
      </c>
      <c r="H318" s="69"/>
      <c r="I318" s="69"/>
      <c r="J318" s="69"/>
      <c r="K318" s="69"/>
      <c r="L318" s="69"/>
      <c r="P318" s="117"/>
      <c r="Q318" s="69"/>
      <c r="R318" s="69"/>
      <c r="S318" s="69"/>
      <c r="T318" s="69"/>
      <c r="AI318" s="254"/>
      <c r="AO318" s="69"/>
    </row>
    <row r="319" s="67" customFormat="1" customHeight="1" spans="6:41">
      <c r="F319" s="69"/>
      <c r="G319" s="262" t="str">
        <f t="shared" si="10"/>
        <v/>
      </c>
      <c r="H319" s="69"/>
      <c r="I319" s="69"/>
      <c r="J319" s="69"/>
      <c r="K319" s="69"/>
      <c r="L319" s="69"/>
      <c r="P319" s="117"/>
      <c r="Q319" s="69"/>
      <c r="R319" s="69"/>
      <c r="S319" s="69"/>
      <c r="T319" s="69"/>
      <c r="AI319" s="254"/>
      <c r="AO319" s="69"/>
    </row>
    <row r="320" s="67" customFormat="1" customHeight="1" spans="6:41">
      <c r="F320" s="69"/>
      <c r="G320" s="262" t="str">
        <f t="shared" si="10"/>
        <v/>
      </c>
      <c r="H320" s="69"/>
      <c r="I320" s="69"/>
      <c r="J320" s="69"/>
      <c r="K320" s="69"/>
      <c r="L320" s="69"/>
      <c r="P320" s="117"/>
      <c r="Q320" s="69"/>
      <c r="R320" s="69"/>
      <c r="S320" s="69"/>
      <c r="T320" s="69"/>
      <c r="AI320" s="254"/>
      <c r="AO320" s="69"/>
    </row>
    <row r="321" s="67" customFormat="1" customHeight="1" spans="6:41">
      <c r="F321" s="69"/>
      <c r="G321" s="262" t="str">
        <f t="shared" si="10"/>
        <v/>
      </c>
      <c r="H321" s="69"/>
      <c r="I321" s="69"/>
      <c r="J321" s="69"/>
      <c r="K321" s="69"/>
      <c r="L321" s="69"/>
      <c r="P321" s="117"/>
      <c r="Q321" s="69"/>
      <c r="R321" s="69"/>
      <c r="S321" s="69"/>
      <c r="T321" s="69"/>
      <c r="AI321" s="254"/>
      <c r="AO321" s="69"/>
    </row>
    <row r="322" s="67" customFormat="1" customHeight="1" spans="6:41">
      <c r="F322" s="69"/>
      <c r="G322" s="262" t="str">
        <f t="shared" ref="G322:G385" si="11">IF(H322="","",IF(H322=I322,H322,_xlfn.CONCAT(H322,"-",I322)))</f>
        <v/>
      </c>
      <c r="H322" s="69"/>
      <c r="I322" s="69"/>
      <c r="J322" s="69"/>
      <c r="K322" s="69"/>
      <c r="L322" s="69"/>
      <c r="P322" s="117"/>
      <c r="Q322" s="69"/>
      <c r="R322" s="69"/>
      <c r="S322" s="69"/>
      <c r="T322" s="69"/>
      <c r="AI322" s="254"/>
      <c r="AO322" s="69"/>
    </row>
    <row r="323" s="67" customFormat="1" customHeight="1" spans="6:41">
      <c r="F323" s="69"/>
      <c r="G323" s="262" t="str">
        <f t="shared" si="11"/>
        <v/>
      </c>
      <c r="H323" s="69"/>
      <c r="I323" s="69"/>
      <c r="J323" s="69"/>
      <c r="K323" s="69"/>
      <c r="L323" s="69"/>
      <c r="P323" s="117"/>
      <c r="Q323" s="69"/>
      <c r="R323" s="69"/>
      <c r="S323" s="69"/>
      <c r="T323" s="69"/>
      <c r="AI323" s="254"/>
      <c r="AO323" s="69"/>
    </row>
    <row r="324" s="67" customFormat="1" customHeight="1" spans="6:41">
      <c r="F324" s="69"/>
      <c r="G324" s="262" t="str">
        <f t="shared" si="11"/>
        <v/>
      </c>
      <c r="H324" s="69"/>
      <c r="I324" s="69"/>
      <c r="J324" s="69"/>
      <c r="K324" s="69"/>
      <c r="L324" s="69"/>
      <c r="P324" s="117"/>
      <c r="Q324" s="69"/>
      <c r="R324" s="69"/>
      <c r="S324" s="69"/>
      <c r="T324" s="69"/>
      <c r="AI324" s="254"/>
      <c r="AO324" s="69"/>
    </row>
    <row r="325" s="67" customFormat="1" customHeight="1" spans="6:41">
      <c r="F325" s="69"/>
      <c r="G325" s="262" t="str">
        <f t="shared" si="11"/>
        <v/>
      </c>
      <c r="H325" s="69"/>
      <c r="I325" s="69"/>
      <c r="J325" s="69"/>
      <c r="K325" s="69"/>
      <c r="L325" s="69"/>
      <c r="P325" s="117"/>
      <c r="Q325" s="69"/>
      <c r="R325" s="69"/>
      <c r="S325" s="69"/>
      <c r="T325" s="69"/>
      <c r="AI325" s="254"/>
      <c r="AO325" s="69"/>
    </row>
    <row r="326" s="67" customFormat="1" customHeight="1" spans="6:41">
      <c r="F326" s="69"/>
      <c r="G326" s="262" t="str">
        <f t="shared" si="11"/>
        <v/>
      </c>
      <c r="H326" s="69"/>
      <c r="I326" s="69"/>
      <c r="J326" s="69"/>
      <c r="K326" s="69"/>
      <c r="L326" s="69"/>
      <c r="P326" s="117"/>
      <c r="Q326" s="69"/>
      <c r="R326" s="69"/>
      <c r="S326" s="69"/>
      <c r="T326" s="69"/>
      <c r="AI326" s="254"/>
      <c r="AO326" s="69"/>
    </row>
    <row r="327" s="67" customFormat="1" customHeight="1" spans="6:41">
      <c r="F327" s="69"/>
      <c r="G327" s="262" t="str">
        <f t="shared" si="11"/>
        <v/>
      </c>
      <c r="H327" s="69"/>
      <c r="I327" s="69"/>
      <c r="J327" s="69"/>
      <c r="K327" s="69"/>
      <c r="L327" s="69"/>
      <c r="P327" s="117"/>
      <c r="Q327" s="69"/>
      <c r="R327" s="69"/>
      <c r="S327" s="69"/>
      <c r="T327" s="69"/>
      <c r="AI327" s="254"/>
      <c r="AO327" s="69"/>
    </row>
    <row r="328" s="67" customFormat="1" customHeight="1" spans="6:41">
      <c r="F328" s="69"/>
      <c r="G328" s="262" t="str">
        <f t="shared" si="11"/>
        <v/>
      </c>
      <c r="H328" s="69"/>
      <c r="I328" s="69"/>
      <c r="J328" s="69"/>
      <c r="K328" s="69"/>
      <c r="L328" s="69"/>
      <c r="P328" s="117"/>
      <c r="Q328" s="69"/>
      <c r="R328" s="69"/>
      <c r="S328" s="69"/>
      <c r="T328" s="69"/>
      <c r="AI328" s="254"/>
      <c r="AO328" s="69"/>
    </row>
    <row r="329" s="67" customFormat="1" customHeight="1" spans="6:41">
      <c r="F329" s="69"/>
      <c r="G329" s="262" t="str">
        <f t="shared" si="11"/>
        <v/>
      </c>
      <c r="H329" s="69"/>
      <c r="I329" s="69"/>
      <c r="J329" s="69"/>
      <c r="K329" s="69"/>
      <c r="L329" s="69"/>
      <c r="P329" s="117"/>
      <c r="Q329" s="69"/>
      <c r="R329" s="69"/>
      <c r="S329" s="69"/>
      <c r="T329" s="69"/>
      <c r="AI329" s="254"/>
      <c r="AO329" s="69"/>
    </row>
    <row r="330" s="67" customFormat="1" customHeight="1" spans="6:41">
      <c r="F330" s="69"/>
      <c r="G330" s="262" t="str">
        <f t="shared" si="11"/>
        <v/>
      </c>
      <c r="H330" s="69"/>
      <c r="I330" s="69"/>
      <c r="J330" s="69"/>
      <c r="K330" s="69"/>
      <c r="L330" s="69"/>
      <c r="P330" s="117"/>
      <c r="Q330" s="69"/>
      <c r="R330" s="69"/>
      <c r="S330" s="69"/>
      <c r="T330" s="69"/>
      <c r="AI330" s="254"/>
      <c r="AO330" s="69"/>
    </row>
    <row r="331" s="67" customFormat="1" customHeight="1" spans="6:41">
      <c r="F331" s="69"/>
      <c r="G331" s="262" t="str">
        <f t="shared" si="11"/>
        <v/>
      </c>
      <c r="H331" s="69"/>
      <c r="I331" s="69"/>
      <c r="J331" s="69"/>
      <c r="K331" s="69"/>
      <c r="L331" s="69"/>
      <c r="P331" s="117"/>
      <c r="Q331" s="69"/>
      <c r="R331" s="69"/>
      <c r="S331" s="69"/>
      <c r="T331" s="69"/>
      <c r="AI331" s="254"/>
      <c r="AO331" s="69"/>
    </row>
    <row r="332" s="67" customFormat="1" customHeight="1" spans="6:41">
      <c r="F332" s="69"/>
      <c r="G332" s="262" t="str">
        <f t="shared" si="11"/>
        <v/>
      </c>
      <c r="H332" s="69"/>
      <c r="I332" s="69"/>
      <c r="J332" s="69"/>
      <c r="K332" s="69"/>
      <c r="L332" s="69"/>
      <c r="P332" s="117"/>
      <c r="Q332" s="69"/>
      <c r="R332" s="69"/>
      <c r="S332" s="69"/>
      <c r="T332" s="69"/>
      <c r="AI332" s="254"/>
      <c r="AO332" s="69"/>
    </row>
    <row r="333" s="67" customFormat="1" customHeight="1" spans="6:41">
      <c r="F333" s="69"/>
      <c r="G333" s="262" t="str">
        <f t="shared" si="11"/>
        <v/>
      </c>
      <c r="H333" s="69"/>
      <c r="I333" s="69"/>
      <c r="J333" s="69"/>
      <c r="K333" s="69"/>
      <c r="L333" s="69"/>
      <c r="P333" s="117"/>
      <c r="Q333" s="69"/>
      <c r="R333" s="69"/>
      <c r="S333" s="69"/>
      <c r="T333" s="69"/>
      <c r="AI333" s="254"/>
      <c r="AO333" s="69"/>
    </row>
    <row r="334" s="67" customFormat="1" customHeight="1" spans="6:41">
      <c r="F334" s="69"/>
      <c r="G334" s="262" t="str">
        <f t="shared" si="11"/>
        <v/>
      </c>
      <c r="H334" s="69"/>
      <c r="I334" s="69"/>
      <c r="J334" s="69"/>
      <c r="K334" s="69"/>
      <c r="L334" s="69"/>
      <c r="P334" s="117"/>
      <c r="Q334" s="69"/>
      <c r="R334" s="69"/>
      <c r="S334" s="69"/>
      <c r="T334" s="69"/>
      <c r="AI334" s="254"/>
      <c r="AO334" s="69"/>
    </row>
    <row r="335" s="67" customFormat="1" customHeight="1" spans="6:41">
      <c r="F335" s="69"/>
      <c r="G335" s="262" t="str">
        <f t="shared" si="11"/>
        <v/>
      </c>
      <c r="H335" s="69"/>
      <c r="I335" s="69"/>
      <c r="J335" s="69"/>
      <c r="K335" s="69"/>
      <c r="L335" s="69"/>
      <c r="P335" s="117"/>
      <c r="Q335" s="69"/>
      <c r="R335" s="69"/>
      <c r="S335" s="69"/>
      <c r="T335" s="69"/>
      <c r="AI335" s="254"/>
      <c r="AO335" s="69"/>
    </row>
    <row r="336" s="67" customFormat="1" customHeight="1" spans="6:41">
      <c r="F336" s="69"/>
      <c r="G336" s="262" t="str">
        <f t="shared" si="11"/>
        <v/>
      </c>
      <c r="H336" s="69"/>
      <c r="I336" s="69"/>
      <c r="J336" s="69"/>
      <c r="K336" s="69"/>
      <c r="L336" s="69"/>
      <c r="P336" s="117"/>
      <c r="Q336" s="69"/>
      <c r="R336" s="69"/>
      <c r="S336" s="69"/>
      <c r="T336" s="69"/>
      <c r="AI336" s="254"/>
      <c r="AO336" s="69"/>
    </row>
    <row r="337" s="67" customFormat="1" customHeight="1" spans="6:41">
      <c r="F337" s="69"/>
      <c r="G337" s="262" t="str">
        <f t="shared" si="11"/>
        <v/>
      </c>
      <c r="H337" s="69"/>
      <c r="I337" s="69"/>
      <c r="J337" s="69"/>
      <c r="K337" s="69"/>
      <c r="L337" s="69"/>
      <c r="P337" s="117"/>
      <c r="Q337" s="69"/>
      <c r="R337" s="69"/>
      <c r="S337" s="69"/>
      <c r="T337" s="69"/>
      <c r="AI337" s="254"/>
      <c r="AO337" s="69"/>
    </row>
    <row r="338" s="67" customFormat="1" customHeight="1" spans="6:41">
      <c r="F338" s="69"/>
      <c r="G338" s="262" t="str">
        <f t="shared" si="11"/>
        <v/>
      </c>
      <c r="H338" s="69"/>
      <c r="I338" s="69"/>
      <c r="J338" s="69"/>
      <c r="K338" s="69"/>
      <c r="L338" s="69"/>
      <c r="P338" s="117"/>
      <c r="Q338" s="69"/>
      <c r="R338" s="69"/>
      <c r="S338" s="69"/>
      <c r="T338" s="69"/>
      <c r="AI338" s="254"/>
      <c r="AO338" s="69"/>
    </row>
    <row r="339" s="67" customFormat="1" customHeight="1" spans="6:41">
      <c r="F339" s="69"/>
      <c r="G339" s="262" t="str">
        <f t="shared" si="11"/>
        <v/>
      </c>
      <c r="H339" s="69"/>
      <c r="I339" s="69"/>
      <c r="J339" s="69"/>
      <c r="K339" s="69"/>
      <c r="L339" s="69"/>
      <c r="P339" s="117"/>
      <c r="Q339" s="69"/>
      <c r="R339" s="69"/>
      <c r="S339" s="69"/>
      <c r="T339" s="69"/>
      <c r="AI339" s="254"/>
      <c r="AO339" s="69"/>
    </row>
    <row r="340" s="67" customFormat="1" customHeight="1" spans="6:41">
      <c r="F340" s="69"/>
      <c r="G340" s="262" t="str">
        <f t="shared" si="11"/>
        <v/>
      </c>
      <c r="H340" s="69"/>
      <c r="I340" s="69"/>
      <c r="J340" s="69"/>
      <c r="K340" s="69"/>
      <c r="L340" s="69"/>
      <c r="P340" s="117"/>
      <c r="Q340" s="69"/>
      <c r="R340" s="69"/>
      <c r="S340" s="69"/>
      <c r="T340" s="69"/>
      <c r="AI340" s="254"/>
      <c r="AO340" s="69"/>
    </row>
    <row r="341" s="67" customFormat="1" customHeight="1" spans="6:41">
      <c r="F341" s="69"/>
      <c r="G341" s="262" t="str">
        <f t="shared" si="11"/>
        <v/>
      </c>
      <c r="H341" s="69"/>
      <c r="I341" s="69"/>
      <c r="J341" s="69"/>
      <c r="K341" s="69"/>
      <c r="L341" s="69"/>
      <c r="P341" s="117"/>
      <c r="Q341" s="69"/>
      <c r="R341" s="69"/>
      <c r="S341" s="69"/>
      <c r="T341" s="69"/>
      <c r="AI341" s="254"/>
      <c r="AO341" s="69"/>
    </row>
    <row r="342" s="67" customFormat="1" customHeight="1" spans="6:41">
      <c r="F342" s="69"/>
      <c r="G342" s="262" t="str">
        <f t="shared" si="11"/>
        <v/>
      </c>
      <c r="H342" s="69"/>
      <c r="I342" s="69"/>
      <c r="J342" s="69"/>
      <c r="K342" s="69"/>
      <c r="L342" s="69"/>
      <c r="P342" s="117"/>
      <c r="Q342" s="69"/>
      <c r="R342" s="69"/>
      <c r="S342" s="69"/>
      <c r="T342" s="69"/>
      <c r="AI342" s="254"/>
      <c r="AO342" s="69"/>
    </row>
    <row r="343" s="67" customFormat="1" customHeight="1" spans="6:41">
      <c r="F343" s="69"/>
      <c r="G343" s="262" t="str">
        <f t="shared" si="11"/>
        <v/>
      </c>
      <c r="H343" s="69"/>
      <c r="I343" s="69"/>
      <c r="J343" s="69"/>
      <c r="K343" s="69"/>
      <c r="L343" s="69"/>
      <c r="P343" s="117"/>
      <c r="Q343" s="69"/>
      <c r="R343" s="69"/>
      <c r="S343" s="69"/>
      <c r="T343" s="69"/>
      <c r="AI343" s="254"/>
      <c r="AO343" s="69"/>
    </row>
    <row r="344" s="67" customFormat="1" customHeight="1" spans="6:41">
      <c r="F344" s="69"/>
      <c r="G344" s="262" t="str">
        <f t="shared" si="11"/>
        <v/>
      </c>
      <c r="H344" s="69"/>
      <c r="I344" s="69"/>
      <c r="J344" s="69"/>
      <c r="K344" s="69"/>
      <c r="L344" s="69"/>
      <c r="P344" s="117"/>
      <c r="Q344" s="69"/>
      <c r="R344" s="69"/>
      <c r="S344" s="69"/>
      <c r="T344" s="69"/>
      <c r="AI344" s="254"/>
      <c r="AO344" s="69"/>
    </row>
    <row r="345" s="67" customFormat="1" customHeight="1" spans="6:41">
      <c r="F345" s="69"/>
      <c r="G345" s="262" t="str">
        <f t="shared" si="11"/>
        <v/>
      </c>
      <c r="H345" s="69"/>
      <c r="I345" s="69"/>
      <c r="J345" s="69"/>
      <c r="K345" s="69"/>
      <c r="L345" s="69"/>
      <c r="P345" s="117"/>
      <c r="Q345" s="69"/>
      <c r="R345" s="69"/>
      <c r="S345" s="69"/>
      <c r="T345" s="69"/>
      <c r="AI345" s="254"/>
      <c r="AO345" s="69"/>
    </row>
    <row r="346" s="67" customFormat="1" customHeight="1" spans="6:41">
      <c r="F346" s="69"/>
      <c r="G346" s="262" t="str">
        <f t="shared" si="11"/>
        <v/>
      </c>
      <c r="H346" s="69"/>
      <c r="I346" s="69"/>
      <c r="J346" s="69"/>
      <c r="K346" s="69"/>
      <c r="L346" s="69"/>
      <c r="P346" s="117"/>
      <c r="Q346" s="69"/>
      <c r="R346" s="69"/>
      <c r="S346" s="69"/>
      <c r="T346" s="69"/>
      <c r="AI346" s="254"/>
      <c r="AO346" s="69"/>
    </row>
    <row r="347" s="67" customFormat="1" customHeight="1" spans="6:41">
      <c r="F347" s="69"/>
      <c r="G347" s="262" t="str">
        <f t="shared" si="11"/>
        <v/>
      </c>
      <c r="H347" s="69"/>
      <c r="I347" s="69"/>
      <c r="J347" s="69"/>
      <c r="K347" s="69"/>
      <c r="L347" s="69"/>
      <c r="P347" s="117"/>
      <c r="Q347" s="69"/>
      <c r="R347" s="69"/>
      <c r="S347" s="69"/>
      <c r="T347" s="69"/>
      <c r="AI347" s="254"/>
      <c r="AO347" s="69"/>
    </row>
    <row r="348" s="67" customFormat="1" customHeight="1" spans="6:41">
      <c r="F348" s="69"/>
      <c r="G348" s="262" t="str">
        <f t="shared" si="11"/>
        <v/>
      </c>
      <c r="H348" s="69"/>
      <c r="I348" s="69"/>
      <c r="J348" s="69"/>
      <c r="K348" s="69"/>
      <c r="L348" s="69"/>
      <c r="P348" s="117"/>
      <c r="Q348" s="69"/>
      <c r="R348" s="69"/>
      <c r="S348" s="69"/>
      <c r="T348" s="69"/>
      <c r="AI348" s="254"/>
      <c r="AO348" s="69"/>
    </row>
    <row r="349" s="67" customFormat="1" customHeight="1" spans="6:41">
      <c r="F349" s="69"/>
      <c r="G349" s="262" t="str">
        <f t="shared" si="11"/>
        <v/>
      </c>
      <c r="H349" s="69"/>
      <c r="I349" s="69"/>
      <c r="J349" s="69"/>
      <c r="K349" s="69"/>
      <c r="L349" s="69"/>
      <c r="P349" s="117"/>
      <c r="Q349" s="69"/>
      <c r="R349" s="69"/>
      <c r="S349" s="69"/>
      <c r="T349" s="69"/>
      <c r="AI349" s="254"/>
      <c r="AO349" s="69"/>
    </row>
    <row r="350" s="67" customFormat="1" customHeight="1" spans="6:41">
      <c r="F350" s="69"/>
      <c r="G350" s="262" t="str">
        <f t="shared" si="11"/>
        <v/>
      </c>
      <c r="H350" s="69"/>
      <c r="I350" s="69"/>
      <c r="J350" s="69"/>
      <c r="K350" s="69"/>
      <c r="L350" s="69"/>
      <c r="P350" s="117"/>
      <c r="Q350" s="69"/>
      <c r="R350" s="69"/>
      <c r="S350" s="69"/>
      <c r="T350" s="69"/>
      <c r="AI350" s="254"/>
      <c r="AO350" s="69"/>
    </row>
    <row r="351" s="67" customFormat="1" customHeight="1" spans="6:41">
      <c r="F351" s="69"/>
      <c r="G351" s="262" t="str">
        <f t="shared" si="11"/>
        <v/>
      </c>
      <c r="H351" s="69"/>
      <c r="I351" s="69"/>
      <c r="J351" s="69"/>
      <c r="K351" s="69"/>
      <c r="L351" s="69"/>
      <c r="P351" s="117"/>
      <c r="Q351" s="69"/>
      <c r="R351" s="69"/>
      <c r="S351" s="69"/>
      <c r="T351" s="69"/>
      <c r="AI351" s="254"/>
      <c r="AO351" s="69"/>
    </row>
    <row r="352" s="67" customFormat="1" customHeight="1" spans="6:41">
      <c r="F352" s="69"/>
      <c r="G352" s="262" t="str">
        <f t="shared" si="11"/>
        <v/>
      </c>
      <c r="H352" s="69"/>
      <c r="I352" s="69"/>
      <c r="J352" s="69"/>
      <c r="K352" s="69"/>
      <c r="L352" s="69"/>
      <c r="P352" s="117"/>
      <c r="Q352" s="69"/>
      <c r="R352" s="69"/>
      <c r="S352" s="69"/>
      <c r="T352" s="69"/>
      <c r="AI352" s="254"/>
      <c r="AO352" s="69"/>
    </row>
    <row r="353" s="67" customFormat="1" customHeight="1" spans="6:41">
      <c r="F353" s="69"/>
      <c r="G353" s="262" t="str">
        <f t="shared" si="11"/>
        <v/>
      </c>
      <c r="H353" s="69"/>
      <c r="I353" s="69"/>
      <c r="J353" s="69"/>
      <c r="K353" s="69"/>
      <c r="L353" s="69"/>
      <c r="P353" s="117"/>
      <c r="Q353" s="69"/>
      <c r="R353" s="69"/>
      <c r="S353" s="69"/>
      <c r="T353" s="69"/>
      <c r="AI353" s="254"/>
      <c r="AO353" s="69"/>
    </row>
    <row r="354" s="67" customFormat="1" customHeight="1" spans="6:41">
      <c r="F354" s="69"/>
      <c r="G354" s="262" t="str">
        <f t="shared" si="11"/>
        <v/>
      </c>
      <c r="H354" s="69"/>
      <c r="I354" s="69"/>
      <c r="J354" s="69"/>
      <c r="K354" s="69"/>
      <c r="L354" s="69"/>
      <c r="P354" s="117"/>
      <c r="Q354" s="69"/>
      <c r="R354" s="69"/>
      <c r="S354" s="69"/>
      <c r="T354" s="69"/>
      <c r="AI354" s="254"/>
      <c r="AO354" s="69"/>
    </row>
    <row r="355" s="67" customFormat="1" customHeight="1" spans="6:41">
      <c r="F355" s="69"/>
      <c r="G355" s="262" t="str">
        <f t="shared" si="11"/>
        <v/>
      </c>
      <c r="H355" s="69"/>
      <c r="I355" s="69"/>
      <c r="J355" s="69"/>
      <c r="K355" s="69"/>
      <c r="L355" s="69"/>
      <c r="P355" s="117"/>
      <c r="Q355" s="69"/>
      <c r="R355" s="69"/>
      <c r="S355" s="69"/>
      <c r="T355" s="69"/>
      <c r="AI355" s="254"/>
      <c r="AO355" s="69"/>
    </row>
    <row r="356" s="67" customFormat="1" customHeight="1" spans="6:41">
      <c r="F356" s="69"/>
      <c r="G356" s="262" t="str">
        <f t="shared" si="11"/>
        <v/>
      </c>
      <c r="H356" s="69"/>
      <c r="I356" s="69"/>
      <c r="J356" s="69"/>
      <c r="K356" s="69"/>
      <c r="L356" s="69"/>
      <c r="P356" s="117"/>
      <c r="Q356" s="69"/>
      <c r="R356" s="69"/>
      <c r="S356" s="69"/>
      <c r="T356" s="69"/>
      <c r="AI356" s="254"/>
      <c r="AO356" s="69"/>
    </row>
    <row r="357" s="67" customFormat="1" customHeight="1" spans="6:41">
      <c r="F357" s="69"/>
      <c r="G357" s="262" t="str">
        <f t="shared" si="11"/>
        <v/>
      </c>
      <c r="H357" s="69"/>
      <c r="I357" s="69"/>
      <c r="J357" s="69"/>
      <c r="K357" s="69"/>
      <c r="L357" s="69"/>
      <c r="P357" s="117"/>
      <c r="Q357" s="69"/>
      <c r="R357" s="69"/>
      <c r="S357" s="69"/>
      <c r="T357" s="69"/>
      <c r="AI357" s="254"/>
      <c r="AO357" s="69"/>
    </row>
    <row r="358" s="67" customFormat="1" customHeight="1" spans="6:41">
      <c r="F358" s="69"/>
      <c r="G358" s="262" t="str">
        <f t="shared" si="11"/>
        <v/>
      </c>
      <c r="H358" s="69"/>
      <c r="I358" s="69"/>
      <c r="J358" s="69"/>
      <c r="K358" s="69"/>
      <c r="L358" s="69"/>
      <c r="P358" s="117"/>
      <c r="Q358" s="69"/>
      <c r="R358" s="69"/>
      <c r="S358" s="69"/>
      <c r="T358" s="69"/>
      <c r="AI358" s="254"/>
      <c r="AO358" s="69"/>
    </row>
    <row r="359" s="67" customFormat="1" customHeight="1" spans="6:41">
      <c r="F359" s="69"/>
      <c r="G359" s="262" t="str">
        <f t="shared" si="11"/>
        <v/>
      </c>
      <c r="H359" s="69"/>
      <c r="I359" s="69"/>
      <c r="J359" s="69"/>
      <c r="K359" s="69"/>
      <c r="L359" s="69"/>
      <c r="P359" s="117"/>
      <c r="Q359" s="69"/>
      <c r="R359" s="69"/>
      <c r="S359" s="69"/>
      <c r="T359" s="69"/>
      <c r="AI359" s="254"/>
      <c r="AO359" s="69"/>
    </row>
    <row r="360" s="67" customFormat="1" customHeight="1" spans="6:41">
      <c r="F360" s="69"/>
      <c r="G360" s="262" t="str">
        <f t="shared" si="11"/>
        <v/>
      </c>
      <c r="H360" s="69"/>
      <c r="I360" s="69"/>
      <c r="J360" s="69"/>
      <c r="K360" s="69"/>
      <c r="L360" s="69"/>
      <c r="P360" s="117"/>
      <c r="Q360" s="69"/>
      <c r="R360" s="69"/>
      <c r="S360" s="69"/>
      <c r="T360" s="69"/>
      <c r="AI360" s="254"/>
      <c r="AO360" s="69"/>
    </row>
    <row r="361" s="67" customFormat="1" customHeight="1" spans="6:41">
      <c r="F361" s="69"/>
      <c r="G361" s="262" t="str">
        <f t="shared" si="11"/>
        <v/>
      </c>
      <c r="H361" s="69"/>
      <c r="I361" s="69"/>
      <c r="J361" s="69"/>
      <c r="K361" s="69"/>
      <c r="L361" s="69"/>
      <c r="P361" s="117"/>
      <c r="Q361" s="69"/>
      <c r="R361" s="69"/>
      <c r="S361" s="69"/>
      <c r="T361" s="69"/>
      <c r="AI361" s="254"/>
      <c r="AO361" s="69"/>
    </row>
    <row r="362" s="67" customFormat="1" customHeight="1" spans="6:41">
      <c r="F362" s="69"/>
      <c r="G362" s="262" t="str">
        <f t="shared" si="11"/>
        <v/>
      </c>
      <c r="H362" s="69"/>
      <c r="I362" s="69"/>
      <c r="J362" s="69"/>
      <c r="K362" s="69"/>
      <c r="L362" s="69"/>
      <c r="P362" s="117"/>
      <c r="Q362" s="69"/>
      <c r="R362" s="69"/>
      <c r="S362" s="69"/>
      <c r="T362" s="69"/>
      <c r="AI362" s="254"/>
      <c r="AO362" s="69"/>
    </row>
    <row r="363" s="67" customFormat="1" customHeight="1" spans="6:41">
      <c r="F363" s="69"/>
      <c r="G363" s="262" t="str">
        <f t="shared" si="11"/>
        <v/>
      </c>
      <c r="H363" s="69"/>
      <c r="I363" s="69"/>
      <c r="J363" s="69"/>
      <c r="K363" s="69"/>
      <c r="L363" s="69"/>
      <c r="P363" s="117"/>
      <c r="Q363" s="69"/>
      <c r="R363" s="69"/>
      <c r="S363" s="69"/>
      <c r="T363" s="69"/>
      <c r="AI363" s="254"/>
      <c r="AO363" s="69"/>
    </row>
    <row r="364" s="67" customFormat="1" customHeight="1" spans="6:41">
      <c r="F364" s="69"/>
      <c r="G364" s="262" t="str">
        <f t="shared" si="11"/>
        <v/>
      </c>
      <c r="H364" s="69"/>
      <c r="I364" s="69"/>
      <c r="J364" s="69"/>
      <c r="K364" s="69"/>
      <c r="L364" s="69"/>
      <c r="P364" s="117"/>
      <c r="Q364" s="69"/>
      <c r="R364" s="69"/>
      <c r="S364" s="69"/>
      <c r="T364" s="69"/>
      <c r="AI364" s="254"/>
      <c r="AO364" s="69"/>
    </row>
    <row r="365" s="67" customFormat="1" customHeight="1" spans="6:41">
      <c r="F365" s="69"/>
      <c r="G365" s="262" t="str">
        <f t="shared" si="11"/>
        <v/>
      </c>
      <c r="H365" s="69"/>
      <c r="I365" s="69"/>
      <c r="J365" s="69"/>
      <c r="K365" s="69"/>
      <c r="L365" s="69"/>
      <c r="P365" s="117"/>
      <c r="Q365" s="69"/>
      <c r="R365" s="69"/>
      <c r="S365" s="69"/>
      <c r="T365" s="69"/>
      <c r="AI365" s="254"/>
      <c r="AO365" s="69"/>
    </row>
    <row r="366" s="67" customFormat="1" customHeight="1" spans="6:41">
      <c r="F366" s="69"/>
      <c r="G366" s="262" t="str">
        <f t="shared" si="11"/>
        <v/>
      </c>
      <c r="H366" s="69"/>
      <c r="I366" s="69"/>
      <c r="J366" s="69"/>
      <c r="K366" s="69"/>
      <c r="L366" s="69"/>
      <c r="P366" s="117"/>
      <c r="Q366" s="69"/>
      <c r="R366" s="69"/>
      <c r="S366" s="69"/>
      <c r="T366" s="69"/>
      <c r="AI366" s="254"/>
      <c r="AO366" s="69"/>
    </row>
    <row r="367" s="67" customFormat="1" customHeight="1" spans="6:41">
      <c r="F367" s="69"/>
      <c r="G367" s="262" t="str">
        <f t="shared" si="11"/>
        <v/>
      </c>
      <c r="H367" s="69"/>
      <c r="I367" s="69"/>
      <c r="J367" s="69"/>
      <c r="K367" s="69"/>
      <c r="L367" s="69"/>
      <c r="P367" s="117"/>
      <c r="Q367" s="69"/>
      <c r="R367" s="69"/>
      <c r="S367" s="69"/>
      <c r="T367" s="69"/>
      <c r="AI367" s="254"/>
      <c r="AO367" s="69"/>
    </row>
    <row r="368" s="67" customFormat="1" customHeight="1" spans="6:41">
      <c r="F368" s="69"/>
      <c r="G368" s="262" t="str">
        <f t="shared" si="11"/>
        <v/>
      </c>
      <c r="H368" s="69"/>
      <c r="I368" s="69"/>
      <c r="J368" s="69"/>
      <c r="K368" s="69"/>
      <c r="L368" s="69"/>
      <c r="P368" s="117"/>
      <c r="Q368" s="69"/>
      <c r="R368" s="69"/>
      <c r="S368" s="69"/>
      <c r="T368" s="69"/>
      <c r="AI368" s="254"/>
      <c r="AO368" s="69"/>
    </row>
    <row r="369" s="67" customFormat="1" customHeight="1" spans="6:41">
      <c r="F369" s="69"/>
      <c r="G369" s="262" t="str">
        <f t="shared" si="11"/>
        <v/>
      </c>
      <c r="H369" s="69"/>
      <c r="I369" s="69"/>
      <c r="J369" s="69"/>
      <c r="K369" s="69"/>
      <c r="L369" s="69"/>
      <c r="P369" s="117"/>
      <c r="Q369" s="69"/>
      <c r="R369" s="69"/>
      <c r="S369" s="69"/>
      <c r="T369" s="69"/>
      <c r="AI369" s="254"/>
      <c r="AO369" s="69"/>
    </row>
    <row r="370" s="67" customFormat="1" customHeight="1" spans="6:41">
      <c r="F370" s="69"/>
      <c r="G370" s="262" t="str">
        <f t="shared" si="11"/>
        <v/>
      </c>
      <c r="H370" s="69"/>
      <c r="I370" s="69"/>
      <c r="J370" s="69"/>
      <c r="K370" s="69"/>
      <c r="L370" s="69"/>
      <c r="P370" s="117"/>
      <c r="Q370" s="69"/>
      <c r="R370" s="69"/>
      <c r="S370" s="69"/>
      <c r="T370" s="69"/>
      <c r="AI370" s="254"/>
      <c r="AO370" s="69"/>
    </row>
    <row r="371" s="67" customFormat="1" customHeight="1" spans="6:41">
      <c r="F371" s="69"/>
      <c r="G371" s="262" t="str">
        <f t="shared" si="11"/>
        <v/>
      </c>
      <c r="H371" s="69"/>
      <c r="I371" s="69"/>
      <c r="J371" s="69"/>
      <c r="K371" s="69"/>
      <c r="L371" s="69"/>
      <c r="P371" s="117"/>
      <c r="Q371" s="69"/>
      <c r="R371" s="69"/>
      <c r="S371" s="69"/>
      <c r="T371" s="69"/>
      <c r="AI371" s="254"/>
      <c r="AO371" s="69"/>
    </row>
    <row r="372" s="67" customFormat="1" customHeight="1" spans="6:41">
      <c r="F372" s="69"/>
      <c r="G372" s="262" t="str">
        <f t="shared" si="11"/>
        <v/>
      </c>
      <c r="H372" s="69"/>
      <c r="I372" s="69"/>
      <c r="J372" s="69"/>
      <c r="K372" s="69"/>
      <c r="L372" s="69"/>
      <c r="P372" s="117"/>
      <c r="Q372" s="69"/>
      <c r="R372" s="69"/>
      <c r="S372" s="69"/>
      <c r="T372" s="69"/>
      <c r="AI372" s="254"/>
      <c r="AO372" s="69"/>
    </row>
    <row r="373" s="67" customFormat="1" customHeight="1" spans="6:41">
      <c r="F373" s="69"/>
      <c r="G373" s="262" t="str">
        <f t="shared" si="11"/>
        <v/>
      </c>
      <c r="H373" s="69"/>
      <c r="I373" s="69"/>
      <c r="J373" s="69"/>
      <c r="K373" s="69"/>
      <c r="L373" s="69"/>
      <c r="P373" s="117"/>
      <c r="Q373" s="69"/>
      <c r="R373" s="69"/>
      <c r="S373" s="69"/>
      <c r="T373" s="69"/>
      <c r="AI373" s="254"/>
      <c r="AO373" s="69"/>
    </row>
    <row r="374" s="67" customFormat="1" customHeight="1" spans="6:41">
      <c r="F374" s="69"/>
      <c r="G374" s="262" t="str">
        <f t="shared" si="11"/>
        <v/>
      </c>
      <c r="H374" s="69"/>
      <c r="I374" s="69"/>
      <c r="J374" s="69"/>
      <c r="K374" s="69"/>
      <c r="L374" s="69"/>
      <c r="P374" s="117"/>
      <c r="Q374" s="69"/>
      <c r="R374" s="69"/>
      <c r="S374" s="69"/>
      <c r="T374" s="69"/>
      <c r="AI374" s="254"/>
      <c r="AO374" s="69"/>
    </row>
    <row r="375" s="67" customFormat="1" customHeight="1" spans="6:41">
      <c r="F375" s="69"/>
      <c r="G375" s="262" t="str">
        <f t="shared" si="11"/>
        <v/>
      </c>
      <c r="H375" s="69"/>
      <c r="I375" s="69"/>
      <c r="J375" s="69"/>
      <c r="K375" s="69"/>
      <c r="L375" s="69"/>
      <c r="P375" s="117"/>
      <c r="Q375" s="69"/>
      <c r="R375" s="69"/>
      <c r="S375" s="69"/>
      <c r="T375" s="69"/>
      <c r="AI375" s="254"/>
      <c r="AO375" s="69"/>
    </row>
    <row r="376" s="67" customFormat="1" customHeight="1" spans="6:41">
      <c r="F376" s="69"/>
      <c r="G376" s="262" t="str">
        <f t="shared" si="11"/>
        <v/>
      </c>
      <c r="H376" s="69"/>
      <c r="I376" s="69"/>
      <c r="J376" s="69"/>
      <c r="K376" s="69"/>
      <c r="L376" s="69"/>
      <c r="P376" s="117"/>
      <c r="Q376" s="69"/>
      <c r="R376" s="69"/>
      <c r="S376" s="69"/>
      <c r="T376" s="69"/>
      <c r="AI376" s="254"/>
      <c r="AO376" s="69"/>
    </row>
    <row r="377" s="67" customFormat="1" customHeight="1" spans="6:41">
      <c r="F377" s="69"/>
      <c r="G377" s="262" t="str">
        <f t="shared" si="11"/>
        <v/>
      </c>
      <c r="H377" s="69"/>
      <c r="I377" s="69"/>
      <c r="J377" s="69"/>
      <c r="K377" s="69"/>
      <c r="L377" s="69"/>
      <c r="P377" s="117"/>
      <c r="Q377" s="69"/>
      <c r="R377" s="69"/>
      <c r="S377" s="69"/>
      <c r="T377" s="69"/>
      <c r="AI377" s="254"/>
      <c r="AO377" s="69"/>
    </row>
    <row r="378" s="67" customFormat="1" customHeight="1" spans="6:41">
      <c r="F378" s="69"/>
      <c r="G378" s="262" t="str">
        <f t="shared" si="11"/>
        <v/>
      </c>
      <c r="H378" s="69"/>
      <c r="I378" s="69"/>
      <c r="J378" s="69"/>
      <c r="K378" s="69"/>
      <c r="L378" s="69"/>
      <c r="P378" s="117"/>
      <c r="Q378" s="69"/>
      <c r="R378" s="69"/>
      <c r="S378" s="69"/>
      <c r="T378" s="69"/>
      <c r="AI378" s="254"/>
      <c r="AO378" s="69"/>
    </row>
    <row r="379" s="67" customFormat="1" customHeight="1" spans="6:41">
      <c r="F379" s="69"/>
      <c r="G379" s="262" t="str">
        <f t="shared" si="11"/>
        <v/>
      </c>
      <c r="H379" s="69"/>
      <c r="I379" s="69"/>
      <c r="J379" s="69"/>
      <c r="K379" s="69"/>
      <c r="L379" s="69"/>
      <c r="P379" s="117"/>
      <c r="Q379" s="69"/>
      <c r="R379" s="69"/>
      <c r="S379" s="69"/>
      <c r="T379" s="69"/>
      <c r="AI379" s="254"/>
      <c r="AO379" s="69"/>
    </row>
    <row r="380" s="67" customFormat="1" customHeight="1" spans="6:41">
      <c r="F380" s="69"/>
      <c r="G380" s="262" t="str">
        <f t="shared" si="11"/>
        <v/>
      </c>
      <c r="H380" s="69"/>
      <c r="I380" s="69"/>
      <c r="J380" s="69"/>
      <c r="K380" s="69"/>
      <c r="L380" s="69"/>
      <c r="P380" s="117"/>
      <c r="Q380" s="69"/>
      <c r="R380" s="69"/>
      <c r="S380" s="69"/>
      <c r="T380" s="69"/>
      <c r="AI380" s="254"/>
      <c r="AO380" s="69"/>
    </row>
    <row r="381" s="67" customFormat="1" customHeight="1" spans="6:41">
      <c r="F381" s="69"/>
      <c r="G381" s="262" t="str">
        <f t="shared" si="11"/>
        <v/>
      </c>
      <c r="H381" s="69"/>
      <c r="I381" s="69"/>
      <c r="J381" s="69"/>
      <c r="K381" s="69"/>
      <c r="L381" s="69"/>
      <c r="P381" s="117"/>
      <c r="Q381" s="69"/>
      <c r="R381" s="69"/>
      <c r="S381" s="69"/>
      <c r="T381" s="69"/>
      <c r="AI381" s="254"/>
      <c r="AO381" s="69"/>
    </row>
    <row r="382" s="67" customFormat="1" customHeight="1" spans="6:41">
      <c r="F382" s="69"/>
      <c r="G382" s="262" t="str">
        <f t="shared" si="11"/>
        <v/>
      </c>
      <c r="H382" s="69"/>
      <c r="I382" s="69"/>
      <c r="J382" s="69"/>
      <c r="K382" s="69"/>
      <c r="L382" s="69"/>
      <c r="P382" s="117"/>
      <c r="Q382" s="69"/>
      <c r="R382" s="69"/>
      <c r="S382" s="69"/>
      <c r="T382" s="69"/>
      <c r="AI382" s="254"/>
      <c r="AO382" s="69"/>
    </row>
    <row r="383" s="67" customFormat="1" customHeight="1" spans="6:41">
      <c r="F383" s="69"/>
      <c r="G383" s="262" t="str">
        <f t="shared" si="11"/>
        <v/>
      </c>
      <c r="H383" s="69"/>
      <c r="I383" s="69"/>
      <c r="J383" s="69"/>
      <c r="K383" s="69"/>
      <c r="L383" s="69"/>
      <c r="P383" s="117"/>
      <c r="Q383" s="69"/>
      <c r="R383" s="69"/>
      <c r="S383" s="69"/>
      <c r="T383" s="69"/>
      <c r="AI383" s="254"/>
      <c r="AO383" s="69"/>
    </row>
    <row r="384" s="67" customFormat="1" customHeight="1" spans="6:41">
      <c r="F384" s="69"/>
      <c r="G384" s="262" t="str">
        <f t="shared" si="11"/>
        <v/>
      </c>
      <c r="H384" s="69"/>
      <c r="I384" s="69"/>
      <c r="J384" s="69"/>
      <c r="K384" s="69"/>
      <c r="L384" s="69"/>
      <c r="P384" s="117"/>
      <c r="Q384" s="69"/>
      <c r="R384" s="69"/>
      <c r="S384" s="69"/>
      <c r="T384" s="69"/>
      <c r="AI384" s="254"/>
      <c r="AO384" s="69"/>
    </row>
    <row r="385" s="67" customFormat="1" customHeight="1" spans="6:41">
      <c r="F385" s="69"/>
      <c r="G385" s="262" t="str">
        <f t="shared" si="11"/>
        <v/>
      </c>
      <c r="H385" s="69"/>
      <c r="I385" s="69"/>
      <c r="J385" s="69"/>
      <c r="K385" s="69"/>
      <c r="L385" s="69"/>
      <c r="P385" s="117"/>
      <c r="Q385" s="69"/>
      <c r="R385" s="69"/>
      <c r="S385" s="69"/>
      <c r="T385" s="69"/>
      <c r="AI385" s="254"/>
      <c r="AO385" s="69"/>
    </row>
    <row r="386" s="67" customFormat="1" customHeight="1" spans="6:41">
      <c r="F386" s="69"/>
      <c r="G386" s="262" t="str">
        <f t="shared" ref="G386:G449" si="12">IF(H386="","",IF(H386=I386,H386,_xlfn.CONCAT(H386,"-",I386)))</f>
        <v/>
      </c>
      <c r="H386" s="69"/>
      <c r="I386" s="69"/>
      <c r="J386" s="69"/>
      <c r="K386" s="69"/>
      <c r="L386" s="69"/>
      <c r="P386" s="117"/>
      <c r="Q386" s="69"/>
      <c r="R386" s="69"/>
      <c r="S386" s="69"/>
      <c r="T386" s="69"/>
      <c r="AI386" s="254"/>
      <c r="AO386" s="69"/>
    </row>
    <row r="387" s="67" customFormat="1" customHeight="1" spans="6:41">
      <c r="F387" s="69"/>
      <c r="G387" s="262" t="str">
        <f t="shared" si="12"/>
        <v/>
      </c>
      <c r="H387" s="69"/>
      <c r="I387" s="69"/>
      <c r="J387" s="69"/>
      <c r="K387" s="69"/>
      <c r="L387" s="69"/>
      <c r="P387" s="117"/>
      <c r="Q387" s="69"/>
      <c r="R387" s="69"/>
      <c r="S387" s="69"/>
      <c r="T387" s="69"/>
      <c r="AI387" s="254"/>
      <c r="AO387" s="69"/>
    </row>
    <row r="388" s="67" customFormat="1" customHeight="1" spans="6:41">
      <c r="F388" s="69"/>
      <c r="G388" s="262" t="str">
        <f t="shared" si="12"/>
        <v/>
      </c>
      <c r="H388" s="69"/>
      <c r="I388" s="69"/>
      <c r="J388" s="69"/>
      <c r="K388" s="69"/>
      <c r="L388" s="69"/>
      <c r="P388" s="117"/>
      <c r="Q388" s="69"/>
      <c r="R388" s="69"/>
      <c r="S388" s="69"/>
      <c r="T388" s="69"/>
      <c r="AI388" s="254"/>
      <c r="AO388" s="69"/>
    </row>
    <row r="389" s="67" customFormat="1" customHeight="1" spans="6:41">
      <c r="F389" s="69"/>
      <c r="G389" s="262" t="str">
        <f t="shared" si="12"/>
        <v/>
      </c>
      <c r="H389" s="69"/>
      <c r="I389" s="69"/>
      <c r="J389" s="69"/>
      <c r="K389" s="69"/>
      <c r="L389" s="69"/>
      <c r="P389" s="117"/>
      <c r="Q389" s="69"/>
      <c r="R389" s="69"/>
      <c r="S389" s="69"/>
      <c r="T389" s="69"/>
      <c r="AI389" s="254"/>
      <c r="AO389" s="69"/>
    </row>
    <row r="390" s="67" customFormat="1" customHeight="1" spans="6:41">
      <c r="F390" s="69"/>
      <c r="G390" s="262" t="str">
        <f t="shared" si="12"/>
        <v/>
      </c>
      <c r="H390" s="69"/>
      <c r="I390" s="69"/>
      <c r="J390" s="69"/>
      <c r="K390" s="69"/>
      <c r="L390" s="69"/>
      <c r="P390" s="117"/>
      <c r="Q390" s="69"/>
      <c r="R390" s="69"/>
      <c r="S390" s="69"/>
      <c r="T390" s="69"/>
      <c r="AI390" s="254"/>
      <c r="AO390" s="69"/>
    </row>
    <row r="391" s="67" customFormat="1" customHeight="1" spans="6:41">
      <c r="F391" s="69"/>
      <c r="G391" s="262" t="str">
        <f t="shared" si="12"/>
        <v/>
      </c>
      <c r="H391" s="69"/>
      <c r="I391" s="69"/>
      <c r="J391" s="69"/>
      <c r="K391" s="69"/>
      <c r="L391" s="69"/>
      <c r="P391" s="117"/>
      <c r="Q391" s="69"/>
      <c r="R391" s="69"/>
      <c r="S391" s="69"/>
      <c r="T391" s="69"/>
      <c r="AI391" s="254"/>
      <c r="AO391" s="69"/>
    </row>
    <row r="392" s="67" customFormat="1" customHeight="1" spans="6:41">
      <c r="F392" s="69"/>
      <c r="G392" s="262" t="str">
        <f t="shared" si="12"/>
        <v/>
      </c>
      <c r="H392" s="69"/>
      <c r="I392" s="69"/>
      <c r="J392" s="69"/>
      <c r="K392" s="69"/>
      <c r="L392" s="69"/>
      <c r="P392" s="117"/>
      <c r="Q392" s="69"/>
      <c r="R392" s="69"/>
      <c r="S392" s="69"/>
      <c r="T392" s="69"/>
      <c r="AI392" s="254"/>
      <c r="AO392" s="69"/>
    </row>
    <row r="393" s="67" customFormat="1" customHeight="1" spans="6:41">
      <c r="F393" s="69"/>
      <c r="G393" s="262" t="str">
        <f t="shared" si="12"/>
        <v/>
      </c>
      <c r="H393" s="69"/>
      <c r="I393" s="69"/>
      <c r="J393" s="69"/>
      <c r="K393" s="69"/>
      <c r="L393" s="69"/>
      <c r="P393" s="117"/>
      <c r="Q393" s="69"/>
      <c r="R393" s="69"/>
      <c r="S393" s="69"/>
      <c r="T393" s="69"/>
      <c r="AI393" s="254"/>
      <c r="AO393" s="69"/>
    </row>
    <row r="394" s="67" customFormat="1" customHeight="1" spans="6:41">
      <c r="F394" s="69"/>
      <c r="G394" s="262" t="str">
        <f t="shared" si="12"/>
        <v/>
      </c>
      <c r="H394" s="69"/>
      <c r="I394" s="69"/>
      <c r="J394" s="69"/>
      <c r="K394" s="69"/>
      <c r="L394" s="69"/>
      <c r="P394" s="117"/>
      <c r="Q394" s="69"/>
      <c r="R394" s="69"/>
      <c r="S394" s="69"/>
      <c r="T394" s="69"/>
      <c r="AI394" s="254"/>
      <c r="AO394" s="69"/>
    </row>
    <row r="395" s="67" customFormat="1" customHeight="1" spans="6:41">
      <c r="F395" s="69"/>
      <c r="G395" s="262" t="str">
        <f t="shared" si="12"/>
        <v/>
      </c>
      <c r="H395" s="69"/>
      <c r="I395" s="69"/>
      <c r="J395" s="69"/>
      <c r="K395" s="69"/>
      <c r="L395" s="69"/>
      <c r="P395" s="117"/>
      <c r="Q395" s="69"/>
      <c r="R395" s="69"/>
      <c r="S395" s="69"/>
      <c r="T395" s="69"/>
      <c r="AI395" s="254"/>
      <c r="AO395" s="69"/>
    </row>
    <row r="396" s="67" customFormat="1" customHeight="1" spans="6:41">
      <c r="F396" s="69"/>
      <c r="G396" s="262" t="str">
        <f t="shared" si="12"/>
        <v/>
      </c>
      <c r="H396" s="69"/>
      <c r="I396" s="69"/>
      <c r="J396" s="69"/>
      <c r="K396" s="69"/>
      <c r="L396" s="69"/>
      <c r="P396" s="117"/>
      <c r="Q396" s="69"/>
      <c r="R396" s="69"/>
      <c r="S396" s="69"/>
      <c r="T396" s="69"/>
      <c r="AI396" s="254"/>
      <c r="AO396" s="69"/>
    </row>
    <row r="397" s="67" customFormat="1" customHeight="1" spans="6:41">
      <c r="F397" s="69"/>
      <c r="G397" s="262" t="str">
        <f t="shared" si="12"/>
        <v/>
      </c>
      <c r="H397" s="69"/>
      <c r="I397" s="69"/>
      <c r="J397" s="69"/>
      <c r="K397" s="69"/>
      <c r="L397" s="69"/>
      <c r="P397" s="117"/>
      <c r="Q397" s="69"/>
      <c r="R397" s="69"/>
      <c r="S397" s="69"/>
      <c r="T397" s="69"/>
      <c r="AI397" s="254"/>
      <c r="AO397" s="69"/>
    </row>
    <row r="398" s="67" customFormat="1" customHeight="1" spans="6:41">
      <c r="F398" s="69"/>
      <c r="G398" s="262" t="str">
        <f t="shared" si="12"/>
        <v/>
      </c>
      <c r="H398" s="69"/>
      <c r="I398" s="69"/>
      <c r="J398" s="69"/>
      <c r="K398" s="69"/>
      <c r="L398" s="69"/>
      <c r="P398" s="117"/>
      <c r="Q398" s="69"/>
      <c r="R398" s="69"/>
      <c r="S398" s="69"/>
      <c r="T398" s="69"/>
      <c r="AI398" s="254"/>
      <c r="AO398" s="69"/>
    </row>
    <row r="399" s="67" customFormat="1" customHeight="1" spans="6:41">
      <c r="F399" s="69"/>
      <c r="G399" s="262" t="str">
        <f t="shared" si="12"/>
        <v/>
      </c>
      <c r="H399" s="69"/>
      <c r="I399" s="69"/>
      <c r="J399" s="69"/>
      <c r="K399" s="69"/>
      <c r="L399" s="69"/>
      <c r="P399" s="117"/>
      <c r="Q399" s="69"/>
      <c r="R399" s="69"/>
      <c r="S399" s="69"/>
      <c r="T399" s="69"/>
      <c r="AI399" s="254"/>
      <c r="AO399" s="69"/>
    </row>
    <row r="400" s="67" customFormat="1" customHeight="1" spans="6:41">
      <c r="F400" s="69"/>
      <c r="G400" s="262" t="str">
        <f t="shared" si="12"/>
        <v/>
      </c>
      <c r="H400" s="69"/>
      <c r="I400" s="69"/>
      <c r="J400" s="69"/>
      <c r="K400" s="69"/>
      <c r="L400" s="69"/>
      <c r="P400" s="117"/>
      <c r="Q400" s="69"/>
      <c r="R400" s="69"/>
      <c r="S400" s="69"/>
      <c r="T400" s="69"/>
      <c r="AI400" s="254"/>
      <c r="AO400" s="69"/>
    </row>
    <row r="401" s="67" customFormat="1" customHeight="1" spans="6:41">
      <c r="F401" s="69"/>
      <c r="G401" s="262" t="str">
        <f t="shared" si="12"/>
        <v/>
      </c>
      <c r="H401" s="69"/>
      <c r="I401" s="69"/>
      <c r="J401" s="69"/>
      <c r="K401" s="69"/>
      <c r="L401" s="69"/>
      <c r="P401" s="117"/>
      <c r="Q401" s="69"/>
      <c r="R401" s="69"/>
      <c r="S401" s="69"/>
      <c r="T401" s="69"/>
      <c r="AI401" s="254"/>
      <c r="AO401" s="69"/>
    </row>
    <row r="402" s="67" customFormat="1" customHeight="1" spans="6:41">
      <c r="F402" s="69"/>
      <c r="G402" s="262" t="str">
        <f t="shared" si="12"/>
        <v/>
      </c>
      <c r="H402" s="69"/>
      <c r="I402" s="69"/>
      <c r="J402" s="69"/>
      <c r="K402" s="69"/>
      <c r="L402" s="69"/>
      <c r="P402" s="117"/>
      <c r="Q402" s="69"/>
      <c r="R402" s="69"/>
      <c r="S402" s="69"/>
      <c r="T402" s="69"/>
      <c r="AI402" s="254"/>
      <c r="AO402" s="69"/>
    </row>
    <row r="403" s="67" customFormat="1" customHeight="1" spans="6:41">
      <c r="F403" s="69"/>
      <c r="G403" s="262" t="str">
        <f t="shared" si="12"/>
        <v/>
      </c>
      <c r="H403" s="69"/>
      <c r="I403" s="69"/>
      <c r="J403" s="69"/>
      <c r="K403" s="69"/>
      <c r="L403" s="69"/>
      <c r="P403" s="117"/>
      <c r="Q403" s="69"/>
      <c r="R403" s="69"/>
      <c r="S403" s="69"/>
      <c r="T403" s="69"/>
      <c r="AI403" s="254"/>
      <c r="AO403" s="69"/>
    </row>
    <row r="404" s="67" customFormat="1" customHeight="1" spans="6:41">
      <c r="F404" s="69"/>
      <c r="G404" s="262" t="str">
        <f t="shared" si="12"/>
        <v/>
      </c>
      <c r="H404" s="69"/>
      <c r="I404" s="69"/>
      <c r="J404" s="69"/>
      <c r="K404" s="69"/>
      <c r="L404" s="69"/>
      <c r="P404" s="117"/>
      <c r="Q404" s="69"/>
      <c r="R404" s="69"/>
      <c r="S404" s="69"/>
      <c r="T404" s="69"/>
      <c r="AI404" s="254"/>
      <c r="AO404" s="69"/>
    </row>
    <row r="405" s="67" customFormat="1" customHeight="1" spans="6:41">
      <c r="F405" s="69"/>
      <c r="G405" s="262" t="str">
        <f t="shared" si="12"/>
        <v/>
      </c>
      <c r="H405" s="69"/>
      <c r="I405" s="69"/>
      <c r="J405" s="69"/>
      <c r="K405" s="69"/>
      <c r="L405" s="69"/>
      <c r="P405" s="117"/>
      <c r="Q405" s="69"/>
      <c r="R405" s="69"/>
      <c r="S405" s="69"/>
      <c r="T405" s="69"/>
      <c r="AI405" s="254"/>
      <c r="AO405" s="69"/>
    </row>
    <row r="406" s="67" customFormat="1" customHeight="1" spans="6:41">
      <c r="F406" s="69"/>
      <c r="G406" s="262" t="str">
        <f t="shared" si="12"/>
        <v/>
      </c>
      <c r="H406" s="69"/>
      <c r="I406" s="69"/>
      <c r="J406" s="69"/>
      <c r="K406" s="69"/>
      <c r="L406" s="69"/>
      <c r="P406" s="117"/>
      <c r="Q406" s="69"/>
      <c r="R406" s="69"/>
      <c r="S406" s="69"/>
      <c r="T406" s="69"/>
      <c r="AI406" s="254"/>
      <c r="AO406" s="69"/>
    </row>
    <row r="407" s="67" customFormat="1" customHeight="1" spans="6:41">
      <c r="F407" s="69"/>
      <c r="G407" s="262" t="str">
        <f t="shared" si="12"/>
        <v/>
      </c>
      <c r="H407" s="69"/>
      <c r="I407" s="69"/>
      <c r="J407" s="69"/>
      <c r="K407" s="69"/>
      <c r="L407" s="69"/>
      <c r="P407" s="117"/>
      <c r="Q407" s="69"/>
      <c r="R407" s="69"/>
      <c r="S407" s="69"/>
      <c r="T407" s="69"/>
      <c r="AI407" s="254"/>
      <c r="AO407" s="69"/>
    </row>
    <row r="408" s="67" customFormat="1" customHeight="1" spans="6:41">
      <c r="F408" s="69"/>
      <c r="G408" s="262" t="str">
        <f t="shared" si="12"/>
        <v/>
      </c>
      <c r="H408" s="69"/>
      <c r="I408" s="69"/>
      <c r="J408" s="69"/>
      <c r="K408" s="69"/>
      <c r="L408" s="69"/>
      <c r="P408" s="117"/>
      <c r="Q408" s="69"/>
      <c r="R408" s="69"/>
      <c r="S408" s="69"/>
      <c r="T408" s="69"/>
      <c r="AI408" s="254"/>
      <c r="AO408" s="69"/>
    </row>
    <row r="409" s="67" customFormat="1" customHeight="1" spans="6:41">
      <c r="F409" s="69"/>
      <c r="G409" s="262" t="str">
        <f t="shared" si="12"/>
        <v/>
      </c>
      <c r="H409" s="69"/>
      <c r="I409" s="69"/>
      <c r="J409" s="69"/>
      <c r="K409" s="69"/>
      <c r="L409" s="69"/>
      <c r="P409" s="117"/>
      <c r="Q409" s="69"/>
      <c r="R409" s="69"/>
      <c r="S409" s="69"/>
      <c r="T409" s="69"/>
      <c r="AI409" s="254"/>
      <c r="AO409" s="69"/>
    </row>
    <row r="410" s="67" customFormat="1" customHeight="1" spans="6:41">
      <c r="F410" s="69"/>
      <c r="G410" s="262" t="str">
        <f t="shared" si="12"/>
        <v/>
      </c>
      <c r="H410" s="69"/>
      <c r="I410" s="69"/>
      <c r="J410" s="69"/>
      <c r="K410" s="69"/>
      <c r="L410" s="69"/>
      <c r="P410" s="117"/>
      <c r="Q410" s="69"/>
      <c r="R410" s="69"/>
      <c r="S410" s="69"/>
      <c r="T410" s="69"/>
      <c r="AI410" s="254"/>
      <c r="AO410" s="69"/>
    </row>
    <row r="411" s="67" customFormat="1" customHeight="1" spans="6:41">
      <c r="F411" s="69"/>
      <c r="G411" s="262" t="str">
        <f t="shared" si="12"/>
        <v/>
      </c>
      <c r="H411" s="69"/>
      <c r="I411" s="69"/>
      <c r="J411" s="69"/>
      <c r="K411" s="69"/>
      <c r="L411" s="69"/>
      <c r="P411" s="117"/>
      <c r="Q411" s="69"/>
      <c r="R411" s="69"/>
      <c r="S411" s="69"/>
      <c r="T411" s="69"/>
      <c r="AI411" s="254"/>
      <c r="AO411" s="69"/>
    </row>
    <row r="412" s="67" customFormat="1" customHeight="1" spans="6:41">
      <c r="F412" s="69"/>
      <c r="G412" s="262" t="str">
        <f t="shared" si="12"/>
        <v/>
      </c>
      <c r="H412" s="69"/>
      <c r="I412" s="69"/>
      <c r="J412" s="69"/>
      <c r="K412" s="69"/>
      <c r="L412" s="69"/>
      <c r="P412" s="117"/>
      <c r="Q412" s="69"/>
      <c r="R412" s="69"/>
      <c r="S412" s="69"/>
      <c r="T412" s="69"/>
      <c r="AI412" s="254"/>
      <c r="AO412" s="69"/>
    </row>
    <row r="413" s="67" customFormat="1" customHeight="1" spans="6:41">
      <c r="F413" s="69"/>
      <c r="G413" s="262" t="str">
        <f t="shared" si="12"/>
        <v/>
      </c>
      <c r="H413" s="69"/>
      <c r="I413" s="69"/>
      <c r="J413" s="69"/>
      <c r="K413" s="69"/>
      <c r="L413" s="69"/>
      <c r="P413" s="117"/>
      <c r="Q413" s="69"/>
      <c r="R413" s="69"/>
      <c r="S413" s="69"/>
      <c r="T413" s="69"/>
      <c r="AI413" s="254"/>
      <c r="AO413" s="69"/>
    </row>
    <row r="414" s="67" customFormat="1" customHeight="1" spans="6:41">
      <c r="F414" s="69"/>
      <c r="G414" s="262" t="str">
        <f t="shared" si="12"/>
        <v/>
      </c>
      <c r="H414" s="69"/>
      <c r="I414" s="69"/>
      <c r="J414" s="69"/>
      <c r="K414" s="69"/>
      <c r="L414" s="69"/>
      <c r="P414" s="117"/>
      <c r="Q414" s="69"/>
      <c r="R414" s="69"/>
      <c r="S414" s="69"/>
      <c r="T414" s="69"/>
      <c r="AI414" s="254"/>
      <c r="AO414" s="69"/>
    </row>
    <row r="415" s="67" customFormat="1" customHeight="1" spans="6:41">
      <c r="F415" s="69"/>
      <c r="G415" s="262" t="str">
        <f t="shared" si="12"/>
        <v/>
      </c>
      <c r="H415" s="69"/>
      <c r="I415" s="69"/>
      <c r="J415" s="69"/>
      <c r="K415" s="69"/>
      <c r="L415" s="69"/>
      <c r="P415" s="117"/>
      <c r="Q415" s="69"/>
      <c r="R415" s="69"/>
      <c r="S415" s="69"/>
      <c r="T415" s="69"/>
      <c r="AI415" s="254"/>
      <c r="AO415" s="69"/>
    </row>
    <row r="416" s="67" customFormat="1" customHeight="1" spans="6:41">
      <c r="F416" s="69"/>
      <c r="G416" s="262" t="str">
        <f t="shared" si="12"/>
        <v/>
      </c>
      <c r="H416" s="69"/>
      <c r="I416" s="69"/>
      <c r="J416" s="69"/>
      <c r="K416" s="69"/>
      <c r="L416" s="69"/>
      <c r="P416" s="117"/>
      <c r="Q416" s="69"/>
      <c r="R416" s="69"/>
      <c r="S416" s="69"/>
      <c r="T416" s="69"/>
      <c r="AI416" s="254"/>
      <c r="AO416" s="69"/>
    </row>
    <row r="417" s="67" customFormat="1" customHeight="1" spans="6:41">
      <c r="F417" s="69"/>
      <c r="G417" s="262" t="str">
        <f t="shared" si="12"/>
        <v/>
      </c>
      <c r="H417" s="69"/>
      <c r="I417" s="69"/>
      <c r="J417" s="69"/>
      <c r="K417" s="69"/>
      <c r="L417" s="69"/>
      <c r="P417" s="117"/>
      <c r="Q417" s="69"/>
      <c r="R417" s="69"/>
      <c r="S417" s="69"/>
      <c r="T417" s="69"/>
      <c r="AI417" s="254"/>
      <c r="AO417" s="69"/>
    </row>
    <row r="418" s="67" customFormat="1" customHeight="1" spans="6:41">
      <c r="F418" s="69"/>
      <c r="G418" s="262" t="str">
        <f t="shared" si="12"/>
        <v/>
      </c>
      <c r="H418" s="69"/>
      <c r="I418" s="69"/>
      <c r="J418" s="69"/>
      <c r="K418" s="69"/>
      <c r="L418" s="69"/>
      <c r="P418" s="117"/>
      <c r="Q418" s="69"/>
      <c r="R418" s="69"/>
      <c r="S418" s="69"/>
      <c r="T418" s="69"/>
      <c r="AI418" s="254"/>
      <c r="AO418" s="69"/>
    </row>
    <row r="419" s="67" customFormat="1" customHeight="1" spans="6:41">
      <c r="F419" s="69"/>
      <c r="G419" s="262" t="str">
        <f t="shared" si="12"/>
        <v/>
      </c>
      <c r="H419" s="69"/>
      <c r="I419" s="69"/>
      <c r="J419" s="69"/>
      <c r="K419" s="69"/>
      <c r="L419" s="69"/>
      <c r="P419" s="117"/>
      <c r="Q419" s="69"/>
      <c r="R419" s="69"/>
      <c r="S419" s="69"/>
      <c r="T419" s="69"/>
      <c r="AI419" s="254"/>
      <c r="AO419" s="69"/>
    </row>
    <row r="420" s="67" customFormat="1" customHeight="1" spans="6:41">
      <c r="F420" s="69"/>
      <c r="G420" s="262" t="str">
        <f t="shared" si="12"/>
        <v/>
      </c>
      <c r="H420" s="69"/>
      <c r="I420" s="69"/>
      <c r="J420" s="69"/>
      <c r="K420" s="69"/>
      <c r="L420" s="69"/>
      <c r="P420" s="117"/>
      <c r="Q420" s="69"/>
      <c r="R420" s="69"/>
      <c r="S420" s="69"/>
      <c r="T420" s="69"/>
      <c r="AI420" s="254"/>
      <c r="AO420" s="69"/>
    </row>
    <row r="421" s="67" customFormat="1" customHeight="1" spans="6:41">
      <c r="F421" s="69"/>
      <c r="G421" s="262" t="str">
        <f t="shared" si="12"/>
        <v/>
      </c>
      <c r="H421" s="69"/>
      <c r="I421" s="69"/>
      <c r="J421" s="69"/>
      <c r="K421" s="69"/>
      <c r="L421" s="69"/>
      <c r="P421" s="117"/>
      <c r="Q421" s="69"/>
      <c r="R421" s="69"/>
      <c r="S421" s="69"/>
      <c r="T421" s="69"/>
      <c r="AI421" s="254"/>
      <c r="AO421" s="69"/>
    </row>
    <row r="422" s="67" customFormat="1" customHeight="1" spans="6:41">
      <c r="F422" s="69"/>
      <c r="G422" s="262" t="str">
        <f t="shared" si="12"/>
        <v/>
      </c>
      <c r="H422" s="69"/>
      <c r="I422" s="69"/>
      <c r="J422" s="69"/>
      <c r="K422" s="69"/>
      <c r="L422" s="69"/>
      <c r="P422" s="117"/>
      <c r="Q422" s="69"/>
      <c r="R422" s="69"/>
      <c r="S422" s="69"/>
      <c r="T422" s="69"/>
      <c r="AI422" s="254"/>
      <c r="AO422" s="69"/>
    </row>
    <row r="423" s="67" customFormat="1" customHeight="1" spans="6:41">
      <c r="F423" s="69"/>
      <c r="G423" s="262" t="str">
        <f t="shared" si="12"/>
        <v/>
      </c>
      <c r="H423" s="69"/>
      <c r="I423" s="69"/>
      <c r="J423" s="69"/>
      <c r="K423" s="69"/>
      <c r="L423" s="69"/>
      <c r="P423" s="117"/>
      <c r="Q423" s="69"/>
      <c r="R423" s="69"/>
      <c r="S423" s="69"/>
      <c r="T423" s="69"/>
      <c r="AI423" s="254"/>
      <c r="AO423" s="69"/>
    </row>
    <row r="424" s="67" customFormat="1" customHeight="1" spans="6:41">
      <c r="F424" s="69"/>
      <c r="G424" s="262" t="str">
        <f t="shared" si="12"/>
        <v/>
      </c>
      <c r="H424" s="69"/>
      <c r="I424" s="69"/>
      <c r="J424" s="69"/>
      <c r="K424" s="69"/>
      <c r="L424" s="69"/>
      <c r="P424" s="117"/>
      <c r="Q424" s="69"/>
      <c r="R424" s="69"/>
      <c r="S424" s="69"/>
      <c r="T424" s="69"/>
      <c r="AI424" s="254"/>
      <c r="AO424" s="69"/>
    </row>
    <row r="425" s="67" customFormat="1" customHeight="1" spans="6:41">
      <c r="F425" s="69"/>
      <c r="G425" s="262" t="str">
        <f t="shared" si="12"/>
        <v/>
      </c>
      <c r="H425" s="69"/>
      <c r="I425" s="69"/>
      <c r="J425" s="69"/>
      <c r="K425" s="69"/>
      <c r="L425" s="69"/>
      <c r="P425" s="117"/>
      <c r="Q425" s="69"/>
      <c r="R425" s="69"/>
      <c r="S425" s="69"/>
      <c r="T425" s="69"/>
      <c r="AI425" s="254"/>
      <c r="AO425" s="69"/>
    </row>
    <row r="426" s="67" customFormat="1" customHeight="1" spans="6:41">
      <c r="F426" s="69"/>
      <c r="G426" s="262" t="str">
        <f t="shared" si="12"/>
        <v/>
      </c>
      <c r="H426" s="69"/>
      <c r="I426" s="69"/>
      <c r="J426" s="69"/>
      <c r="K426" s="69"/>
      <c r="L426" s="69"/>
      <c r="P426" s="117"/>
      <c r="Q426" s="69"/>
      <c r="R426" s="69"/>
      <c r="S426" s="69"/>
      <c r="T426" s="69"/>
      <c r="AI426" s="254"/>
      <c r="AO426" s="69"/>
    </row>
    <row r="427" s="67" customFormat="1" customHeight="1" spans="6:41">
      <c r="F427" s="69"/>
      <c r="G427" s="262" t="str">
        <f t="shared" si="12"/>
        <v/>
      </c>
      <c r="H427" s="69"/>
      <c r="I427" s="69"/>
      <c r="J427" s="69"/>
      <c r="K427" s="69"/>
      <c r="L427" s="69"/>
      <c r="P427" s="117"/>
      <c r="Q427" s="69"/>
      <c r="R427" s="69"/>
      <c r="S427" s="69"/>
      <c r="T427" s="69"/>
      <c r="AI427" s="254"/>
      <c r="AO427" s="69"/>
    </row>
    <row r="428" s="67" customFormat="1" customHeight="1" spans="6:41">
      <c r="F428" s="69"/>
      <c r="G428" s="262" t="str">
        <f t="shared" si="12"/>
        <v/>
      </c>
      <c r="H428" s="69"/>
      <c r="I428" s="69"/>
      <c r="J428" s="69"/>
      <c r="K428" s="69"/>
      <c r="L428" s="69"/>
      <c r="P428" s="117"/>
      <c r="Q428" s="69"/>
      <c r="R428" s="69"/>
      <c r="S428" s="69"/>
      <c r="T428" s="69"/>
      <c r="AI428" s="254"/>
      <c r="AO428" s="69"/>
    </row>
    <row r="429" s="67" customFormat="1" customHeight="1" spans="6:41">
      <c r="F429" s="69"/>
      <c r="G429" s="262" t="str">
        <f t="shared" si="12"/>
        <v/>
      </c>
      <c r="H429" s="69"/>
      <c r="I429" s="69"/>
      <c r="J429" s="69"/>
      <c r="K429" s="69"/>
      <c r="L429" s="69"/>
      <c r="P429" s="117"/>
      <c r="Q429" s="69"/>
      <c r="R429" s="69"/>
      <c r="S429" s="69"/>
      <c r="T429" s="69"/>
      <c r="AI429" s="254"/>
      <c r="AO429" s="69"/>
    </row>
    <row r="430" s="67" customFormat="1" customHeight="1" spans="6:41">
      <c r="F430" s="69"/>
      <c r="G430" s="262" t="str">
        <f t="shared" si="12"/>
        <v/>
      </c>
      <c r="H430" s="69"/>
      <c r="I430" s="69"/>
      <c r="J430" s="69"/>
      <c r="K430" s="69"/>
      <c r="L430" s="69"/>
      <c r="P430" s="117"/>
      <c r="Q430" s="69"/>
      <c r="R430" s="69"/>
      <c r="S430" s="69"/>
      <c r="T430" s="69"/>
      <c r="AI430" s="254"/>
      <c r="AO430" s="69"/>
    </row>
    <row r="431" s="67" customFormat="1" customHeight="1" spans="6:41">
      <c r="F431" s="69"/>
      <c r="G431" s="262" t="str">
        <f t="shared" si="12"/>
        <v/>
      </c>
      <c r="H431" s="69"/>
      <c r="I431" s="69"/>
      <c r="J431" s="69"/>
      <c r="K431" s="69"/>
      <c r="L431" s="69"/>
      <c r="P431" s="117"/>
      <c r="Q431" s="69"/>
      <c r="R431" s="69"/>
      <c r="S431" s="69"/>
      <c r="T431" s="69"/>
      <c r="AI431" s="254"/>
      <c r="AO431" s="69"/>
    </row>
    <row r="432" s="67" customFormat="1" customHeight="1" spans="6:41">
      <c r="F432" s="69"/>
      <c r="G432" s="262" t="str">
        <f t="shared" si="12"/>
        <v/>
      </c>
      <c r="H432" s="69"/>
      <c r="I432" s="69"/>
      <c r="J432" s="69"/>
      <c r="K432" s="69"/>
      <c r="L432" s="69"/>
      <c r="P432" s="117"/>
      <c r="Q432" s="69"/>
      <c r="R432" s="69"/>
      <c r="S432" s="69"/>
      <c r="T432" s="69"/>
      <c r="AI432" s="254"/>
      <c r="AO432" s="69"/>
    </row>
    <row r="433" s="67" customFormat="1" customHeight="1" spans="6:41">
      <c r="F433" s="69"/>
      <c r="G433" s="262" t="str">
        <f t="shared" si="12"/>
        <v/>
      </c>
      <c r="H433" s="69"/>
      <c r="I433" s="69"/>
      <c r="J433" s="69"/>
      <c r="K433" s="69"/>
      <c r="L433" s="69"/>
      <c r="P433" s="117"/>
      <c r="Q433" s="69"/>
      <c r="R433" s="69"/>
      <c r="S433" s="69"/>
      <c r="T433" s="69"/>
      <c r="AI433" s="254"/>
      <c r="AO433" s="69"/>
    </row>
    <row r="434" s="67" customFormat="1" customHeight="1" spans="6:41">
      <c r="F434" s="69"/>
      <c r="G434" s="262" t="str">
        <f t="shared" si="12"/>
        <v/>
      </c>
      <c r="H434" s="69"/>
      <c r="I434" s="69"/>
      <c r="J434" s="69"/>
      <c r="K434" s="69"/>
      <c r="L434" s="69"/>
      <c r="P434" s="117"/>
      <c r="Q434" s="69"/>
      <c r="R434" s="69"/>
      <c r="S434" s="69"/>
      <c r="T434" s="69"/>
      <c r="AI434" s="254"/>
      <c r="AO434" s="69"/>
    </row>
    <row r="435" s="67" customFormat="1" customHeight="1" spans="6:41">
      <c r="F435" s="69"/>
      <c r="G435" s="262" t="str">
        <f t="shared" si="12"/>
        <v/>
      </c>
      <c r="H435" s="69"/>
      <c r="I435" s="69"/>
      <c r="J435" s="69"/>
      <c r="K435" s="69"/>
      <c r="L435" s="69"/>
      <c r="P435" s="117"/>
      <c r="Q435" s="69"/>
      <c r="R435" s="69"/>
      <c r="S435" s="69"/>
      <c r="T435" s="69"/>
      <c r="AI435" s="254"/>
      <c r="AO435" s="69"/>
    </row>
    <row r="436" s="67" customFormat="1" customHeight="1" spans="6:41">
      <c r="F436" s="69"/>
      <c r="G436" s="262" t="str">
        <f t="shared" si="12"/>
        <v/>
      </c>
      <c r="H436" s="69"/>
      <c r="I436" s="69"/>
      <c r="J436" s="69"/>
      <c r="K436" s="69"/>
      <c r="L436" s="69"/>
      <c r="P436" s="117"/>
      <c r="Q436" s="69"/>
      <c r="R436" s="69"/>
      <c r="S436" s="69"/>
      <c r="T436" s="69"/>
      <c r="AI436" s="254"/>
      <c r="AO436" s="69"/>
    </row>
    <row r="437" s="67" customFormat="1" customHeight="1" spans="6:41">
      <c r="F437" s="69"/>
      <c r="G437" s="262" t="str">
        <f t="shared" si="12"/>
        <v/>
      </c>
      <c r="H437" s="69"/>
      <c r="I437" s="69"/>
      <c r="J437" s="69"/>
      <c r="K437" s="69"/>
      <c r="L437" s="69"/>
      <c r="P437" s="117"/>
      <c r="Q437" s="69"/>
      <c r="R437" s="69"/>
      <c r="S437" s="69"/>
      <c r="T437" s="69"/>
      <c r="AI437" s="254"/>
      <c r="AO437" s="69"/>
    </row>
    <row r="438" s="67" customFormat="1" customHeight="1" spans="6:41">
      <c r="F438" s="69"/>
      <c r="G438" s="262" t="str">
        <f t="shared" si="12"/>
        <v/>
      </c>
      <c r="H438" s="69"/>
      <c r="I438" s="69"/>
      <c r="J438" s="69"/>
      <c r="K438" s="69"/>
      <c r="L438" s="69"/>
      <c r="P438" s="117"/>
      <c r="Q438" s="69"/>
      <c r="R438" s="69"/>
      <c r="S438" s="69"/>
      <c r="T438" s="69"/>
      <c r="AI438" s="254"/>
      <c r="AO438" s="69"/>
    </row>
    <row r="439" s="67" customFormat="1" customHeight="1" spans="6:41">
      <c r="F439" s="69"/>
      <c r="G439" s="262" t="str">
        <f t="shared" si="12"/>
        <v/>
      </c>
      <c r="H439" s="69"/>
      <c r="I439" s="69"/>
      <c r="J439" s="69"/>
      <c r="K439" s="69"/>
      <c r="L439" s="69"/>
      <c r="P439" s="117"/>
      <c r="Q439" s="69"/>
      <c r="R439" s="69"/>
      <c r="S439" s="69"/>
      <c r="T439" s="69"/>
      <c r="AI439" s="254"/>
      <c r="AO439" s="69"/>
    </row>
    <row r="440" s="67" customFormat="1" customHeight="1" spans="6:41">
      <c r="F440" s="69"/>
      <c r="G440" s="262" t="str">
        <f t="shared" si="12"/>
        <v/>
      </c>
      <c r="H440" s="69"/>
      <c r="I440" s="69"/>
      <c r="J440" s="69"/>
      <c r="K440" s="69"/>
      <c r="L440" s="69"/>
      <c r="P440" s="117"/>
      <c r="Q440" s="69"/>
      <c r="R440" s="69"/>
      <c r="S440" s="69"/>
      <c r="T440" s="69"/>
      <c r="AI440" s="254"/>
      <c r="AO440" s="69"/>
    </row>
    <row r="441" s="67" customFormat="1" customHeight="1" spans="6:41">
      <c r="F441" s="69"/>
      <c r="G441" s="262" t="str">
        <f t="shared" si="12"/>
        <v/>
      </c>
      <c r="H441" s="69"/>
      <c r="I441" s="69"/>
      <c r="J441" s="69"/>
      <c r="K441" s="69"/>
      <c r="L441" s="69"/>
      <c r="P441" s="117"/>
      <c r="Q441" s="69"/>
      <c r="R441" s="69"/>
      <c r="S441" s="69"/>
      <c r="T441" s="69"/>
      <c r="AI441" s="254"/>
      <c r="AO441" s="69"/>
    </row>
    <row r="442" s="67" customFormat="1" customHeight="1" spans="6:41">
      <c r="F442" s="69"/>
      <c r="G442" s="262" t="str">
        <f t="shared" si="12"/>
        <v/>
      </c>
      <c r="H442" s="69"/>
      <c r="I442" s="69"/>
      <c r="J442" s="69"/>
      <c r="K442" s="69"/>
      <c r="L442" s="69"/>
      <c r="P442" s="117"/>
      <c r="Q442" s="69"/>
      <c r="R442" s="69"/>
      <c r="S442" s="69"/>
      <c r="T442" s="69"/>
      <c r="AI442" s="254"/>
      <c r="AO442" s="69"/>
    </row>
    <row r="443" s="67" customFormat="1" customHeight="1" spans="6:41">
      <c r="F443" s="69"/>
      <c r="G443" s="262" t="str">
        <f t="shared" si="12"/>
        <v/>
      </c>
      <c r="H443" s="69"/>
      <c r="I443" s="69"/>
      <c r="J443" s="69"/>
      <c r="K443" s="69"/>
      <c r="L443" s="69"/>
      <c r="P443" s="117"/>
      <c r="Q443" s="69"/>
      <c r="R443" s="69"/>
      <c r="S443" s="69"/>
      <c r="T443" s="69"/>
      <c r="AI443" s="254"/>
      <c r="AO443" s="69"/>
    </row>
    <row r="444" s="67" customFormat="1" customHeight="1" spans="6:41">
      <c r="F444" s="69"/>
      <c r="G444" s="262" t="str">
        <f t="shared" si="12"/>
        <v/>
      </c>
      <c r="H444" s="69"/>
      <c r="I444" s="69"/>
      <c r="J444" s="69"/>
      <c r="K444" s="69"/>
      <c r="L444" s="69"/>
      <c r="P444" s="117"/>
      <c r="Q444" s="69"/>
      <c r="R444" s="69"/>
      <c r="S444" s="69"/>
      <c r="T444" s="69"/>
      <c r="AI444" s="254"/>
      <c r="AO444" s="69"/>
    </row>
    <row r="445" s="67" customFormat="1" customHeight="1" spans="6:41">
      <c r="F445" s="69"/>
      <c r="G445" s="262" t="str">
        <f t="shared" si="12"/>
        <v/>
      </c>
      <c r="H445" s="69"/>
      <c r="I445" s="69"/>
      <c r="J445" s="69"/>
      <c r="K445" s="69"/>
      <c r="L445" s="69"/>
      <c r="P445" s="117"/>
      <c r="Q445" s="69"/>
      <c r="R445" s="69"/>
      <c r="S445" s="69"/>
      <c r="T445" s="69"/>
      <c r="AI445" s="254"/>
      <c r="AO445" s="69"/>
    </row>
    <row r="446" s="67" customFormat="1" customHeight="1" spans="6:41">
      <c r="F446" s="69"/>
      <c r="G446" s="262" t="str">
        <f t="shared" si="12"/>
        <v/>
      </c>
      <c r="H446" s="69"/>
      <c r="I446" s="69"/>
      <c r="J446" s="69"/>
      <c r="K446" s="69"/>
      <c r="L446" s="69"/>
      <c r="P446" s="117"/>
      <c r="Q446" s="69"/>
      <c r="R446" s="69"/>
      <c r="S446" s="69"/>
      <c r="T446" s="69"/>
      <c r="AI446" s="254"/>
      <c r="AO446" s="69"/>
    </row>
    <row r="447" s="67" customFormat="1" customHeight="1" spans="6:41">
      <c r="F447" s="69"/>
      <c r="G447" s="262" t="str">
        <f t="shared" si="12"/>
        <v/>
      </c>
      <c r="H447" s="69"/>
      <c r="I447" s="69"/>
      <c r="J447" s="69"/>
      <c r="K447" s="69"/>
      <c r="L447" s="69"/>
      <c r="P447" s="117"/>
      <c r="Q447" s="69"/>
      <c r="R447" s="69"/>
      <c r="S447" s="69"/>
      <c r="T447" s="69"/>
      <c r="AI447" s="254"/>
      <c r="AO447" s="69"/>
    </row>
    <row r="448" s="67" customFormat="1" customHeight="1" spans="6:41">
      <c r="F448" s="69"/>
      <c r="G448" s="262" t="str">
        <f t="shared" si="12"/>
        <v/>
      </c>
      <c r="H448" s="69"/>
      <c r="I448" s="69"/>
      <c r="J448" s="69"/>
      <c r="K448" s="69"/>
      <c r="L448" s="69"/>
      <c r="P448" s="117"/>
      <c r="Q448" s="69"/>
      <c r="R448" s="69"/>
      <c r="S448" s="69"/>
      <c r="T448" s="69"/>
      <c r="AI448" s="254"/>
      <c r="AO448" s="69"/>
    </row>
    <row r="449" s="67" customFormat="1" customHeight="1" spans="6:41">
      <c r="F449" s="69"/>
      <c r="G449" s="262" t="str">
        <f t="shared" si="12"/>
        <v/>
      </c>
      <c r="H449" s="69"/>
      <c r="I449" s="69"/>
      <c r="J449" s="69"/>
      <c r="K449" s="69"/>
      <c r="L449" s="69"/>
      <c r="P449" s="117"/>
      <c r="Q449" s="69"/>
      <c r="R449" s="69"/>
      <c r="S449" s="69"/>
      <c r="T449" s="69"/>
      <c r="AI449" s="254"/>
      <c r="AO449" s="69"/>
    </row>
    <row r="450" s="67" customFormat="1" customHeight="1" spans="6:41">
      <c r="F450" s="69"/>
      <c r="G450" s="262" t="str">
        <f t="shared" ref="G450:G513" si="13">IF(H450="","",IF(H450=I450,H450,_xlfn.CONCAT(H450,"-",I450)))</f>
        <v/>
      </c>
      <c r="H450" s="69"/>
      <c r="I450" s="69"/>
      <c r="J450" s="69"/>
      <c r="K450" s="69"/>
      <c r="L450" s="69"/>
      <c r="P450" s="117"/>
      <c r="Q450" s="69"/>
      <c r="R450" s="69"/>
      <c r="S450" s="69"/>
      <c r="T450" s="69"/>
      <c r="AI450" s="254"/>
      <c r="AO450" s="69"/>
    </row>
    <row r="451" s="67" customFormat="1" customHeight="1" spans="6:41">
      <c r="F451" s="69"/>
      <c r="G451" s="262" t="str">
        <f t="shared" si="13"/>
        <v/>
      </c>
      <c r="H451" s="69"/>
      <c r="I451" s="69"/>
      <c r="J451" s="69"/>
      <c r="K451" s="69"/>
      <c r="L451" s="69"/>
      <c r="P451" s="117"/>
      <c r="Q451" s="69"/>
      <c r="R451" s="69"/>
      <c r="S451" s="69"/>
      <c r="T451" s="69"/>
      <c r="AI451" s="254"/>
      <c r="AO451" s="69"/>
    </row>
    <row r="452" s="67" customFormat="1" customHeight="1" spans="6:41">
      <c r="F452" s="69"/>
      <c r="G452" s="262" t="str">
        <f t="shared" si="13"/>
        <v/>
      </c>
      <c r="H452" s="69"/>
      <c r="I452" s="69"/>
      <c r="J452" s="69"/>
      <c r="K452" s="69"/>
      <c r="L452" s="69"/>
      <c r="P452" s="117"/>
      <c r="Q452" s="69"/>
      <c r="R452" s="69"/>
      <c r="S452" s="69"/>
      <c r="T452" s="69"/>
      <c r="AI452" s="254"/>
      <c r="AO452" s="69"/>
    </row>
    <row r="453" s="67" customFormat="1" customHeight="1" spans="6:41">
      <c r="F453" s="69"/>
      <c r="G453" s="262" t="str">
        <f t="shared" si="13"/>
        <v/>
      </c>
      <c r="H453" s="69"/>
      <c r="I453" s="69"/>
      <c r="J453" s="69"/>
      <c r="K453" s="69"/>
      <c r="L453" s="69"/>
      <c r="P453" s="117"/>
      <c r="Q453" s="69"/>
      <c r="R453" s="69"/>
      <c r="S453" s="69"/>
      <c r="T453" s="69"/>
      <c r="AI453" s="254"/>
      <c r="AO453" s="69"/>
    </row>
    <row r="454" s="67" customFormat="1" customHeight="1" spans="6:41">
      <c r="F454" s="69"/>
      <c r="G454" s="262" t="str">
        <f t="shared" si="13"/>
        <v/>
      </c>
      <c r="H454" s="69"/>
      <c r="I454" s="69"/>
      <c r="J454" s="69"/>
      <c r="K454" s="69"/>
      <c r="L454" s="69"/>
      <c r="P454" s="117"/>
      <c r="Q454" s="69"/>
      <c r="R454" s="69"/>
      <c r="S454" s="69"/>
      <c r="T454" s="69"/>
      <c r="AI454" s="254"/>
      <c r="AO454" s="69"/>
    </row>
    <row r="455" s="67" customFormat="1" customHeight="1" spans="6:41">
      <c r="F455" s="69"/>
      <c r="G455" s="262" t="str">
        <f t="shared" si="13"/>
        <v/>
      </c>
      <c r="H455" s="69"/>
      <c r="I455" s="69"/>
      <c r="J455" s="69"/>
      <c r="K455" s="69"/>
      <c r="L455" s="69"/>
      <c r="P455" s="117"/>
      <c r="Q455" s="69"/>
      <c r="R455" s="69"/>
      <c r="S455" s="69"/>
      <c r="T455" s="69"/>
      <c r="AI455" s="254"/>
      <c r="AO455" s="69"/>
    </row>
    <row r="456" s="67" customFormat="1" customHeight="1" spans="6:41">
      <c r="F456" s="69"/>
      <c r="G456" s="262" t="str">
        <f t="shared" si="13"/>
        <v/>
      </c>
      <c r="H456" s="69"/>
      <c r="I456" s="69"/>
      <c r="J456" s="69"/>
      <c r="K456" s="69"/>
      <c r="L456" s="69"/>
      <c r="P456" s="117"/>
      <c r="Q456" s="69"/>
      <c r="R456" s="69"/>
      <c r="S456" s="69"/>
      <c r="T456" s="69"/>
      <c r="AI456" s="254"/>
      <c r="AO456" s="69"/>
    </row>
    <row r="457" s="67" customFormat="1" customHeight="1" spans="6:41">
      <c r="F457" s="69"/>
      <c r="G457" s="262" t="str">
        <f t="shared" si="13"/>
        <v/>
      </c>
      <c r="H457" s="69"/>
      <c r="I457" s="69"/>
      <c r="J457" s="69"/>
      <c r="K457" s="69"/>
      <c r="L457" s="69"/>
      <c r="P457" s="117"/>
      <c r="Q457" s="69"/>
      <c r="R457" s="69"/>
      <c r="S457" s="69"/>
      <c r="T457" s="69"/>
      <c r="AI457" s="254"/>
      <c r="AO457" s="69"/>
    </row>
    <row r="458" s="67" customFormat="1" customHeight="1" spans="6:41">
      <c r="F458" s="69"/>
      <c r="G458" s="262" t="str">
        <f t="shared" si="13"/>
        <v/>
      </c>
      <c r="H458" s="69"/>
      <c r="I458" s="69"/>
      <c r="J458" s="69"/>
      <c r="K458" s="69"/>
      <c r="L458" s="69"/>
      <c r="P458" s="117"/>
      <c r="Q458" s="69"/>
      <c r="R458" s="69"/>
      <c r="S458" s="69"/>
      <c r="T458" s="69"/>
      <c r="AI458" s="254"/>
      <c r="AO458" s="69"/>
    </row>
    <row r="459" s="67" customFormat="1" customHeight="1" spans="6:41">
      <c r="F459" s="69"/>
      <c r="G459" s="262" t="str">
        <f t="shared" si="13"/>
        <v/>
      </c>
      <c r="H459" s="69"/>
      <c r="I459" s="69"/>
      <c r="J459" s="69"/>
      <c r="K459" s="69"/>
      <c r="L459" s="69"/>
      <c r="P459" s="117"/>
      <c r="Q459" s="69"/>
      <c r="R459" s="69"/>
      <c r="S459" s="69"/>
      <c r="T459" s="69"/>
      <c r="AI459" s="254"/>
      <c r="AO459" s="69"/>
    </row>
    <row r="460" s="67" customFormat="1" customHeight="1" spans="6:41">
      <c r="F460" s="69"/>
      <c r="G460" s="262" t="str">
        <f t="shared" si="13"/>
        <v/>
      </c>
      <c r="H460" s="69"/>
      <c r="I460" s="69"/>
      <c r="J460" s="69"/>
      <c r="K460" s="69"/>
      <c r="L460" s="69"/>
      <c r="P460" s="117"/>
      <c r="Q460" s="69"/>
      <c r="R460" s="69"/>
      <c r="S460" s="69"/>
      <c r="T460" s="69"/>
      <c r="AI460" s="254"/>
      <c r="AO460" s="69"/>
    </row>
    <row r="461" s="67" customFormat="1" customHeight="1" spans="6:41">
      <c r="F461" s="69"/>
      <c r="G461" s="262" t="str">
        <f t="shared" si="13"/>
        <v/>
      </c>
      <c r="H461" s="69"/>
      <c r="I461" s="69"/>
      <c r="J461" s="69"/>
      <c r="K461" s="69"/>
      <c r="L461" s="69"/>
      <c r="P461" s="117"/>
      <c r="Q461" s="69"/>
      <c r="R461" s="69"/>
      <c r="S461" s="69"/>
      <c r="T461" s="69"/>
      <c r="AI461" s="254"/>
      <c r="AO461" s="69"/>
    </row>
    <row r="462" s="67" customFormat="1" customHeight="1" spans="6:41">
      <c r="F462" s="69"/>
      <c r="G462" s="262" t="str">
        <f t="shared" si="13"/>
        <v/>
      </c>
      <c r="H462" s="69"/>
      <c r="I462" s="69"/>
      <c r="J462" s="69"/>
      <c r="K462" s="69"/>
      <c r="L462" s="69"/>
      <c r="P462" s="117"/>
      <c r="Q462" s="69"/>
      <c r="R462" s="69"/>
      <c r="S462" s="69"/>
      <c r="T462" s="69"/>
      <c r="AI462" s="254"/>
      <c r="AO462" s="69"/>
    </row>
    <row r="463" s="67" customFormat="1" customHeight="1" spans="6:41">
      <c r="F463" s="69"/>
      <c r="G463" s="262" t="str">
        <f t="shared" si="13"/>
        <v/>
      </c>
      <c r="H463" s="69"/>
      <c r="I463" s="69"/>
      <c r="J463" s="69"/>
      <c r="K463" s="69"/>
      <c r="L463" s="69"/>
      <c r="P463" s="117"/>
      <c r="Q463" s="69"/>
      <c r="R463" s="69"/>
      <c r="S463" s="69"/>
      <c r="T463" s="69"/>
      <c r="AI463" s="254"/>
      <c r="AO463" s="69"/>
    </row>
    <row r="464" s="67" customFormat="1" customHeight="1" spans="6:41">
      <c r="F464" s="69"/>
      <c r="G464" s="262" t="str">
        <f t="shared" si="13"/>
        <v/>
      </c>
      <c r="H464" s="69"/>
      <c r="I464" s="69"/>
      <c r="J464" s="69"/>
      <c r="K464" s="69"/>
      <c r="L464" s="69"/>
      <c r="P464" s="117"/>
      <c r="Q464" s="69"/>
      <c r="R464" s="69"/>
      <c r="S464" s="69"/>
      <c r="T464" s="69"/>
      <c r="AI464" s="254"/>
      <c r="AO464" s="69"/>
    </row>
    <row r="465" s="67" customFormat="1" customHeight="1" spans="6:41">
      <c r="F465" s="69"/>
      <c r="G465" s="262" t="str">
        <f t="shared" si="13"/>
        <v/>
      </c>
      <c r="H465" s="69"/>
      <c r="I465" s="69"/>
      <c r="J465" s="69"/>
      <c r="K465" s="69"/>
      <c r="L465" s="69"/>
      <c r="P465" s="117"/>
      <c r="Q465" s="69"/>
      <c r="R465" s="69"/>
      <c r="S465" s="69"/>
      <c r="T465" s="69"/>
      <c r="AI465" s="254"/>
      <c r="AO465" s="69"/>
    </row>
    <row r="466" s="67" customFormat="1" customHeight="1" spans="6:41">
      <c r="F466" s="69"/>
      <c r="G466" s="262" t="str">
        <f t="shared" si="13"/>
        <v/>
      </c>
      <c r="H466" s="69"/>
      <c r="I466" s="69"/>
      <c r="J466" s="69"/>
      <c r="K466" s="69"/>
      <c r="L466" s="69"/>
      <c r="P466" s="117"/>
      <c r="Q466" s="69"/>
      <c r="R466" s="69"/>
      <c r="S466" s="69"/>
      <c r="T466" s="69"/>
      <c r="AI466" s="254"/>
      <c r="AO466" s="69"/>
    </row>
    <row r="467" s="67" customFormat="1" customHeight="1" spans="6:41">
      <c r="F467" s="69"/>
      <c r="G467" s="262" t="str">
        <f t="shared" si="13"/>
        <v/>
      </c>
      <c r="H467" s="69"/>
      <c r="I467" s="69"/>
      <c r="J467" s="69"/>
      <c r="K467" s="69"/>
      <c r="L467" s="69"/>
      <c r="P467" s="117"/>
      <c r="Q467" s="69"/>
      <c r="R467" s="69"/>
      <c r="S467" s="69"/>
      <c r="T467" s="69"/>
      <c r="AI467" s="254"/>
      <c r="AO467" s="69"/>
    </row>
    <row r="468" s="67" customFormat="1" customHeight="1" spans="6:41">
      <c r="F468" s="69"/>
      <c r="G468" s="262" t="str">
        <f t="shared" si="13"/>
        <v/>
      </c>
      <c r="H468" s="69"/>
      <c r="I468" s="69"/>
      <c r="J468" s="69"/>
      <c r="K468" s="69"/>
      <c r="L468" s="69"/>
      <c r="P468" s="117"/>
      <c r="Q468" s="69"/>
      <c r="R468" s="69"/>
      <c r="S468" s="69"/>
      <c r="T468" s="69"/>
      <c r="AI468" s="254"/>
      <c r="AO468" s="69"/>
    </row>
    <row r="469" s="67" customFormat="1" customHeight="1" spans="6:41">
      <c r="F469" s="69"/>
      <c r="G469" s="262" t="str">
        <f t="shared" si="13"/>
        <v/>
      </c>
      <c r="H469" s="69"/>
      <c r="I469" s="69"/>
      <c r="J469" s="69"/>
      <c r="K469" s="69"/>
      <c r="L469" s="69"/>
      <c r="P469" s="117"/>
      <c r="Q469" s="69"/>
      <c r="R469" s="69"/>
      <c r="S469" s="69"/>
      <c r="T469" s="69"/>
      <c r="AI469" s="254"/>
      <c r="AO469" s="69"/>
    </row>
    <row r="470" s="67" customFormat="1" customHeight="1" spans="6:41">
      <c r="F470" s="69"/>
      <c r="G470" s="262" t="str">
        <f t="shared" si="13"/>
        <v/>
      </c>
      <c r="H470" s="69"/>
      <c r="I470" s="69"/>
      <c r="J470" s="69"/>
      <c r="K470" s="69"/>
      <c r="L470" s="69"/>
      <c r="P470" s="117"/>
      <c r="Q470" s="69"/>
      <c r="R470" s="69"/>
      <c r="S470" s="69"/>
      <c r="T470" s="69"/>
      <c r="AI470" s="254"/>
      <c r="AO470" s="69"/>
    </row>
    <row r="471" s="67" customFormat="1" customHeight="1" spans="6:41">
      <c r="F471" s="69"/>
      <c r="G471" s="262" t="str">
        <f t="shared" si="13"/>
        <v/>
      </c>
      <c r="H471" s="69"/>
      <c r="I471" s="69"/>
      <c r="J471" s="69"/>
      <c r="K471" s="69"/>
      <c r="L471" s="69"/>
      <c r="P471" s="117"/>
      <c r="Q471" s="69"/>
      <c r="R471" s="69"/>
      <c r="S471" s="69"/>
      <c r="T471" s="69"/>
      <c r="AI471" s="254"/>
      <c r="AO471" s="69"/>
    </row>
    <row r="472" s="67" customFormat="1" customHeight="1" spans="6:41">
      <c r="F472" s="69"/>
      <c r="G472" s="262" t="str">
        <f t="shared" si="13"/>
        <v/>
      </c>
      <c r="H472" s="69"/>
      <c r="I472" s="69"/>
      <c r="J472" s="69"/>
      <c r="K472" s="69"/>
      <c r="L472" s="69"/>
      <c r="P472" s="117"/>
      <c r="Q472" s="69"/>
      <c r="R472" s="69"/>
      <c r="S472" s="69"/>
      <c r="T472" s="69"/>
      <c r="AI472" s="254"/>
      <c r="AO472" s="69"/>
    </row>
    <row r="473" s="67" customFormat="1" customHeight="1" spans="6:41">
      <c r="F473" s="69"/>
      <c r="G473" s="262" t="str">
        <f t="shared" si="13"/>
        <v/>
      </c>
      <c r="H473" s="69"/>
      <c r="I473" s="69"/>
      <c r="J473" s="69"/>
      <c r="K473" s="69"/>
      <c r="L473" s="69"/>
      <c r="P473" s="117"/>
      <c r="Q473" s="69"/>
      <c r="R473" s="69"/>
      <c r="S473" s="69"/>
      <c r="T473" s="69"/>
      <c r="AI473" s="254"/>
      <c r="AO473" s="69"/>
    </row>
    <row r="474" s="67" customFormat="1" customHeight="1" spans="6:41">
      <c r="F474" s="69"/>
      <c r="G474" s="262" t="str">
        <f t="shared" si="13"/>
        <v/>
      </c>
      <c r="H474" s="69"/>
      <c r="I474" s="69"/>
      <c r="J474" s="69"/>
      <c r="K474" s="69"/>
      <c r="L474" s="69"/>
      <c r="P474" s="117"/>
      <c r="Q474" s="69"/>
      <c r="R474" s="69"/>
      <c r="S474" s="69"/>
      <c r="T474" s="69"/>
      <c r="AI474" s="254"/>
      <c r="AO474" s="69"/>
    </row>
    <row r="475" s="67" customFormat="1" customHeight="1" spans="6:41">
      <c r="F475" s="69"/>
      <c r="G475" s="262" t="str">
        <f t="shared" si="13"/>
        <v/>
      </c>
      <c r="H475" s="69"/>
      <c r="I475" s="69"/>
      <c r="J475" s="69"/>
      <c r="K475" s="69"/>
      <c r="L475" s="69"/>
      <c r="P475" s="117"/>
      <c r="Q475" s="69"/>
      <c r="R475" s="69"/>
      <c r="S475" s="69"/>
      <c r="T475" s="69"/>
      <c r="AI475" s="254"/>
      <c r="AO475" s="69"/>
    </row>
    <row r="476" s="67" customFormat="1" customHeight="1" spans="6:41">
      <c r="F476" s="69"/>
      <c r="G476" s="262" t="str">
        <f t="shared" si="13"/>
        <v/>
      </c>
      <c r="H476" s="69"/>
      <c r="I476" s="69"/>
      <c r="J476" s="69"/>
      <c r="K476" s="69"/>
      <c r="L476" s="69"/>
      <c r="P476" s="117"/>
      <c r="Q476" s="69"/>
      <c r="R476" s="69"/>
      <c r="S476" s="69"/>
      <c r="T476" s="69"/>
      <c r="AI476" s="254"/>
      <c r="AO476" s="69"/>
    </row>
    <row r="477" s="67" customFormat="1" customHeight="1" spans="6:41">
      <c r="F477" s="69"/>
      <c r="G477" s="262" t="str">
        <f t="shared" si="13"/>
        <v/>
      </c>
      <c r="H477" s="69"/>
      <c r="I477" s="69"/>
      <c r="J477" s="69"/>
      <c r="K477" s="69"/>
      <c r="L477" s="69"/>
      <c r="P477" s="117"/>
      <c r="Q477" s="69"/>
      <c r="R477" s="69"/>
      <c r="S477" s="69"/>
      <c r="T477" s="69"/>
      <c r="AI477" s="254"/>
      <c r="AO477" s="69"/>
    </row>
    <row r="478" s="67" customFormat="1" customHeight="1" spans="6:41">
      <c r="F478" s="69"/>
      <c r="G478" s="262" t="str">
        <f t="shared" si="13"/>
        <v/>
      </c>
      <c r="H478" s="69"/>
      <c r="I478" s="69"/>
      <c r="J478" s="69"/>
      <c r="K478" s="69"/>
      <c r="L478" s="69"/>
      <c r="P478" s="117"/>
      <c r="Q478" s="69"/>
      <c r="R478" s="69"/>
      <c r="S478" s="69"/>
      <c r="T478" s="69"/>
      <c r="AI478" s="254"/>
      <c r="AO478" s="69"/>
    </row>
    <row r="479" s="67" customFormat="1" customHeight="1" spans="6:41">
      <c r="F479" s="69"/>
      <c r="G479" s="262" t="str">
        <f t="shared" si="13"/>
        <v/>
      </c>
      <c r="H479" s="69"/>
      <c r="I479" s="69"/>
      <c r="J479" s="69"/>
      <c r="K479" s="69"/>
      <c r="L479" s="69"/>
      <c r="P479" s="117"/>
      <c r="Q479" s="69"/>
      <c r="R479" s="69"/>
      <c r="S479" s="69"/>
      <c r="T479" s="69"/>
      <c r="AI479" s="254"/>
      <c r="AO479" s="69"/>
    </row>
    <row r="480" s="67" customFormat="1" customHeight="1" spans="6:41">
      <c r="F480" s="69"/>
      <c r="G480" s="262" t="str">
        <f t="shared" si="13"/>
        <v/>
      </c>
      <c r="H480" s="69"/>
      <c r="I480" s="69"/>
      <c r="J480" s="69"/>
      <c r="K480" s="69"/>
      <c r="L480" s="69"/>
      <c r="P480" s="117"/>
      <c r="Q480" s="69"/>
      <c r="R480" s="69"/>
      <c r="S480" s="69"/>
      <c r="T480" s="69"/>
      <c r="AI480" s="254"/>
      <c r="AO480" s="69"/>
    </row>
    <row r="481" s="67" customFormat="1" customHeight="1" spans="6:41">
      <c r="F481" s="69"/>
      <c r="G481" s="262" t="str">
        <f t="shared" si="13"/>
        <v/>
      </c>
      <c r="H481" s="69"/>
      <c r="I481" s="69"/>
      <c r="J481" s="69"/>
      <c r="K481" s="69"/>
      <c r="L481" s="69"/>
      <c r="P481" s="117"/>
      <c r="Q481" s="69"/>
      <c r="R481" s="69"/>
      <c r="S481" s="69"/>
      <c r="T481" s="69"/>
      <c r="AI481" s="254"/>
      <c r="AO481" s="69"/>
    </row>
    <row r="482" s="67" customFormat="1" customHeight="1" spans="6:41">
      <c r="F482" s="69"/>
      <c r="G482" s="262" t="str">
        <f t="shared" si="13"/>
        <v/>
      </c>
      <c r="H482" s="69"/>
      <c r="I482" s="69"/>
      <c r="J482" s="69"/>
      <c r="K482" s="69"/>
      <c r="L482" s="69"/>
      <c r="P482" s="117"/>
      <c r="Q482" s="69"/>
      <c r="R482" s="69"/>
      <c r="S482" s="69"/>
      <c r="T482" s="69"/>
      <c r="AI482" s="254"/>
      <c r="AO482" s="69"/>
    </row>
    <row r="483" s="67" customFormat="1" customHeight="1" spans="6:41">
      <c r="F483" s="69"/>
      <c r="G483" s="262" t="str">
        <f t="shared" si="13"/>
        <v/>
      </c>
      <c r="H483" s="69"/>
      <c r="I483" s="69"/>
      <c r="J483" s="69"/>
      <c r="K483" s="69"/>
      <c r="L483" s="69"/>
      <c r="P483" s="117"/>
      <c r="Q483" s="69"/>
      <c r="R483" s="69"/>
      <c r="S483" s="69"/>
      <c r="T483" s="69"/>
      <c r="AI483" s="254"/>
      <c r="AO483" s="69"/>
    </row>
    <row r="484" s="67" customFormat="1" customHeight="1" spans="6:41">
      <c r="F484" s="69"/>
      <c r="G484" s="262" t="str">
        <f t="shared" si="13"/>
        <v/>
      </c>
      <c r="H484" s="69"/>
      <c r="I484" s="69"/>
      <c r="J484" s="69"/>
      <c r="K484" s="69"/>
      <c r="L484" s="69"/>
      <c r="P484" s="117"/>
      <c r="Q484" s="69"/>
      <c r="R484" s="69"/>
      <c r="S484" s="69"/>
      <c r="T484" s="69"/>
      <c r="AI484" s="254"/>
      <c r="AO484" s="69"/>
    </row>
    <row r="485" s="67" customFormat="1" customHeight="1" spans="6:41">
      <c r="F485" s="69"/>
      <c r="G485" s="262" t="str">
        <f t="shared" si="13"/>
        <v/>
      </c>
      <c r="H485" s="69"/>
      <c r="I485" s="69"/>
      <c r="J485" s="69"/>
      <c r="K485" s="69"/>
      <c r="L485" s="69"/>
      <c r="P485" s="117"/>
      <c r="Q485" s="69"/>
      <c r="R485" s="69"/>
      <c r="S485" s="69"/>
      <c r="T485" s="69"/>
      <c r="AI485" s="254"/>
      <c r="AO485" s="69"/>
    </row>
    <row r="486" s="67" customFormat="1" customHeight="1" spans="6:41">
      <c r="F486" s="69"/>
      <c r="G486" s="262" t="str">
        <f t="shared" si="13"/>
        <v/>
      </c>
      <c r="H486" s="69"/>
      <c r="I486" s="69"/>
      <c r="J486" s="69"/>
      <c r="K486" s="69"/>
      <c r="L486" s="69"/>
      <c r="P486" s="117"/>
      <c r="Q486" s="69"/>
      <c r="R486" s="69"/>
      <c r="S486" s="69"/>
      <c r="T486" s="69"/>
      <c r="AI486" s="254"/>
      <c r="AO486" s="69"/>
    </row>
    <row r="487" s="67" customFormat="1" customHeight="1" spans="6:41">
      <c r="F487" s="69"/>
      <c r="G487" s="262" t="str">
        <f t="shared" si="13"/>
        <v/>
      </c>
      <c r="H487" s="69"/>
      <c r="I487" s="69"/>
      <c r="J487" s="69"/>
      <c r="K487" s="69"/>
      <c r="L487" s="69"/>
      <c r="P487" s="117"/>
      <c r="Q487" s="69"/>
      <c r="R487" s="69"/>
      <c r="S487" s="69"/>
      <c r="T487" s="69"/>
      <c r="AI487" s="254"/>
      <c r="AO487" s="69"/>
    </row>
    <row r="488" s="67" customFormat="1" customHeight="1" spans="6:41">
      <c r="F488" s="69"/>
      <c r="G488" s="262" t="str">
        <f t="shared" si="13"/>
        <v/>
      </c>
      <c r="H488" s="69"/>
      <c r="I488" s="69"/>
      <c r="J488" s="69"/>
      <c r="K488" s="69"/>
      <c r="L488" s="69"/>
      <c r="P488" s="117"/>
      <c r="Q488" s="69"/>
      <c r="R488" s="69"/>
      <c r="S488" s="69"/>
      <c r="T488" s="69"/>
      <c r="AI488" s="254"/>
      <c r="AO488" s="69"/>
    </row>
    <row r="489" s="67" customFormat="1" customHeight="1" spans="6:41">
      <c r="F489" s="69"/>
      <c r="G489" s="262" t="str">
        <f t="shared" si="13"/>
        <v/>
      </c>
      <c r="H489" s="69"/>
      <c r="I489" s="69"/>
      <c r="J489" s="69"/>
      <c r="K489" s="69"/>
      <c r="L489" s="69"/>
      <c r="P489" s="117"/>
      <c r="Q489" s="69"/>
      <c r="R489" s="69"/>
      <c r="S489" s="69"/>
      <c r="T489" s="69"/>
      <c r="AI489" s="254"/>
      <c r="AO489" s="69"/>
    </row>
    <row r="490" s="67" customFormat="1" customHeight="1" spans="6:41">
      <c r="F490" s="69"/>
      <c r="G490" s="262" t="str">
        <f t="shared" si="13"/>
        <v/>
      </c>
      <c r="H490" s="69"/>
      <c r="I490" s="69"/>
      <c r="J490" s="69"/>
      <c r="K490" s="69"/>
      <c r="L490" s="69"/>
      <c r="P490" s="117"/>
      <c r="Q490" s="69"/>
      <c r="R490" s="69"/>
      <c r="S490" s="69"/>
      <c r="T490" s="69"/>
      <c r="AI490" s="254"/>
      <c r="AO490" s="69"/>
    </row>
    <row r="491" s="67" customFormat="1" customHeight="1" spans="6:41">
      <c r="F491" s="69"/>
      <c r="G491" s="262" t="str">
        <f t="shared" si="13"/>
        <v/>
      </c>
      <c r="H491" s="69"/>
      <c r="I491" s="69"/>
      <c r="J491" s="69"/>
      <c r="K491" s="69"/>
      <c r="L491" s="69"/>
      <c r="P491" s="117"/>
      <c r="Q491" s="69"/>
      <c r="R491" s="69"/>
      <c r="S491" s="69"/>
      <c r="T491" s="69"/>
      <c r="AI491" s="254"/>
      <c r="AO491" s="69"/>
    </row>
    <row r="492" s="67" customFormat="1" customHeight="1" spans="6:41">
      <c r="F492" s="69"/>
      <c r="G492" s="262" t="str">
        <f t="shared" si="13"/>
        <v/>
      </c>
      <c r="H492" s="69"/>
      <c r="I492" s="69"/>
      <c r="J492" s="69"/>
      <c r="K492" s="69"/>
      <c r="L492" s="69"/>
      <c r="P492" s="117"/>
      <c r="Q492" s="69"/>
      <c r="R492" s="69"/>
      <c r="S492" s="69"/>
      <c r="T492" s="69"/>
      <c r="AI492" s="254"/>
      <c r="AO492" s="69"/>
    </row>
    <row r="493" s="67" customFormat="1" customHeight="1" spans="6:41">
      <c r="F493" s="69"/>
      <c r="G493" s="262" t="str">
        <f t="shared" si="13"/>
        <v/>
      </c>
      <c r="H493" s="69"/>
      <c r="I493" s="69"/>
      <c r="J493" s="69"/>
      <c r="K493" s="69"/>
      <c r="L493" s="69"/>
      <c r="P493" s="117"/>
      <c r="Q493" s="69"/>
      <c r="R493" s="69"/>
      <c r="S493" s="69"/>
      <c r="T493" s="69"/>
      <c r="AI493" s="254"/>
      <c r="AO493" s="69"/>
    </row>
    <row r="494" s="67" customFormat="1" customHeight="1" spans="6:41">
      <c r="F494" s="69"/>
      <c r="G494" s="262" t="str">
        <f t="shared" si="13"/>
        <v/>
      </c>
      <c r="H494" s="69"/>
      <c r="I494" s="69"/>
      <c r="J494" s="69"/>
      <c r="K494" s="69"/>
      <c r="L494" s="69"/>
      <c r="P494" s="117"/>
      <c r="Q494" s="69"/>
      <c r="R494" s="69"/>
      <c r="S494" s="69"/>
      <c r="T494" s="69"/>
      <c r="AI494" s="254"/>
      <c r="AO494" s="69"/>
    </row>
    <row r="495" s="67" customFormat="1" customHeight="1" spans="6:41">
      <c r="F495" s="69"/>
      <c r="G495" s="262" t="str">
        <f t="shared" si="13"/>
        <v/>
      </c>
      <c r="H495" s="69"/>
      <c r="I495" s="69"/>
      <c r="J495" s="69"/>
      <c r="K495" s="69"/>
      <c r="L495" s="69"/>
      <c r="P495" s="117"/>
      <c r="Q495" s="69"/>
      <c r="R495" s="69"/>
      <c r="S495" s="69"/>
      <c r="T495" s="69"/>
      <c r="AI495" s="254"/>
      <c r="AO495" s="69"/>
    </row>
    <row r="496" s="67" customFormat="1" customHeight="1" spans="6:41">
      <c r="F496" s="69"/>
      <c r="G496" s="262" t="str">
        <f t="shared" si="13"/>
        <v/>
      </c>
      <c r="H496" s="69"/>
      <c r="I496" s="69"/>
      <c r="J496" s="69"/>
      <c r="K496" s="69"/>
      <c r="L496" s="69"/>
      <c r="P496" s="117"/>
      <c r="Q496" s="69"/>
      <c r="R496" s="69"/>
      <c r="S496" s="69"/>
      <c r="T496" s="69"/>
      <c r="AI496" s="254"/>
      <c r="AO496" s="69"/>
    </row>
    <row r="497" s="67" customFormat="1" customHeight="1" spans="6:41">
      <c r="F497" s="69"/>
      <c r="G497" s="262" t="str">
        <f t="shared" si="13"/>
        <v/>
      </c>
      <c r="H497" s="69"/>
      <c r="I497" s="69"/>
      <c r="J497" s="69"/>
      <c r="K497" s="69"/>
      <c r="L497" s="69"/>
      <c r="P497" s="117"/>
      <c r="Q497" s="69"/>
      <c r="R497" s="69"/>
      <c r="S497" s="69"/>
      <c r="T497" s="69"/>
      <c r="AI497" s="254"/>
      <c r="AO497" s="69"/>
    </row>
    <row r="498" s="67" customFormat="1" customHeight="1" spans="6:41">
      <c r="F498" s="69"/>
      <c r="G498" s="262" t="str">
        <f t="shared" si="13"/>
        <v/>
      </c>
      <c r="H498" s="69"/>
      <c r="I498" s="69"/>
      <c r="J498" s="69"/>
      <c r="K498" s="69"/>
      <c r="L498" s="69"/>
      <c r="P498" s="117"/>
      <c r="Q498" s="69"/>
      <c r="R498" s="69"/>
      <c r="S498" s="69"/>
      <c r="T498" s="69"/>
      <c r="AI498" s="254"/>
      <c r="AO498" s="69"/>
    </row>
    <row r="499" s="67" customFormat="1" customHeight="1" spans="6:41">
      <c r="F499" s="69"/>
      <c r="G499" s="262" t="str">
        <f t="shared" si="13"/>
        <v/>
      </c>
      <c r="H499" s="69"/>
      <c r="I499" s="69"/>
      <c r="J499" s="69"/>
      <c r="K499" s="69"/>
      <c r="L499" s="69"/>
      <c r="P499" s="117"/>
      <c r="Q499" s="69"/>
      <c r="R499" s="69"/>
      <c r="S499" s="69"/>
      <c r="T499" s="69"/>
      <c r="AI499" s="254"/>
      <c r="AO499" s="69"/>
    </row>
    <row r="500" s="67" customFormat="1" customHeight="1" spans="6:41">
      <c r="F500" s="69"/>
      <c r="G500" s="262" t="str">
        <f t="shared" si="13"/>
        <v/>
      </c>
      <c r="H500" s="69"/>
      <c r="I500" s="69"/>
      <c r="J500" s="69"/>
      <c r="K500" s="69"/>
      <c r="L500" s="69"/>
      <c r="P500" s="117"/>
      <c r="Q500" s="69"/>
      <c r="R500" s="69"/>
      <c r="S500" s="69"/>
      <c r="T500" s="69"/>
      <c r="AI500" s="254"/>
      <c r="AO500" s="69"/>
    </row>
    <row r="501" s="67" customFormat="1" customHeight="1" spans="6:41">
      <c r="F501" s="69"/>
      <c r="G501" s="262" t="str">
        <f t="shared" si="13"/>
        <v/>
      </c>
      <c r="H501" s="69"/>
      <c r="I501" s="69"/>
      <c r="J501" s="69"/>
      <c r="K501" s="69"/>
      <c r="L501" s="69"/>
      <c r="P501" s="117"/>
      <c r="Q501" s="69"/>
      <c r="R501" s="69"/>
      <c r="S501" s="69"/>
      <c r="T501" s="69"/>
      <c r="AI501" s="254"/>
      <c r="AO501" s="69"/>
    </row>
    <row r="502" s="67" customFormat="1" customHeight="1" spans="6:41">
      <c r="F502" s="69"/>
      <c r="G502" s="262" t="str">
        <f t="shared" si="13"/>
        <v/>
      </c>
      <c r="H502" s="69"/>
      <c r="I502" s="69"/>
      <c r="J502" s="69"/>
      <c r="K502" s="69"/>
      <c r="L502" s="69"/>
      <c r="P502" s="117"/>
      <c r="Q502" s="69"/>
      <c r="R502" s="69"/>
      <c r="S502" s="69"/>
      <c r="T502" s="69"/>
      <c r="AI502" s="254"/>
      <c r="AO502" s="69"/>
    </row>
    <row r="503" s="67" customFormat="1" customHeight="1" spans="6:41">
      <c r="F503" s="69"/>
      <c r="G503" s="262" t="str">
        <f t="shared" si="13"/>
        <v/>
      </c>
      <c r="H503" s="69"/>
      <c r="I503" s="69"/>
      <c r="J503" s="69"/>
      <c r="K503" s="69"/>
      <c r="L503" s="69"/>
      <c r="P503" s="117"/>
      <c r="Q503" s="69"/>
      <c r="R503" s="69"/>
      <c r="S503" s="69"/>
      <c r="T503" s="69"/>
      <c r="AI503" s="254"/>
      <c r="AO503" s="69"/>
    </row>
    <row r="504" s="67" customFormat="1" customHeight="1" spans="6:41">
      <c r="F504" s="69"/>
      <c r="G504" s="262" t="str">
        <f t="shared" si="13"/>
        <v/>
      </c>
      <c r="H504" s="69"/>
      <c r="I504" s="69"/>
      <c r="J504" s="69"/>
      <c r="K504" s="69"/>
      <c r="L504" s="69"/>
      <c r="P504" s="117"/>
      <c r="Q504" s="69"/>
      <c r="R504" s="69"/>
      <c r="S504" s="69"/>
      <c r="T504" s="69"/>
      <c r="AI504" s="254"/>
      <c r="AO504" s="69"/>
    </row>
    <row r="505" s="67" customFormat="1" customHeight="1" spans="6:41">
      <c r="F505" s="69"/>
      <c r="G505" s="262" t="str">
        <f t="shared" si="13"/>
        <v/>
      </c>
      <c r="H505" s="69"/>
      <c r="I505" s="69"/>
      <c r="J505" s="69"/>
      <c r="K505" s="69"/>
      <c r="L505" s="69"/>
      <c r="P505" s="117"/>
      <c r="Q505" s="69"/>
      <c r="R505" s="69"/>
      <c r="S505" s="69"/>
      <c r="T505" s="69"/>
      <c r="AI505" s="254"/>
      <c r="AO505" s="69"/>
    </row>
    <row r="506" s="67" customFormat="1" customHeight="1" spans="6:41">
      <c r="F506" s="69"/>
      <c r="G506" s="262" t="str">
        <f t="shared" si="13"/>
        <v/>
      </c>
      <c r="H506" s="69"/>
      <c r="I506" s="69"/>
      <c r="J506" s="69"/>
      <c r="K506" s="69"/>
      <c r="L506" s="69"/>
      <c r="P506" s="117"/>
      <c r="Q506" s="69"/>
      <c r="R506" s="69"/>
      <c r="S506" s="69"/>
      <c r="T506" s="69"/>
      <c r="AI506" s="254"/>
      <c r="AO506" s="69"/>
    </row>
    <row r="507" s="67" customFormat="1" customHeight="1" spans="6:41">
      <c r="F507" s="69"/>
      <c r="G507" s="262" t="str">
        <f t="shared" si="13"/>
        <v/>
      </c>
      <c r="H507" s="69"/>
      <c r="I507" s="69"/>
      <c r="J507" s="69"/>
      <c r="K507" s="69"/>
      <c r="L507" s="69"/>
      <c r="P507" s="117"/>
      <c r="Q507" s="69"/>
      <c r="R507" s="69"/>
      <c r="S507" s="69"/>
      <c r="T507" s="69"/>
      <c r="AI507" s="254"/>
      <c r="AO507" s="69"/>
    </row>
    <row r="508" s="67" customFormat="1" customHeight="1" spans="6:41">
      <c r="F508" s="69"/>
      <c r="G508" s="262" t="str">
        <f t="shared" si="13"/>
        <v/>
      </c>
      <c r="H508" s="69"/>
      <c r="I508" s="69"/>
      <c r="J508" s="69"/>
      <c r="K508" s="69"/>
      <c r="L508" s="69"/>
      <c r="P508" s="117"/>
      <c r="Q508" s="69"/>
      <c r="R508" s="69"/>
      <c r="S508" s="69"/>
      <c r="T508" s="69"/>
      <c r="AI508" s="254"/>
      <c r="AO508" s="69"/>
    </row>
    <row r="509" s="67" customFormat="1" customHeight="1" spans="6:41">
      <c r="F509" s="69"/>
      <c r="G509" s="262" t="str">
        <f t="shared" si="13"/>
        <v/>
      </c>
      <c r="H509" s="69"/>
      <c r="I509" s="69"/>
      <c r="J509" s="69"/>
      <c r="K509" s="69"/>
      <c r="L509" s="69"/>
      <c r="P509" s="117"/>
      <c r="Q509" s="69"/>
      <c r="R509" s="69"/>
      <c r="S509" s="69"/>
      <c r="T509" s="69"/>
      <c r="AI509" s="254"/>
      <c r="AO509" s="69"/>
    </row>
    <row r="510" s="67" customFormat="1" customHeight="1" spans="6:41">
      <c r="F510" s="69"/>
      <c r="G510" s="262" t="str">
        <f t="shared" si="13"/>
        <v/>
      </c>
      <c r="H510" s="69"/>
      <c r="I510" s="69"/>
      <c r="J510" s="69"/>
      <c r="K510" s="69"/>
      <c r="L510" s="69"/>
      <c r="P510" s="117"/>
      <c r="Q510" s="69"/>
      <c r="R510" s="69"/>
      <c r="S510" s="69"/>
      <c r="T510" s="69"/>
      <c r="AI510" s="254"/>
      <c r="AO510" s="69"/>
    </row>
    <row r="511" s="67" customFormat="1" customHeight="1" spans="6:41">
      <c r="F511" s="69"/>
      <c r="G511" s="262" t="str">
        <f t="shared" si="13"/>
        <v/>
      </c>
      <c r="H511" s="69"/>
      <c r="I511" s="69"/>
      <c r="J511" s="69"/>
      <c r="K511" s="69"/>
      <c r="L511" s="69"/>
      <c r="P511" s="117"/>
      <c r="Q511" s="69"/>
      <c r="R511" s="69"/>
      <c r="S511" s="69"/>
      <c r="T511" s="69"/>
      <c r="AI511" s="254"/>
      <c r="AO511" s="69"/>
    </row>
    <row r="512" s="67" customFormat="1" customHeight="1" spans="6:41">
      <c r="F512" s="69"/>
      <c r="G512" s="262" t="str">
        <f t="shared" si="13"/>
        <v/>
      </c>
      <c r="H512" s="69"/>
      <c r="I512" s="69"/>
      <c r="J512" s="69"/>
      <c r="K512" s="69"/>
      <c r="L512" s="69"/>
      <c r="P512" s="117"/>
      <c r="Q512" s="69"/>
      <c r="R512" s="69"/>
      <c r="S512" s="69"/>
      <c r="T512" s="69"/>
      <c r="AI512" s="254"/>
      <c r="AO512" s="69"/>
    </row>
    <row r="513" s="67" customFormat="1" customHeight="1" spans="6:41">
      <c r="F513" s="69"/>
      <c r="G513" s="262" t="str">
        <f t="shared" si="13"/>
        <v/>
      </c>
      <c r="H513" s="69"/>
      <c r="I513" s="69"/>
      <c r="J513" s="69"/>
      <c r="K513" s="69"/>
      <c r="L513" s="69"/>
      <c r="P513" s="117"/>
      <c r="Q513" s="69"/>
      <c r="R513" s="69"/>
      <c r="S513" s="69"/>
      <c r="T513" s="69"/>
      <c r="AI513" s="254"/>
      <c r="AO513" s="69"/>
    </row>
    <row r="514" s="67" customFormat="1" customHeight="1" spans="6:41">
      <c r="F514" s="69"/>
      <c r="G514" s="262" t="str">
        <f t="shared" ref="G514:G577" si="14">IF(H514="","",IF(H514=I514,H514,_xlfn.CONCAT(H514,"-",I514)))</f>
        <v/>
      </c>
      <c r="H514" s="69"/>
      <c r="I514" s="69"/>
      <c r="J514" s="69"/>
      <c r="K514" s="69"/>
      <c r="L514" s="69"/>
      <c r="P514" s="117"/>
      <c r="Q514" s="69"/>
      <c r="R514" s="69"/>
      <c r="S514" s="69"/>
      <c r="T514" s="69"/>
      <c r="AI514" s="254"/>
      <c r="AO514" s="69"/>
    </row>
    <row r="515" s="67" customFormat="1" customHeight="1" spans="6:41">
      <c r="F515" s="69"/>
      <c r="G515" s="262" t="str">
        <f t="shared" si="14"/>
        <v/>
      </c>
      <c r="H515" s="69"/>
      <c r="I515" s="69"/>
      <c r="J515" s="69"/>
      <c r="K515" s="69"/>
      <c r="L515" s="69"/>
      <c r="P515" s="117"/>
      <c r="Q515" s="69"/>
      <c r="R515" s="69"/>
      <c r="S515" s="69"/>
      <c r="T515" s="69"/>
      <c r="AI515" s="254"/>
      <c r="AO515" s="69"/>
    </row>
    <row r="516" s="67" customFormat="1" customHeight="1" spans="6:41">
      <c r="F516" s="69"/>
      <c r="G516" s="262" t="str">
        <f t="shared" si="14"/>
        <v/>
      </c>
      <c r="H516" s="69"/>
      <c r="I516" s="69"/>
      <c r="J516" s="69"/>
      <c r="K516" s="69"/>
      <c r="L516" s="69"/>
      <c r="P516" s="117"/>
      <c r="Q516" s="69"/>
      <c r="R516" s="69"/>
      <c r="S516" s="69"/>
      <c r="T516" s="69"/>
      <c r="AI516" s="254"/>
      <c r="AO516" s="69"/>
    </row>
    <row r="517" s="67" customFormat="1" customHeight="1" spans="6:41">
      <c r="F517" s="69"/>
      <c r="G517" s="262" t="str">
        <f t="shared" si="14"/>
        <v/>
      </c>
      <c r="H517" s="69"/>
      <c r="I517" s="69"/>
      <c r="J517" s="69"/>
      <c r="K517" s="69"/>
      <c r="L517" s="69"/>
      <c r="P517" s="117"/>
      <c r="Q517" s="69"/>
      <c r="R517" s="69"/>
      <c r="S517" s="69"/>
      <c r="T517" s="69"/>
      <c r="AI517" s="254"/>
      <c r="AO517" s="69"/>
    </row>
    <row r="518" s="67" customFormat="1" customHeight="1" spans="6:41">
      <c r="F518" s="69"/>
      <c r="G518" s="262" t="str">
        <f t="shared" si="14"/>
        <v/>
      </c>
      <c r="H518" s="69"/>
      <c r="I518" s="69"/>
      <c r="J518" s="69"/>
      <c r="K518" s="69"/>
      <c r="L518" s="69"/>
      <c r="P518" s="117"/>
      <c r="Q518" s="69"/>
      <c r="R518" s="69"/>
      <c r="S518" s="69"/>
      <c r="T518" s="69"/>
      <c r="AI518" s="254"/>
      <c r="AO518" s="69"/>
    </row>
    <row r="519" s="67" customFormat="1" customHeight="1" spans="6:41">
      <c r="F519" s="69"/>
      <c r="G519" s="262" t="str">
        <f t="shared" si="14"/>
        <v/>
      </c>
      <c r="H519" s="69"/>
      <c r="I519" s="69"/>
      <c r="J519" s="69"/>
      <c r="K519" s="69"/>
      <c r="L519" s="69"/>
      <c r="P519" s="117"/>
      <c r="Q519" s="69"/>
      <c r="R519" s="69"/>
      <c r="S519" s="69"/>
      <c r="T519" s="69"/>
      <c r="AI519" s="254"/>
      <c r="AO519" s="69"/>
    </row>
    <row r="520" s="67" customFormat="1" customHeight="1" spans="6:41">
      <c r="F520" s="69"/>
      <c r="G520" s="262" t="str">
        <f t="shared" si="14"/>
        <v/>
      </c>
      <c r="H520" s="69"/>
      <c r="I520" s="69"/>
      <c r="J520" s="69"/>
      <c r="K520" s="69"/>
      <c r="L520" s="69"/>
      <c r="P520" s="117"/>
      <c r="Q520" s="69"/>
      <c r="R520" s="69"/>
      <c r="S520" s="69"/>
      <c r="T520" s="69"/>
      <c r="AI520" s="254"/>
      <c r="AO520" s="69"/>
    </row>
    <row r="521" s="67" customFormat="1" customHeight="1" spans="6:41">
      <c r="F521" s="69"/>
      <c r="G521" s="262" t="str">
        <f t="shared" si="14"/>
        <v/>
      </c>
      <c r="H521" s="69"/>
      <c r="I521" s="69"/>
      <c r="J521" s="69"/>
      <c r="K521" s="69"/>
      <c r="L521" s="69"/>
      <c r="P521" s="117"/>
      <c r="Q521" s="69"/>
      <c r="R521" s="69"/>
      <c r="S521" s="69"/>
      <c r="T521" s="69"/>
      <c r="AI521" s="254"/>
      <c r="AO521" s="69"/>
    </row>
    <row r="522" s="67" customFormat="1" customHeight="1" spans="6:41">
      <c r="F522" s="69"/>
      <c r="G522" s="262" t="str">
        <f t="shared" si="14"/>
        <v/>
      </c>
      <c r="H522" s="69"/>
      <c r="I522" s="69"/>
      <c r="J522" s="69"/>
      <c r="K522" s="69"/>
      <c r="L522" s="69"/>
      <c r="P522" s="117"/>
      <c r="Q522" s="69"/>
      <c r="R522" s="69"/>
      <c r="S522" s="69"/>
      <c r="T522" s="69"/>
      <c r="AI522" s="254"/>
      <c r="AO522" s="69"/>
    </row>
    <row r="523" s="67" customFormat="1" customHeight="1" spans="6:41">
      <c r="F523" s="69"/>
      <c r="G523" s="262" t="str">
        <f t="shared" si="14"/>
        <v/>
      </c>
      <c r="H523" s="69"/>
      <c r="I523" s="69"/>
      <c r="J523" s="69"/>
      <c r="K523" s="69"/>
      <c r="L523" s="69"/>
      <c r="P523" s="117"/>
      <c r="Q523" s="69"/>
      <c r="R523" s="69"/>
      <c r="S523" s="69"/>
      <c r="T523" s="69"/>
      <c r="AI523" s="254"/>
      <c r="AO523" s="69"/>
    </row>
    <row r="524" s="67" customFormat="1" customHeight="1" spans="6:41">
      <c r="F524" s="69"/>
      <c r="G524" s="262" t="str">
        <f t="shared" si="14"/>
        <v/>
      </c>
      <c r="H524" s="69"/>
      <c r="I524" s="69"/>
      <c r="J524" s="69"/>
      <c r="K524" s="69"/>
      <c r="L524" s="69"/>
      <c r="P524" s="117"/>
      <c r="Q524" s="69"/>
      <c r="R524" s="69"/>
      <c r="S524" s="69"/>
      <c r="T524" s="69"/>
      <c r="AI524" s="254"/>
      <c r="AO524" s="69"/>
    </row>
    <row r="525" s="67" customFormat="1" customHeight="1" spans="6:41">
      <c r="F525" s="69"/>
      <c r="G525" s="262" t="str">
        <f t="shared" si="14"/>
        <v/>
      </c>
      <c r="H525" s="69"/>
      <c r="I525" s="69"/>
      <c r="J525" s="69"/>
      <c r="K525" s="69"/>
      <c r="L525" s="69"/>
      <c r="P525" s="117"/>
      <c r="Q525" s="69"/>
      <c r="R525" s="69"/>
      <c r="S525" s="69"/>
      <c r="T525" s="69"/>
      <c r="AI525" s="254"/>
      <c r="AO525" s="69"/>
    </row>
    <row r="526" s="67" customFormat="1" customHeight="1" spans="6:41">
      <c r="F526" s="69"/>
      <c r="G526" s="262" t="str">
        <f t="shared" si="14"/>
        <v/>
      </c>
      <c r="H526" s="69"/>
      <c r="I526" s="69"/>
      <c r="J526" s="69"/>
      <c r="K526" s="69"/>
      <c r="L526" s="69"/>
      <c r="P526" s="117"/>
      <c r="Q526" s="69"/>
      <c r="R526" s="69"/>
      <c r="S526" s="69"/>
      <c r="T526" s="69"/>
      <c r="AI526" s="254"/>
      <c r="AO526" s="69"/>
    </row>
    <row r="527" s="67" customFormat="1" customHeight="1" spans="6:41">
      <c r="F527" s="69"/>
      <c r="G527" s="262" t="str">
        <f t="shared" si="14"/>
        <v/>
      </c>
      <c r="H527" s="69"/>
      <c r="I527" s="69"/>
      <c r="J527" s="69"/>
      <c r="K527" s="69"/>
      <c r="L527" s="69"/>
      <c r="P527" s="117"/>
      <c r="Q527" s="69"/>
      <c r="R527" s="69"/>
      <c r="S527" s="69"/>
      <c r="T527" s="69"/>
      <c r="AI527" s="254"/>
      <c r="AO527" s="69"/>
    </row>
    <row r="528" s="67" customFormat="1" customHeight="1" spans="6:41">
      <c r="F528" s="69"/>
      <c r="G528" s="262" t="str">
        <f t="shared" si="14"/>
        <v/>
      </c>
      <c r="H528" s="69"/>
      <c r="I528" s="69"/>
      <c r="J528" s="69"/>
      <c r="K528" s="69"/>
      <c r="L528" s="69"/>
      <c r="P528" s="117"/>
      <c r="Q528" s="69"/>
      <c r="R528" s="69"/>
      <c r="S528" s="69"/>
      <c r="T528" s="69"/>
      <c r="AI528" s="254"/>
      <c r="AO528" s="69"/>
    </row>
    <row r="529" s="67" customFormat="1" customHeight="1" spans="6:41">
      <c r="F529" s="69"/>
      <c r="G529" s="262" t="str">
        <f t="shared" si="14"/>
        <v/>
      </c>
      <c r="H529" s="69"/>
      <c r="I529" s="69"/>
      <c r="J529" s="69"/>
      <c r="K529" s="69"/>
      <c r="L529" s="69"/>
      <c r="P529" s="117"/>
      <c r="Q529" s="69"/>
      <c r="R529" s="69"/>
      <c r="S529" s="69"/>
      <c r="T529" s="69"/>
      <c r="AI529" s="254"/>
      <c r="AO529" s="69"/>
    </row>
    <row r="530" s="67" customFormat="1" customHeight="1" spans="6:41">
      <c r="F530" s="69"/>
      <c r="G530" s="262" t="str">
        <f t="shared" si="14"/>
        <v/>
      </c>
      <c r="H530" s="69"/>
      <c r="I530" s="69"/>
      <c r="J530" s="69"/>
      <c r="K530" s="69"/>
      <c r="L530" s="69"/>
      <c r="P530" s="117"/>
      <c r="Q530" s="69"/>
      <c r="R530" s="69"/>
      <c r="S530" s="69"/>
      <c r="T530" s="69"/>
      <c r="AI530" s="254"/>
      <c r="AO530" s="69"/>
    </row>
    <row r="531" s="67" customFormat="1" customHeight="1" spans="6:41">
      <c r="F531" s="69"/>
      <c r="G531" s="262" t="str">
        <f t="shared" si="14"/>
        <v/>
      </c>
      <c r="H531" s="69"/>
      <c r="I531" s="69"/>
      <c r="J531" s="69"/>
      <c r="K531" s="69"/>
      <c r="L531" s="69"/>
      <c r="P531" s="117"/>
      <c r="Q531" s="69"/>
      <c r="R531" s="69"/>
      <c r="S531" s="69"/>
      <c r="T531" s="69"/>
      <c r="AI531" s="254"/>
      <c r="AO531" s="69"/>
    </row>
    <row r="532" s="67" customFormat="1" customHeight="1" spans="6:41">
      <c r="F532" s="69"/>
      <c r="G532" s="262" t="str">
        <f t="shared" si="14"/>
        <v/>
      </c>
      <c r="H532" s="69"/>
      <c r="I532" s="69"/>
      <c r="J532" s="69"/>
      <c r="K532" s="69"/>
      <c r="L532" s="69"/>
      <c r="P532" s="117"/>
      <c r="Q532" s="69"/>
      <c r="R532" s="69"/>
      <c r="S532" s="69"/>
      <c r="T532" s="69"/>
      <c r="AI532" s="254"/>
      <c r="AO532" s="69"/>
    </row>
    <row r="533" s="67" customFormat="1" customHeight="1" spans="6:41">
      <c r="F533" s="69"/>
      <c r="G533" s="262" t="str">
        <f t="shared" si="14"/>
        <v/>
      </c>
      <c r="H533" s="69"/>
      <c r="I533" s="69"/>
      <c r="J533" s="69"/>
      <c r="K533" s="69"/>
      <c r="L533" s="69"/>
      <c r="P533" s="117"/>
      <c r="Q533" s="69"/>
      <c r="R533" s="69"/>
      <c r="S533" s="69"/>
      <c r="T533" s="69"/>
      <c r="AI533" s="254"/>
      <c r="AO533" s="69"/>
    </row>
    <row r="534" s="67" customFormat="1" customHeight="1" spans="6:41">
      <c r="F534" s="69"/>
      <c r="G534" s="262" t="str">
        <f t="shared" si="14"/>
        <v/>
      </c>
      <c r="H534" s="69"/>
      <c r="I534" s="69"/>
      <c r="J534" s="69"/>
      <c r="K534" s="69"/>
      <c r="L534" s="69"/>
      <c r="P534" s="117"/>
      <c r="Q534" s="69"/>
      <c r="R534" s="69"/>
      <c r="S534" s="69"/>
      <c r="T534" s="69"/>
      <c r="AI534" s="254"/>
      <c r="AO534" s="69"/>
    </row>
    <row r="535" s="67" customFormat="1" customHeight="1" spans="6:41">
      <c r="F535" s="69"/>
      <c r="G535" s="262" t="str">
        <f t="shared" si="14"/>
        <v/>
      </c>
      <c r="H535" s="69"/>
      <c r="I535" s="69"/>
      <c r="J535" s="69"/>
      <c r="K535" s="69"/>
      <c r="L535" s="69"/>
      <c r="P535" s="117"/>
      <c r="Q535" s="69"/>
      <c r="R535" s="69"/>
      <c r="S535" s="69"/>
      <c r="T535" s="69"/>
      <c r="AI535" s="254"/>
      <c r="AO535" s="69"/>
    </row>
    <row r="536" s="67" customFormat="1" customHeight="1" spans="6:41">
      <c r="F536" s="69"/>
      <c r="G536" s="262" t="str">
        <f t="shared" si="14"/>
        <v/>
      </c>
      <c r="H536" s="69"/>
      <c r="I536" s="69"/>
      <c r="J536" s="69"/>
      <c r="K536" s="69"/>
      <c r="L536" s="69"/>
      <c r="P536" s="117"/>
      <c r="Q536" s="69"/>
      <c r="R536" s="69"/>
      <c r="S536" s="69"/>
      <c r="T536" s="69"/>
      <c r="AI536" s="254"/>
      <c r="AO536" s="69"/>
    </row>
    <row r="537" s="67" customFormat="1" customHeight="1" spans="6:41">
      <c r="F537" s="69"/>
      <c r="G537" s="262" t="str">
        <f t="shared" si="14"/>
        <v/>
      </c>
      <c r="H537" s="69"/>
      <c r="I537" s="69"/>
      <c r="J537" s="69"/>
      <c r="K537" s="69"/>
      <c r="L537" s="69"/>
      <c r="P537" s="117"/>
      <c r="Q537" s="69"/>
      <c r="R537" s="69"/>
      <c r="S537" s="69"/>
      <c r="T537" s="69"/>
      <c r="AI537" s="254"/>
      <c r="AO537" s="69"/>
    </row>
    <row r="538" s="67" customFormat="1" customHeight="1" spans="6:41">
      <c r="F538" s="69"/>
      <c r="G538" s="262" t="str">
        <f t="shared" si="14"/>
        <v/>
      </c>
      <c r="H538" s="69"/>
      <c r="I538" s="69"/>
      <c r="J538" s="69"/>
      <c r="K538" s="69"/>
      <c r="L538" s="69"/>
      <c r="P538" s="117"/>
      <c r="Q538" s="69"/>
      <c r="R538" s="69"/>
      <c r="S538" s="69"/>
      <c r="T538" s="69"/>
      <c r="AI538" s="254"/>
      <c r="AO538" s="69"/>
    </row>
    <row r="539" s="67" customFormat="1" customHeight="1" spans="6:41">
      <c r="F539" s="69"/>
      <c r="G539" s="262" t="str">
        <f t="shared" si="14"/>
        <v/>
      </c>
      <c r="H539" s="69"/>
      <c r="I539" s="69"/>
      <c r="J539" s="69"/>
      <c r="K539" s="69"/>
      <c r="L539" s="69"/>
      <c r="P539" s="117"/>
      <c r="Q539" s="69"/>
      <c r="R539" s="69"/>
      <c r="S539" s="69"/>
      <c r="T539" s="69"/>
      <c r="AI539" s="254"/>
      <c r="AO539" s="69"/>
    </row>
    <row r="540" s="67" customFormat="1" customHeight="1" spans="6:41">
      <c r="F540" s="69"/>
      <c r="G540" s="262" t="str">
        <f t="shared" si="14"/>
        <v/>
      </c>
      <c r="H540" s="69"/>
      <c r="I540" s="69"/>
      <c r="J540" s="69"/>
      <c r="K540" s="69"/>
      <c r="L540" s="69"/>
      <c r="P540" s="117"/>
      <c r="Q540" s="69"/>
      <c r="R540" s="69"/>
      <c r="S540" s="69"/>
      <c r="T540" s="69"/>
      <c r="AI540" s="254"/>
      <c r="AO540" s="69"/>
    </row>
    <row r="541" s="67" customFormat="1" customHeight="1" spans="6:41">
      <c r="F541" s="69"/>
      <c r="G541" s="262" t="str">
        <f t="shared" si="14"/>
        <v/>
      </c>
      <c r="H541" s="69"/>
      <c r="I541" s="69"/>
      <c r="J541" s="69"/>
      <c r="K541" s="69"/>
      <c r="L541" s="69"/>
      <c r="P541" s="117"/>
      <c r="Q541" s="69"/>
      <c r="R541" s="69"/>
      <c r="S541" s="69"/>
      <c r="T541" s="69"/>
      <c r="AI541" s="254"/>
      <c r="AO541" s="69"/>
    </row>
    <row r="542" s="67" customFormat="1" customHeight="1" spans="6:41">
      <c r="F542" s="69"/>
      <c r="G542" s="262" t="str">
        <f t="shared" si="14"/>
        <v/>
      </c>
      <c r="H542" s="69"/>
      <c r="I542" s="69"/>
      <c r="J542" s="69"/>
      <c r="K542" s="69"/>
      <c r="L542" s="69"/>
      <c r="P542" s="117"/>
      <c r="Q542" s="69"/>
      <c r="R542" s="69"/>
      <c r="S542" s="69"/>
      <c r="T542" s="69"/>
      <c r="AI542" s="254"/>
      <c r="AO542" s="69"/>
    </row>
    <row r="543" s="67" customFormat="1" customHeight="1" spans="6:41">
      <c r="F543" s="69"/>
      <c r="G543" s="262" t="str">
        <f t="shared" si="14"/>
        <v/>
      </c>
      <c r="H543" s="69"/>
      <c r="I543" s="69"/>
      <c r="J543" s="69"/>
      <c r="K543" s="69"/>
      <c r="L543" s="69"/>
      <c r="P543" s="117"/>
      <c r="Q543" s="69"/>
      <c r="R543" s="69"/>
      <c r="S543" s="69"/>
      <c r="T543" s="69"/>
      <c r="AI543" s="254"/>
      <c r="AO543" s="69"/>
    </row>
    <row r="544" s="67" customFormat="1" customHeight="1" spans="6:41">
      <c r="F544" s="69"/>
      <c r="G544" s="262" t="str">
        <f t="shared" si="14"/>
        <v/>
      </c>
      <c r="H544" s="69"/>
      <c r="I544" s="69"/>
      <c r="J544" s="69"/>
      <c r="K544" s="69"/>
      <c r="L544" s="69"/>
      <c r="P544" s="117"/>
      <c r="Q544" s="69"/>
      <c r="R544" s="69"/>
      <c r="S544" s="69"/>
      <c r="T544" s="69"/>
      <c r="AI544" s="254"/>
      <c r="AO544" s="69"/>
    </row>
    <row r="545" s="67" customFormat="1" customHeight="1" spans="6:41">
      <c r="F545" s="69"/>
      <c r="G545" s="262" t="str">
        <f t="shared" si="14"/>
        <v/>
      </c>
      <c r="H545" s="69"/>
      <c r="I545" s="69"/>
      <c r="J545" s="69"/>
      <c r="K545" s="69"/>
      <c r="L545" s="69"/>
      <c r="P545" s="117"/>
      <c r="Q545" s="69"/>
      <c r="R545" s="69"/>
      <c r="S545" s="69"/>
      <c r="T545" s="69"/>
      <c r="AI545" s="254"/>
      <c r="AO545" s="69"/>
    </row>
    <row r="546" s="67" customFormat="1" customHeight="1" spans="6:41">
      <c r="F546" s="69"/>
      <c r="G546" s="262" t="str">
        <f t="shared" si="14"/>
        <v/>
      </c>
      <c r="H546" s="69"/>
      <c r="I546" s="69"/>
      <c r="J546" s="69"/>
      <c r="K546" s="69"/>
      <c r="L546" s="69"/>
      <c r="P546" s="117"/>
      <c r="Q546" s="69"/>
      <c r="R546" s="69"/>
      <c r="S546" s="69"/>
      <c r="T546" s="69"/>
      <c r="AI546" s="254"/>
      <c r="AO546" s="69"/>
    </row>
    <row r="547" s="67" customFormat="1" customHeight="1" spans="6:41">
      <c r="F547" s="69"/>
      <c r="G547" s="262" t="str">
        <f t="shared" si="14"/>
        <v/>
      </c>
      <c r="H547" s="69"/>
      <c r="I547" s="69"/>
      <c r="J547" s="69"/>
      <c r="K547" s="69"/>
      <c r="L547" s="69"/>
      <c r="P547" s="117"/>
      <c r="Q547" s="69"/>
      <c r="R547" s="69"/>
      <c r="S547" s="69"/>
      <c r="T547" s="69"/>
      <c r="AI547" s="254"/>
      <c r="AO547" s="69"/>
    </row>
    <row r="548" s="67" customFormat="1" customHeight="1" spans="6:41">
      <c r="F548" s="69"/>
      <c r="G548" s="262" t="str">
        <f t="shared" si="14"/>
        <v/>
      </c>
      <c r="H548" s="69"/>
      <c r="I548" s="69"/>
      <c r="J548" s="69"/>
      <c r="K548" s="69"/>
      <c r="L548" s="69"/>
      <c r="P548" s="117"/>
      <c r="Q548" s="69"/>
      <c r="R548" s="69"/>
      <c r="S548" s="69"/>
      <c r="T548" s="69"/>
      <c r="AI548" s="254"/>
      <c r="AO548" s="69"/>
    </row>
    <row r="549" s="67" customFormat="1" customHeight="1" spans="6:41">
      <c r="F549" s="69"/>
      <c r="G549" s="262" t="str">
        <f t="shared" si="14"/>
        <v/>
      </c>
      <c r="H549" s="69"/>
      <c r="I549" s="69"/>
      <c r="J549" s="69"/>
      <c r="K549" s="69"/>
      <c r="L549" s="69"/>
      <c r="P549" s="117"/>
      <c r="Q549" s="69"/>
      <c r="R549" s="69"/>
      <c r="S549" s="69"/>
      <c r="T549" s="69"/>
      <c r="AI549" s="254"/>
      <c r="AO549" s="69"/>
    </row>
    <row r="550" s="67" customFormat="1" customHeight="1" spans="6:41">
      <c r="F550" s="69"/>
      <c r="G550" s="262" t="str">
        <f t="shared" si="14"/>
        <v/>
      </c>
      <c r="H550" s="69"/>
      <c r="I550" s="69"/>
      <c r="J550" s="69"/>
      <c r="K550" s="69"/>
      <c r="L550" s="69"/>
      <c r="P550" s="117"/>
      <c r="Q550" s="69"/>
      <c r="R550" s="69"/>
      <c r="S550" s="69"/>
      <c r="T550" s="69"/>
      <c r="AI550" s="254"/>
      <c r="AO550" s="69"/>
    </row>
    <row r="551" s="67" customFormat="1" customHeight="1" spans="6:41">
      <c r="F551" s="69"/>
      <c r="G551" s="262" t="str">
        <f t="shared" si="14"/>
        <v/>
      </c>
      <c r="H551" s="69"/>
      <c r="I551" s="69"/>
      <c r="J551" s="69"/>
      <c r="K551" s="69"/>
      <c r="L551" s="69"/>
      <c r="P551" s="117"/>
      <c r="Q551" s="69"/>
      <c r="R551" s="69"/>
      <c r="S551" s="69"/>
      <c r="T551" s="69"/>
      <c r="AI551" s="254"/>
      <c r="AO551" s="69"/>
    </row>
    <row r="552" s="67" customFormat="1" customHeight="1" spans="6:41">
      <c r="F552" s="69"/>
      <c r="G552" s="262" t="str">
        <f t="shared" si="14"/>
        <v/>
      </c>
      <c r="H552" s="69"/>
      <c r="I552" s="69"/>
      <c r="J552" s="69"/>
      <c r="K552" s="69"/>
      <c r="L552" s="69"/>
      <c r="P552" s="117"/>
      <c r="Q552" s="69"/>
      <c r="R552" s="69"/>
      <c r="S552" s="69"/>
      <c r="T552" s="69"/>
      <c r="AI552" s="254"/>
      <c r="AO552" s="69"/>
    </row>
    <row r="553" s="67" customFormat="1" customHeight="1" spans="6:41">
      <c r="F553" s="69"/>
      <c r="G553" s="262" t="str">
        <f t="shared" si="14"/>
        <v/>
      </c>
      <c r="H553" s="69"/>
      <c r="I553" s="69"/>
      <c r="J553" s="69"/>
      <c r="K553" s="69"/>
      <c r="L553" s="69"/>
      <c r="P553" s="117"/>
      <c r="Q553" s="69"/>
      <c r="R553" s="69"/>
      <c r="S553" s="69"/>
      <c r="T553" s="69"/>
      <c r="AI553" s="254"/>
      <c r="AO553" s="69"/>
    </row>
    <row r="554" s="67" customFormat="1" customHeight="1" spans="6:41">
      <c r="F554" s="69"/>
      <c r="G554" s="262" t="str">
        <f t="shared" si="14"/>
        <v/>
      </c>
      <c r="H554" s="69"/>
      <c r="I554" s="69"/>
      <c r="J554" s="69"/>
      <c r="K554" s="69"/>
      <c r="L554" s="69"/>
      <c r="P554" s="117"/>
      <c r="Q554" s="69"/>
      <c r="R554" s="69"/>
      <c r="S554" s="69"/>
      <c r="T554" s="69"/>
      <c r="AI554" s="254"/>
      <c r="AO554" s="69"/>
    </row>
    <row r="555" s="67" customFormat="1" customHeight="1" spans="6:41">
      <c r="F555" s="69"/>
      <c r="G555" s="262" t="str">
        <f t="shared" si="14"/>
        <v/>
      </c>
      <c r="H555" s="69"/>
      <c r="I555" s="69"/>
      <c r="J555" s="69"/>
      <c r="K555" s="69"/>
      <c r="L555" s="69"/>
      <c r="P555" s="117"/>
      <c r="Q555" s="69"/>
      <c r="R555" s="69"/>
      <c r="S555" s="69"/>
      <c r="T555" s="69"/>
      <c r="AI555" s="254"/>
      <c r="AO555" s="69"/>
    </row>
    <row r="556" s="67" customFormat="1" customHeight="1" spans="6:41">
      <c r="F556" s="69"/>
      <c r="G556" s="262" t="str">
        <f t="shared" si="14"/>
        <v/>
      </c>
      <c r="H556" s="69"/>
      <c r="I556" s="69"/>
      <c r="J556" s="69"/>
      <c r="K556" s="69"/>
      <c r="L556" s="69"/>
      <c r="P556" s="117"/>
      <c r="Q556" s="69"/>
      <c r="R556" s="69"/>
      <c r="S556" s="69"/>
      <c r="T556" s="69"/>
      <c r="AI556" s="254"/>
      <c r="AO556" s="69"/>
    </row>
    <row r="557" s="67" customFormat="1" customHeight="1" spans="6:41">
      <c r="F557" s="69"/>
      <c r="G557" s="262" t="str">
        <f t="shared" si="14"/>
        <v/>
      </c>
      <c r="H557" s="69"/>
      <c r="I557" s="69"/>
      <c r="J557" s="69"/>
      <c r="K557" s="69"/>
      <c r="L557" s="69"/>
      <c r="P557" s="117"/>
      <c r="Q557" s="69"/>
      <c r="R557" s="69"/>
      <c r="S557" s="69"/>
      <c r="T557" s="69"/>
      <c r="AI557" s="254"/>
      <c r="AO557" s="69"/>
    </row>
    <row r="558" s="67" customFormat="1" customHeight="1" spans="6:41">
      <c r="F558" s="69"/>
      <c r="G558" s="262" t="str">
        <f t="shared" si="14"/>
        <v/>
      </c>
      <c r="H558" s="69"/>
      <c r="I558" s="69"/>
      <c r="J558" s="69"/>
      <c r="K558" s="69"/>
      <c r="L558" s="69"/>
      <c r="P558" s="117"/>
      <c r="Q558" s="69"/>
      <c r="R558" s="69"/>
      <c r="S558" s="69"/>
      <c r="T558" s="69"/>
      <c r="AI558" s="254"/>
      <c r="AO558" s="69"/>
    </row>
    <row r="559" s="67" customFormat="1" customHeight="1" spans="6:41">
      <c r="F559" s="69"/>
      <c r="G559" s="262" t="str">
        <f t="shared" si="14"/>
        <v/>
      </c>
      <c r="H559" s="69"/>
      <c r="I559" s="69"/>
      <c r="J559" s="69"/>
      <c r="K559" s="69"/>
      <c r="L559" s="69"/>
      <c r="P559" s="117"/>
      <c r="Q559" s="69"/>
      <c r="R559" s="69"/>
      <c r="S559" s="69"/>
      <c r="T559" s="69"/>
      <c r="AI559" s="254"/>
      <c r="AO559" s="69"/>
    </row>
    <row r="560" s="67" customFormat="1" customHeight="1" spans="6:41">
      <c r="F560" s="69"/>
      <c r="G560" s="262" t="str">
        <f t="shared" si="14"/>
        <v/>
      </c>
      <c r="H560" s="69"/>
      <c r="I560" s="69"/>
      <c r="J560" s="69"/>
      <c r="K560" s="69"/>
      <c r="L560" s="69"/>
      <c r="P560" s="117"/>
      <c r="Q560" s="69"/>
      <c r="R560" s="69"/>
      <c r="S560" s="69"/>
      <c r="T560" s="69"/>
      <c r="AI560" s="254"/>
      <c r="AO560" s="69"/>
    </row>
    <row r="561" s="67" customFormat="1" customHeight="1" spans="6:41">
      <c r="F561" s="69"/>
      <c r="G561" s="262" t="str">
        <f t="shared" si="14"/>
        <v/>
      </c>
      <c r="H561" s="69"/>
      <c r="I561" s="69"/>
      <c r="J561" s="69"/>
      <c r="K561" s="69"/>
      <c r="L561" s="69"/>
      <c r="P561" s="117"/>
      <c r="Q561" s="69"/>
      <c r="R561" s="69"/>
      <c r="S561" s="69"/>
      <c r="T561" s="69"/>
      <c r="AI561" s="254"/>
      <c r="AO561" s="69"/>
    </row>
    <row r="562" s="67" customFormat="1" customHeight="1" spans="6:41">
      <c r="F562" s="69"/>
      <c r="G562" s="262" t="str">
        <f t="shared" si="14"/>
        <v/>
      </c>
      <c r="H562" s="69"/>
      <c r="I562" s="69"/>
      <c r="J562" s="69"/>
      <c r="K562" s="69"/>
      <c r="L562" s="69"/>
      <c r="P562" s="117"/>
      <c r="Q562" s="69"/>
      <c r="R562" s="69"/>
      <c r="S562" s="69"/>
      <c r="T562" s="69"/>
      <c r="AI562" s="254"/>
      <c r="AO562" s="69"/>
    </row>
    <row r="563" s="67" customFormat="1" customHeight="1" spans="6:41">
      <c r="F563" s="69"/>
      <c r="G563" s="262" t="str">
        <f t="shared" si="14"/>
        <v/>
      </c>
      <c r="H563" s="69"/>
      <c r="I563" s="69"/>
      <c r="J563" s="69"/>
      <c r="K563" s="69"/>
      <c r="L563" s="69"/>
      <c r="P563" s="117"/>
      <c r="Q563" s="69"/>
      <c r="R563" s="69"/>
      <c r="S563" s="69"/>
      <c r="T563" s="69"/>
      <c r="AI563" s="254"/>
      <c r="AO563" s="69"/>
    </row>
    <row r="564" s="67" customFormat="1" customHeight="1" spans="6:41">
      <c r="F564" s="69"/>
      <c r="G564" s="262" t="str">
        <f t="shared" si="14"/>
        <v/>
      </c>
      <c r="H564" s="69"/>
      <c r="I564" s="69"/>
      <c r="J564" s="69"/>
      <c r="K564" s="69"/>
      <c r="L564" s="69"/>
      <c r="P564" s="117"/>
      <c r="Q564" s="69"/>
      <c r="R564" s="69"/>
      <c r="S564" s="69"/>
      <c r="T564" s="69"/>
      <c r="AI564" s="254"/>
      <c r="AO564" s="69"/>
    </row>
    <row r="565" s="67" customFormat="1" customHeight="1" spans="6:41">
      <c r="F565" s="69"/>
      <c r="G565" s="262" t="str">
        <f t="shared" si="14"/>
        <v/>
      </c>
      <c r="H565" s="69"/>
      <c r="I565" s="69"/>
      <c r="J565" s="69"/>
      <c r="K565" s="69"/>
      <c r="L565" s="69"/>
      <c r="P565" s="117"/>
      <c r="Q565" s="69"/>
      <c r="R565" s="69"/>
      <c r="S565" s="69"/>
      <c r="T565" s="69"/>
      <c r="AI565" s="254"/>
      <c r="AO565" s="69"/>
    </row>
    <row r="566" s="67" customFormat="1" customHeight="1" spans="6:41">
      <c r="F566" s="69"/>
      <c r="G566" s="262" t="str">
        <f t="shared" si="14"/>
        <v/>
      </c>
      <c r="H566" s="69"/>
      <c r="I566" s="69"/>
      <c r="J566" s="69"/>
      <c r="K566" s="69"/>
      <c r="L566" s="69"/>
      <c r="P566" s="117"/>
      <c r="Q566" s="69"/>
      <c r="R566" s="69"/>
      <c r="S566" s="69"/>
      <c r="T566" s="69"/>
      <c r="AI566" s="254"/>
      <c r="AO566" s="69"/>
    </row>
    <row r="567" s="67" customFormat="1" customHeight="1" spans="6:41">
      <c r="F567" s="69"/>
      <c r="G567" s="262" t="str">
        <f t="shared" si="14"/>
        <v/>
      </c>
      <c r="H567" s="69"/>
      <c r="I567" s="69"/>
      <c r="J567" s="69"/>
      <c r="K567" s="69"/>
      <c r="L567" s="69"/>
      <c r="P567" s="117"/>
      <c r="Q567" s="69"/>
      <c r="R567" s="69"/>
      <c r="S567" s="69"/>
      <c r="T567" s="69"/>
      <c r="AI567" s="254"/>
      <c r="AO567" s="69"/>
    </row>
    <row r="568" s="67" customFormat="1" customHeight="1" spans="6:41">
      <c r="F568" s="69"/>
      <c r="G568" s="262" t="str">
        <f t="shared" si="14"/>
        <v/>
      </c>
      <c r="H568" s="69"/>
      <c r="I568" s="69"/>
      <c r="J568" s="69"/>
      <c r="K568" s="69"/>
      <c r="L568" s="69"/>
      <c r="P568" s="117"/>
      <c r="Q568" s="69"/>
      <c r="R568" s="69"/>
      <c r="S568" s="69"/>
      <c r="T568" s="69"/>
      <c r="AI568" s="254"/>
      <c r="AO568" s="69"/>
    </row>
    <row r="569" s="67" customFormat="1" customHeight="1" spans="6:41">
      <c r="F569" s="69"/>
      <c r="G569" s="262" t="str">
        <f t="shared" si="14"/>
        <v/>
      </c>
      <c r="H569" s="69"/>
      <c r="I569" s="69"/>
      <c r="J569" s="69"/>
      <c r="K569" s="69"/>
      <c r="L569" s="69"/>
      <c r="P569" s="117"/>
      <c r="Q569" s="69"/>
      <c r="R569" s="69"/>
      <c r="S569" s="69"/>
      <c r="T569" s="69"/>
      <c r="AI569" s="254"/>
      <c r="AO569" s="69"/>
    </row>
    <row r="570" s="67" customFormat="1" customHeight="1" spans="6:41">
      <c r="F570" s="69"/>
      <c r="G570" s="262" t="str">
        <f t="shared" si="14"/>
        <v/>
      </c>
      <c r="H570" s="69"/>
      <c r="I570" s="69"/>
      <c r="J570" s="69"/>
      <c r="K570" s="69"/>
      <c r="L570" s="69"/>
      <c r="P570" s="117"/>
      <c r="Q570" s="69"/>
      <c r="R570" s="69"/>
      <c r="S570" s="69"/>
      <c r="T570" s="69"/>
      <c r="AI570" s="254"/>
      <c r="AO570" s="69"/>
    </row>
    <row r="571" s="67" customFormat="1" customHeight="1" spans="6:41">
      <c r="F571" s="69"/>
      <c r="G571" s="262" t="str">
        <f t="shared" si="14"/>
        <v/>
      </c>
      <c r="H571" s="69"/>
      <c r="I571" s="69"/>
      <c r="J571" s="69"/>
      <c r="K571" s="69"/>
      <c r="L571" s="69"/>
      <c r="P571" s="117"/>
      <c r="Q571" s="69"/>
      <c r="R571" s="69"/>
      <c r="S571" s="69"/>
      <c r="T571" s="69"/>
      <c r="AI571" s="254"/>
      <c r="AO571" s="69"/>
    </row>
    <row r="572" s="67" customFormat="1" customHeight="1" spans="6:41">
      <c r="F572" s="69"/>
      <c r="G572" s="262" t="str">
        <f t="shared" si="14"/>
        <v/>
      </c>
      <c r="H572" s="69"/>
      <c r="I572" s="69"/>
      <c r="J572" s="69"/>
      <c r="K572" s="69"/>
      <c r="L572" s="69"/>
      <c r="P572" s="117"/>
      <c r="Q572" s="69"/>
      <c r="R572" s="69"/>
      <c r="S572" s="69"/>
      <c r="T572" s="69"/>
      <c r="AI572" s="254"/>
      <c r="AO572" s="69"/>
    </row>
    <row r="573" s="67" customFormat="1" customHeight="1" spans="6:41">
      <c r="F573" s="69"/>
      <c r="G573" s="262" t="str">
        <f t="shared" si="14"/>
        <v/>
      </c>
      <c r="H573" s="69"/>
      <c r="I573" s="69"/>
      <c r="J573" s="69"/>
      <c r="K573" s="69"/>
      <c r="L573" s="69"/>
      <c r="P573" s="117"/>
      <c r="Q573" s="69"/>
      <c r="R573" s="69"/>
      <c r="S573" s="69"/>
      <c r="T573" s="69"/>
      <c r="AI573" s="254"/>
      <c r="AO573" s="69"/>
    </row>
    <row r="574" s="67" customFormat="1" customHeight="1" spans="6:41">
      <c r="F574" s="69"/>
      <c r="G574" s="262" t="str">
        <f t="shared" si="14"/>
        <v/>
      </c>
      <c r="H574" s="69"/>
      <c r="I574" s="69"/>
      <c r="J574" s="69"/>
      <c r="K574" s="69"/>
      <c r="L574" s="69"/>
      <c r="P574" s="117"/>
      <c r="Q574" s="69"/>
      <c r="R574" s="69"/>
      <c r="S574" s="69"/>
      <c r="T574" s="69"/>
      <c r="AI574" s="254"/>
      <c r="AO574" s="69"/>
    </row>
    <row r="575" s="67" customFormat="1" customHeight="1" spans="6:41">
      <c r="F575" s="69"/>
      <c r="G575" s="262" t="str">
        <f t="shared" si="14"/>
        <v/>
      </c>
      <c r="H575" s="69"/>
      <c r="I575" s="69"/>
      <c r="J575" s="69"/>
      <c r="K575" s="69"/>
      <c r="L575" s="69"/>
      <c r="P575" s="117"/>
      <c r="Q575" s="69"/>
      <c r="R575" s="69"/>
      <c r="S575" s="69"/>
      <c r="T575" s="69"/>
      <c r="AI575" s="254"/>
      <c r="AO575" s="69"/>
    </row>
    <row r="576" s="67" customFormat="1" customHeight="1" spans="6:41">
      <c r="F576" s="69"/>
      <c r="G576" s="262" t="str">
        <f t="shared" si="14"/>
        <v/>
      </c>
      <c r="H576" s="69"/>
      <c r="I576" s="69"/>
      <c r="J576" s="69"/>
      <c r="K576" s="69"/>
      <c r="L576" s="69"/>
      <c r="P576" s="117"/>
      <c r="Q576" s="69"/>
      <c r="R576" s="69"/>
      <c r="S576" s="69"/>
      <c r="T576" s="69"/>
      <c r="AI576" s="254"/>
      <c r="AO576" s="69"/>
    </row>
    <row r="577" s="67" customFormat="1" customHeight="1" spans="6:41">
      <c r="F577" s="69"/>
      <c r="G577" s="262" t="str">
        <f t="shared" si="14"/>
        <v/>
      </c>
      <c r="H577" s="69"/>
      <c r="I577" s="69"/>
      <c r="J577" s="69"/>
      <c r="K577" s="69"/>
      <c r="L577" s="69"/>
      <c r="P577" s="117"/>
      <c r="Q577" s="69"/>
      <c r="R577" s="69"/>
      <c r="S577" s="69"/>
      <c r="T577" s="69"/>
      <c r="AI577" s="254"/>
      <c r="AO577" s="69"/>
    </row>
    <row r="578" s="67" customFormat="1" customHeight="1" spans="6:41">
      <c r="F578" s="69"/>
      <c r="G578" s="262" t="str">
        <f t="shared" ref="G578:G641" si="15">IF(H578="","",IF(H578=I578,H578,_xlfn.CONCAT(H578,"-",I578)))</f>
        <v/>
      </c>
      <c r="H578" s="69"/>
      <c r="I578" s="69"/>
      <c r="J578" s="69"/>
      <c r="K578" s="69"/>
      <c r="L578" s="69"/>
      <c r="P578" s="117"/>
      <c r="Q578" s="69"/>
      <c r="R578" s="69"/>
      <c r="S578" s="69"/>
      <c r="T578" s="69"/>
      <c r="AI578" s="254"/>
      <c r="AO578" s="69"/>
    </row>
    <row r="579" s="67" customFormat="1" customHeight="1" spans="6:41">
      <c r="F579" s="69"/>
      <c r="G579" s="262" t="str">
        <f t="shared" si="15"/>
        <v/>
      </c>
      <c r="H579" s="69"/>
      <c r="I579" s="69"/>
      <c r="J579" s="69"/>
      <c r="K579" s="69"/>
      <c r="L579" s="69"/>
      <c r="P579" s="117"/>
      <c r="Q579" s="69"/>
      <c r="R579" s="69"/>
      <c r="S579" s="69"/>
      <c r="T579" s="69"/>
      <c r="AI579" s="254"/>
      <c r="AO579" s="69"/>
    </row>
    <row r="580" s="67" customFormat="1" customHeight="1" spans="6:41">
      <c r="F580" s="69"/>
      <c r="G580" s="262" t="str">
        <f t="shared" si="15"/>
        <v/>
      </c>
      <c r="H580" s="69"/>
      <c r="I580" s="69"/>
      <c r="J580" s="69"/>
      <c r="K580" s="69"/>
      <c r="L580" s="69"/>
      <c r="P580" s="117"/>
      <c r="Q580" s="69"/>
      <c r="R580" s="69"/>
      <c r="S580" s="69"/>
      <c r="T580" s="69"/>
      <c r="AI580" s="254"/>
      <c r="AO580" s="69"/>
    </row>
    <row r="581" s="67" customFormat="1" customHeight="1" spans="6:41">
      <c r="F581" s="69"/>
      <c r="G581" s="262" t="str">
        <f t="shared" si="15"/>
        <v/>
      </c>
      <c r="H581" s="69"/>
      <c r="I581" s="69"/>
      <c r="J581" s="69"/>
      <c r="K581" s="69"/>
      <c r="L581" s="69"/>
      <c r="P581" s="117"/>
      <c r="Q581" s="69"/>
      <c r="R581" s="69"/>
      <c r="S581" s="69"/>
      <c r="T581" s="69"/>
      <c r="AI581" s="254"/>
      <c r="AO581" s="69"/>
    </row>
    <row r="582" s="67" customFormat="1" customHeight="1" spans="6:41">
      <c r="F582" s="69"/>
      <c r="G582" s="262" t="str">
        <f t="shared" si="15"/>
        <v/>
      </c>
      <c r="H582" s="69"/>
      <c r="I582" s="69"/>
      <c r="J582" s="69"/>
      <c r="K582" s="69"/>
      <c r="L582" s="69"/>
      <c r="P582" s="117"/>
      <c r="Q582" s="69"/>
      <c r="R582" s="69"/>
      <c r="S582" s="69"/>
      <c r="T582" s="69"/>
      <c r="AI582" s="254"/>
      <c r="AO582" s="69"/>
    </row>
    <row r="583" s="67" customFormat="1" customHeight="1" spans="6:41">
      <c r="F583" s="69"/>
      <c r="G583" s="262" t="str">
        <f t="shared" si="15"/>
        <v/>
      </c>
      <c r="H583" s="69"/>
      <c r="I583" s="69"/>
      <c r="J583" s="69"/>
      <c r="K583" s="69"/>
      <c r="L583" s="69"/>
      <c r="P583" s="117"/>
      <c r="Q583" s="69"/>
      <c r="R583" s="69"/>
      <c r="S583" s="69"/>
      <c r="T583" s="69"/>
      <c r="AI583" s="254"/>
      <c r="AO583" s="69"/>
    </row>
    <row r="584" s="67" customFormat="1" customHeight="1" spans="6:41">
      <c r="F584" s="69"/>
      <c r="G584" s="262" t="str">
        <f t="shared" si="15"/>
        <v/>
      </c>
      <c r="H584" s="69"/>
      <c r="I584" s="69"/>
      <c r="J584" s="69"/>
      <c r="K584" s="69"/>
      <c r="L584" s="69"/>
      <c r="P584" s="117"/>
      <c r="Q584" s="69"/>
      <c r="R584" s="69"/>
      <c r="S584" s="69"/>
      <c r="T584" s="69"/>
      <c r="AI584" s="254"/>
      <c r="AO584" s="69"/>
    </row>
    <row r="585" s="67" customFormat="1" customHeight="1" spans="6:41">
      <c r="F585" s="69"/>
      <c r="G585" s="262" t="str">
        <f t="shared" si="15"/>
        <v/>
      </c>
      <c r="H585" s="69"/>
      <c r="I585" s="69"/>
      <c r="J585" s="69"/>
      <c r="K585" s="69"/>
      <c r="L585" s="69"/>
      <c r="P585" s="117"/>
      <c r="Q585" s="69"/>
      <c r="R585" s="69"/>
      <c r="S585" s="69"/>
      <c r="T585" s="69"/>
      <c r="AI585" s="254"/>
      <c r="AO585" s="69"/>
    </row>
    <row r="586" s="67" customFormat="1" customHeight="1" spans="6:41">
      <c r="F586" s="69"/>
      <c r="G586" s="262" t="str">
        <f t="shared" si="15"/>
        <v/>
      </c>
      <c r="H586" s="69"/>
      <c r="I586" s="69"/>
      <c r="J586" s="69"/>
      <c r="K586" s="69"/>
      <c r="L586" s="69"/>
      <c r="P586" s="117"/>
      <c r="Q586" s="69"/>
      <c r="R586" s="69"/>
      <c r="S586" s="69"/>
      <c r="T586" s="69"/>
      <c r="AI586" s="254"/>
      <c r="AO586" s="69"/>
    </row>
    <row r="587" s="67" customFormat="1" customHeight="1" spans="6:41">
      <c r="F587" s="69"/>
      <c r="G587" s="262" t="str">
        <f t="shared" si="15"/>
        <v/>
      </c>
      <c r="H587" s="69"/>
      <c r="I587" s="69"/>
      <c r="J587" s="69"/>
      <c r="K587" s="69"/>
      <c r="L587" s="69"/>
      <c r="P587" s="117"/>
      <c r="Q587" s="69"/>
      <c r="R587" s="69"/>
      <c r="S587" s="69"/>
      <c r="T587" s="69"/>
      <c r="AI587" s="254"/>
      <c r="AO587" s="69"/>
    </row>
    <row r="588" s="67" customFormat="1" customHeight="1" spans="6:41">
      <c r="F588" s="69"/>
      <c r="G588" s="262" t="str">
        <f t="shared" si="15"/>
        <v/>
      </c>
      <c r="H588" s="69"/>
      <c r="I588" s="69"/>
      <c r="J588" s="69"/>
      <c r="K588" s="69"/>
      <c r="L588" s="69"/>
      <c r="P588" s="117"/>
      <c r="Q588" s="69"/>
      <c r="R588" s="69"/>
      <c r="S588" s="69"/>
      <c r="T588" s="69"/>
      <c r="AI588" s="254"/>
      <c r="AO588" s="69"/>
    </row>
    <row r="589" s="67" customFormat="1" customHeight="1" spans="6:41">
      <c r="F589" s="69"/>
      <c r="G589" s="262" t="str">
        <f t="shared" si="15"/>
        <v/>
      </c>
      <c r="H589" s="69"/>
      <c r="I589" s="69"/>
      <c r="J589" s="69"/>
      <c r="K589" s="69"/>
      <c r="L589" s="69"/>
      <c r="P589" s="117"/>
      <c r="Q589" s="69"/>
      <c r="R589" s="69"/>
      <c r="S589" s="69"/>
      <c r="T589" s="69"/>
      <c r="AI589" s="254"/>
      <c r="AO589" s="69"/>
    </row>
    <row r="590" s="67" customFormat="1" customHeight="1" spans="6:41">
      <c r="F590" s="69"/>
      <c r="G590" s="262" t="str">
        <f t="shared" si="15"/>
        <v/>
      </c>
      <c r="H590" s="69"/>
      <c r="I590" s="69"/>
      <c r="J590" s="69"/>
      <c r="K590" s="69"/>
      <c r="L590" s="69"/>
      <c r="P590" s="117"/>
      <c r="Q590" s="69"/>
      <c r="R590" s="69"/>
      <c r="S590" s="69"/>
      <c r="T590" s="69"/>
      <c r="AI590" s="254"/>
      <c r="AO590" s="69"/>
    </row>
    <row r="591" s="67" customFormat="1" customHeight="1" spans="6:41">
      <c r="F591" s="69"/>
      <c r="G591" s="262" t="str">
        <f t="shared" si="15"/>
        <v/>
      </c>
      <c r="H591" s="69"/>
      <c r="I591" s="69"/>
      <c r="J591" s="69"/>
      <c r="K591" s="69"/>
      <c r="L591" s="69"/>
      <c r="P591" s="117"/>
      <c r="Q591" s="69"/>
      <c r="R591" s="69"/>
      <c r="S591" s="69"/>
      <c r="T591" s="69"/>
      <c r="AI591" s="254"/>
      <c r="AO591" s="69"/>
    </row>
    <row r="592" s="67" customFormat="1" customHeight="1" spans="6:41">
      <c r="F592" s="69"/>
      <c r="G592" s="262" t="str">
        <f t="shared" si="15"/>
        <v/>
      </c>
      <c r="H592" s="69"/>
      <c r="I592" s="69"/>
      <c r="J592" s="69"/>
      <c r="K592" s="69"/>
      <c r="L592" s="69"/>
      <c r="P592" s="117"/>
      <c r="Q592" s="69"/>
      <c r="R592" s="69"/>
      <c r="S592" s="69"/>
      <c r="T592" s="69"/>
      <c r="AI592" s="254"/>
      <c r="AO592" s="69"/>
    </row>
    <row r="593" s="67" customFormat="1" customHeight="1" spans="6:41">
      <c r="F593" s="69"/>
      <c r="G593" s="262" t="str">
        <f t="shared" si="15"/>
        <v/>
      </c>
      <c r="H593" s="69"/>
      <c r="I593" s="69"/>
      <c r="J593" s="69"/>
      <c r="K593" s="69"/>
      <c r="L593" s="69"/>
      <c r="P593" s="117"/>
      <c r="Q593" s="69"/>
      <c r="R593" s="69"/>
      <c r="S593" s="69"/>
      <c r="T593" s="69"/>
      <c r="AI593" s="254"/>
      <c r="AO593" s="69"/>
    </row>
    <row r="594" s="67" customFormat="1" customHeight="1" spans="6:41">
      <c r="F594" s="69"/>
      <c r="G594" s="262" t="str">
        <f t="shared" si="15"/>
        <v/>
      </c>
      <c r="H594" s="69"/>
      <c r="I594" s="69"/>
      <c r="J594" s="69"/>
      <c r="K594" s="69"/>
      <c r="L594" s="69"/>
      <c r="P594" s="117"/>
      <c r="Q594" s="69"/>
      <c r="R594" s="69"/>
      <c r="S594" s="69"/>
      <c r="T594" s="69"/>
      <c r="AI594" s="254"/>
      <c r="AO594" s="69"/>
    </row>
    <row r="595" s="67" customFormat="1" customHeight="1" spans="6:41">
      <c r="F595" s="69"/>
      <c r="G595" s="262" t="str">
        <f t="shared" si="15"/>
        <v/>
      </c>
      <c r="H595" s="69"/>
      <c r="I595" s="69"/>
      <c r="J595" s="69"/>
      <c r="K595" s="69"/>
      <c r="L595" s="69"/>
      <c r="P595" s="117"/>
      <c r="Q595" s="69"/>
      <c r="R595" s="69"/>
      <c r="S595" s="69"/>
      <c r="T595" s="69"/>
      <c r="AI595" s="254"/>
      <c r="AO595" s="69"/>
    </row>
    <row r="596" s="67" customFormat="1" customHeight="1" spans="6:41">
      <c r="F596" s="69"/>
      <c r="G596" s="262" t="str">
        <f t="shared" si="15"/>
        <v/>
      </c>
      <c r="H596" s="69"/>
      <c r="I596" s="69"/>
      <c r="J596" s="69"/>
      <c r="K596" s="69"/>
      <c r="L596" s="69"/>
      <c r="P596" s="117"/>
      <c r="Q596" s="69"/>
      <c r="R596" s="69"/>
      <c r="S596" s="69"/>
      <c r="T596" s="69"/>
      <c r="AI596" s="254"/>
      <c r="AO596" s="69"/>
    </row>
    <row r="597" s="67" customFormat="1" customHeight="1" spans="6:41">
      <c r="F597" s="69"/>
      <c r="G597" s="262" t="str">
        <f t="shared" si="15"/>
        <v/>
      </c>
      <c r="H597" s="69"/>
      <c r="I597" s="69"/>
      <c r="J597" s="69"/>
      <c r="K597" s="69"/>
      <c r="L597" s="69"/>
      <c r="P597" s="117"/>
      <c r="Q597" s="69"/>
      <c r="R597" s="69"/>
      <c r="S597" s="69"/>
      <c r="T597" s="69"/>
      <c r="AI597" s="254"/>
      <c r="AO597" s="69"/>
    </row>
    <row r="598" s="67" customFormat="1" customHeight="1" spans="6:41">
      <c r="F598" s="69"/>
      <c r="G598" s="262" t="str">
        <f t="shared" si="15"/>
        <v/>
      </c>
      <c r="H598" s="69"/>
      <c r="I598" s="69"/>
      <c r="J598" s="69"/>
      <c r="K598" s="69"/>
      <c r="L598" s="69"/>
      <c r="P598" s="117"/>
      <c r="Q598" s="69"/>
      <c r="R598" s="69"/>
      <c r="S598" s="69"/>
      <c r="T598" s="69"/>
      <c r="AI598" s="254"/>
      <c r="AO598" s="69"/>
    </row>
    <row r="599" s="67" customFormat="1" customHeight="1" spans="6:41">
      <c r="F599" s="69"/>
      <c r="G599" s="262" t="str">
        <f t="shared" si="15"/>
        <v/>
      </c>
      <c r="H599" s="69"/>
      <c r="I599" s="69"/>
      <c r="J599" s="69"/>
      <c r="K599" s="69"/>
      <c r="L599" s="69"/>
      <c r="P599" s="117"/>
      <c r="Q599" s="69"/>
      <c r="R599" s="69"/>
      <c r="S599" s="69"/>
      <c r="T599" s="69"/>
      <c r="AI599" s="254"/>
      <c r="AO599" s="69"/>
    </row>
    <row r="600" s="67" customFormat="1" customHeight="1" spans="6:41">
      <c r="F600" s="69"/>
      <c r="G600" s="262" t="str">
        <f t="shared" si="15"/>
        <v/>
      </c>
      <c r="H600" s="69"/>
      <c r="I600" s="69"/>
      <c r="J600" s="69"/>
      <c r="K600" s="69"/>
      <c r="L600" s="69"/>
      <c r="P600" s="117"/>
      <c r="Q600" s="69"/>
      <c r="R600" s="69"/>
      <c r="S600" s="69"/>
      <c r="T600" s="69"/>
      <c r="AI600" s="254"/>
      <c r="AO600" s="69"/>
    </row>
    <row r="601" s="67" customFormat="1" customHeight="1" spans="6:41">
      <c r="F601" s="69"/>
      <c r="G601" s="262" t="str">
        <f t="shared" si="15"/>
        <v/>
      </c>
      <c r="H601" s="69"/>
      <c r="I601" s="69"/>
      <c r="J601" s="69"/>
      <c r="K601" s="69"/>
      <c r="L601" s="69"/>
      <c r="P601" s="117"/>
      <c r="Q601" s="69"/>
      <c r="R601" s="69"/>
      <c r="S601" s="69"/>
      <c r="T601" s="69"/>
      <c r="AI601" s="254"/>
      <c r="AO601" s="69"/>
    </row>
    <row r="602" s="67" customFormat="1" customHeight="1" spans="6:41">
      <c r="F602" s="69"/>
      <c r="G602" s="262" t="str">
        <f t="shared" si="15"/>
        <v/>
      </c>
      <c r="H602" s="69"/>
      <c r="I602" s="69"/>
      <c r="J602" s="69"/>
      <c r="K602" s="69"/>
      <c r="L602" s="69"/>
      <c r="P602" s="117"/>
      <c r="Q602" s="69"/>
      <c r="R602" s="69"/>
      <c r="S602" s="69"/>
      <c r="T602" s="69"/>
      <c r="AI602" s="254"/>
      <c r="AO602" s="69"/>
    </row>
    <row r="603" s="67" customFormat="1" customHeight="1" spans="6:41">
      <c r="F603" s="69"/>
      <c r="G603" s="262" t="str">
        <f t="shared" si="15"/>
        <v/>
      </c>
      <c r="H603" s="69"/>
      <c r="I603" s="69"/>
      <c r="J603" s="69"/>
      <c r="K603" s="69"/>
      <c r="L603" s="69"/>
      <c r="P603" s="117"/>
      <c r="Q603" s="69"/>
      <c r="R603" s="69"/>
      <c r="S603" s="69"/>
      <c r="T603" s="69"/>
      <c r="AI603" s="254"/>
      <c r="AO603" s="69"/>
    </row>
    <row r="604" s="67" customFormat="1" customHeight="1" spans="6:41">
      <c r="F604" s="69"/>
      <c r="G604" s="262" t="str">
        <f t="shared" si="15"/>
        <v/>
      </c>
      <c r="H604" s="69"/>
      <c r="I604" s="69"/>
      <c r="J604" s="69"/>
      <c r="K604" s="69"/>
      <c r="L604" s="69"/>
      <c r="P604" s="117"/>
      <c r="Q604" s="69"/>
      <c r="R604" s="69"/>
      <c r="S604" s="69"/>
      <c r="T604" s="69"/>
      <c r="AI604" s="254"/>
      <c r="AO604" s="69"/>
    </row>
    <row r="605" s="67" customFormat="1" customHeight="1" spans="6:41">
      <c r="F605" s="69"/>
      <c r="G605" s="262" t="str">
        <f t="shared" si="15"/>
        <v/>
      </c>
      <c r="H605" s="69"/>
      <c r="I605" s="69"/>
      <c r="J605" s="69"/>
      <c r="K605" s="69"/>
      <c r="L605" s="69"/>
      <c r="P605" s="117"/>
      <c r="Q605" s="69"/>
      <c r="R605" s="69"/>
      <c r="S605" s="69"/>
      <c r="T605" s="69"/>
      <c r="AI605" s="254"/>
      <c r="AO605" s="69"/>
    </row>
    <row r="606" s="67" customFormat="1" customHeight="1" spans="6:41">
      <c r="F606" s="69"/>
      <c r="G606" s="262" t="str">
        <f t="shared" si="15"/>
        <v/>
      </c>
      <c r="H606" s="69"/>
      <c r="I606" s="69"/>
      <c r="J606" s="69"/>
      <c r="K606" s="69"/>
      <c r="L606" s="69"/>
      <c r="P606" s="117"/>
      <c r="Q606" s="69"/>
      <c r="R606" s="69"/>
      <c r="S606" s="69"/>
      <c r="T606" s="69"/>
      <c r="AI606" s="254"/>
      <c r="AO606" s="69"/>
    </row>
    <row r="607" s="67" customFormat="1" customHeight="1" spans="6:41">
      <c r="F607" s="69"/>
      <c r="G607" s="262" t="str">
        <f t="shared" si="15"/>
        <v/>
      </c>
      <c r="H607" s="69"/>
      <c r="I607" s="69"/>
      <c r="J607" s="69"/>
      <c r="K607" s="69"/>
      <c r="L607" s="69"/>
      <c r="P607" s="117"/>
      <c r="Q607" s="69"/>
      <c r="R607" s="69"/>
      <c r="S607" s="69"/>
      <c r="T607" s="69"/>
      <c r="AI607" s="254"/>
      <c r="AO607" s="69"/>
    </row>
    <row r="608" s="67" customFormat="1" customHeight="1" spans="6:41">
      <c r="F608" s="69"/>
      <c r="G608" s="262" t="str">
        <f t="shared" si="15"/>
        <v/>
      </c>
      <c r="H608" s="69"/>
      <c r="I608" s="69"/>
      <c r="J608" s="69"/>
      <c r="K608" s="69"/>
      <c r="L608" s="69"/>
      <c r="P608" s="117"/>
      <c r="Q608" s="69"/>
      <c r="R608" s="69"/>
      <c r="S608" s="69"/>
      <c r="T608" s="69"/>
      <c r="AI608" s="254"/>
      <c r="AO608" s="69"/>
    </row>
    <row r="609" s="67" customFormat="1" customHeight="1" spans="6:41">
      <c r="F609" s="69"/>
      <c r="G609" s="262" t="str">
        <f t="shared" si="15"/>
        <v/>
      </c>
      <c r="H609" s="69"/>
      <c r="I609" s="69"/>
      <c r="J609" s="69"/>
      <c r="K609" s="69"/>
      <c r="L609" s="69"/>
      <c r="P609" s="117"/>
      <c r="Q609" s="69"/>
      <c r="R609" s="69"/>
      <c r="S609" s="69"/>
      <c r="T609" s="69"/>
      <c r="AI609" s="254"/>
      <c r="AO609" s="69"/>
    </row>
    <row r="610" s="67" customFormat="1" customHeight="1" spans="6:41">
      <c r="F610" s="69"/>
      <c r="G610" s="262" t="str">
        <f t="shared" si="15"/>
        <v/>
      </c>
      <c r="H610" s="69"/>
      <c r="I610" s="69"/>
      <c r="J610" s="69"/>
      <c r="K610" s="69"/>
      <c r="L610" s="69"/>
      <c r="P610" s="117"/>
      <c r="Q610" s="69"/>
      <c r="R610" s="69"/>
      <c r="S610" s="69"/>
      <c r="T610" s="69"/>
      <c r="AI610" s="254"/>
      <c r="AO610" s="69"/>
    </row>
    <row r="611" s="67" customFormat="1" customHeight="1" spans="6:41">
      <c r="F611" s="69"/>
      <c r="G611" s="262" t="str">
        <f t="shared" si="15"/>
        <v/>
      </c>
      <c r="H611" s="69"/>
      <c r="I611" s="69"/>
      <c r="J611" s="69"/>
      <c r="K611" s="69"/>
      <c r="L611" s="69"/>
      <c r="P611" s="117"/>
      <c r="Q611" s="69"/>
      <c r="R611" s="69"/>
      <c r="S611" s="69"/>
      <c r="T611" s="69"/>
      <c r="AI611" s="254"/>
      <c r="AO611" s="69"/>
    </row>
    <row r="612" s="67" customFormat="1" customHeight="1" spans="6:41">
      <c r="F612" s="69"/>
      <c r="G612" s="262" t="str">
        <f t="shared" si="15"/>
        <v/>
      </c>
      <c r="H612" s="69"/>
      <c r="I612" s="69"/>
      <c r="J612" s="69"/>
      <c r="K612" s="69"/>
      <c r="L612" s="69"/>
      <c r="P612" s="117"/>
      <c r="Q612" s="69"/>
      <c r="R612" s="69"/>
      <c r="S612" s="69"/>
      <c r="T612" s="69"/>
      <c r="AI612" s="254"/>
      <c r="AO612" s="69"/>
    </row>
    <row r="613" s="67" customFormat="1" customHeight="1" spans="6:41">
      <c r="F613" s="69"/>
      <c r="G613" s="262" t="str">
        <f t="shared" si="15"/>
        <v/>
      </c>
      <c r="H613" s="69"/>
      <c r="I613" s="69"/>
      <c r="J613" s="69"/>
      <c r="K613" s="69"/>
      <c r="L613" s="69"/>
      <c r="P613" s="117"/>
      <c r="Q613" s="69"/>
      <c r="R613" s="69"/>
      <c r="S613" s="69"/>
      <c r="T613" s="69"/>
      <c r="AI613" s="254"/>
      <c r="AO613" s="69"/>
    </row>
    <row r="614" s="67" customFormat="1" customHeight="1" spans="6:41">
      <c r="F614" s="69"/>
      <c r="G614" s="262" t="str">
        <f t="shared" si="15"/>
        <v/>
      </c>
      <c r="H614" s="69"/>
      <c r="I614" s="69"/>
      <c r="J614" s="69"/>
      <c r="K614" s="69"/>
      <c r="L614" s="69"/>
      <c r="P614" s="117"/>
      <c r="Q614" s="69"/>
      <c r="R614" s="69"/>
      <c r="S614" s="69"/>
      <c r="T614" s="69"/>
      <c r="AI614" s="254"/>
      <c r="AO614" s="69"/>
    </row>
    <row r="615" s="67" customFormat="1" customHeight="1" spans="6:41">
      <c r="F615" s="69"/>
      <c r="G615" s="262" t="str">
        <f t="shared" si="15"/>
        <v/>
      </c>
      <c r="H615" s="69"/>
      <c r="I615" s="69"/>
      <c r="J615" s="69"/>
      <c r="K615" s="69"/>
      <c r="L615" s="69"/>
      <c r="P615" s="117"/>
      <c r="Q615" s="69"/>
      <c r="R615" s="69"/>
      <c r="S615" s="69"/>
      <c r="T615" s="69"/>
      <c r="AI615" s="254"/>
      <c r="AO615" s="69"/>
    </row>
    <row r="616" s="67" customFormat="1" customHeight="1" spans="6:41">
      <c r="F616" s="69"/>
      <c r="G616" s="262" t="str">
        <f t="shared" si="15"/>
        <v/>
      </c>
      <c r="H616" s="69"/>
      <c r="I616" s="69"/>
      <c r="J616" s="69"/>
      <c r="K616" s="69"/>
      <c r="L616" s="69"/>
      <c r="P616" s="117"/>
      <c r="Q616" s="69"/>
      <c r="R616" s="69"/>
      <c r="S616" s="69"/>
      <c r="T616" s="69"/>
      <c r="AI616" s="254"/>
      <c r="AO616" s="69"/>
    </row>
    <row r="617" s="67" customFormat="1" customHeight="1" spans="6:41">
      <c r="F617" s="69"/>
      <c r="G617" s="262" t="str">
        <f t="shared" si="15"/>
        <v/>
      </c>
      <c r="H617" s="69"/>
      <c r="I617" s="69"/>
      <c r="J617" s="69"/>
      <c r="K617" s="69"/>
      <c r="L617" s="69"/>
      <c r="P617" s="117"/>
      <c r="Q617" s="69"/>
      <c r="R617" s="69"/>
      <c r="S617" s="69"/>
      <c r="T617" s="69"/>
      <c r="AI617" s="254"/>
      <c r="AO617" s="69"/>
    </row>
    <row r="618" s="67" customFormat="1" customHeight="1" spans="6:41">
      <c r="F618" s="69"/>
      <c r="G618" s="262" t="str">
        <f t="shared" si="15"/>
        <v/>
      </c>
      <c r="H618" s="69"/>
      <c r="I618" s="69"/>
      <c r="J618" s="69"/>
      <c r="K618" s="69"/>
      <c r="L618" s="69"/>
      <c r="P618" s="117"/>
      <c r="Q618" s="69"/>
      <c r="R618" s="69"/>
      <c r="S618" s="69"/>
      <c r="T618" s="69"/>
      <c r="AI618" s="254"/>
      <c r="AO618" s="69"/>
    </row>
    <row r="619" s="67" customFormat="1" customHeight="1" spans="6:41">
      <c r="F619" s="69"/>
      <c r="G619" s="262" t="str">
        <f t="shared" si="15"/>
        <v/>
      </c>
      <c r="H619" s="69"/>
      <c r="I619" s="69"/>
      <c r="J619" s="69"/>
      <c r="K619" s="69"/>
      <c r="L619" s="69"/>
      <c r="P619" s="117"/>
      <c r="Q619" s="69"/>
      <c r="R619" s="69"/>
      <c r="S619" s="69"/>
      <c r="T619" s="69"/>
      <c r="AI619" s="254"/>
      <c r="AO619" s="69"/>
    </row>
    <row r="620" s="67" customFormat="1" customHeight="1" spans="6:41">
      <c r="F620" s="69"/>
      <c r="G620" s="262" t="str">
        <f t="shared" si="15"/>
        <v/>
      </c>
      <c r="H620" s="69"/>
      <c r="I620" s="69"/>
      <c r="J620" s="69"/>
      <c r="K620" s="69"/>
      <c r="L620" s="69"/>
      <c r="P620" s="117"/>
      <c r="Q620" s="69"/>
      <c r="R620" s="69"/>
      <c r="S620" s="69"/>
      <c r="T620" s="69"/>
      <c r="AI620" s="254"/>
      <c r="AO620" s="69"/>
    </row>
    <row r="621" s="67" customFormat="1" customHeight="1" spans="6:41">
      <c r="F621" s="69"/>
      <c r="G621" s="262" t="str">
        <f t="shared" si="15"/>
        <v/>
      </c>
      <c r="H621" s="69"/>
      <c r="I621" s="69"/>
      <c r="J621" s="69"/>
      <c r="K621" s="69"/>
      <c r="L621" s="69"/>
      <c r="P621" s="117"/>
      <c r="Q621" s="69"/>
      <c r="R621" s="69"/>
      <c r="S621" s="69"/>
      <c r="T621" s="69"/>
      <c r="AI621" s="254"/>
      <c r="AO621" s="69"/>
    </row>
    <row r="622" s="67" customFormat="1" customHeight="1" spans="6:41">
      <c r="F622" s="69"/>
      <c r="G622" s="262" t="str">
        <f t="shared" si="15"/>
        <v/>
      </c>
      <c r="H622" s="69"/>
      <c r="I622" s="69"/>
      <c r="J622" s="69"/>
      <c r="K622" s="69"/>
      <c r="L622" s="69"/>
      <c r="P622" s="117"/>
      <c r="Q622" s="69"/>
      <c r="R622" s="69"/>
      <c r="S622" s="69"/>
      <c r="T622" s="69"/>
      <c r="AI622" s="254"/>
      <c r="AO622" s="69"/>
    </row>
    <row r="623" s="67" customFormat="1" customHeight="1" spans="6:41">
      <c r="F623" s="69"/>
      <c r="G623" s="262" t="str">
        <f t="shared" si="15"/>
        <v/>
      </c>
      <c r="H623" s="69"/>
      <c r="I623" s="69"/>
      <c r="J623" s="69"/>
      <c r="K623" s="69"/>
      <c r="L623" s="69"/>
      <c r="P623" s="117"/>
      <c r="Q623" s="69"/>
      <c r="R623" s="69"/>
      <c r="S623" s="69"/>
      <c r="T623" s="69"/>
      <c r="AI623" s="254"/>
      <c r="AO623" s="69"/>
    </row>
    <row r="624" s="67" customFormat="1" customHeight="1" spans="6:41">
      <c r="F624" s="69"/>
      <c r="G624" s="262" t="str">
        <f t="shared" si="15"/>
        <v/>
      </c>
      <c r="H624" s="69"/>
      <c r="I624" s="69"/>
      <c r="J624" s="69"/>
      <c r="K624" s="69"/>
      <c r="L624" s="69"/>
      <c r="P624" s="117"/>
      <c r="Q624" s="69"/>
      <c r="R624" s="69"/>
      <c r="S624" s="69"/>
      <c r="T624" s="69"/>
      <c r="AI624" s="254"/>
      <c r="AO624" s="69"/>
    </row>
    <row r="625" s="67" customFormat="1" customHeight="1" spans="6:41">
      <c r="F625" s="69"/>
      <c r="G625" s="262" t="str">
        <f t="shared" si="15"/>
        <v/>
      </c>
      <c r="H625" s="69"/>
      <c r="I625" s="69"/>
      <c r="J625" s="69"/>
      <c r="K625" s="69"/>
      <c r="L625" s="69"/>
      <c r="P625" s="117"/>
      <c r="Q625" s="69"/>
      <c r="R625" s="69"/>
      <c r="S625" s="69"/>
      <c r="T625" s="69"/>
      <c r="AI625" s="254"/>
      <c r="AO625" s="69"/>
    </row>
    <row r="626" s="67" customFormat="1" customHeight="1" spans="6:41">
      <c r="F626" s="69"/>
      <c r="G626" s="262" t="str">
        <f t="shared" si="15"/>
        <v/>
      </c>
      <c r="H626" s="69"/>
      <c r="I626" s="69"/>
      <c r="J626" s="69"/>
      <c r="K626" s="69"/>
      <c r="L626" s="69"/>
      <c r="P626" s="117"/>
      <c r="Q626" s="69"/>
      <c r="R626" s="69"/>
      <c r="S626" s="69"/>
      <c r="T626" s="69"/>
      <c r="AI626" s="254"/>
      <c r="AO626" s="69"/>
    </row>
    <row r="627" s="67" customFormat="1" customHeight="1" spans="6:41">
      <c r="F627" s="69"/>
      <c r="G627" s="262" t="str">
        <f t="shared" si="15"/>
        <v/>
      </c>
      <c r="H627" s="69"/>
      <c r="I627" s="69"/>
      <c r="J627" s="69"/>
      <c r="K627" s="69"/>
      <c r="L627" s="69"/>
      <c r="P627" s="117"/>
      <c r="Q627" s="69"/>
      <c r="R627" s="69"/>
      <c r="S627" s="69"/>
      <c r="T627" s="69"/>
      <c r="AI627" s="254"/>
      <c r="AO627" s="69"/>
    </row>
    <row r="628" s="67" customFormat="1" customHeight="1" spans="6:41">
      <c r="F628" s="69"/>
      <c r="G628" s="262" t="str">
        <f t="shared" si="15"/>
        <v/>
      </c>
      <c r="H628" s="69"/>
      <c r="I628" s="69"/>
      <c r="J628" s="69"/>
      <c r="K628" s="69"/>
      <c r="L628" s="69"/>
      <c r="P628" s="117"/>
      <c r="Q628" s="69"/>
      <c r="R628" s="69"/>
      <c r="S628" s="69"/>
      <c r="T628" s="69"/>
      <c r="AI628" s="254"/>
      <c r="AO628" s="69"/>
    </row>
    <row r="629" s="67" customFormat="1" customHeight="1" spans="6:41">
      <c r="F629" s="69"/>
      <c r="G629" s="262" t="str">
        <f t="shared" si="15"/>
        <v/>
      </c>
      <c r="H629" s="69"/>
      <c r="I629" s="69"/>
      <c r="J629" s="69"/>
      <c r="K629" s="69"/>
      <c r="L629" s="69"/>
      <c r="P629" s="117"/>
      <c r="Q629" s="69"/>
      <c r="R629" s="69"/>
      <c r="S629" s="69"/>
      <c r="T629" s="69"/>
      <c r="AI629" s="254"/>
      <c r="AO629" s="69"/>
    </row>
    <row r="630" s="67" customFormat="1" customHeight="1" spans="6:41">
      <c r="F630" s="69"/>
      <c r="G630" s="262" t="str">
        <f t="shared" si="15"/>
        <v/>
      </c>
      <c r="H630" s="69"/>
      <c r="I630" s="69"/>
      <c r="J630" s="69"/>
      <c r="K630" s="69"/>
      <c r="L630" s="69"/>
      <c r="P630" s="117"/>
      <c r="Q630" s="69"/>
      <c r="R630" s="69"/>
      <c r="S630" s="69"/>
      <c r="T630" s="69"/>
      <c r="AI630" s="254"/>
      <c r="AO630" s="69"/>
    </row>
    <row r="631" s="67" customFormat="1" customHeight="1" spans="6:41">
      <c r="F631" s="69"/>
      <c r="G631" s="262" t="str">
        <f t="shared" si="15"/>
        <v/>
      </c>
      <c r="H631" s="69"/>
      <c r="I631" s="69"/>
      <c r="J631" s="69"/>
      <c r="K631" s="69"/>
      <c r="L631" s="69"/>
      <c r="P631" s="117"/>
      <c r="Q631" s="69"/>
      <c r="R631" s="69"/>
      <c r="S631" s="69"/>
      <c r="T631" s="69"/>
      <c r="AI631" s="254"/>
      <c r="AO631" s="69"/>
    </row>
    <row r="632" s="67" customFormat="1" customHeight="1" spans="6:41">
      <c r="F632" s="69"/>
      <c r="G632" s="262" t="str">
        <f t="shared" si="15"/>
        <v/>
      </c>
      <c r="H632" s="69"/>
      <c r="I632" s="69"/>
      <c r="J632" s="69"/>
      <c r="K632" s="69"/>
      <c r="L632" s="69"/>
      <c r="P632" s="117"/>
      <c r="Q632" s="69"/>
      <c r="R632" s="69"/>
      <c r="S632" s="69"/>
      <c r="T632" s="69"/>
      <c r="AI632" s="254"/>
      <c r="AO632" s="69"/>
    </row>
    <row r="633" s="67" customFormat="1" customHeight="1" spans="6:41">
      <c r="F633" s="69"/>
      <c r="G633" s="262" t="str">
        <f t="shared" si="15"/>
        <v/>
      </c>
      <c r="H633" s="69"/>
      <c r="I633" s="69"/>
      <c r="J633" s="69"/>
      <c r="K633" s="69"/>
      <c r="L633" s="69"/>
      <c r="P633" s="117"/>
      <c r="Q633" s="69"/>
      <c r="R633" s="69"/>
      <c r="S633" s="69"/>
      <c r="T633" s="69"/>
      <c r="AI633" s="254"/>
      <c r="AO633" s="69"/>
    </row>
    <row r="634" s="67" customFormat="1" customHeight="1" spans="6:41">
      <c r="F634" s="69"/>
      <c r="G634" s="262" t="str">
        <f t="shared" si="15"/>
        <v/>
      </c>
      <c r="H634" s="69"/>
      <c r="I634" s="69"/>
      <c r="J634" s="69"/>
      <c r="K634" s="69"/>
      <c r="L634" s="69"/>
      <c r="P634" s="117"/>
      <c r="Q634" s="69"/>
      <c r="R634" s="69"/>
      <c r="S634" s="69"/>
      <c r="T634" s="69"/>
      <c r="AI634" s="254"/>
      <c r="AO634" s="69"/>
    </row>
    <row r="635" s="67" customFormat="1" customHeight="1" spans="6:41">
      <c r="F635" s="69"/>
      <c r="G635" s="262" t="str">
        <f t="shared" si="15"/>
        <v/>
      </c>
      <c r="H635" s="69"/>
      <c r="I635" s="69"/>
      <c r="J635" s="69"/>
      <c r="K635" s="69"/>
      <c r="L635" s="69"/>
      <c r="P635" s="117"/>
      <c r="Q635" s="69"/>
      <c r="R635" s="69"/>
      <c r="S635" s="69"/>
      <c r="T635" s="69"/>
      <c r="AI635" s="254"/>
      <c r="AO635" s="69"/>
    </row>
    <row r="636" s="67" customFormat="1" customHeight="1" spans="6:41">
      <c r="F636" s="69"/>
      <c r="G636" s="262" t="str">
        <f t="shared" si="15"/>
        <v/>
      </c>
      <c r="H636" s="69"/>
      <c r="I636" s="69"/>
      <c r="J636" s="69"/>
      <c r="K636" s="69"/>
      <c r="L636" s="69"/>
      <c r="P636" s="117"/>
      <c r="Q636" s="69"/>
      <c r="R636" s="69"/>
      <c r="S636" s="69"/>
      <c r="T636" s="69"/>
      <c r="AI636" s="254"/>
      <c r="AO636" s="69"/>
    </row>
    <row r="637" s="67" customFormat="1" customHeight="1" spans="6:41">
      <c r="F637" s="69"/>
      <c r="G637" s="262" t="str">
        <f t="shared" si="15"/>
        <v/>
      </c>
      <c r="H637" s="69"/>
      <c r="I637" s="69"/>
      <c r="J637" s="69"/>
      <c r="K637" s="69"/>
      <c r="L637" s="69"/>
      <c r="P637" s="117"/>
      <c r="Q637" s="69"/>
      <c r="R637" s="69"/>
      <c r="S637" s="69"/>
      <c r="T637" s="69"/>
      <c r="AI637" s="254"/>
      <c r="AO637" s="69"/>
    </row>
    <row r="638" s="67" customFormat="1" customHeight="1" spans="6:41">
      <c r="F638" s="69"/>
      <c r="G638" s="262" t="str">
        <f t="shared" si="15"/>
        <v/>
      </c>
      <c r="H638" s="69"/>
      <c r="I638" s="69"/>
      <c r="J638" s="69"/>
      <c r="K638" s="69"/>
      <c r="L638" s="69"/>
      <c r="P638" s="117"/>
      <c r="Q638" s="69"/>
      <c r="R638" s="69"/>
      <c r="S638" s="69"/>
      <c r="T638" s="69"/>
      <c r="AI638" s="254"/>
      <c r="AO638" s="69"/>
    </row>
    <row r="639" s="67" customFormat="1" customHeight="1" spans="6:41">
      <c r="F639" s="69"/>
      <c r="G639" s="262" t="str">
        <f t="shared" si="15"/>
        <v/>
      </c>
      <c r="H639" s="69"/>
      <c r="I639" s="69"/>
      <c r="J639" s="69"/>
      <c r="K639" s="69"/>
      <c r="L639" s="69"/>
      <c r="P639" s="117"/>
      <c r="Q639" s="69"/>
      <c r="R639" s="69"/>
      <c r="S639" s="69"/>
      <c r="T639" s="69"/>
      <c r="AI639" s="254"/>
      <c r="AO639" s="69"/>
    </row>
    <row r="640" s="67" customFormat="1" customHeight="1" spans="6:41">
      <c r="F640" s="69"/>
      <c r="G640" s="262" t="str">
        <f t="shared" si="15"/>
        <v/>
      </c>
      <c r="H640" s="69"/>
      <c r="I640" s="69"/>
      <c r="J640" s="69"/>
      <c r="K640" s="69"/>
      <c r="L640" s="69"/>
      <c r="P640" s="117"/>
      <c r="Q640" s="69"/>
      <c r="R640" s="69"/>
      <c r="S640" s="69"/>
      <c r="T640" s="69"/>
      <c r="AI640" s="254"/>
      <c r="AO640" s="69"/>
    </row>
    <row r="641" s="67" customFormat="1" customHeight="1" spans="6:41">
      <c r="F641" s="69"/>
      <c r="G641" s="262" t="str">
        <f t="shared" si="15"/>
        <v/>
      </c>
      <c r="H641" s="69"/>
      <c r="I641" s="69"/>
      <c r="J641" s="69"/>
      <c r="K641" s="69"/>
      <c r="L641" s="69"/>
      <c r="P641" s="117"/>
      <c r="Q641" s="69"/>
      <c r="R641" s="69"/>
      <c r="S641" s="69"/>
      <c r="T641" s="69"/>
      <c r="AI641" s="254"/>
      <c r="AO641" s="69"/>
    </row>
    <row r="642" s="67" customFormat="1" customHeight="1" spans="6:41">
      <c r="F642" s="69"/>
      <c r="G642" s="262" t="str">
        <f t="shared" ref="G642:G705" si="16">IF(H642="","",IF(H642=I642,H642,_xlfn.CONCAT(H642,"-",I642)))</f>
        <v/>
      </c>
      <c r="H642" s="69"/>
      <c r="I642" s="69"/>
      <c r="J642" s="69"/>
      <c r="K642" s="69"/>
      <c r="L642" s="69"/>
      <c r="P642" s="117"/>
      <c r="Q642" s="69"/>
      <c r="R642" s="69"/>
      <c r="S642" s="69"/>
      <c r="T642" s="69"/>
      <c r="AI642" s="254"/>
      <c r="AO642" s="69"/>
    </row>
    <row r="643" s="67" customFormat="1" customHeight="1" spans="6:41">
      <c r="F643" s="69"/>
      <c r="G643" s="262" t="str">
        <f t="shared" si="16"/>
        <v/>
      </c>
      <c r="H643" s="69"/>
      <c r="I643" s="69"/>
      <c r="J643" s="69"/>
      <c r="K643" s="69"/>
      <c r="L643" s="69"/>
      <c r="P643" s="117"/>
      <c r="Q643" s="69"/>
      <c r="R643" s="69"/>
      <c r="S643" s="69"/>
      <c r="T643" s="69"/>
      <c r="AI643" s="254"/>
      <c r="AO643" s="69"/>
    </row>
    <row r="644" s="67" customFormat="1" customHeight="1" spans="6:41">
      <c r="F644" s="69"/>
      <c r="G644" s="262" t="str">
        <f t="shared" si="16"/>
        <v/>
      </c>
      <c r="H644" s="69"/>
      <c r="I644" s="69"/>
      <c r="J644" s="69"/>
      <c r="K644" s="69"/>
      <c r="L644" s="69"/>
      <c r="P644" s="117"/>
      <c r="Q644" s="69"/>
      <c r="R644" s="69"/>
      <c r="S644" s="69"/>
      <c r="T644" s="69"/>
      <c r="AI644" s="254"/>
      <c r="AO644" s="69"/>
    </row>
    <row r="645" s="67" customFormat="1" customHeight="1" spans="6:41">
      <c r="F645" s="69"/>
      <c r="G645" s="262" t="str">
        <f t="shared" si="16"/>
        <v/>
      </c>
      <c r="H645" s="69"/>
      <c r="I645" s="69"/>
      <c r="J645" s="69"/>
      <c r="K645" s="69"/>
      <c r="L645" s="69"/>
      <c r="P645" s="117"/>
      <c r="Q645" s="69"/>
      <c r="R645" s="69"/>
      <c r="S645" s="69"/>
      <c r="T645" s="69"/>
      <c r="AI645" s="254"/>
      <c r="AO645" s="69"/>
    </row>
    <row r="646" s="67" customFormat="1" customHeight="1" spans="6:41">
      <c r="F646" s="69"/>
      <c r="G646" s="262" t="str">
        <f t="shared" si="16"/>
        <v/>
      </c>
      <c r="H646" s="69"/>
      <c r="I646" s="69"/>
      <c r="J646" s="69"/>
      <c r="K646" s="69"/>
      <c r="L646" s="69"/>
      <c r="P646" s="117"/>
      <c r="Q646" s="69"/>
      <c r="R646" s="69"/>
      <c r="S646" s="69"/>
      <c r="T646" s="69"/>
      <c r="AI646" s="254"/>
      <c r="AO646" s="69"/>
    </row>
    <row r="647" s="67" customFormat="1" customHeight="1" spans="6:41">
      <c r="F647" s="69"/>
      <c r="G647" s="262" t="str">
        <f t="shared" si="16"/>
        <v/>
      </c>
      <c r="H647" s="69"/>
      <c r="I647" s="69"/>
      <c r="J647" s="69"/>
      <c r="K647" s="69"/>
      <c r="L647" s="69"/>
      <c r="P647" s="117"/>
      <c r="Q647" s="69"/>
      <c r="R647" s="69"/>
      <c r="S647" s="69"/>
      <c r="T647" s="69"/>
      <c r="AI647" s="254"/>
      <c r="AO647" s="69"/>
    </row>
    <row r="648" s="67" customFormat="1" customHeight="1" spans="6:41">
      <c r="F648" s="69"/>
      <c r="G648" s="262" t="str">
        <f t="shared" si="16"/>
        <v/>
      </c>
      <c r="H648" s="69"/>
      <c r="I648" s="69"/>
      <c r="J648" s="69"/>
      <c r="K648" s="69"/>
      <c r="L648" s="69"/>
      <c r="P648" s="117"/>
      <c r="Q648" s="69"/>
      <c r="R648" s="69"/>
      <c r="S648" s="69"/>
      <c r="T648" s="69"/>
      <c r="AI648" s="254"/>
      <c r="AO648" s="69"/>
    </row>
    <row r="649" s="67" customFormat="1" customHeight="1" spans="6:41">
      <c r="F649" s="69"/>
      <c r="G649" s="262" t="str">
        <f t="shared" si="16"/>
        <v/>
      </c>
      <c r="H649" s="69"/>
      <c r="I649" s="69"/>
      <c r="J649" s="69"/>
      <c r="K649" s="69"/>
      <c r="L649" s="69"/>
      <c r="P649" s="117"/>
      <c r="Q649" s="69"/>
      <c r="R649" s="69"/>
      <c r="S649" s="69"/>
      <c r="T649" s="69"/>
      <c r="AI649" s="254"/>
      <c r="AO649" s="69"/>
    </row>
    <row r="650" s="67" customFormat="1" customHeight="1" spans="6:41">
      <c r="F650" s="69"/>
      <c r="G650" s="262" t="str">
        <f t="shared" si="16"/>
        <v/>
      </c>
      <c r="H650" s="69"/>
      <c r="I650" s="69"/>
      <c r="J650" s="69"/>
      <c r="K650" s="69"/>
      <c r="L650" s="69"/>
      <c r="P650" s="117"/>
      <c r="Q650" s="69"/>
      <c r="R650" s="69"/>
      <c r="S650" s="69"/>
      <c r="T650" s="69"/>
      <c r="AI650" s="254"/>
      <c r="AO650" s="69"/>
    </row>
    <row r="651" s="67" customFormat="1" customHeight="1" spans="6:41">
      <c r="F651" s="69"/>
      <c r="G651" s="262" t="str">
        <f t="shared" si="16"/>
        <v/>
      </c>
      <c r="H651" s="69"/>
      <c r="I651" s="69"/>
      <c r="J651" s="69"/>
      <c r="K651" s="69"/>
      <c r="L651" s="69"/>
      <c r="P651" s="117"/>
      <c r="Q651" s="69"/>
      <c r="R651" s="69"/>
      <c r="S651" s="69"/>
      <c r="T651" s="69"/>
      <c r="AI651" s="254"/>
      <c r="AO651" s="69"/>
    </row>
    <row r="652" s="67" customFormat="1" customHeight="1" spans="6:41">
      <c r="F652" s="69"/>
      <c r="G652" s="262" t="str">
        <f t="shared" si="16"/>
        <v/>
      </c>
      <c r="H652" s="69"/>
      <c r="I652" s="69"/>
      <c r="J652" s="69"/>
      <c r="K652" s="69"/>
      <c r="L652" s="69"/>
      <c r="P652" s="117"/>
      <c r="Q652" s="69"/>
      <c r="R652" s="69"/>
      <c r="S652" s="69"/>
      <c r="T652" s="69"/>
      <c r="AI652" s="254"/>
      <c r="AO652" s="69"/>
    </row>
    <row r="653" s="67" customFormat="1" customHeight="1" spans="6:41">
      <c r="F653" s="69"/>
      <c r="G653" s="262" t="str">
        <f t="shared" si="16"/>
        <v/>
      </c>
      <c r="H653" s="69"/>
      <c r="I653" s="69"/>
      <c r="J653" s="69"/>
      <c r="K653" s="69"/>
      <c r="L653" s="69"/>
      <c r="P653" s="117"/>
      <c r="Q653" s="69"/>
      <c r="R653" s="69"/>
      <c r="S653" s="69"/>
      <c r="T653" s="69"/>
      <c r="AI653" s="254"/>
      <c r="AO653" s="69"/>
    </row>
    <row r="654" s="67" customFormat="1" customHeight="1" spans="6:41">
      <c r="F654" s="69"/>
      <c r="G654" s="262" t="str">
        <f t="shared" si="16"/>
        <v/>
      </c>
      <c r="H654" s="69"/>
      <c r="I654" s="69"/>
      <c r="J654" s="69"/>
      <c r="K654" s="69"/>
      <c r="L654" s="69"/>
      <c r="P654" s="117"/>
      <c r="Q654" s="69"/>
      <c r="R654" s="69"/>
      <c r="S654" s="69"/>
      <c r="T654" s="69"/>
      <c r="AI654" s="254"/>
      <c r="AO654" s="69"/>
    </row>
    <row r="655" s="67" customFormat="1" customHeight="1" spans="6:41">
      <c r="F655" s="69"/>
      <c r="G655" s="262" t="str">
        <f t="shared" si="16"/>
        <v/>
      </c>
      <c r="H655" s="69"/>
      <c r="I655" s="69"/>
      <c r="J655" s="69"/>
      <c r="K655" s="69"/>
      <c r="L655" s="69"/>
      <c r="P655" s="117"/>
      <c r="Q655" s="69"/>
      <c r="R655" s="69"/>
      <c r="S655" s="69"/>
      <c r="T655" s="69"/>
      <c r="AI655" s="254"/>
      <c r="AO655" s="69"/>
    </row>
    <row r="656" s="67" customFormat="1" customHeight="1" spans="6:41">
      <c r="F656" s="69"/>
      <c r="G656" s="262" t="str">
        <f t="shared" si="16"/>
        <v/>
      </c>
      <c r="H656" s="69"/>
      <c r="I656" s="69"/>
      <c r="J656" s="69"/>
      <c r="K656" s="69"/>
      <c r="L656" s="69"/>
      <c r="P656" s="117"/>
      <c r="Q656" s="69"/>
      <c r="R656" s="69"/>
      <c r="S656" s="69"/>
      <c r="T656" s="69"/>
      <c r="AI656" s="254"/>
      <c r="AO656" s="69"/>
    </row>
    <row r="657" s="67" customFormat="1" customHeight="1" spans="6:41">
      <c r="F657" s="69"/>
      <c r="G657" s="262" t="str">
        <f t="shared" si="16"/>
        <v/>
      </c>
      <c r="H657" s="69"/>
      <c r="I657" s="69"/>
      <c r="J657" s="69"/>
      <c r="K657" s="69"/>
      <c r="L657" s="69"/>
      <c r="P657" s="117"/>
      <c r="Q657" s="69"/>
      <c r="R657" s="69"/>
      <c r="S657" s="69"/>
      <c r="T657" s="69"/>
      <c r="AI657" s="254"/>
      <c r="AO657" s="69"/>
    </row>
    <row r="658" s="67" customFormat="1" customHeight="1" spans="6:41">
      <c r="F658" s="69"/>
      <c r="G658" s="262" t="str">
        <f t="shared" si="16"/>
        <v/>
      </c>
      <c r="H658" s="69"/>
      <c r="I658" s="69"/>
      <c r="J658" s="69"/>
      <c r="K658" s="69"/>
      <c r="L658" s="69"/>
      <c r="P658" s="117"/>
      <c r="Q658" s="69"/>
      <c r="R658" s="69"/>
      <c r="S658" s="69"/>
      <c r="T658" s="69"/>
      <c r="AI658" s="254"/>
      <c r="AO658" s="69"/>
    </row>
    <row r="659" s="67" customFormat="1" customHeight="1" spans="6:41">
      <c r="F659" s="69"/>
      <c r="G659" s="262" t="str">
        <f t="shared" si="16"/>
        <v/>
      </c>
      <c r="H659" s="69"/>
      <c r="I659" s="69"/>
      <c r="J659" s="69"/>
      <c r="K659" s="69"/>
      <c r="L659" s="69"/>
      <c r="P659" s="117"/>
      <c r="Q659" s="69"/>
      <c r="R659" s="69"/>
      <c r="S659" s="69"/>
      <c r="T659" s="69"/>
      <c r="AI659" s="254"/>
      <c r="AO659" s="69"/>
    </row>
    <row r="660" s="67" customFormat="1" customHeight="1" spans="6:41">
      <c r="F660" s="69"/>
      <c r="G660" s="262" t="str">
        <f t="shared" si="16"/>
        <v/>
      </c>
      <c r="H660" s="69"/>
      <c r="I660" s="69"/>
      <c r="J660" s="69"/>
      <c r="K660" s="69"/>
      <c r="L660" s="69"/>
      <c r="P660" s="117"/>
      <c r="Q660" s="69"/>
      <c r="R660" s="69"/>
      <c r="S660" s="69"/>
      <c r="T660" s="69"/>
      <c r="AI660" s="254"/>
      <c r="AO660" s="69"/>
    </row>
    <row r="661" s="67" customFormat="1" customHeight="1" spans="6:41">
      <c r="F661" s="69"/>
      <c r="G661" s="262" t="str">
        <f t="shared" si="16"/>
        <v/>
      </c>
      <c r="H661" s="69"/>
      <c r="I661" s="69"/>
      <c r="J661" s="69"/>
      <c r="K661" s="69"/>
      <c r="L661" s="69"/>
      <c r="P661" s="117"/>
      <c r="Q661" s="69"/>
      <c r="R661" s="69"/>
      <c r="S661" s="69"/>
      <c r="T661" s="69"/>
      <c r="AI661" s="254"/>
      <c r="AO661" s="69"/>
    </row>
    <row r="662" s="67" customFormat="1" customHeight="1" spans="6:41">
      <c r="F662" s="69"/>
      <c r="G662" s="262" t="str">
        <f t="shared" si="16"/>
        <v/>
      </c>
      <c r="H662" s="69"/>
      <c r="I662" s="69"/>
      <c r="J662" s="69"/>
      <c r="K662" s="69"/>
      <c r="L662" s="69"/>
      <c r="P662" s="117"/>
      <c r="Q662" s="69"/>
      <c r="R662" s="69"/>
      <c r="S662" s="69"/>
      <c r="T662" s="69"/>
      <c r="AI662" s="254"/>
      <c r="AO662" s="69"/>
    </row>
    <row r="663" s="67" customFormat="1" customHeight="1" spans="6:41">
      <c r="F663" s="69"/>
      <c r="G663" s="262" t="str">
        <f t="shared" si="16"/>
        <v/>
      </c>
      <c r="H663" s="69"/>
      <c r="I663" s="69"/>
      <c r="J663" s="69"/>
      <c r="K663" s="69"/>
      <c r="L663" s="69"/>
      <c r="P663" s="117"/>
      <c r="Q663" s="69"/>
      <c r="R663" s="69"/>
      <c r="S663" s="69"/>
      <c r="T663" s="69"/>
      <c r="AI663" s="254"/>
      <c r="AO663" s="69"/>
    </row>
    <row r="664" s="67" customFormat="1" customHeight="1" spans="6:41">
      <c r="F664" s="69"/>
      <c r="G664" s="262" t="str">
        <f t="shared" si="16"/>
        <v/>
      </c>
      <c r="H664" s="69"/>
      <c r="I664" s="69"/>
      <c r="J664" s="69"/>
      <c r="K664" s="69"/>
      <c r="L664" s="69"/>
      <c r="P664" s="117"/>
      <c r="Q664" s="69"/>
      <c r="R664" s="69"/>
      <c r="S664" s="69"/>
      <c r="T664" s="69"/>
      <c r="AI664" s="254"/>
      <c r="AO664" s="69"/>
    </row>
    <row r="665" s="67" customFormat="1" customHeight="1" spans="6:41">
      <c r="F665" s="69"/>
      <c r="G665" s="262" t="str">
        <f t="shared" si="16"/>
        <v/>
      </c>
      <c r="H665" s="69"/>
      <c r="I665" s="69"/>
      <c r="J665" s="69"/>
      <c r="K665" s="69"/>
      <c r="L665" s="69"/>
      <c r="P665" s="117"/>
      <c r="Q665" s="69"/>
      <c r="R665" s="69"/>
      <c r="S665" s="69"/>
      <c r="T665" s="69"/>
      <c r="AI665" s="254"/>
      <c r="AO665" s="69"/>
    </row>
    <row r="666" s="67" customFormat="1" customHeight="1" spans="6:41">
      <c r="F666" s="69"/>
      <c r="G666" s="262" t="str">
        <f t="shared" si="16"/>
        <v/>
      </c>
      <c r="H666" s="69"/>
      <c r="I666" s="69"/>
      <c r="J666" s="69"/>
      <c r="K666" s="69"/>
      <c r="L666" s="69"/>
      <c r="P666" s="117"/>
      <c r="Q666" s="69"/>
      <c r="R666" s="69"/>
      <c r="S666" s="69"/>
      <c r="T666" s="69"/>
      <c r="AI666" s="254"/>
      <c r="AO666" s="69"/>
    </row>
    <row r="667" s="67" customFormat="1" customHeight="1" spans="6:41">
      <c r="F667" s="69"/>
      <c r="G667" s="262" t="str">
        <f t="shared" si="16"/>
        <v/>
      </c>
      <c r="H667" s="69"/>
      <c r="I667" s="69"/>
      <c r="J667" s="69"/>
      <c r="K667" s="69"/>
      <c r="L667" s="69"/>
      <c r="P667" s="117"/>
      <c r="Q667" s="69"/>
      <c r="R667" s="69"/>
      <c r="S667" s="69"/>
      <c r="T667" s="69"/>
      <c r="AI667" s="254"/>
      <c r="AO667" s="69"/>
    </row>
    <row r="668" s="67" customFormat="1" customHeight="1" spans="6:41">
      <c r="F668" s="69"/>
      <c r="G668" s="262" t="str">
        <f t="shared" si="16"/>
        <v/>
      </c>
      <c r="H668" s="69"/>
      <c r="I668" s="69"/>
      <c r="J668" s="69"/>
      <c r="K668" s="69"/>
      <c r="L668" s="69"/>
      <c r="P668" s="117"/>
      <c r="Q668" s="69"/>
      <c r="R668" s="69"/>
      <c r="S668" s="69"/>
      <c r="T668" s="69"/>
      <c r="AI668" s="254"/>
      <c r="AO668" s="69"/>
    </row>
    <row r="669" s="67" customFormat="1" customHeight="1" spans="6:41">
      <c r="F669" s="69"/>
      <c r="G669" s="262" t="str">
        <f t="shared" si="16"/>
        <v/>
      </c>
      <c r="H669" s="69"/>
      <c r="I669" s="69"/>
      <c r="J669" s="69"/>
      <c r="K669" s="69"/>
      <c r="L669" s="69"/>
      <c r="P669" s="117"/>
      <c r="Q669" s="69"/>
      <c r="R669" s="69"/>
      <c r="S669" s="69"/>
      <c r="T669" s="69"/>
      <c r="AI669" s="254"/>
      <c r="AO669" s="69"/>
    </row>
    <row r="670" s="67" customFormat="1" customHeight="1" spans="6:41">
      <c r="F670" s="69"/>
      <c r="G670" s="262" t="str">
        <f t="shared" si="16"/>
        <v/>
      </c>
      <c r="H670" s="69"/>
      <c r="I670" s="69"/>
      <c r="J670" s="69"/>
      <c r="K670" s="69"/>
      <c r="L670" s="69"/>
      <c r="P670" s="117"/>
      <c r="Q670" s="69"/>
      <c r="R670" s="69"/>
      <c r="S670" s="69"/>
      <c r="T670" s="69"/>
      <c r="AI670" s="254"/>
      <c r="AO670" s="69"/>
    </row>
    <row r="671" s="67" customFormat="1" customHeight="1" spans="6:41">
      <c r="F671" s="69"/>
      <c r="G671" s="262" t="str">
        <f t="shared" si="16"/>
        <v/>
      </c>
      <c r="H671" s="69"/>
      <c r="I671" s="69"/>
      <c r="J671" s="69"/>
      <c r="K671" s="69"/>
      <c r="L671" s="69"/>
      <c r="P671" s="117"/>
      <c r="Q671" s="69"/>
      <c r="R671" s="69"/>
      <c r="S671" s="69"/>
      <c r="T671" s="69"/>
      <c r="AI671" s="254"/>
      <c r="AO671" s="69"/>
    </row>
    <row r="672" s="67" customFormat="1" customHeight="1" spans="6:41">
      <c r="F672" s="69"/>
      <c r="G672" s="262" t="str">
        <f t="shared" si="16"/>
        <v/>
      </c>
      <c r="H672" s="69"/>
      <c r="I672" s="69"/>
      <c r="J672" s="69"/>
      <c r="K672" s="69"/>
      <c r="L672" s="69"/>
      <c r="P672" s="117"/>
      <c r="Q672" s="69"/>
      <c r="R672" s="69"/>
      <c r="S672" s="69"/>
      <c r="T672" s="69"/>
      <c r="AI672" s="254"/>
      <c r="AO672" s="69"/>
    </row>
    <row r="673" s="67" customFormat="1" customHeight="1" spans="6:41">
      <c r="F673" s="69"/>
      <c r="G673" s="262" t="str">
        <f t="shared" si="16"/>
        <v/>
      </c>
      <c r="H673" s="69"/>
      <c r="I673" s="69"/>
      <c r="J673" s="69"/>
      <c r="K673" s="69"/>
      <c r="L673" s="69"/>
      <c r="P673" s="117"/>
      <c r="Q673" s="69"/>
      <c r="R673" s="69"/>
      <c r="S673" s="69"/>
      <c r="T673" s="69"/>
      <c r="AI673" s="254"/>
      <c r="AO673" s="69"/>
    </row>
    <row r="674" s="67" customFormat="1" customHeight="1" spans="6:41">
      <c r="F674" s="69"/>
      <c r="G674" s="262" t="str">
        <f t="shared" si="16"/>
        <v/>
      </c>
      <c r="H674" s="69"/>
      <c r="I674" s="69"/>
      <c r="J674" s="69"/>
      <c r="K674" s="69"/>
      <c r="L674" s="69"/>
      <c r="P674" s="117"/>
      <c r="Q674" s="69"/>
      <c r="R674" s="69"/>
      <c r="S674" s="69"/>
      <c r="T674" s="69"/>
      <c r="AI674" s="254"/>
      <c r="AO674" s="69"/>
    </row>
    <row r="675" s="67" customFormat="1" customHeight="1" spans="6:41">
      <c r="F675" s="69"/>
      <c r="G675" s="262" t="str">
        <f t="shared" si="16"/>
        <v/>
      </c>
      <c r="H675" s="69"/>
      <c r="I675" s="69"/>
      <c r="J675" s="69"/>
      <c r="K675" s="69"/>
      <c r="L675" s="69"/>
      <c r="P675" s="117"/>
      <c r="Q675" s="69"/>
      <c r="R675" s="69"/>
      <c r="S675" s="69"/>
      <c r="T675" s="69"/>
      <c r="AI675" s="254"/>
      <c r="AO675" s="69"/>
    </row>
    <row r="676" s="67" customFormat="1" customHeight="1" spans="6:41">
      <c r="F676" s="69"/>
      <c r="G676" s="262" t="str">
        <f t="shared" si="16"/>
        <v/>
      </c>
      <c r="H676" s="69"/>
      <c r="I676" s="69"/>
      <c r="J676" s="69"/>
      <c r="K676" s="69"/>
      <c r="L676" s="69"/>
      <c r="P676" s="117"/>
      <c r="Q676" s="69"/>
      <c r="R676" s="69"/>
      <c r="S676" s="69"/>
      <c r="T676" s="69"/>
      <c r="AI676" s="254"/>
      <c r="AO676" s="69"/>
    </row>
    <row r="677" s="67" customFormat="1" customHeight="1" spans="6:41">
      <c r="F677" s="69"/>
      <c r="G677" s="262" t="str">
        <f t="shared" si="16"/>
        <v/>
      </c>
      <c r="H677" s="69"/>
      <c r="I677" s="69"/>
      <c r="J677" s="69"/>
      <c r="K677" s="69"/>
      <c r="L677" s="69"/>
      <c r="P677" s="117"/>
      <c r="Q677" s="69"/>
      <c r="R677" s="69"/>
      <c r="S677" s="69"/>
      <c r="T677" s="69"/>
      <c r="AI677" s="254"/>
      <c r="AO677" s="69"/>
    </row>
    <row r="678" s="67" customFormat="1" customHeight="1" spans="6:41">
      <c r="F678" s="69"/>
      <c r="G678" s="262" t="str">
        <f t="shared" si="16"/>
        <v/>
      </c>
      <c r="H678" s="69"/>
      <c r="I678" s="69"/>
      <c r="J678" s="69"/>
      <c r="K678" s="69"/>
      <c r="L678" s="69"/>
      <c r="P678" s="117"/>
      <c r="Q678" s="69"/>
      <c r="R678" s="69"/>
      <c r="S678" s="69"/>
      <c r="T678" s="69"/>
      <c r="AI678" s="254"/>
      <c r="AO678" s="69"/>
    </row>
    <row r="679" s="67" customFormat="1" customHeight="1" spans="6:41">
      <c r="F679" s="69"/>
      <c r="G679" s="262" t="str">
        <f t="shared" si="16"/>
        <v/>
      </c>
      <c r="H679" s="69"/>
      <c r="I679" s="69"/>
      <c r="J679" s="69"/>
      <c r="K679" s="69"/>
      <c r="L679" s="69"/>
      <c r="P679" s="117"/>
      <c r="Q679" s="69"/>
      <c r="R679" s="69"/>
      <c r="S679" s="69"/>
      <c r="T679" s="69"/>
      <c r="AI679" s="254"/>
      <c r="AO679" s="69"/>
    </row>
    <row r="680" s="67" customFormat="1" customHeight="1" spans="6:41">
      <c r="F680" s="69"/>
      <c r="G680" s="262" t="str">
        <f t="shared" si="16"/>
        <v/>
      </c>
      <c r="H680" s="69"/>
      <c r="I680" s="69"/>
      <c r="J680" s="69"/>
      <c r="K680" s="69"/>
      <c r="L680" s="69"/>
      <c r="P680" s="117"/>
      <c r="Q680" s="69"/>
      <c r="R680" s="69"/>
      <c r="S680" s="69"/>
      <c r="T680" s="69"/>
      <c r="AI680" s="254"/>
      <c r="AO680" s="69"/>
    </row>
    <row r="681" s="67" customFormat="1" customHeight="1" spans="6:41">
      <c r="F681" s="69"/>
      <c r="G681" s="262" t="str">
        <f t="shared" si="16"/>
        <v/>
      </c>
      <c r="H681" s="69"/>
      <c r="I681" s="69"/>
      <c r="J681" s="69"/>
      <c r="K681" s="69"/>
      <c r="L681" s="69"/>
      <c r="P681" s="117"/>
      <c r="Q681" s="69"/>
      <c r="R681" s="69"/>
      <c r="S681" s="69"/>
      <c r="T681" s="69"/>
      <c r="AI681" s="254"/>
      <c r="AO681" s="69"/>
    </row>
    <row r="682" s="67" customFormat="1" customHeight="1" spans="6:41">
      <c r="F682" s="69"/>
      <c r="G682" s="262" t="str">
        <f t="shared" si="16"/>
        <v/>
      </c>
      <c r="H682" s="69"/>
      <c r="I682" s="69"/>
      <c r="J682" s="69"/>
      <c r="K682" s="69"/>
      <c r="L682" s="69"/>
      <c r="P682" s="117"/>
      <c r="Q682" s="69"/>
      <c r="R682" s="69"/>
      <c r="S682" s="69"/>
      <c r="T682" s="69"/>
      <c r="AI682" s="254"/>
      <c r="AO682" s="69"/>
    </row>
    <row r="683" s="67" customFormat="1" customHeight="1" spans="6:41">
      <c r="F683" s="69"/>
      <c r="G683" s="262" t="str">
        <f t="shared" si="16"/>
        <v/>
      </c>
      <c r="H683" s="69"/>
      <c r="I683" s="69"/>
      <c r="J683" s="69"/>
      <c r="K683" s="69"/>
      <c r="L683" s="69"/>
      <c r="P683" s="117"/>
      <c r="Q683" s="69"/>
      <c r="R683" s="69"/>
      <c r="S683" s="69"/>
      <c r="T683" s="69"/>
      <c r="AI683" s="254"/>
      <c r="AO683" s="69"/>
    </row>
    <row r="684" s="67" customFormat="1" customHeight="1" spans="6:41">
      <c r="F684" s="69"/>
      <c r="G684" s="262" t="str">
        <f t="shared" si="16"/>
        <v/>
      </c>
      <c r="H684" s="69"/>
      <c r="I684" s="69"/>
      <c r="J684" s="69"/>
      <c r="K684" s="69"/>
      <c r="L684" s="69"/>
      <c r="P684" s="117"/>
      <c r="Q684" s="69"/>
      <c r="R684" s="69"/>
      <c r="S684" s="69"/>
      <c r="T684" s="69"/>
      <c r="AI684" s="254"/>
      <c r="AO684" s="69"/>
    </row>
    <row r="685" s="67" customFormat="1" customHeight="1" spans="6:41">
      <c r="F685" s="69"/>
      <c r="G685" s="262" t="str">
        <f t="shared" si="16"/>
        <v/>
      </c>
      <c r="H685" s="69"/>
      <c r="I685" s="69"/>
      <c r="J685" s="69"/>
      <c r="K685" s="69"/>
      <c r="L685" s="69"/>
      <c r="P685" s="117"/>
      <c r="Q685" s="69"/>
      <c r="R685" s="69"/>
      <c r="S685" s="69"/>
      <c r="T685" s="69"/>
      <c r="AI685" s="254"/>
      <c r="AO685" s="69"/>
    </row>
    <row r="686" s="67" customFormat="1" customHeight="1" spans="6:41">
      <c r="F686" s="69"/>
      <c r="G686" s="262" t="str">
        <f t="shared" si="16"/>
        <v/>
      </c>
      <c r="H686" s="69"/>
      <c r="I686" s="69"/>
      <c r="J686" s="69"/>
      <c r="K686" s="69"/>
      <c r="L686" s="69"/>
      <c r="P686" s="117"/>
      <c r="Q686" s="69"/>
      <c r="R686" s="69"/>
      <c r="S686" s="69"/>
      <c r="T686" s="69"/>
      <c r="AI686" s="254"/>
      <c r="AO686" s="69"/>
    </row>
    <row r="687" s="67" customFormat="1" customHeight="1" spans="6:41">
      <c r="F687" s="69"/>
      <c r="G687" s="262" t="str">
        <f t="shared" si="16"/>
        <v/>
      </c>
      <c r="H687" s="69"/>
      <c r="I687" s="69"/>
      <c r="J687" s="69"/>
      <c r="K687" s="69"/>
      <c r="L687" s="69"/>
      <c r="P687" s="117"/>
      <c r="Q687" s="69"/>
      <c r="R687" s="69"/>
      <c r="S687" s="69"/>
      <c r="T687" s="69"/>
      <c r="AI687" s="254"/>
      <c r="AO687" s="69"/>
    </row>
    <row r="688" s="67" customFormat="1" customHeight="1" spans="6:41">
      <c r="F688" s="69"/>
      <c r="G688" s="262" t="str">
        <f t="shared" si="16"/>
        <v/>
      </c>
      <c r="H688" s="69"/>
      <c r="I688" s="69"/>
      <c r="J688" s="69"/>
      <c r="K688" s="69"/>
      <c r="L688" s="69"/>
      <c r="P688" s="117"/>
      <c r="Q688" s="69"/>
      <c r="R688" s="69"/>
      <c r="S688" s="69"/>
      <c r="T688" s="69"/>
      <c r="AI688" s="254"/>
      <c r="AO688" s="69"/>
    </row>
    <row r="689" s="67" customFormat="1" customHeight="1" spans="6:41">
      <c r="F689" s="69"/>
      <c r="G689" s="262" t="str">
        <f t="shared" si="16"/>
        <v/>
      </c>
      <c r="H689" s="69"/>
      <c r="I689" s="69"/>
      <c r="J689" s="69"/>
      <c r="K689" s="69"/>
      <c r="L689" s="69"/>
      <c r="P689" s="117"/>
      <c r="Q689" s="69"/>
      <c r="R689" s="69"/>
      <c r="S689" s="69"/>
      <c r="T689" s="69"/>
      <c r="AI689" s="254"/>
      <c r="AO689" s="69"/>
    </row>
    <row r="690" s="67" customFormat="1" customHeight="1" spans="6:41">
      <c r="F690" s="69"/>
      <c r="G690" s="262" t="str">
        <f t="shared" si="16"/>
        <v/>
      </c>
      <c r="H690" s="69"/>
      <c r="I690" s="69"/>
      <c r="J690" s="69"/>
      <c r="K690" s="69"/>
      <c r="L690" s="69"/>
      <c r="P690" s="117"/>
      <c r="Q690" s="69"/>
      <c r="R690" s="69"/>
      <c r="S690" s="69"/>
      <c r="T690" s="69"/>
      <c r="AI690" s="254"/>
      <c r="AO690" s="69"/>
    </row>
    <row r="691" s="67" customFormat="1" customHeight="1" spans="6:41">
      <c r="F691" s="69"/>
      <c r="G691" s="262" t="str">
        <f t="shared" si="16"/>
        <v/>
      </c>
      <c r="H691" s="69"/>
      <c r="I691" s="69"/>
      <c r="J691" s="69"/>
      <c r="K691" s="69"/>
      <c r="L691" s="69"/>
      <c r="P691" s="117"/>
      <c r="Q691" s="69"/>
      <c r="R691" s="69"/>
      <c r="S691" s="69"/>
      <c r="T691" s="69"/>
      <c r="AI691" s="254"/>
      <c r="AO691" s="69"/>
    </row>
    <row r="692" s="67" customFormat="1" customHeight="1" spans="6:41">
      <c r="F692" s="69"/>
      <c r="G692" s="262" t="str">
        <f t="shared" si="16"/>
        <v/>
      </c>
      <c r="H692" s="69"/>
      <c r="I692" s="69"/>
      <c r="J692" s="69"/>
      <c r="K692" s="69"/>
      <c r="L692" s="69"/>
      <c r="P692" s="117"/>
      <c r="Q692" s="69"/>
      <c r="R692" s="69"/>
      <c r="S692" s="69"/>
      <c r="T692" s="69"/>
      <c r="AI692" s="254"/>
      <c r="AO692" s="69"/>
    </row>
    <row r="693" s="67" customFormat="1" customHeight="1" spans="6:41">
      <c r="F693" s="69"/>
      <c r="G693" s="262" t="str">
        <f t="shared" si="16"/>
        <v/>
      </c>
      <c r="H693" s="69"/>
      <c r="I693" s="69"/>
      <c r="J693" s="69"/>
      <c r="K693" s="69"/>
      <c r="L693" s="69"/>
      <c r="P693" s="117"/>
      <c r="Q693" s="69"/>
      <c r="R693" s="69"/>
      <c r="S693" s="69"/>
      <c r="T693" s="69"/>
      <c r="AI693" s="254"/>
      <c r="AO693" s="69"/>
    </row>
    <row r="694" s="67" customFormat="1" customHeight="1" spans="6:41">
      <c r="F694" s="69"/>
      <c r="G694" s="262" t="str">
        <f t="shared" si="16"/>
        <v/>
      </c>
      <c r="H694" s="69"/>
      <c r="I694" s="69"/>
      <c r="J694" s="69"/>
      <c r="K694" s="69"/>
      <c r="L694" s="69"/>
      <c r="P694" s="117"/>
      <c r="Q694" s="69"/>
      <c r="R694" s="69"/>
      <c r="S694" s="69"/>
      <c r="T694" s="69"/>
      <c r="AI694" s="254"/>
      <c r="AO694" s="69"/>
    </row>
    <row r="695" s="67" customFormat="1" customHeight="1" spans="6:41">
      <c r="F695" s="69"/>
      <c r="G695" s="262" t="str">
        <f t="shared" si="16"/>
        <v/>
      </c>
      <c r="H695" s="69"/>
      <c r="I695" s="69"/>
      <c r="J695" s="69"/>
      <c r="K695" s="69"/>
      <c r="L695" s="69"/>
      <c r="P695" s="117"/>
      <c r="Q695" s="69"/>
      <c r="R695" s="69"/>
      <c r="S695" s="69"/>
      <c r="T695" s="69"/>
      <c r="AI695" s="254"/>
      <c r="AO695" s="69"/>
    </row>
    <row r="696" s="67" customFormat="1" customHeight="1" spans="6:41">
      <c r="F696" s="69"/>
      <c r="G696" s="262" t="str">
        <f t="shared" si="16"/>
        <v/>
      </c>
      <c r="H696" s="69"/>
      <c r="I696" s="69"/>
      <c r="J696" s="69"/>
      <c r="K696" s="69"/>
      <c r="L696" s="69"/>
      <c r="P696" s="117"/>
      <c r="Q696" s="69"/>
      <c r="R696" s="69"/>
      <c r="S696" s="69"/>
      <c r="T696" s="69"/>
      <c r="AI696" s="254"/>
      <c r="AO696" s="69"/>
    </row>
    <row r="697" s="67" customFormat="1" customHeight="1" spans="6:41">
      <c r="F697" s="69"/>
      <c r="G697" s="262" t="str">
        <f t="shared" si="16"/>
        <v/>
      </c>
      <c r="H697" s="69"/>
      <c r="I697" s="69"/>
      <c r="J697" s="69"/>
      <c r="K697" s="69"/>
      <c r="L697" s="69"/>
      <c r="P697" s="117"/>
      <c r="Q697" s="69"/>
      <c r="R697" s="69"/>
      <c r="S697" s="69"/>
      <c r="T697" s="69"/>
      <c r="AI697" s="254"/>
      <c r="AO697" s="69"/>
    </row>
    <row r="698" s="67" customFormat="1" customHeight="1" spans="6:41">
      <c r="F698" s="69"/>
      <c r="G698" s="262" t="str">
        <f t="shared" si="16"/>
        <v/>
      </c>
      <c r="H698" s="69"/>
      <c r="I698" s="69"/>
      <c r="J698" s="69"/>
      <c r="K698" s="69"/>
      <c r="L698" s="69"/>
      <c r="P698" s="117"/>
      <c r="Q698" s="69"/>
      <c r="R698" s="69"/>
      <c r="S698" s="69"/>
      <c r="T698" s="69"/>
      <c r="AI698" s="254"/>
      <c r="AO698" s="69"/>
    </row>
    <row r="699" s="67" customFormat="1" customHeight="1" spans="6:41">
      <c r="F699" s="69"/>
      <c r="G699" s="262" t="str">
        <f t="shared" si="16"/>
        <v/>
      </c>
      <c r="H699" s="69"/>
      <c r="I699" s="69"/>
      <c r="J699" s="69"/>
      <c r="K699" s="69"/>
      <c r="L699" s="69"/>
      <c r="P699" s="117"/>
      <c r="Q699" s="69"/>
      <c r="R699" s="69"/>
      <c r="S699" s="69"/>
      <c r="T699" s="69"/>
      <c r="AI699" s="254"/>
      <c r="AO699" s="69"/>
    </row>
    <row r="700" s="67" customFormat="1" customHeight="1" spans="6:41">
      <c r="F700" s="69"/>
      <c r="G700" s="262" t="str">
        <f t="shared" si="16"/>
        <v/>
      </c>
      <c r="H700" s="69"/>
      <c r="I700" s="69"/>
      <c r="J700" s="69"/>
      <c r="K700" s="69"/>
      <c r="L700" s="69"/>
      <c r="P700" s="117"/>
      <c r="Q700" s="69"/>
      <c r="R700" s="69"/>
      <c r="S700" s="69"/>
      <c r="T700" s="69"/>
      <c r="AI700" s="254"/>
      <c r="AO700" s="69"/>
    </row>
    <row r="701" s="67" customFormat="1" customHeight="1" spans="6:41">
      <c r="F701" s="69"/>
      <c r="G701" s="262" t="str">
        <f t="shared" si="16"/>
        <v/>
      </c>
      <c r="H701" s="69"/>
      <c r="I701" s="69"/>
      <c r="J701" s="69"/>
      <c r="K701" s="69"/>
      <c r="L701" s="69"/>
      <c r="P701" s="117"/>
      <c r="Q701" s="69"/>
      <c r="R701" s="69"/>
      <c r="S701" s="69"/>
      <c r="T701" s="69"/>
      <c r="AI701" s="254"/>
      <c r="AO701" s="69"/>
    </row>
    <row r="702" s="67" customFormat="1" customHeight="1" spans="6:41">
      <c r="F702" s="69"/>
      <c r="G702" s="262" t="str">
        <f t="shared" si="16"/>
        <v/>
      </c>
      <c r="H702" s="69"/>
      <c r="I702" s="69"/>
      <c r="J702" s="69"/>
      <c r="K702" s="69"/>
      <c r="L702" s="69"/>
      <c r="P702" s="117"/>
      <c r="Q702" s="69"/>
      <c r="R702" s="69"/>
      <c r="S702" s="69"/>
      <c r="T702" s="69"/>
      <c r="AI702" s="254"/>
      <c r="AO702" s="69"/>
    </row>
    <row r="703" s="67" customFormat="1" customHeight="1" spans="6:41">
      <c r="F703" s="69"/>
      <c r="G703" s="262" t="str">
        <f t="shared" si="16"/>
        <v/>
      </c>
      <c r="H703" s="69"/>
      <c r="I703" s="69"/>
      <c r="J703" s="69"/>
      <c r="K703" s="69"/>
      <c r="L703" s="69"/>
      <c r="P703" s="117"/>
      <c r="Q703" s="69"/>
      <c r="R703" s="69"/>
      <c r="S703" s="69"/>
      <c r="T703" s="69"/>
      <c r="AI703" s="254"/>
      <c r="AO703" s="69"/>
    </row>
    <row r="704" s="67" customFormat="1" customHeight="1" spans="6:41">
      <c r="F704" s="69"/>
      <c r="G704" s="262" t="str">
        <f t="shared" si="16"/>
        <v/>
      </c>
      <c r="H704" s="69"/>
      <c r="I704" s="69"/>
      <c r="J704" s="69"/>
      <c r="K704" s="69"/>
      <c r="L704" s="69"/>
      <c r="P704" s="117"/>
      <c r="Q704" s="69"/>
      <c r="R704" s="69"/>
      <c r="S704" s="69"/>
      <c r="T704" s="69"/>
      <c r="AI704" s="254"/>
      <c r="AO704" s="69"/>
    </row>
    <row r="705" s="67" customFormat="1" customHeight="1" spans="6:41">
      <c r="F705" s="69"/>
      <c r="G705" s="262" t="str">
        <f t="shared" si="16"/>
        <v/>
      </c>
      <c r="H705" s="69"/>
      <c r="I705" s="69"/>
      <c r="J705" s="69"/>
      <c r="K705" s="69"/>
      <c r="L705" s="69"/>
      <c r="P705" s="117"/>
      <c r="Q705" s="69"/>
      <c r="R705" s="69"/>
      <c r="S705" s="69"/>
      <c r="T705" s="69"/>
      <c r="AI705" s="254"/>
      <c r="AO705" s="69"/>
    </row>
    <row r="706" s="67" customFormat="1" customHeight="1" spans="6:41">
      <c r="F706" s="69"/>
      <c r="G706" s="262" t="str">
        <f t="shared" ref="G706:G769" si="17">IF(H706="","",IF(H706=I706,H706,_xlfn.CONCAT(H706,"-",I706)))</f>
        <v/>
      </c>
      <c r="H706" s="69"/>
      <c r="I706" s="69"/>
      <c r="J706" s="69"/>
      <c r="K706" s="69"/>
      <c r="L706" s="69"/>
      <c r="P706" s="117"/>
      <c r="Q706" s="69"/>
      <c r="R706" s="69"/>
      <c r="S706" s="69"/>
      <c r="T706" s="69"/>
      <c r="AI706" s="254"/>
      <c r="AO706" s="69"/>
    </row>
    <row r="707" s="67" customFormat="1" customHeight="1" spans="6:41">
      <c r="F707" s="69"/>
      <c r="G707" s="262" t="str">
        <f t="shared" si="17"/>
        <v/>
      </c>
      <c r="H707" s="69"/>
      <c r="I707" s="69"/>
      <c r="J707" s="69"/>
      <c r="K707" s="69"/>
      <c r="L707" s="69"/>
      <c r="P707" s="117"/>
      <c r="Q707" s="69"/>
      <c r="R707" s="69"/>
      <c r="S707" s="69"/>
      <c r="T707" s="69"/>
      <c r="AI707" s="254"/>
      <c r="AO707" s="69"/>
    </row>
    <row r="708" s="67" customFormat="1" customHeight="1" spans="6:41">
      <c r="F708" s="69"/>
      <c r="G708" s="262" t="str">
        <f t="shared" si="17"/>
        <v/>
      </c>
      <c r="H708" s="69"/>
      <c r="I708" s="69"/>
      <c r="J708" s="69"/>
      <c r="K708" s="69"/>
      <c r="L708" s="69"/>
      <c r="P708" s="117"/>
      <c r="Q708" s="69"/>
      <c r="R708" s="69"/>
      <c r="S708" s="69"/>
      <c r="T708" s="69"/>
      <c r="AI708" s="254"/>
      <c r="AO708" s="69"/>
    </row>
    <row r="709" s="67" customFormat="1" customHeight="1" spans="6:41">
      <c r="F709" s="69"/>
      <c r="G709" s="262" t="str">
        <f t="shared" si="17"/>
        <v/>
      </c>
      <c r="H709" s="69"/>
      <c r="I709" s="69"/>
      <c r="J709" s="69"/>
      <c r="K709" s="69"/>
      <c r="L709" s="69"/>
      <c r="P709" s="117"/>
      <c r="Q709" s="69"/>
      <c r="R709" s="69"/>
      <c r="S709" s="69"/>
      <c r="T709" s="69"/>
      <c r="AI709" s="254"/>
      <c r="AO709" s="69"/>
    </row>
    <row r="710" s="67" customFormat="1" customHeight="1" spans="6:41">
      <c r="F710" s="69"/>
      <c r="G710" s="262" t="str">
        <f t="shared" si="17"/>
        <v/>
      </c>
      <c r="H710" s="69"/>
      <c r="I710" s="69"/>
      <c r="J710" s="69"/>
      <c r="K710" s="69"/>
      <c r="L710" s="69"/>
      <c r="P710" s="117"/>
      <c r="Q710" s="69"/>
      <c r="R710" s="69"/>
      <c r="S710" s="69"/>
      <c r="T710" s="69"/>
      <c r="AI710" s="254"/>
      <c r="AO710" s="69"/>
    </row>
    <row r="711" s="67" customFormat="1" customHeight="1" spans="6:41">
      <c r="F711" s="69"/>
      <c r="G711" s="262" t="str">
        <f t="shared" si="17"/>
        <v/>
      </c>
      <c r="H711" s="69"/>
      <c r="I711" s="69"/>
      <c r="J711" s="69"/>
      <c r="K711" s="69"/>
      <c r="L711" s="69"/>
      <c r="P711" s="117"/>
      <c r="Q711" s="69"/>
      <c r="R711" s="69"/>
      <c r="S711" s="69"/>
      <c r="T711" s="69"/>
      <c r="AI711" s="254"/>
      <c r="AO711" s="69"/>
    </row>
    <row r="712" s="67" customFormat="1" customHeight="1" spans="6:41">
      <c r="F712" s="69"/>
      <c r="G712" s="262" t="str">
        <f t="shared" si="17"/>
        <v/>
      </c>
      <c r="H712" s="69"/>
      <c r="I712" s="69"/>
      <c r="J712" s="69"/>
      <c r="K712" s="69"/>
      <c r="L712" s="69"/>
      <c r="P712" s="117"/>
      <c r="Q712" s="69"/>
      <c r="R712" s="69"/>
      <c r="S712" s="69"/>
      <c r="T712" s="69"/>
      <c r="AI712" s="254"/>
      <c r="AO712" s="69"/>
    </row>
    <row r="713" s="67" customFormat="1" customHeight="1" spans="6:41">
      <c r="F713" s="69"/>
      <c r="G713" s="262" t="str">
        <f t="shared" si="17"/>
        <v/>
      </c>
      <c r="H713" s="69"/>
      <c r="I713" s="69"/>
      <c r="J713" s="69"/>
      <c r="K713" s="69"/>
      <c r="L713" s="69"/>
      <c r="P713" s="117"/>
      <c r="Q713" s="69"/>
      <c r="R713" s="69"/>
      <c r="S713" s="69"/>
      <c r="T713" s="69"/>
      <c r="AI713" s="254"/>
      <c r="AO713" s="69"/>
    </row>
    <row r="714" s="67" customFormat="1" customHeight="1" spans="6:41">
      <c r="F714" s="69"/>
      <c r="G714" s="262" t="str">
        <f t="shared" si="17"/>
        <v/>
      </c>
      <c r="H714" s="69"/>
      <c r="I714" s="69"/>
      <c r="J714" s="69"/>
      <c r="K714" s="69"/>
      <c r="L714" s="69"/>
      <c r="P714" s="117"/>
      <c r="Q714" s="69"/>
      <c r="R714" s="69"/>
      <c r="S714" s="69"/>
      <c r="T714" s="69"/>
      <c r="AI714" s="254"/>
      <c r="AO714" s="69"/>
    </row>
    <row r="715" s="67" customFormat="1" customHeight="1" spans="6:41">
      <c r="F715" s="69"/>
      <c r="G715" s="262" t="str">
        <f t="shared" si="17"/>
        <v/>
      </c>
      <c r="H715" s="69"/>
      <c r="I715" s="69"/>
      <c r="J715" s="69"/>
      <c r="K715" s="69"/>
      <c r="L715" s="69"/>
      <c r="P715" s="117"/>
      <c r="Q715" s="69"/>
      <c r="R715" s="69"/>
      <c r="S715" s="69"/>
      <c r="T715" s="69"/>
      <c r="AI715" s="254"/>
      <c r="AO715" s="69"/>
    </row>
    <row r="716" s="67" customFormat="1" customHeight="1" spans="6:41">
      <c r="F716" s="69"/>
      <c r="G716" s="262" t="str">
        <f t="shared" si="17"/>
        <v/>
      </c>
      <c r="H716" s="69"/>
      <c r="I716" s="69"/>
      <c r="J716" s="69"/>
      <c r="K716" s="69"/>
      <c r="L716" s="69"/>
      <c r="P716" s="117"/>
      <c r="Q716" s="69"/>
      <c r="R716" s="69"/>
      <c r="S716" s="69"/>
      <c r="T716" s="69"/>
      <c r="AI716" s="254"/>
      <c r="AO716" s="69"/>
    </row>
    <row r="717" s="67" customFormat="1" customHeight="1" spans="6:41">
      <c r="F717" s="69"/>
      <c r="G717" s="262" t="str">
        <f t="shared" si="17"/>
        <v/>
      </c>
      <c r="H717" s="69"/>
      <c r="I717" s="69"/>
      <c r="J717" s="69"/>
      <c r="K717" s="69"/>
      <c r="L717" s="69"/>
      <c r="P717" s="117"/>
      <c r="Q717" s="69"/>
      <c r="R717" s="69"/>
      <c r="S717" s="69"/>
      <c r="T717" s="69"/>
      <c r="AI717" s="254"/>
      <c r="AO717" s="69"/>
    </row>
    <row r="718" s="67" customFormat="1" customHeight="1" spans="6:41">
      <c r="F718" s="69"/>
      <c r="G718" s="262" t="str">
        <f t="shared" si="17"/>
        <v/>
      </c>
      <c r="H718" s="69"/>
      <c r="I718" s="69"/>
      <c r="J718" s="69"/>
      <c r="K718" s="69"/>
      <c r="L718" s="69"/>
      <c r="P718" s="117"/>
      <c r="Q718" s="69"/>
      <c r="R718" s="69"/>
      <c r="S718" s="69"/>
      <c r="T718" s="69"/>
      <c r="AI718" s="254"/>
      <c r="AO718" s="69"/>
    </row>
    <row r="719" s="67" customFormat="1" customHeight="1" spans="6:41">
      <c r="F719" s="69"/>
      <c r="G719" s="262" t="str">
        <f t="shared" si="17"/>
        <v/>
      </c>
      <c r="H719" s="69"/>
      <c r="I719" s="69"/>
      <c r="J719" s="69"/>
      <c r="K719" s="69"/>
      <c r="L719" s="69"/>
      <c r="P719" s="117"/>
      <c r="Q719" s="69"/>
      <c r="R719" s="69"/>
      <c r="S719" s="69"/>
      <c r="T719" s="69"/>
      <c r="AI719" s="254"/>
      <c r="AO719" s="69"/>
    </row>
    <row r="720" s="67" customFormat="1" customHeight="1" spans="6:41">
      <c r="F720" s="69"/>
      <c r="G720" s="262" t="str">
        <f t="shared" si="17"/>
        <v/>
      </c>
      <c r="H720" s="69"/>
      <c r="I720" s="69"/>
      <c r="J720" s="69"/>
      <c r="K720" s="69"/>
      <c r="L720" s="69"/>
      <c r="P720" s="117"/>
      <c r="Q720" s="69"/>
      <c r="R720" s="69"/>
      <c r="S720" s="69"/>
      <c r="T720" s="69"/>
      <c r="AI720" s="254"/>
      <c r="AO720" s="69"/>
    </row>
    <row r="721" s="67" customFormat="1" customHeight="1" spans="6:41">
      <c r="F721" s="69"/>
      <c r="G721" s="262" t="str">
        <f t="shared" si="17"/>
        <v/>
      </c>
      <c r="H721" s="69"/>
      <c r="I721" s="69"/>
      <c r="J721" s="69"/>
      <c r="K721" s="69"/>
      <c r="L721" s="69"/>
      <c r="P721" s="117"/>
      <c r="Q721" s="69"/>
      <c r="R721" s="69"/>
      <c r="S721" s="69"/>
      <c r="T721" s="69"/>
      <c r="AI721" s="254"/>
      <c r="AO721" s="69"/>
    </row>
    <row r="722" s="67" customFormat="1" customHeight="1" spans="6:41">
      <c r="F722" s="69"/>
      <c r="G722" s="262" t="str">
        <f t="shared" si="17"/>
        <v/>
      </c>
      <c r="H722" s="69"/>
      <c r="I722" s="69"/>
      <c r="J722" s="69"/>
      <c r="K722" s="69"/>
      <c r="L722" s="69"/>
      <c r="P722" s="117"/>
      <c r="Q722" s="69"/>
      <c r="R722" s="69"/>
      <c r="S722" s="69"/>
      <c r="T722" s="69"/>
      <c r="AI722" s="254"/>
      <c r="AO722" s="69"/>
    </row>
    <row r="723" s="67" customFormat="1" customHeight="1" spans="6:41">
      <c r="F723" s="69"/>
      <c r="G723" s="262" t="str">
        <f t="shared" si="17"/>
        <v/>
      </c>
      <c r="H723" s="69"/>
      <c r="I723" s="69"/>
      <c r="J723" s="69"/>
      <c r="K723" s="69"/>
      <c r="L723" s="69"/>
      <c r="P723" s="117"/>
      <c r="Q723" s="69"/>
      <c r="R723" s="69"/>
      <c r="S723" s="69"/>
      <c r="T723" s="69"/>
      <c r="AI723" s="254"/>
      <c r="AO723" s="69"/>
    </row>
    <row r="724" s="67" customFormat="1" customHeight="1" spans="6:41">
      <c r="F724" s="69"/>
      <c r="G724" s="262" t="str">
        <f t="shared" si="17"/>
        <v/>
      </c>
      <c r="H724" s="69"/>
      <c r="I724" s="69"/>
      <c r="J724" s="69"/>
      <c r="K724" s="69"/>
      <c r="L724" s="69"/>
      <c r="P724" s="117"/>
      <c r="Q724" s="69"/>
      <c r="R724" s="69"/>
      <c r="S724" s="69"/>
      <c r="T724" s="69"/>
      <c r="AI724" s="254"/>
      <c r="AO724" s="69"/>
    </row>
    <row r="725" s="67" customFormat="1" customHeight="1" spans="6:41">
      <c r="F725" s="69"/>
      <c r="G725" s="262" t="str">
        <f t="shared" si="17"/>
        <v/>
      </c>
      <c r="H725" s="69"/>
      <c r="I725" s="69"/>
      <c r="J725" s="69"/>
      <c r="K725" s="69"/>
      <c r="L725" s="69"/>
      <c r="P725" s="117"/>
      <c r="Q725" s="69"/>
      <c r="R725" s="69"/>
      <c r="S725" s="69"/>
      <c r="T725" s="69"/>
      <c r="AI725" s="254"/>
      <c r="AO725" s="69"/>
    </row>
    <row r="726" s="67" customFormat="1" customHeight="1" spans="6:41">
      <c r="F726" s="69"/>
      <c r="G726" s="262" t="str">
        <f t="shared" si="17"/>
        <v/>
      </c>
      <c r="H726" s="69"/>
      <c r="I726" s="69"/>
      <c r="J726" s="69"/>
      <c r="K726" s="69"/>
      <c r="L726" s="69"/>
      <c r="P726" s="117"/>
      <c r="Q726" s="69"/>
      <c r="R726" s="69"/>
      <c r="S726" s="69"/>
      <c r="T726" s="69"/>
      <c r="AI726" s="254"/>
      <c r="AO726" s="69"/>
    </row>
    <row r="727" s="67" customFormat="1" customHeight="1" spans="6:41">
      <c r="F727" s="69"/>
      <c r="G727" s="262" t="str">
        <f t="shared" si="17"/>
        <v/>
      </c>
      <c r="H727" s="69"/>
      <c r="I727" s="69"/>
      <c r="J727" s="69"/>
      <c r="K727" s="69"/>
      <c r="L727" s="69"/>
      <c r="P727" s="117"/>
      <c r="Q727" s="69"/>
      <c r="R727" s="69"/>
      <c r="S727" s="69"/>
      <c r="T727" s="69"/>
      <c r="AI727" s="254"/>
      <c r="AO727" s="69"/>
    </row>
    <row r="728" s="67" customFormat="1" customHeight="1" spans="6:41">
      <c r="F728" s="69"/>
      <c r="G728" s="262" t="str">
        <f t="shared" si="17"/>
        <v/>
      </c>
      <c r="H728" s="69"/>
      <c r="I728" s="69"/>
      <c r="J728" s="69"/>
      <c r="K728" s="69"/>
      <c r="L728" s="69"/>
      <c r="P728" s="117"/>
      <c r="Q728" s="69"/>
      <c r="R728" s="69"/>
      <c r="S728" s="69"/>
      <c r="T728" s="69"/>
      <c r="AI728" s="254"/>
      <c r="AO728" s="69"/>
    </row>
    <row r="729" s="67" customFormat="1" customHeight="1" spans="6:41">
      <c r="F729" s="69"/>
      <c r="G729" s="262" t="str">
        <f t="shared" si="17"/>
        <v/>
      </c>
      <c r="H729" s="69"/>
      <c r="I729" s="69"/>
      <c r="J729" s="69"/>
      <c r="K729" s="69"/>
      <c r="L729" s="69"/>
      <c r="P729" s="117"/>
      <c r="Q729" s="69"/>
      <c r="R729" s="69"/>
      <c r="S729" s="69"/>
      <c r="T729" s="69"/>
      <c r="AI729" s="254"/>
      <c r="AO729" s="69"/>
    </row>
    <row r="730" s="67" customFormat="1" customHeight="1" spans="6:41">
      <c r="F730" s="69"/>
      <c r="G730" s="262" t="str">
        <f t="shared" si="17"/>
        <v/>
      </c>
      <c r="H730" s="69"/>
      <c r="I730" s="69"/>
      <c r="J730" s="69"/>
      <c r="K730" s="69"/>
      <c r="L730" s="69"/>
      <c r="P730" s="117"/>
      <c r="Q730" s="69"/>
      <c r="R730" s="69"/>
      <c r="S730" s="69"/>
      <c r="T730" s="69"/>
      <c r="AI730" s="254"/>
      <c r="AO730" s="69"/>
    </row>
    <row r="731" s="67" customFormat="1" customHeight="1" spans="6:41">
      <c r="F731" s="69"/>
      <c r="G731" s="262" t="str">
        <f t="shared" si="17"/>
        <v/>
      </c>
      <c r="H731" s="69"/>
      <c r="I731" s="69"/>
      <c r="J731" s="69"/>
      <c r="K731" s="69"/>
      <c r="L731" s="69"/>
      <c r="P731" s="117"/>
      <c r="Q731" s="69"/>
      <c r="R731" s="69"/>
      <c r="S731" s="69"/>
      <c r="T731" s="69"/>
      <c r="AI731" s="254"/>
      <c r="AO731" s="69"/>
    </row>
    <row r="732" s="67" customFormat="1" customHeight="1" spans="6:41">
      <c r="F732" s="69"/>
      <c r="G732" s="262" t="str">
        <f t="shared" si="17"/>
        <v/>
      </c>
      <c r="H732" s="69"/>
      <c r="I732" s="69"/>
      <c r="J732" s="69"/>
      <c r="K732" s="69"/>
      <c r="L732" s="69"/>
      <c r="P732" s="117"/>
      <c r="Q732" s="69"/>
      <c r="R732" s="69"/>
      <c r="S732" s="69"/>
      <c r="T732" s="69"/>
      <c r="AI732" s="254"/>
      <c r="AO732" s="69"/>
    </row>
    <row r="733" s="67" customFormat="1" customHeight="1" spans="6:41">
      <c r="F733" s="69"/>
      <c r="G733" s="262" t="str">
        <f t="shared" si="17"/>
        <v/>
      </c>
      <c r="H733" s="69"/>
      <c r="I733" s="69"/>
      <c r="J733" s="69"/>
      <c r="K733" s="69"/>
      <c r="L733" s="69"/>
      <c r="P733" s="117"/>
      <c r="Q733" s="69"/>
      <c r="R733" s="69"/>
      <c r="S733" s="69"/>
      <c r="T733" s="69"/>
      <c r="AI733" s="254"/>
      <c r="AO733" s="69"/>
    </row>
    <row r="734" s="67" customFormat="1" customHeight="1" spans="6:41">
      <c r="F734" s="69"/>
      <c r="G734" s="262" t="str">
        <f t="shared" si="17"/>
        <v/>
      </c>
      <c r="H734" s="69"/>
      <c r="I734" s="69"/>
      <c r="J734" s="69"/>
      <c r="K734" s="69"/>
      <c r="L734" s="69"/>
      <c r="P734" s="117"/>
      <c r="Q734" s="69"/>
      <c r="R734" s="69"/>
      <c r="S734" s="69"/>
      <c r="T734" s="69"/>
      <c r="AI734" s="254"/>
      <c r="AO734" s="69"/>
    </row>
    <row r="735" s="67" customFormat="1" customHeight="1" spans="6:41">
      <c r="F735" s="69"/>
      <c r="G735" s="262" t="str">
        <f t="shared" si="17"/>
        <v/>
      </c>
      <c r="H735" s="69"/>
      <c r="I735" s="69"/>
      <c r="J735" s="69"/>
      <c r="K735" s="69"/>
      <c r="L735" s="69"/>
      <c r="P735" s="117"/>
      <c r="Q735" s="69"/>
      <c r="R735" s="69"/>
      <c r="S735" s="69"/>
      <c r="T735" s="69"/>
      <c r="AI735" s="254"/>
      <c r="AO735" s="69"/>
    </row>
    <row r="736" s="67" customFormat="1" customHeight="1" spans="6:41">
      <c r="F736" s="69"/>
      <c r="G736" s="262" t="str">
        <f t="shared" si="17"/>
        <v/>
      </c>
      <c r="H736" s="69"/>
      <c r="I736" s="69"/>
      <c r="J736" s="69"/>
      <c r="K736" s="69"/>
      <c r="L736" s="69"/>
      <c r="P736" s="117"/>
      <c r="Q736" s="69"/>
      <c r="R736" s="69"/>
      <c r="S736" s="69"/>
      <c r="T736" s="69"/>
      <c r="AI736" s="254"/>
      <c r="AO736" s="69"/>
    </row>
    <row r="737" s="67" customFormat="1" customHeight="1" spans="6:41">
      <c r="F737" s="69"/>
      <c r="G737" s="262" t="str">
        <f t="shared" si="17"/>
        <v/>
      </c>
      <c r="H737" s="69"/>
      <c r="I737" s="69"/>
      <c r="J737" s="69"/>
      <c r="K737" s="69"/>
      <c r="L737" s="69"/>
      <c r="P737" s="117"/>
      <c r="Q737" s="69"/>
      <c r="R737" s="69"/>
      <c r="S737" s="69"/>
      <c r="T737" s="69"/>
      <c r="AI737" s="254"/>
      <c r="AO737" s="69"/>
    </row>
    <row r="738" s="67" customFormat="1" customHeight="1" spans="6:41">
      <c r="F738" s="69"/>
      <c r="G738" s="262" t="str">
        <f t="shared" si="17"/>
        <v/>
      </c>
      <c r="H738" s="69"/>
      <c r="I738" s="69"/>
      <c r="J738" s="69"/>
      <c r="K738" s="69"/>
      <c r="L738" s="69"/>
      <c r="P738" s="117"/>
      <c r="Q738" s="69"/>
      <c r="R738" s="69"/>
      <c r="S738" s="69"/>
      <c r="T738" s="69"/>
      <c r="AI738" s="254"/>
      <c r="AO738" s="69"/>
    </row>
    <row r="739" s="67" customFormat="1" customHeight="1" spans="6:41">
      <c r="F739" s="69"/>
      <c r="G739" s="262" t="str">
        <f t="shared" si="17"/>
        <v/>
      </c>
      <c r="H739" s="69"/>
      <c r="I739" s="69"/>
      <c r="J739" s="69"/>
      <c r="K739" s="69"/>
      <c r="L739" s="69"/>
      <c r="P739" s="117"/>
      <c r="Q739" s="69"/>
      <c r="R739" s="69"/>
      <c r="S739" s="69"/>
      <c r="T739" s="69"/>
      <c r="AI739" s="254"/>
      <c r="AO739" s="69"/>
    </row>
    <row r="740" s="67" customFormat="1" customHeight="1" spans="6:41">
      <c r="F740" s="69"/>
      <c r="G740" s="262" t="str">
        <f t="shared" si="17"/>
        <v/>
      </c>
      <c r="H740" s="69"/>
      <c r="I740" s="69"/>
      <c r="J740" s="69"/>
      <c r="K740" s="69"/>
      <c r="L740" s="69"/>
      <c r="P740" s="117"/>
      <c r="Q740" s="69"/>
      <c r="R740" s="69"/>
      <c r="S740" s="69"/>
      <c r="T740" s="69"/>
      <c r="AI740" s="254"/>
      <c r="AO740" s="69"/>
    </row>
    <row r="741" s="67" customFormat="1" customHeight="1" spans="6:41">
      <c r="F741" s="69"/>
      <c r="G741" s="262" t="str">
        <f t="shared" si="17"/>
        <v/>
      </c>
      <c r="H741" s="69"/>
      <c r="I741" s="69"/>
      <c r="J741" s="69"/>
      <c r="K741" s="69"/>
      <c r="L741" s="69"/>
      <c r="P741" s="117"/>
      <c r="Q741" s="69"/>
      <c r="R741" s="69"/>
      <c r="S741" s="69"/>
      <c r="T741" s="69"/>
      <c r="AI741" s="254"/>
      <c r="AO741" s="69"/>
    </row>
    <row r="742" s="67" customFormat="1" customHeight="1" spans="6:41">
      <c r="F742" s="69"/>
      <c r="G742" s="262" t="str">
        <f t="shared" si="17"/>
        <v/>
      </c>
      <c r="H742" s="69"/>
      <c r="I742" s="69"/>
      <c r="J742" s="69"/>
      <c r="K742" s="69"/>
      <c r="L742" s="69"/>
      <c r="P742" s="117"/>
      <c r="Q742" s="69"/>
      <c r="R742" s="69"/>
      <c r="S742" s="69"/>
      <c r="T742" s="69"/>
      <c r="AI742" s="254"/>
      <c r="AO742" s="69"/>
    </row>
    <row r="743" s="67" customFormat="1" customHeight="1" spans="6:41">
      <c r="F743" s="69"/>
      <c r="G743" s="262" t="str">
        <f t="shared" si="17"/>
        <v/>
      </c>
      <c r="H743" s="69"/>
      <c r="I743" s="69"/>
      <c r="J743" s="69"/>
      <c r="K743" s="69"/>
      <c r="L743" s="69"/>
      <c r="P743" s="117"/>
      <c r="Q743" s="69"/>
      <c r="R743" s="69"/>
      <c r="S743" s="69"/>
      <c r="T743" s="69"/>
      <c r="AI743" s="254"/>
      <c r="AO743" s="69"/>
    </row>
    <row r="744" s="67" customFormat="1" customHeight="1" spans="6:41">
      <c r="F744" s="69"/>
      <c r="G744" s="262" t="str">
        <f t="shared" si="17"/>
        <v/>
      </c>
      <c r="H744" s="69"/>
      <c r="I744" s="69"/>
      <c r="J744" s="69"/>
      <c r="K744" s="69"/>
      <c r="L744" s="69"/>
      <c r="P744" s="117"/>
      <c r="Q744" s="69"/>
      <c r="R744" s="69"/>
      <c r="S744" s="69"/>
      <c r="T744" s="69"/>
      <c r="AI744" s="254"/>
      <c r="AO744" s="69"/>
    </row>
    <row r="745" s="67" customFormat="1" customHeight="1" spans="6:41">
      <c r="F745" s="69"/>
      <c r="G745" s="262" t="str">
        <f t="shared" si="17"/>
        <v/>
      </c>
      <c r="H745" s="69"/>
      <c r="I745" s="69"/>
      <c r="J745" s="69"/>
      <c r="K745" s="69"/>
      <c r="L745" s="69"/>
      <c r="P745" s="117"/>
      <c r="Q745" s="69"/>
      <c r="R745" s="69"/>
      <c r="S745" s="69"/>
      <c r="T745" s="69"/>
      <c r="AI745" s="254"/>
      <c r="AO745" s="69"/>
    </row>
    <row r="746" s="67" customFormat="1" customHeight="1" spans="6:41">
      <c r="F746" s="69"/>
      <c r="G746" s="262" t="str">
        <f t="shared" si="17"/>
        <v/>
      </c>
      <c r="H746" s="69"/>
      <c r="I746" s="69"/>
      <c r="J746" s="69"/>
      <c r="K746" s="69"/>
      <c r="L746" s="69"/>
      <c r="P746" s="117"/>
      <c r="Q746" s="69"/>
      <c r="R746" s="69"/>
      <c r="S746" s="69"/>
      <c r="T746" s="69"/>
      <c r="AI746" s="254"/>
      <c r="AO746" s="69"/>
    </row>
    <row r="747" s="67" customFormat="1" customHeight="1" spans="6:41">
      <c r="F747" s="69"/>
      <c r="G747" s="262" t="str">
        <f t="shared" si="17"/>
        <v/>
      </c>
      <c r="H747" s="69"/>
      <c r="I747" s="69"/>
      <c r="J747" s="69"/>
      <c r="K747" s="69"/>
      <c r="L747" s="69"/>
      <c r="P747" s="117"/>
      <c r="Q747" s="69"/>
      <c r="R747" s="69"/>
      <c r="S747" s="69"/>
      <c r="T747" s="69"/>
      <c r="AI747" s="254"/>
      <c r="AO747" s="69"/>
    </row>
    <row r="748" s="67" customFormat="1" customHeight="1" spans="6:41">
      <c r="F748" s="69"/>
      <c r="G748" s="262" t="str">
        <f t="shared" si="17"/>
        <v/>
      </c>
      <c r="H748" s="69"/>
      <c r="I748" s="69"/>
      <c r="J748" s="69"/>
      <c r="K748" s="69"/>
      <c r="L748" s="69"/>
      <c r="P748" s="117"/>
      <c r="Q748" s="69"/>
      <c r="R748" s="69"/>
      <c r="S748" s="69"/>
      <c r="T748" s="69"/>
      <c r="AI748" s="254"/>
      <c r="AO748" s="69"/>
    </row>
    <row r="749" s="67" customFormat="1" customHeight="1" spans="6:41">
      <c r="F749" s="69"/>
      <c r="G749" s="262" t="str">
        <f t="shared" si="17"/>
        <v/>
      </c>
      <c r="H749" s="69"/>
      <c r="I749" s="69"/>
      <c r="J749" s="69"/>
      <c r="K749" s="69"/>
      <c r="L749" s="69"/>
      <c r="P749" s="117"/>
      <c r="Q749" s="69"/>
      <c r="R749" s="69"/>
      <c r="S749" s="69"/>
      <c r="T749" s="69"/>
      <c r="AI749" s="254"/>
      <c r="AO749" s="69"/>
    </row>
    <row r="750" s="67" customFormat="1" customHeight="1" spans="6:41">
      <c r="F750" s="69"/>
      <c r="G750" s="262" t="str">
        <f t="shared" si="17"/>
        <v/>
      </c>
      <c r="H750" s="69"/>
      <c r="I750" s="69"/>
      <c r="J750" s="69"/>
      <c r="K750" s="69"/>
      <c r="L750" s="69"/>
      <c r="P750" s="117"/>
      <c r="Q750" s="69"/>
      <c r="R750" s="69"/>
      <c r="S750" s="69"/>
      <c r="T750" s="69"/>
      <c r="AI750" s="254"/>
      <c r="AO750" s="69"/>
    </row>
    <row r="751" s="67" customFormat="1" customHeight="1" spans="6:41">
      <c r="F751" s="69"/>
      <c r="G751" s="262" t="str">
        <f t="shared" si="17"/>
        <v/>
      </c>
      <c r="H751" s="69"/>
      <c r="I751" s="69"/>
      <c r="J751" s="69"/>
      <c r="K751" s="69"/>
      <c r="L751" s="69"/>
      <c r="P751" s="117"/>
      <c r="Q751" s="69"/>
      <c r="R751" s="69"/>
      <c r="S751" s="69"/>
      <c r="T751" s="69"/>
      <c r="AI751" s="254"/>
      <c r="AO751" s="69"/>
    </row>
    <row r="752" s="67" customFormat="1" customHeight="1" spans="6:41">
      <c r="F752" s="69"/>
      <c r="G752" s="262" t="str">
        <f t="shared" si="17"/>
        <v/>
      </c>
      <c r="H752" s="69"/>
      <c r="I752" s="69"/>
      <c r="J752" s="69"/>
      <c r="K752" s="69"/>
      <c r="L752" s="69"/>
      <c r="P752" s="117"/>
      <c r="Q752" s="69"/>
      <c r="R752" s="69"/>
      <c r="S752" s="69"/>
      <c r="T752" s="69"/>
      <c r="AI752" s="254"/>
      <c r="AO752" s="69"/>
    </row>
    <row r="753" s="67" customFormat="1" customHeight="1" spans="6:41">
      <c r="F753" s="69"/>
      <c r="G753" s="262" t="str">
        <f t="shared" si="17"/>
        <v/>
      </c>
      <c r="H753" s="69"/>
      <c r="I753" s="69"/>
      <c r="J753" s="69"/>
      <c r="K753" s="69"/>
      <c r="L753" s="69"/>
      <c r="P753" s="117"/>
      <c r="Q753" s="69"/>
      <c r="R753" s="69"/>
      <c r="S753" s="69"/>
      <c r="T753" s="69"/>
      <c r="AI753" s="254"/>
      <c r="AO753" s="69"/>
    </row>
    <row r="754" s="67" customFormat="1" customHeight="1" spans="6:41">
      <c r="F754" s="69"/>
      <c r="G754" s="262" t="str">
        <f t="shared" si="17"/>
        <v/>
      </c>
      <c r="H754" s="69"/>
      <c r="I754" s="69"/>
      <c r="J754" s="69"/>
      <c r="K754" s="69"/>
      <c r="L754" s="69"/>
      <c r="P754" s="117"/>
      <c r="Q754" s="69"/>
      <c r="R754" s="69"/>
      <c r="S754" s="69"/>
      <c r="T754" s="69"/>
      <c r="AI754" s="254"/>
      <c r="AO754" s="69"/>
    </row>
    <row r="755" s="67" customFormat="1" customHeight="1" spans="6:41">
      <c r="F755" s="69"/>
      <c r="G755" s="262" t="str">
        <f t="shared" si="17"/>
        <v/>
      </c>
      <c r="H755" s="69"/>
      <c r="I755" s="69"/>
      <c r="J755" s="69"/>
      <c r="K755" s="69"/>
      <c r="L755" s="69"/>
      <c r="P755" s="117"/>
      <c r="Q755" s="69"/>
      <c r="R755" s="69"/>
      <c r="S755" s="69"/>
      <c r="T755" s="69"/>
      <c r="AI755" s="254"/>
      <c r="AO755" s="69"/>
    </row>
    <row r="756" s="67" customFormat="1" customHeight="1" spans="6:41">
      <c r="F756" s="69"/>
      <c r="G756" s="262" t="str">
        <f t="shared" si="17"/>
        <v/>
      </c>
      <c r="H756" s="69"/>
      <c r="I756" s="69"/>
      <c r="J756" s="69"/>
      <c r="K756" s="69"/>
      <c r="L756" s="69"/>
      <c r="P756" s="117"/>
      <c r="Q756" s="69"/>
      <c r="R756" s="69"/>
      <c r="S756" s="69"/>
      <c r="T756" s="69"/>
      <c r="AI756" s="254"/>
      <c r="AO756" s="69"/>
    </row>
    <row r="757" s="67" customFormat="1" customHeight="1" spans="6:41">
      <c r="F757" s="69"/>
      <c r="G757" s="262" t="str">
        <f t="shared" si="17"/>
        <v/>
      </c>
      <c r="H757" s="69"/>
      <c r="I757" s="69"/>
      <c r="J757" s="69"/>
      <c r="K757" s="69"/>
      <c r="L757" s="69"/>
      <c r="P757" s="117"/>
      <c r="Q757" s="69"/>
      <c r="R757" s="69"/>
      <c r="S757" s="69"/>
      <c r="T757" s="69"/>
      <c r="AI757" s="254"/>
      <c r="AO757" s="69"/>
    </row>
    <row r="758" s="67" customFormat="1" customHeight="1" spans="6:41">
      <c r="F758" s="69"/>
      <c r="G758" s="262" t="str">
        <f t="shared" si="17"/>
        <v/>
      </c>
      <c r="H758" s="69"/>
      <c r="I758" s="69"/>
      <c r="J758" s="69"/>
      <c r="K758" s="69"/>
      <c r="L758" s="69"/>
      <c r="P758" s="117"/>
      <c r="Q758" s="69"/>
      <c r="R758" s="69"/>
      <c r="S758" s="69"/>
      <c r="T758" s="69"/>
      <c r="AI758" s="254"/>
      <c r="AO758" s="69"/>
    </row>
    <row r="759" s="67" customFormat="1" customHeight="1" spans="6:41">
      <c r="F759" s="69"/>
      <c r="G759" s="262" t="str">
        <f t="shared" si="17"/>
        <v/>
      </c>
      <c r="H759" s="69"/>
      <c r="I759" s="69"/>
      <c r="J759" s="69"/>
      <c r="K759" s="69"/>
      <c r="L759" s="69"/>
      <c r="P759" s="117"/>
      <c r="Q759" s="69"/>
      <c r="R759" s="69"/>
      <c r="S759" s="69"/>
      <c r="T759" s="69"/>
      <c r="AI759" s="254"/>
      <c r="AO759" s="69"/>
    </row>
    <row r="760" s="67" customFormat="1" customHeight="1" spans="6:41">
      <c r="F760" s="69"/>
      <c r="G760" s="262" t="str">
        <f t="shared" si="17"/>
        <v/>
      </c>
      <c r="H760" s="69"/>
      <c r="I760" s="69"/>
      <c r="J760" s="69"/>
      <c r="K760" s="69"/>
      <c r="L760" s="69"/>
      <c r="P760" s="117"/>
      <c r="Q760" s="69"/>
      <c r="R760" s="69"/>
      <c r="S760" s="69"/>
      <c r="T760" s="69"/>
      <c r="AI760" s="254"/>
      <c r="AO760" s="69"/>
    </row>
    <row r="761" s="67" customFormat="1" customHeight="1" spans="6:41">
      <c r="F761" s="69"/>
      <c r="G761" s="262" t="str">
        <f t="shared" si="17"/>
        <v/>
      </c>
      <c r="H761" s="69"/>
      <c r="I761" s="69"/>
      <c r="J761" s="69"/>
      <c r="K761" s="69"/>
      <c r="L761" s="69"/>
      <c r="P761" s="117"/>
      <c r="Q761" s="69"/>
      <c r="R761" s="69"/>
      <c r="S761" s="69"/>
      <c r="T761" s="69"/>
      <c r="AI761" s="254"/>
      <c r="AO761" s="69"/>
    </row>
    <row r="762" s="67" customFormat="1" customHeight="1" spans="6:41">
      <c r="F762" s="69"/>
      <c r="G762" s="262" t="str">
        <f t="shared" si="17"/>
        <v/>
      </c>
      <c r="H762" s="69"/>
      <c r="I762" s="69"/>
      <c r="J762" s="69"/>
      <c r="K762" s="69"/>
      <c r="L762" s="69"/>
      <c r="P762" s="117"/>
      <c r="Q762" s="69"/>
      <c r="R762" s="69"/>
      <c r="S762" s="69"/>
      <c r="T762" s="69"/>
      <c r="AI762" s="254"/>
      <c r="AO762" s="69"/>
    </row>
    <row r="763" s="67" customFormat="1" customHeight="1" spans="6:41">
      <c r="F763" s="69"/>
      <c r="G763" s="262" t="str">
        <f t="shared" si="17"/>
        <v/>
      </c>
      <c r="H763" s="69"/>
      <c r="I763" s="69"/>
      <c r="J763" s="69"/>
      <c r="K763" s="69"/>
      <c r="L763" s="69"/>
      <c r="P763" s="117"/>
      <c r="Q763" s="69"/>
      <c r="R763" s="69"/>
      <c r="S763" s="69"/>
      <c r="T763" s="69"/>
      <c r="AI763" s="254"/>
      <c r="AO763" s="69"/>
    </row>
    <row r="764" s="67" customFormat="1" customHeight="1" spans="6:41">
      <c r="F764" s="69"/>
      <c r="G764" s="262" t="str">
        <f t="shared" si="17"/>
        <v/>
      </c>
      <c r="H764" s="69"/>
      <c r="I764" s="69"/>
      <c r="J764" s="69"/>
      <c r="K764" s="69"/>
      <c r="L764" s="69"/>
      <c r="P764" s="117"/>
      <c r="Q764" s="69"/>
      <c r="R764" s="69"/>
      <c r="S764" s="69"/>
      <c r="T764" s="69"/>
      <c r="AI764" s="254"/>
      <c r="AO764" s="69"/>
    </row>
    <row r="765" s="67" customFormat="1" customHeight="1" spans="6:41">
      <c r="F765" s="69"/>
      <c r="G765" s="262" t="str">
        <f t="shared" si="17"/>
        <v/>
      </c>
      <c r="H765" s="69"/>
      <c r="I765" s="69"/>
      <c r="J765" s="69"/>
      <c r="K765" s="69"/>
      <c r="L765" s="69"/>
      <c r="P765" s="117"/>
      <c r="Q765" s="69"/>
      <c r="R765" s="69"/>
      <c r="S765" s="69"/>
      <c r="T765" s="69"/>
      <c r="AI765" s="254"/>
      <c r="AO765" s="69"/>
    </row>
    <row r="766" s="67" customFormat="1" customHeight="1" spans="6:41">
      <c r="F766" s="69"/>
      <c r="G766" s="262" t="str">
        <f t="shared" si="17"/>
        <v/>
      </c>
      <c r="H766" s="69"/>
      <c r="I766" s="69"/>
      <c r="J766" s="69"/>
      <c r="K766" s="69"/>
      <c r="L766" s="69"/>
      <c r="P766" s="117"/>
      <c r="Q766" s="69"/>
      <c r="R766" s="69"/>
      <c r="S766" s="69"/>
      <c r="T766" s="69"/>
      <c r="AI766" s="254"/>
      <c r="AO766" s="69"/>
    </row>
    <row r="767" s="67" customFormat="1" customHeight="1" spans="6:41">
      <c r="F767" s="69"/>
      <c r="G767" s="262" t="str">
        <f t="shared" si="17"/>
        <v/>
      </c>
      <c r="H767" s="69"/>
      <c r="I767" s="69"/>
      <c r="J767" s="69"/>
      <c r="K767" s="69"/>
      <c r="L767" s="69"/>
      <c r="P767" s="117"/>
      <c r="Q767" s="69"/>
      <c r="R767" s="69"/>
      <c r="S767" s="69"/>
      <c r="T767" s="69"/>
      <c r="AI767" s="254"/>
      <c r="AO767" s="69"/>
    </row>
    <row r="768" s="67" customFormat="1" customHeight="1" spans="6:41">
      <c r="F768" s="69"/>
      <c r="G768" s="262" t="str">
        <f t="shared" si="17"/>
        <v/>
      </c>
      <c r="H768" s="69"/>
      <c r="I768" s="69"/>
      <c r="J768" s="69"/>
      <c r="K768" s="69"/>
      <c r="L768" s="69"/>
      <c r="P768" s="117"/>
      <c r="Q768" s="69"/>
      <c r="R768" s="69"/>
      <c r="S768" s="69"/>
      <c r="T768" s="69"/>
      <c r="AI768" s="254"/>
      <c r="AO768" s="69"/>
    </row>
    <row r="769" s="67" customFormat="1" customHeight="1" spans="6:41">
      <c r="F769" s="69"/>
      <c r="G769" s="262" t="str">
        <f t="shared" si="17"/>
        <v/>
      </c>
      <c r="H769" s="69"/>
      <c r="I769" s="69"/>
      <c r="J769" s="69"/>
      <c r="K769" s="69"/>
      <c r="L769" s="69"/>
      <c r="P769" s="117"/>
      <c r="Q769" s="69"/>
      <c r="R769" s="69"/>
      <c r="S769" s="69"/>
      <c r="T769" s="69"/>
      <c r="AI769" s="254"/>
      <c r="AO769" s="69"/>
    </row>
    <row r="770" s="67" customFormat="1" customHeight="1" spans="6:41">
      <c r="F770" s="69"/>
      <c r="G770" s="262" t="str">
        <f t="shared" ref="G770:G833" si="18">IF(H770="","",IF(H770=I770,H770,_xlfn.CONCAT(H770,"-",I770)))</f>
        <v/>
      </c>
      <c r="H770" s="69"/>
      <c r="I770" s="69"/>
      <c r="J770" s="69"/>
      <c r="K770" s="69"/>
      <c r="L770" s="69"/>
      <c r="P770" s="117"/>
      <c r="Q770" s="69"/>
      <c r="R770" s="69"/>
      <c r="S770" s="69"/>
      <c r="T770" s="69"/>
      <c r="AI770" s="254"/>
      <c r="AO770" s="69"/>
    </row>
    <row r="771" s="67" customFormat="1" customHeight="1" spans="6:41">
      <c r="F771" s="69"/>
      <c r="G771" s="262" t="str">
        <f t="shared" si="18"/>
        <v/>
      </c>
      <c r="H771" s="69"/>
      <c r="I771" s="69"/>
      <c r="J771" s="69"/>
      <c r="K771" s="69"/>
      <c r="L771" s="69"/>
      <c r="P771" s="117"/>
      <c r="Q771" s="69"/>
      <c r="R771" s="69"/>
      <c r="S771" s="69"/>
      <c r="T771" s="69"/>
      <c r="AI771" s="254"/>
      <c r="AO771" s="69"/>
    </row>
    <row r="772" s="67" customFormat="1" customHeight="1" spans="6:41">
      <c r="F772" s="69"/>
      <c r="G772" s="262" t="str">
        <f t="shared" si="18"/>
        <v/>
      </c>
      <c r="H772" s="69"/>
      <c r="I772" s="69"/>
      <c r="J772" s="69"/>
      <c r="K772" s="69"/>
      <c r="L772" s="69"/>
      <c r="P772" s="117"/>
      <c r="Q772" s="69"/>
      <c r="R772" s="69"/>
      <c r="S772" s="69"/>
      <c r="T772" s="69"/>
      <c r="AI772" s="254"/>
      <c r="AO772" s="69"/>
    </row>
    <row r="773" s="67" customFormat="1" customHeight="1" spans="6:41">
      <c r="F773" s="69"/>
      <c r="G773" s="262" t="str">
        <f t="shared" si="18"/>
        <v/>
      </c>
      <c r="H773" s="69"/>
      <c r="I773" s="69"/>
      <c r="J773" s="69"/>
      <c r="K773" s="69"/>
      <c r="L773" s="69"/>
      <c r="P773" s="117"/>
      <c r="Q773" s="69"/>
      <c r="R773" s="69"/>
      <c r="S773" s="69"/>
      <c r="T773" s="69"/>
      <c r="AI773" s="254"/>
      <c r="AO773" s="69"/>
    </row>
    <row r="774" s="67" customFormat="1" customHeight="1" spans="6:41">
      <c r="F774" s="69"/>
      <c r="G774" s="262" t="str">
        <f t="shared" si="18"/>
        <v/>
      </c>
      <c r="H774" s="69"/>
      <c r="I774" s="69"/>
      <c r="J774" s="69"/>
      <c r="K774" s="69"/>
      <c r="L774" s="69"/>
      <c r="P774" s="117"/>
      <c r="Q774" s="69"/>
      <c r="R774" s="69"/>
      <c r="S774" s="69"/>
      <c r="T774" s="69"/>
      <c r="AI774" s="254"/>
      <c r="AO774" s="69"/>
    </row>
    <row r="775" s="67" customFormat="1" customHeight="1" spans="6:41">
      <c r="F775" s="69"/>
      <c r="G775" s="262" t="str">
        <f t="shared" si="18"/>
        <v/>
      </c>
      <c r="H775" s="69"/>
      <c r="I775" s="69"/>
      <c r="J775" s="69"/>
      <c r="K775" s="69"/>
      <c r="L775" s="69"/>
      <c r="P775" s="117"/>
      <c r="Q775" s="69"/>
      <c r="R775" s="69"/>
      <c r="S775" s="69"/>
      <c r="T775" s="69"/>
      <c r="AI775" s="254"/>
      <c r="AO775" s="69"/>
    </row>
    <row r="776" s="67" customFormat="1" customHeight="1" spans="6:41">
      <c r="F776" s="69"/>
      <c r="G776" s="262" t="str">
        <f t="shared" si="18"/>
        <v/>
      </c>
      <c r="H776" s="69"/>
      <c r="I776" s="69"/>
      <c r="J776" s="69"/>
      <c r="K776" s="69"/>
      <c r="L776" s="69"/>
      <c r="P776" s="117"/>
      <c r="Q776" s="69"/>
      <c r="R776" s="69"/>
      <c r="S776" s="69"/>
      <c r="T776" s="69"/>
      <c r="AI776" s="254"/>
      <c r="AO776" s="69"/>
    </row>
    <row r="777" s="67" customFormat="1" customHeight="1" spans="6:41">
      <c r="F777" s="69"/>
      <c r="G777" s="262" t="str">
        <f t="shared" si="18"/>
        <v/>
      </c>
      <c r="H777" s="69"/>
      <c r="I777" s="69"/>
      <c r="J777" s="69"/>
      <c r="K777" s="69"/>
      <c r="L777" s="69"/>
      <c r="P777" s="117"/>
      <c r="Q777" s="69"/>
      <c r="R777" s="69"/>
      <c r="S777" s="69"/>
      <c r="T777" s="69"/>
      <c r="AI777" s="254"/>
      <c r="AO777" s="69"/>
    </row>
    <row r="778" s="67" customFormat="1" customHeight="1" spans="6:41">
      <c r="F778" s="69"/>
      <c r="G778" s="262" t="str">
        <f t="shared" si="18"/>
        <v/>
      </c>
      <c r="H778" s="69"/>
      <c r="I778" s="69"/>
      <c r="J778" s="69"/>
      <c r="K778" s="69"/>
      <c r="L778" s="69"/>
      <c r="P778" s="117"/>
      <c r="Q778" s="69"/>
      <c r="R778" s="69"/>
      <c r="S778" s="69"/>
      <c r="T778" s="69"/>
      <c r="AI778" s="254"/>
      <c r="AO778" s="69"/>
    </row>
    <row r="779" s="67" customFormat="1" customHeight="1" spans="6:41">
      <c r="F779" s="69"/>
      <c r="G779" s="262" t="str">
        <f t="shared" si="18"/>
        <v/>
      </c>
      <c r="H779" s="69"/>
      <c r="I779" s="69"/>
      <c r="J779" s="69"/>
      <c r="K779" s="69"/>
      <c r="L779" s="69"/>
      <c r="P779" s="117"/>
      <c r="Q779" s="69"/>
      <c r="R779" s="69"/>
      <c r="S779" s="69"/>
      <c r="T779" s="69"/>
      <c r="AI779" s="254"/>
      <c r="AO779" s="69"/>
    </row>
    <row r="780" s="67" customFormat="1" customHeight="1" spans="6:41">
      <c r="F780" s="69"/>
      <c r="G780" s="262" t="str">
        <f t="shared" si="18"/>
        <v/>
      </c>
      <c r="H780" s="69"/>
      <c r="I780" s="69"/>
      <c r="J780" s="69"/>
      <c r="K780" s="69"/>
      <c r="L780" s="69"/>
      <c r="P780" s="117"/>
      <c r="Q780" s="69"/>
      <c r="R780" s="69"/>
      <c r="S780" s="69"/>
      <c r="T780" s="69"/>
      <c r="AI780" s="254"/>
      <c r="AO780" s="69"/>
    </row>
    <row r="781" s="67" customFormat="1" customHeight="1" spans="6:41">
      <c r="F781" s="69"/>
      <c r="G781" s="262" t="str">
        <f t="shared" si="18"/>
        <v/>
      </c>
      <c r="H781" s="69"/>
      <c r="I781" s="69"/>
      <c r="J781" s="69"/>
      <c r="K781" s="69"/>
      <c r="L781" s="69"/>
      <c r="P781" s="117"/>
      <c r="Q781" s="69"/>
      <c r="R781" s="69"/>
      <c r="S781" s="69"/>
      <c r="T781" s="69"/>
      <c r="AI781" s="254"/>
      <c r="AO781" s="69"/>
    </row>
    <row r="782" s="67" customFormat="1" customHeight="1" spans="6:41">
      <c r="F782" s="69"/>
      <c r="G782" s="262" t="str">
        <f t="shared" si="18"/>
        <v/>
      </c>
      <c r="H782" s="69"/>
      <c r="I782" s="69"/>
      <c r="J782" s="69"/>
      <c r="K782" s="69"/>
      <c r="L782" s="69"/>
      <c r="P782" s="117"/>
      <c r="Q782" s="69"/>
      <c r="R782" s="69"/>
      <c r="S782" s="69"/>
      <c r="T782" s="69"/>
      <c r="AI782" s="254"/>
      <c r="AO782" s="69"/>
    </row>
    <row r="783" s="67" customFormat="1" customHeight="1" spans="6:41">
      <c r="F783" s="69"/>
      <c r="G783" s="262" t="str">
        <f t="shared" si="18"/>
        <v/>
      </c>
      <c r="H783" s="69"/>
      <c r="I783" s="69"/>
      <c r="J783" s="69"/>
      <c r="K783" s="69"/>
      <c r="L783" s="69"/>
      <c r="P783" s="117"/>
      <c r="Q783" s="69"/>
      <c r="R783" s="69"/>
      <c r="S783" s="69"/>
      <c r="T783" s="69"/>
      <c r="AI783" s="254"/>
      <c r="AO783" s="69"/>
    </row>
    <row r="784" s="67" customFormat="1" customHeight="1" spans="6:41">
      <c r="F784" s="69"/>
      <c r="G784" s="262" t="str">
        <f t="shared" si="18"/>
        <v/>
      </c>
      <c r="H784" s="69"/>
      <c r="I784" s="69"/>
      <c r="J784" s="69"/>
      <c r="K784" s="69"/>
      <c r="L784" s="69"/>
      <c r="P784" s="117"/>
      <c r="Q784" s="69"/>
      <c r="R784" s="69"/>
      <c r="S784" s="69"/>
      <c r="T784" s="69"/>
      <c r="AI784" s="254"/>
      <c r="AO784" s="69"/>
    </row>
    <row r="785" s="67" customFormat="1" customHeight="1" spans="6:41">
      <c r="F785" s="69"/>
      <c r="G785" s="262" t="str">
        <f t="shared" si="18"/>
        <v/>
      </c>
      <c r="H785" s="69"/>
      <c r="I785" s="69"/>
      <c r="J785" s="69"/>
      <c r="K785" s="69"/>
      <c r="L785" s="69"/>
      <c r="P785" s="117"/>
      <c r="Q785" s="69"/>
      <c r="R785" s="69"/>
      <c r="S785" s="69"/>
      <c r="T785" s="69"/>
      <c r="AI785" s="254"/>
      <c r="AO785" s="69"/>
    </row>
    <row r="786" s="67" customFormat="1" customHeight="1" spans="6:41">
      <c r="F786" s="69"/>
      <c r="G786" s="262" t="str">
        <f t="shared" si="18"/>
        <v/>
      </c>
      <c r="H786" s="69"/>
      <c r="I786" s="69"/>
      <c r="J786" s="69"/>
      <c r="K786" s="69"/>
      <c r="L786" s="69"/>
      <c r="P786" s="117"/>
      <c r="Q786" s="69"/>
      <c r="R786" s="69"/>
      <c r="S786" s="69"/>
      <c r="T786" s="69"/>
      <c r="AI786" s="254"/>
      <c r="AO786" s="69"/>
    </row>
    <row r="787" s="67" customFormat="1" customHeight="1" spans="6:41">
      <c r="F787" s="69"/>
      <c r="G787" s="262" t="str">
        <f t="shared" si="18"/>
        <v/>
      </c>
      <c r="H787" s="69"/>
      <c r="I787" s="69"/>
      <c r="J787" s="69"/>
      <c r="K787" s="69"/>
      <c r="L787" s="69"/>
      <c r="P787" s="117"/>
      <c r="Q787" s="69"/>
      <c r="R787" s="69"/>
      <c r="S787" s="69"/>
      <c r="T787" s="69"/>
      <c r="AI787" s="254"/>
      <c r="AO787" s="69"/>
    </row>
    <row r="788" s="67" customFormat="1" customHeight="1" spans="6:41">
      <c r="F788" s="69"/>
      <c r="G788" s="262" t="str">
        <f t="shared" si="18"/>
        <v/>
      </c>
      <c r="H788" s="69"/>
      <c r="I788" s="69"/>
      <c r="J788" s="69"/>
      <c r="K788" s="69"/>
      <c r="L788" s="69"/>
      <c r="P788" s="117"/>
      <c r="Q788" s="69"/>
      <c r="R788" s="69"/>
      <c r="S788" s="69"/>
      <c r="T788" s="69"/>
      <c r="AI788" s="254"/>
      <c r="AO788" s="69"/>
    </row>
    <row r="789" s="67" customFormat="1" customHeight="1" spans="6:41">
      <c r="F789" s="69"/>
      <c r="G789" s="262" t="str">
        <f t="shared" si="18"/>
        <v/>
      </c>
      <c r="H789" s="69"/>
      <c r="I789" s="69"/>
      <c r="J789" s="69"/>
      <c r="K789" s="69"/>
      <c r="L789" s="69"/>
      <c r="P789" s="117"/>
      <c r="Q789" s="69"/>
      <c r="R789" s="69"/>
      <c r="S789" s="69"/>
      <c r="T789" s="69"/>
      <c r="AI789" s="254"/>
      <c r="AO789" s="69"/>
    </row>
    <row r="790" s="67" customFormat="1" customHeight="1" spans="6:41">
      <c r="F790" s="69"/>
      <c r="G790" s="262" t="str">
        <f t="shared" si="18"/>
        <v/>
      </c>
      <c r="H790" s="69"/>
      <c r="I790" s="69"/>
      <c r="J790" s="69"/>
      <c r="K790" s="69"/>
      <c r="L790" s="69"/>
      <c r="P790" s="117"/>
      <c r="Q790" s="69"/>
      <c r="R790" s="69"/>
      <c r="S790" s="69"/>
      <c r="T790" s="69"/>
      <c r="AI790" s="254"/>
      <c r="AO790" s="69"/>
    </row>
    <row r="791" s="67" customFormat="1" customHeight="1" spans="6:41">
      <c r="F791" s="69"/>
      <c r="G791" s="262" t="str">
        <f t="shared" si="18"/>
        <v/>
      </c>
      <c r="H791" s="69"/>
      <c r="I791" s="69"/>
      <c r="J791" s="69"/>
      <c r="K791" s="69"/>
      <c r="L791" s="69"/>
      <c r="P791" s="117"/>
      <c r="Q791" s="69"/>
      <c r="R791" s="69"/>
      <c r="S791" s="69"/>
      <c r="T791" s="69"/>
      <c r="AI791" s="254"/>
      <c r="AO791" s="69"/>
    </row>
    <row r="792" s="67" customFormat="1" customHeight="1" spans="6:41">
      <c r="F792" s="69"/>
      <c r="G792" s="262" t="str">
        <f t="shared" si="18"/>
        <v/>
      </c>
      <c r="H792" s="69"/>
      <c r="I792" s="69"/>
      <c r="J792" s="69"/>
      <c r="K792" s="69"/>
      <c r="L792" s="69"/>
      <c r="P792" s="117"/>
      <c r="Q792" s="69"/>
      <c r="R792" s="69"/>
      <c r="S792" s="69"/>
      <c r="T792" s="69"/>
      <c r="AI792" s="254"/>
      <c r="AO792" s="69"/>
    </row>
    <row r="793" s="67" customFormat="1" customHeight="1" spans="6:41">
      <c r="F793" s="69"/>
      <c r="G793" s="262" t="str">
        <f t="shared" si="18"/>
        <v/>
      </c>
      <c r="H793" s="69"/>
      <c r="I793" s="69"/>
      <c r="J793" s="69"/>
      <c r="K793" s="69"/>
      <c r="L793" s="69"/>
      <c r="P793" s="117"/>
      <c r="Q793" s="69"/>
      <c r="R793" s="69"/>
      <c r="S793" s="69"/>
      <c r="T793" s="69"/>
      <c r="AI793" s="254"/>
      <c r="AO793" s="69"/>
    </row>
    <row r="794" s="67" customFormat="1" customHeight="1" spans="6:41">
      <c r="F794" s="69"/>
      <c r="G794" s="262" t="str">
        <f t="shared" si="18"/>
        <v/>
      </c>
      <c r="H794" s="69"/>
      <c r="I794" s="69"/>
      <c r="J794" s="69"/>
      <c r="K794" s="69"/>
      <c r="L794" s="69"/>
      <c r="P794" s="117"/>
      <c r="Q794" s="69"/>
      <c r="R794" s="69"/>
      <c r="S794" s="69"/>
      <c r="T794" s="69"/>
      <c r="AI794" s="254"/>
      <c r="AO794" s="69"/>
    </row>
    <row r="795" s="67" customFormat="1" customHeight="1" spans="6:41">
      <c r="F795" s="69"/>
      <c r="G795" s="262" t="str">
        <f t="shared" si="18"/>
        <v/>
      </c>
      <c r="H795" s="69"/>
      <c r="I795" s="69"/>
      <c r="J795" s="69"/>
      <c r="K795" s="69"/>
      <c r="L795" s="69"/>
      <c r="P795" s="117"/>
      <c r="Q795" s="69"/>
      <c r="R795" s="69"/>
      <c r="S795" s="69"/>
      <c r="T795" s="69"/>
      <c r="AI795" s="254"/>
      <c r="AO795" s="69"/>
    </row>
    <row r="796" s="67" customFormat="1" customHeight="1" spans="6:41">
      <c r="F796" s="69"/>
      <c r="G796" s="262" t="str">
        <f t="shared" si="18"/>
        <v/>
      </c>
      <c r="H796" s="69"/>
      <c r="I796" s="69"/>
      <c r="J796" s="69"/>
      <c r="K796" s="69"/>
      <c r="L796" s="69"/>
      <c r="P796" s="117"/>
      <c r="Q796" s="69"/>
      <c r="R796" s="69"/>
      <c r="S796" s="69"/>
      <c r="T796" s="69"/>
      <c r="AI796" s="254"/>
      <c r="AO796" s="69"/>
    </row>
    <row r="797" s="67" customFormat="1" customHeight="1" spans="6:41">
      <c r="F797" s="69"/>
      <c r="G797" s="262" t="str">
        <f t="shared" si="18"/>
        <v/>
      </c>
      <c r="H797" s="69"/>
      <c r="I797" s="69"/>
      <c r="J797" s="69"/>
      <c r="K797" s="69"/>
      <c r="L797" s="69"/>
      <c r="P797" s="117"/>
      <c r="Q797" s="69"/>
      <c r="R797" s="69"/>
      <c r="S797" s="69"/>
      <c r="T797" s="69"/>
      <c r="AI797" s="254"/>
      <c r="AO797" s="69"/>
    </row>
    <row r="798" s="67" customFormat="1" customHeight="1" spans="6:41">
      <c r="F798" s="69"/>
      <c r="G798" s="262" t="str">
        <f t="shared" si="18"/>
        <v/>
      </c>
      <c r="H798" s="69"/>
      <c r="I798" s="69"/>
      <c r="J798" s="69"/>
      <c r="K798" s="69"/>
      <c r="L798" s="69"/>
      <c r="P798" s="117"/>
      <c r="Q798" s="69"/>
      <c r="R798" s="69"/>
      <c r="S798" s="69"/>
      <c r="T798" s="69"/>
      <c r="AI798" s="254"/>
      <c r="AO798" s="69"/>
    </row>
    <row r="799" s="67" customFormat="1" customHeight="1" spans="6:41">
      <c r="F799" s="69"/>
      <c r="G799" s="262" t="str">
        <f t="shared" si="18"/>
        <v/>
      </c>
      <c r="H799" s="69"/>
      <c r="I799" s="69"/>
      <c r="J799" s="69"/>
      <c r="K799" s="69"/>
      <c r="L799" s="69"/>
      <c r="P799" s="117"/>
      <c r="Q799" s="69"/>
      <c r="R799" s="69"/>
      <c r="S799" s="69"/>
      <c r="T799" s="69"/>
      <c r="AI799" s="254"/>
      <c r="AO799" s="69"/>
    </row>
    <row r="800" s="67" customFormat="1" customHeight="1" spans="6:41">
      <c r="F800" s="69"/>
      <c r="G800" s="262" t="str">
        <f t="shared" si="18"/>
        <v/>
      </c>
      <c r="H800" s="69"/>
      <c r="I800" s="69"/>
      <c r="J800" s="69"/>
      <c r="K800" s="69"/>
      <c r="L800" s="69"/>
      <c r="P800" s="117"/>
      <c r="Q800" s="69"/>
      <c r="R800" s="69"/>
      <c r="S800" s="69"/>
      <c r="T800" s="69"/>
      <c r="AI800" s="254"/>
      <c r="AO800" s="69"/>
    </row>
    <row r="801" s="67" customFormat="1" customHeight="1" spans="6:41">
      <c r="F801" s="69"/>
      <c r="G801" s="262" t="str">
        <f t="shared" si="18"/>
        <v/>
      </c>
      <c r="H801" s="69"/>
      <c r="I801" s="69"/>
      <c r="J801" s="69"/>
      <c r="K801" s="69"/>
      <c r="L801" s="69"/>
      <c r="P801" s="117"/>
      <c r="Q801" s="69"/>
      <c r="R801" s="69"/>
      <c r="S801" s="69"/>
      <c r="T801" s="69"/>
      <c r="AI801" s="254"/>
      <c r="AO801" s="69"/>
    </row>
    <row r="802" s="67" customFormat="1" customHeight="1" spans="6:41">
      <c r="F802" s="69"/>
      <c r="G802" s="262" t="str">
        <f t="shared" si="18"/>
        <v/>
      </c>
      <c r="H802" s="69"/>
      <c r="I802" s="69"/>
      <c r="J802" s="69"/>
      <c r="K802" s="69"/>
      <c r="L802" s="69"/>
      <c r="P802" s="117"/>
      <c r="Q802" s="69"/>
      <c r="R802" s="69"/>
      <c r="S802" s="69"/>
      <c r="T802" s="69"/>
      <c r="AI802" s="254"/>
      <c r="AO802" s="69"/>
    </row>
    <row r="803" s="67" customFormat="1" customHeight="1" spans="6:41">
      <c r="F803" s="69"/>
      <c r="G803" s="262" t="str">
        <f t="shared" si="18"/>
        <v/>
      </c>
      <c r="H803" s="69"/>
      <c r="I803" s="69"/>
      <c r="J803" s="69"/>
      <c r="K803" s="69"/>
      <c r="L803" s="69"/>
      <c r="P803" s="117"/>
      <c r="Q803" s="69"/>
      <c r="R803" s="69"/>
      <c r="S803" s="69"/>
      <c r="T803" s="69"/>
      <c r="AI803" s="254"/>
      <c r="AO803" s="69"/>
    </row>
    <row r="804" s="67" customFormat="1" customHeight="1" spans="6:41">
      <c r="F804" s="69"/>
      <c r="G804" s="262" t="str">
        <f t="shared" si="18"/>
        <v/>
      </c>
      <c r="H804" s="69"/>
      <c r="I804" s="69"/>
      <c r="J804" s="69"/>
      <c r="K804" s="69"/>
      <c r="L804" s="69"/>
      <c r="P804" s="117"/>
      <c r="Q804" s="69"/>
      <c r="R804" s="69"/>
      <c r="S804" s="69"/>
      <c r="T804" s="69"/>
      <c r="AI804" s="254"/>
      <c r="AO804" s="69"/>
    </row>
    <row r="805" s="67" customFormat="1" customHeight="1" spans="6:41">
      <c r="F805" s="69"/>
      <c r="G805" s="262" t="str">
        <f t="shared" si="18"/>
        <v/>
      </c>
      <c r="H805" s="69"/>
      <c r="I805" s="69"/>
      <c r="J805" s="69"/>
      <c r="K805" s="69"/>
      <c r="L805" s="69"/>
      <c r="P805" s="117"/>
      <c r="Q805" s="69"/>
      <c r="R805" s="69"/>
      <c r="S805" s="69"/>
      <c r="T805" s="69"/>
      <c r="AI805" s="254"/>
      <c r="AO805" s="69"/>
    </row>
    <row r="806" s="67" customFormat="1" customHeight="1" spans="6:41">
      <c r="F806" s="69"/>
      <c r="G806" s="262" t="str">
        <f t="shared" si="18"/>
        <v/>
      </c>
      <c r="H806" s="69"/>
      <c r="I806" s="69"/>
      <c r="J806" s="69"/>
      <c r="K806" s="69"/>
      <c r="L806" s="69"/>
      <c r="P806" s="117"/>
      <c r="Q806" s="69"/>
      <c r="R806" s="69"/>
      <c r="S806" s="69"/>
      <c r="T806" s="69"/>
      <c r="AI806" s="254"/>
      <c r="AO806" s="69"/>
    </row>
    <row r="807" s="67" customFormat="1" customHeight="1" spans="6:41">
      <c r="F807" s="69"/>
      <c r="G807" s="262" t="str">
        <f t="shared" si="18"/>
        <v/>
      </c>
      <c r="H807" s="69"/>
      <c r="I807" s="69"/>
      <c r="J807" s="69"/>
      <c r="K807" s="69"/>
      <c r="L807" s="69"/>
      <c r="P807" s="117"/>
      <c r="Q807" s="69"/>
      <c r="R807" s="69"/>
      <c r="S807" s="69"/>
      <c r="T807" s="69"/>
      <c r="AI807" s="254"/>
      <c r="AO807" s="69"/>
    </row>
    <row r="808" s="67" customFormat="1" customHeight="1" spans="6:41">
      <c r="F808" s="69"/>
      <c r="G808" s="262" t="str">
        <f t="shared" si="18"/>
        <v/>
      </c>
      <c r="H808" s="69"/>
      <c r="I808" s="69"/>
      <c r="J808" s="69"/>
      <c r="K808" s="69"/>
      <c r="L808" s="69"/>
      <c r="P808" s="117"/>
      <c r="Q808" s="69"/>
      <c r="R808" s="69"/>
      <c r="S808" s="69"/>
      <c r="T808" s="69"/>
      <c r="AI808" s="254"/>
      <c r="AO808" s="69"/>
    </row>
    <row r="809" s="67" customFormat="1" customHeight="1" spans="6:41">
      <c r="F809" s="69"/>
      <c r="G809" s="262" t="str">
        <f t="shared" si="18"/>
        <v/>
      </c>
      <c r="H809" s="69"/>
      <c r="I809" s="69"/>
      <c r="J809" s="69"/>
      <c r="K809" s="69"/>
      <c r="L809" s="69"/>
      <c r="P809" s="117"/>
      <c r="Q809" s="69"/>
      <c r="R809" s="69"/>
      <c r="S809" s="69"/>
      <c r="T809" s="69"/>
      <c r="AI809" s="254"/>
      <c r="AO809" s="69"/>
    </row>
    <row r="810" s="67" customFormat="1" customHeight="1" spans="6:41">
      <c r="F810" s="69"/>
      <c r="G810" s="262" t="str">
        <f t="shared" si="18"/>
        <v/>
      </c>
      <c r="H810" s="69"/>
      <c r="I810" s="69"/>
      <c r="J810" s="69"/>
      <c r="K810" s="69"/>
      <c r="L810" s="69"/>
      <c r="P810" s="117"/>
      <c r="Q810" s="69"/>
      <c r="R810" s="69"/>
      <c r="S810" s="69"/>
      <c r="T810" s="69"/>
      <c r="AI810" s="254"/>
      <c r="AO810" s="69"/>
    </row>
    <row r="811" s="67" customFormat="1" customHeight="1" spans="6:41">
      <c r="F811" s="69"/>
      <c r="G811" s="262" t="str">
        <f t="shared" si="18"/>
        <v/>
      </c>
      <c r="H811" s="69"/>
      <c r="I811" s="69"/>
      <c r="J811" s="69"/>
      <c r="K811" s="69"/>
      <c r="L811" s="69"/>
      <c r="P811" s="117"/>
      <c r="Q811" s="69"/>
      <c r="R811" s="69"/>
      <c r="S811" s="69"/>
      <c r="T811" s="69"/>
      <c r="AI811" s="254"/>
      <c r="AO811" s="69"/>
    </row>
    <row r="812" s="67" customFormat="1" customHeight="1" spans="6:41">
      <c r="F812" s="69"/>
      <c r="G812" s="262" t="str">
        <f t="shared" si="18"/>
        <v/>
      </c>
      <c r="H812" s="69"/>
      <c r="I812" s="69"/>
      <c r="J812" s="69"/>
      <c r="K812" s="69"/>
      <c r="L812" s="69"/>
      <c r="P812" s="117"/>
      <c r="Q812" s="69"/>
      <c r="R812" s="69"/>
      <c r="S812" s="69"/>
      <c r="T812" s="69"/>
      <c r="AI812" s="254"/>
      <c r="AO812" s="69"/>
    </row>
    <row r="813" s="67" customFormat="1" customHeight="1" spans="6:41">
      <c r="F813" s="69"/>
      <c r="G813" s="262" t="str">
        <f t="shared" si="18"/>
        <v/>
      </c>
      <c r="H813" s="69"/>
      <c r="I813" s="69"/>
      <c r="J813" s="69"/>
      <c r="K813" s="69"/>
      <c r="L813" s="69"/>
      <c r="P813" s="117"/>
      <c r="Q813" s="69"/>
      <c r="R813" s="69"/>
      <c r="S813" s="69"/>
      <c r="T813" s="69"/>
      <c r="AI813" s="254"/>
      <c r="AO813" s="69"/>
    </row>
    <row r="814" s="67" customFormat="1" customHeight="1" spans="6:41">
      <c r="F814" s="69"/>
      <c r="G814" s="262" t="str">
        <f t="shared" si="18"/>
        <v/>
      </c>
      <c r="H814" s="69"/>
      <c r="I814" s="69"/>
      <c r="J814" s="69"/>
      <c r="K814" s="69"/>
      <c r="L814" s="69"/>
      <c r="P814" s="117"/>
      <c r="Q814" s="69"/>
      <c r="R814" s="69"/>
      <c r="S814" s="69"/>
      <c r="T814" s="69"/>
      <c r="AI814" s="254"/>
      <c r="AO814" s="69"/>
    </row>
    <row r="815" s="67" customFormat="1" customHeight="1" spans="6:41">
      <c r="F815" s="69"/>
      <c r="G815" s="262" t="str">
        <f t="shared" si="18"/>
        <v/>
      </c>
      <c r="H815" s="69"/>
      <c r="I815" s="69"/>
      <c r="J815" s="69"/>
      <c r="K815" s="69"/>
      <c r="L815" s="69"/>
      <c r="P815" s="117"/>
      <c r="Q815" s="69"/>
      <c r="R815" s="69"/>
      <c r="S815" s="69"/>
      <c r="T815" s="69"/>
      <c r="AI815" s="254"/>
      <c r="AO815" s="69"/>
    </row>
    <row r="816" s="67" customFormat="1" customHeight="1" spans="6:41">
      <c r="F816" s="69"/>
      <c r="G816" s="262" t="str">
        <f t="shared" si="18"/>
        <v/>
      </c>
      <c r="H816" s="69"/>
      <c r="I816" s="69"/>
      <c r="J816" s="69"/>
      <c r="K816" s="69"/>
      <c r="L816" s="69"/>
      <c r="P816" s="117"/>
      <c r="Q816" s="69"/>
      <c r="R816" s="69"/>
      <c r="S816" s="69"/>
      <c r="T816" s="69"/>
      <c r="AI816" s="254"/>
      <c r="AO816" s="69"/>
    </row>
    <row r="817" s="67" customFormat="1" customHeight="1" spans="6:41">
      <c r="F817" s="69"/>
      <c r="G817" s="262" t="str">
        <f t="shared" si="18"/>
        <v/>
      </c>
      <c r="H817" s="69"/>
      <c r="I817" s="69"/>
      <c r="J817" s="69"/>
      <c r="K817" s="69"/>
      <c r="L817" s="69"/>
      <c r="P817" s="117"/>
      <c r="Q817" s="69"/>
      <c r="R817" s="69"/>
      <c r="S817" s="69"/>
      <c r="T817" s="69"/>
      <c r="AI817" s="254"/>
      <c r="AO817" s="69"/>
    </row>
    <row r="818" s="67" customFormat="1" customHeight="1" spans="6:41">
      <c r="F818" s="69"/>
      <c r="G818" s="262" t="str">
        <f t="shared" si="18"/>
        <v/>
      </c>
      <c r="H818" s="69"/>
      <c r="I818" s="69"/>
      <c r="J818" s="69"/>
      <c r="K818" s="69"/>
      <c r="L818" s="69"/>
      <c r="P818" s="117"/>
      <c r="Q818" s="69"/>
      <c r="R818" s="69"/>
      <c r="S818" s="69"/>
      <c r="T818" s="69"/>
      <c r="AI818" s="254"/>
      <c r="AO818" s="69"/>
    </row>
    <row r="819" s="67" customFormat="1" customHeight="1" spans="6:41">
      <c r="F819" s="69"/>
      <c r="G819" s="262" t="str">
        <f t="shared" si="18"/>
        <v/>
      </c>
      <c r="H819" s="69"/>
      <c r="I819" s="69"/>
      <c r="J819" s="69"/>
      <c r="K819" s="69"/>
      <c r="L819" s="69"/>
      <c r="P819" s="117"/>
      <c r="Q819" s="69"/>
      <c r="R819" s="69"/>
      <c r="S819" s="69"/>
      <c r="T819" s="69"/>
      <c r="AI819" s="254"/>
      <c r="AO819" s="69"/>
    </row>
    <row r="820" s="67" customFormat="1" customHeight="1" spans="6:41">
      <c r="F820" s="69"/>
      <c r="G820" s="262" t="str">
        <f t="shared" si="18"/>
        <v/>
      </c>
      <c r="H820" s="69"/>
      <c r="I820" s="69"/>
      <c r="J820" s="69"/>
      <c r="K820" s="69"/>
      <c r="L820" s="69"/>
      <c r="P820" s="117"/>
      <c r="Q820" s="69"/>
      <c r="R820" s="69"/>
      <c r="S820" s="69"/>
      <c r="T820" s="69"/>
      <c r="AI820" s="254"/>
      <c r="AO820" s="69"/>
    </row>
    <row r="821" s="67" customFormat="1" customHeight="1" spans="6:41">
      <c r="F821" s="69"/>
      <c r="G821" s="262" t="str">
        <f t="shared" si="18"/>
        <v/>
      </c>
      <c r="H821" s="69"/>
      <c r="I821" s="69"/>
      <c r="J821" s="69"/>
      <c r="K821" s="69"/>
      <c r="L821" s="69"/>
      <c r="P821" s="117"/>
      <c r="Q821" s="69"/>
      <c r="R821" s="69"/>
      <c r="S821" s="69"/>
      <c r="T821" s="69"/>
      <c r="AI821" s="254"/>
      <c r="AO821" s="69"/>
    </row>
    <row r="822" s="67" customFormat="1" customHeight="1" spans="6:41">
      <c r="F822" s="69"/>
      <c r="G822" s="262" t="str">
        <f t="shared" si="18"/>
        <v/>
      </c>
      <c r="H822" s="69"/>
      <c r="I822" s="69"/>
      <c r="J822" s="69"/>
      <c r="K822" s="69"/>
      <c r="L822" s="69"/>
      <c r="P822" s="117"/>
      <c r="Q822" s="69"/>
      <c r="R822" s="69"/>
      <c r="S822" s="69"/>
      <c r="T822" s="69"/>
      <c r="AI822" s="254"/>
      <c r="AO822" s="69"/>
    </row>
    <row r="823" s="67" customFormat="1" customHeight="1" spans="6:41">
      <c r="F823" s="69"/>
      <c r="G823" s="262" t="str">
        <f t="shared" si="18"/>
        <v/>
      </c>
      <c r="H823" s="69"/>
      <c r="I823" s="69"/>
      <c r="J823" s="69"/>
      <c r="K823" s="69"/>
      <c r="L823" s="69"/>
      <c r="P823" s="117"/>
      <c r="Q823" s="69"/>
      <c r="R823" s="69"/>
      <c r="S823" s="69"/>
      <c r="T823" s="69"/>
      <c r="AI823" s="254"/>
      <c r="AO823" s="69"/>
    </row>
    <row r="824" s="67" customFormat="1" customHeight="1" spans="6:41">
      <c r="F824" s="69"/>
      <c r="G824" s="262" t="str">
        <f t="shared" si="18"/>
        <v/>
      </c>
      <c r="H824" s="69"/>
      <c r="I824" s="69"/>
      <c r="J824" s="69"/>
      <c r="K824" s="69"/>
      <c r="L824" s="69"/>
      <c r="P824" s="117"/>
      <c r="Q824" s="69"/>
      <c r="R824" s="69"/>
      <c r="S824" s="69"/>
      <c r="T824" s="69"/>
      <c r="AI824" s="254"/>
      <c r="AO824" s="69"/>
    </row>
    <row r="825" s="67" customFormat="1" customHeight="1" spans="6:41">
      <c r="F825" s="69"/>
      <c r="G825" s="262" t="str">
        <f t="shared" si="18"/>
        <v/>
      </c>
      <c r="H825" s="69"/>
      <c r="I825" s="69"/>
      <c r="J825" s="69"/>
      <c r="K825" s="69"/>
      <c r="L825" s="69"/>
      <c r="P825" s="117"/>
      <c r="Q825" s="69"/>
      <c r="R825" s="69"/>
      <c r="S825" s="69"/>
      <c r="T825" s="69"/>
      <c r="AI825" s="254"/>
      <c r="AO825" s="69"/>
    </row>
    <row r="826" s="67" customFormat="1" customHeight="1" spans="6:41">
      <c r="F826" s="69"/>
      <c r="G826" s="262" t="str">
        <f t="shared" si="18"/>
        <v/>
      </c>
      <c r="H826" s="69"/>
      <c r="I826" s="69"/>
      <c r="J826" s="69"/>
      <c r="K826" s="69"/>
      <c r="L826" s="69"/>
      <c r="P826" s="117"/>
      <c r="Q826" s="69"/>
      <c r="R826" s="69"/>
      <c r="S826" s="69"/>
      <c r="T826" s="69"/>
      <c r="AI826" s="254"/>
      <c r="AO826" s="69"/>
    </row>
    <row r="827" s="67" customFormat="1" customHeight="1" spans="6:41">
      <c r="F827" s="69"/>
      <c r="G827" s="262" t="str">
        <f t="shared" si="18"/>
        <v/>
      </c>
      <c r="H827" s="69"/>
      <c r="I827" s="69"/>
      <c r="J827" s="69"/>
      <c r="K827" s="69"/>
      <c r="L827" s="69"/>
      <c r="P827" s="117"/>
      <c r="Q827" s="69"/>
      <c r="R827" s="69"/>
      <c r="S827" s="69"/>
      <c r="T827" s="69"/>
      <c r="AI827" s="254"/>
      <c r="AO827" s="69"/>
    </row>
    <row r="828" s="67" customFormat="1" customHeight="1" spans="6:41">
      <c r="F828" s="69"/>
      <c r="G828" s="262" t="str">
        <f t="shared" si="18"/>
        <v/>
      </c>
      <c r="H828" s="69"/>
      <c r="I828" s="69"/>
      <c r="J828" s="69"/>
      <c r="K828" s="69"/>
      <c r="L828" s="69"/>
      <c r="P828" s="117"/>
      <c r="Q828" s="69"/>
      <c r="R828" s="69"/>
      <c r="S828" s="69"/>
      <c r="T828" s="69"/>
      <c r="AI828" s="254"/>
      <c r="AO828" s="69"/>
    </row>
    <row r="829" s="67" customFormat="1" customHeight="1" spans="6:41">
      <c r="F829" s="69"/>
      <c r="G829" s="262" t="str">
        <f t="shared" si="18"/>
        <v/>
      </c>
      <c r="H829" s="69"/>
      <c r="I829" s="69"/>
      <c r="J829" s="69"/>
      <c r="K829" s="69"/>
      <c r="L829" s="69"/>
      <c r="P829" s="117"/>
      <c r="Q829" s="69"/>
      <c r="R829" s="69"/>
      <c r="S829" s="69"/>
      <c r="T829" s="69"/>
      <c r="AI829" s="254"/>
      <c r="AO829" s="69"/>
    </row>
    <row r="830" s="67" customFormat="1" customHeight="1" spans="6:41">
      <c r="F830" s="69"/>
      <c r="G830" s="262" t="str">
        <f t="shared" si="18"/>
        <v/>
      </c>
      <c r="H830" s="69"/>
      <c r="I830" s="69"/>
      <c r="J830" s="69"/>
      <c r="K830" s="69"/>
      <c r="L830" s="69"/>
      <c r="P830" s="117"/>
      <c r="Q830" s="69"/>
      <c r="R830" s="69"/>
      <c r="S830" s="69"/>
      <c r="T830" s="69"/>
      <c r="AI830" s="254"/>
      <c r="AO830" s="69"/>
    </row>
    <row r="831" s="67" customFormat="1" customHeight="1" spans="6:41">
      <c r="F831" s="69"/>
      <c r="G831" s="262" t="str">
        <f t="shared" si="18"/>
        <v/>
      </c>
      <c r="H831" s="69"/>
      <c r="I831" s="69"/>
      <c r="J831" s="69"/>
      <c r="K831" s="69"/>
      <c r="L831" s="69"/>
      <c r="P831" s="117"/>
      <c r="Q831" s="69"/>
      <c r="R831" s="69"/>
      <c r="S831" s="69"/>
      <c r="T831" s="69"/>
      <c r="AI831" s="254"/>
      <c r="AO831" s="69"/>
    </row>
    <row r="832" s="67" customFormat="1" customHeight="1" spans="6:41">
      <c r="F832" s="69"/>
      <c r="G832" s="262" t="str">
        <f t="shared" si="18"/>
        <v/>
      </c>
      <c r="H832" s="69"/>
      <c r="I832" s="69"/>
      <c r="J832" s="69"/>
      <c r="K832" s="69"/>
      <c r="L832" s="69"/>
      <c r="P832" s="117"/>
      <c r="Q832" s="69"/>
      <c r="R832" s="69"/>
      <c r="S832" s="69"/>
      <c r="T832" s="69"/>
      <c r="AI832" s="254"/>
      <c r="AO832" s="69"/>
    </row>
    <row r="833" s="67" customFormat="1" customHeight="1" spans="6:41">
      <c r="F833" s="69"/>
      <c r="G833" s="262" t="str">
        <f t="shared" si="18"/>
        <v/>
      </c>
      <c r="H833" s="69"/>
      <c r="I833" s="69"/>
      <c r="J833" s="69"/>
      <c r="K833" s="69"/>
      <c r="L833" s="69"/>
      <c r="P833" s="117"/>
      <c r="Q833" s="69"/>
      <c r="R833" s="69"/>
      <c r="S833" s="69"/>
      <c r="T833" s="69"/>
      <c r="AI833" s="254"/>
      <c r="AO833" s="69"/>
    </row>
    <row r="834" s="67" customFormat="1" customHeight="1" spans="6:41">
      <c r="F834" s="69"/>
      <c r="G834" s="262" t="str">
        <f t="shared" ref="G834:G897" si="19">IF(H834="","",IF(H834=I834,H834,_xlfn.CONCAT(H834,"-",I834)))</f>
        <v/>
      </c>
      <c r="H834" s="69"/>
      <c r="I834" s="69"/>
      <c r="J834" s="69"/>
      <c r="K834" s="69"/>
      <c r="L834" s="69"/>
      <c r="P834" s="117"/>
      <c r="Q834" s="69"/>
      <c r="R834" s="69"/>
      <c r="S834" s="69"/>
      <c r="T834" s="69"/>
      <c r="AI834" s="254"/>
      <c r="AO834" s="69"/>
    </row>
    <row r="835" s="67" customFormat="1" customHeight="1" spans="6:41">
      <c r="F835" s="69"/>
      <c r="G835" s="262" t="str">
        <f t="shared" si="19"/>
        <v/>
      </c>
      <c r="H835" s="69"/>
      <c r="I835" s="69"/>
      <c r="J835" s="69"/>
      <c r="K835" s="69"/>
      <c r="L835" s="69"/>
      <c r="P835" s="117"/>
      <c r="Q835" s="69"/>
      <c r="R835" s="69"/>
      <c r="S835" s="69"/>
      <c r="T835" s="69"/>
      <c r="AI835" s="254"/>
      <c r="AO835" s="69"/>
    </row>
    <row r="836" s="67" customFormat="1" customHeight="1" spans="6:41">
      <c r="F836" s="69"/>
      <c r="G836" s="262" t="str">
        <f t="shared" si="19"/>
        <v/>
      </c>
      <c r="H836" s="69"/>
      <c r="I836" s="69"/>
      <c r="J836" s="69"/>
      <c r="K836" s="69"/>
      <c r="L836" s="69"/>
      <c r="P836" s="117"/>
      <c r="Q836" s="69"/>
      <c r="R836" s="69"/>
      <c r="S836" s="69"/>
      <c r="T836" s="69"/>
      <c r="AI836" s="254"/>
      <c r="AO836" s="69"/>
    </row>
    <row r="837" s="67" customFormat="1" customHeight="1" spans="6:41">
      <c r="F837" s="69"/>
      <c r="G837" s="262" t="str">
        <f t="shared" si="19"/>
        <v/>
      </c>
      <c r="H837" s="69"/>
      <c r="I837" s="69"/>
      <c r="J837" s="69"/>
      <c r="K837" s="69"/>
      <c r="L837" s="69"/>
      <c r="P837" s="117"/>
      <c r="Q837" s="69"/>
      <c r="R837" s="69"/>
      <c r="S837" s="69"/>
      <c r="T837" s="69"/>
      <c r="AI837" s="254"/>
      <c r="AO837" s="69"/>
    </row>
    <row r="838" s="67" customFormat="1" customHeight="1" spans="6:41">
      <c r="F838" s="69"/>
      <c r="G838" s="262" t="str">
        <f t="shared" si="19"/>
        <v/>
      </c>
      <c r="H838" s="69"/>
      <c r="I838" s="69"/>
      <c r="J838" s="69"/>
      <c r="K838" s="69"/>
      <c r="L838" s="69"/>
      <c r="P838" s="117"/>
      <c r="Q838" s="69"/>
      <c r="R838" s="69"/>
      <c r="S838" s="69"/>
      <c r="T838" s="69"/>
      <c r="AI838" s="254"/>
      <c r="AO838" s="69"/>
    </row>
    <row r="839" s="67" customFormat="1" customHeight="1" spans="6:41">
      <c r="F839" s="69"/>
      <c r="G839" s="262" t="str">
        <f t="shared" si="19"/>
        <v/>
      </c>
      <c r="H839" s="69"/>
      <c r="I839" s="69"/>
      <c r="J839" s="69"/>
      <c r="K839" s="69"/>
      <c r="L839" s="69"/>
      <c r="P839" s="117"/>
      <c r="Q839" s="69"/>
      <c r="R839" s="69"/>
      <c r="S839" s="69"/>
      <c r="T839" s="69"/>
      <c r="AI839" s="254"/>
      <c r="AO839" s="69"/>
    </row>
    <row r="840" s="67" customFormat="1" customHeight="1" spans="6:41">
      <c r="F840" s="69"/>
      <c r="G840" s="262" t="str">
        <f t="shared" si="19"/>
        <v/>
      </c>
      <c r="H840" s="69"/>
      <c r="I840" s="69"/>
      <c r="J840" s="69"/>
      <c r="K840" s="69"/>
      <c r="L840" s="69"/>
      <c r="P840" s="117"/>
      <c r="Q840" s="69"/>
      <c r="R840" s="69"/>
      <c r="S840" s="69"/>
      <c r="T840" s="69"/>
      <c r="AI840" s="254"/>
      <c r="AO840" s="69"/>
    </row>
    <row r="841" s="67" customFormat="1" customHeight="1" spans="6:41">
      <c r="F841" s="69"/>
      <c r="G841" s="262" t="str">
        <f t="shared" si="19"/>
        <v/>
      </c>
      <c r="H841" s="69"/>
      <c r="I841" s="69"/>
      <c r="J841" s="69"/>
      <c r="K841" s="69"/>
      <c r="L841" s="69"/>
      <c r="P841" s="117"/>
      <c r="Q841" s="69"/>
      <c r="R841" s="69"/>
      <c r="S841" s="69"/>
      <c r="T841" s="69"/>
      <c r="AI841" s="254"/>
      <c r="AO841" s="69"/>
    </row>
    <row r="842" s="67" customFormat="1" customHeight="1" spans="6:41">
      <c r="F842" s="69"/>
      <c r="G842" s="262" t="str">
        <f t="shared" si="19"/>
        <v/>
      </c>
      <c r="H842" s="69"/>
      <c r="I842" s="69"/>
      <c r="J842" s="69"/>
      <c r="K842" s="69"/>
      <c r="L842" s="69"/>
      <c r="P842" s="117"/>
      <c r="Q842" s="69"/>
      <c r="R842" s="69"/>
      <c r="S842" s="69"/>
      <c r="T842" s="69"/>
      <c r="AI842" s="254"/>
      <c r="AO842" s="69"/>
    </row>
    <row r="843" s="67" customFormat="1" customHeight="1" spans="6:41">
      <c r="F843" s="69"/>
      <c r="G843" s="262" t="str">
        <f t="shared" si="19"/>
        <v/>
      </c>
      <c r="H843" s="69"/>
      <c r="I843" s="69"/>
      <c r="J843" s="69"/>
      <c r="K843" s="69"/>
      <c r="L843" s="69"/>
      <c r="P843" s="117"/>
      <c r="Q843" s="69"/>
      <c r="R843" s="69"/>
      <c r="S843" s="69"/>
      <c r="T843" s="69"/>
      <c r="AI843" s="254"/>
      <c r="AO843" s="69"/>
    </row>
    <row r="844" s="67" customFormat="1" customHeight="1" spans="6:41">
      <c r="F844" s="69"/>
      <c r="G844" s="262" t="str">
        <f t="shared" si="19"/>
        <v/>
      </c>
      <c r="H844" s="69"/>
      <c r="I844" s="69"/>
      <c r="J844" s="69"/>
      <c r="K844" s="69"/>
      <c r="L844" s="69"/>
      <c r="P844" s="117"/>
      <c r="Q844" s="69"/>
      <c r="R844" s="69"/>
      <c r="S844" s="69"/>
      <c r="T844" s="69"/>
      <c r="AI844" s="254"/>
      <c r="AO844" s="69"/>
    </row>
    <row r="845" s="67" customFormat="1" customHeight="1" spans="6:41">
      <c r="F845" s="69"/>
      <c r="G845" s="262" t="str">
        <f t="shared" si="19"/>
        <v/>
      </c>
      <c r="H845" s="69"/>
      <c r="I845" s="69"/>
      <c r="J845" s="69"/>
      <c r="K845" s="69"/>
      <c r="L845" s="69"/>
      <c r="P845" s="117"/>
      <c r="Q845" s="69"/>
      <c r="R845" s="69"/>
      <c r="S845" s="69"/>
      <c r="T845" s="69"/>
      <c r="AI845" s="254"/>
      <c r="AO845" s="69"/>
    </row>
    <row r="846" s="67" customFormat="1" customHeight="1" spans="6:41">
      <c r="F846" s="69"/>
      <c r="G846" s="262" t="str">
        <f t="shared" si="19"/>
        <v/>
      </c>
      <c r="H846" s="69"/>
      <c r="I846" s="69"/>
      <c r="J846" s="69"/>
      <c r="K846" s="69"/>
      <c r="L846" s="69"/>
      <c r="P846" s="117"/>
      <c r="Q846" s="69"/>
      <c r="R846" s="69"/>
      <c r="S846" s="69"/>
      <c r="T846" s="69"/>
      <c r="AI846" s="254"/>
      <c r="AO846" s="69"/>
    </row>
    <row r="847" s="67" customFormat="1" customHeight="1" spans="6:41">
      <c r="F847" s="69"/>
      <c r="G847" s="262" t="str">
        <f t="shared" si="19"/>
        <v/>
      </c>
      <c r="H847" s="69"/>
      <c r="I847" s="69"/>
      <c r="J847" s="69"/>
      <c r="K847" s="69"/>
      <c r="L847" s="69"/>
      <c r="P847" s="117"/>
      <c r="Q847" s="69"/>
      <c r="R847" s="69"/>
      <c r="S847" s="69"/>
      <c r="T847" s="69"/>
      <c r="AI847" s="254"/>
      <c r="AO847" s="69"/>
    </row>
    <row r="848" s="67" customFormat="1" customHeight="1" spans="6:41">
      <c r="F848" s="69"/>
      <c r="G848" s="262" t="str">
        <f t="shared" si="19"/>
        <v/>
      </c>
      <c r="H848" s="69"/>
      <c r="I848" s="69"/>
      <c r="J848" s="69"/>
      <c r="K848" s="69"/>
      <c r="L848" s="69"/>
      <c r="P848" s="117"/>
      <c r="Q848" s="69"/>
      <c r="R848" s="69"/>
      <c r="S848" s="69"/>
      <c r="T848" s="69"/>
      <c r="AI848" s="254"/>
      <c r="AO848" s="69"/>
    </row>
    <row r="849" s="67" customFormat="1" customHeight="1" spans="6:41">
      <c r="F849" s="69"/>
      <c r="G849" s="262" t="str">
        <f t="shared" si="19"/>
        <v/>
      </c>
      <c r="H849" s="69"/>
      <c r="I849" s="69"/>
      <c r="J849" s="69"/>
      <c r="K849" s="69"/>
      <c r="L849" s="69"/>
      <c r="P849" s="117"/>
      <c r="Q849" s="69"/>
      <c r="R849" s="69"/>
      <c r="S849" s="69"/>
      <c r="T849" s="69"/>
      <c r="AI849" s="254"/>
      <c r="AO849" s="69"/>
    </row>
    <row r="850" s="67" customFormat="1" customHeight="1" spans="6:41">
      <c r="F850" s="69"/>
      <c r="G850" s="262" t="str">
        <f t="shared" si="19"/>
        <v/>
      </c>
      <c r="H850" s="69"/>
      <c r="I850" s="69"/>
      <c r="J850" s="69"/>
      <c r="K850" s="69"/>
      <c r="L850" s="69"/>
      <c r="P850" s="117"/>
      <c r="Q850" s="69"/>
      <c r="R850" s="69"/>
      <c r="S850" s="69"/>
      <c r="T850" s="69"/>
      <c r="AI850" s="254"/>
      <c r="AO850" s="69"/>
    </row>
    <row r="851" s="67" customFormat="1" customHeight="1" spans="6:41">
      <c r="F851" s="69"/>
      <c r="G851" s="262" t="str">
        <f t="shared" si="19"/>
        <v/>
      </c>
      <c r="H851" s="69"/>
      <c r="I851" s="69"/>
      <c r="J851" s="69"/>
      <c r="K851" s="69"/>
      <c r="L851" s="69"/>
      <c r="P851" s="117"/>
      <c r="Q851" s="69"/>
      <c r="R851" s="69"/>
      <c r="S851" s="69"/>
      <c r="T851" s="69"/>
      <c r="AI851" s="254"/>
      <c r="AO851" s="69"/>
    </row>
    <row r="852" s="67" customFormat="1" customHeight="1" spans="6:41">
      <c r="F852" s="69"/>
      <c r="G852" s="262" t="str">
        <f t="shared" si="19"/>
        <v/>
      </c>
      <c r="H852" s="69"/>
      <c r="I852" s="69"/>
      <c r="J852" s="69"/>
      <c r="K852" s="69"/>
      <c r="L852" s="69"/>
      <c r="P852" s="117"/>
      <c r="Q852" s="69"/>
      <c r="R852" s="69"/>
      <c r="S852" s="69"/>
      <c r="T852" s="69"/>
      <c r="AI852" s="254"/>
      <c r="AO852" s="69"/>
    </row>
    <row r="853" s="67" customFormat="1" customHeight="1" spans="6:41">
      <c r="F853" s="69"/>
      <c r="G853" s="262" t="str">
        <f t="shared" si="19"/>
        <v/>
      </c>
      <c r="H853" s="69"/>
      <c r="I853" s="69"/>
      <c r="J853" s="69"/>
      <c r="K853" s="69"/>
      <c r="L853" s="69"/>
      <c r="P853" s="117"/>
      <c r="Q853" s="69"/>
      <c r="R853" s="69"/>
      <c r="S853" s="69"/>
      <c r="T853" s="69"/>
      <c r="AI853" s="254"/>
      <c r="AO853" s="69"/>
    </row>
    <row r="854" s="67" customFormat="1" customHeight="1" spans="6:41">
      <c r="F854" s="69"/>
      <c r="G854" s="262" t="str">
        <f t="shared" si="19"/>
        <v/>
      </c>
      <c r="H854" s="69"/>
      <c r="I854" s="69"/>
      <c r="J854" s="69"/>
      <c r="K854" s="69"/>
      <c r="L854" s="69"/>
      <c r="P854" s="117"/>
      <c r="Q854" s="69"/>
      <c r="R854" s="69"/>
      <c r="S854" s="69"/>
      <c r="T854" s="69"/>
      <c r="AI854" s="254"/>
      <c r="AO854" s="69"/>
    </row>
    <row r="855" s="67" customFormat="1" customHeight="1" spans="6:41">
      <c r="F855" s="69"/>
      <c r="G855" s="262" t="str">
        <f t="shared" si="19"/>
        <v/>
      </c>
      <c r="H855" s="69"/>
      <c r="I855" s="69"/>
      <c r="J855" s="69"/>
      <c r="K855" s="69"/>
      <c r="L855" s="69"/>
      <c r="P855" s="117"/>
      <c r="Q855" s="69"/>
      <c r="R855" s="69"/>
      <c r="S855" s="69"/>
      <c r="T855" s="69"/>
      <c r="AI855" s="254"/>
      <c r="AO855" s="69"/>
    </row>
    <row r="856" s="67" customFormat="1" customHeight="1" spans="6:41">
      <c r="F856" s="69"/>
      <c r="G856" s="262" t="str">
        <f t="shared" si="19"/>
        <v/>
      </c>
      <c r="H856" s="69"/>
      <c r="I856" s="69"/>
      <c r="J856" s="69"/>
      <c r="K856" s="69"/>
      <c r="L856" s="69"/>
      <c r="P856" s="117"/>
      <c r="Q856" s="69"/>
      <c r="R856" s="69"/>
      <c r="S856" s="69"/>
      <c r="T856" s="69"/>
      <c r="AI856" s="254"/>
      <c r="AO856" s="69"/>
    </row>
    <row r="857" s="67" customFormat="1" customHeight="1" spans="6:41">
      <c r="F857" s="69"/>
      <c r="G857" s="262" t="str">
        <f t="shared" si="19"/>
        <v/>
      </c>
      <c r="H857" s="69"/>
      <c r="I857" s="69"/>
      <c r="J857" s="69"/>
      <c r="K857" s="69"/>
      <c r="L857" s="69"/>
      <c r="P857" s="117"/>
      <c r="Q857" s="69"/>
      <c r="R857" s="69"/>
      <c r="S857" s="69"/>
      <c r="T857" s="69"/>
      <c r="AI857" s="254"/>
      <c r="AO857" s="69"/>
    </row>
    <row r="858" s="67" customFormat="1" customHeight="1" spans="6:41">
      <c r="F858" s="69"/>
      <c r="G858" s="262" t="str">
        <f t="shared" si="19"/>
        <v/>
      </c>
      <c r="H858" s="69"/>
      <c r="I858" s="69"/>
      <c r="J858" s="69"/>
      <c r="K858" s="69"/>
      <c r="L858" s="69"/>
      <c r="P858" s="117"/>
      <c r="Q858" s="69"/>
      <c r="R858" s="69"/>
      <c r="S858" s="69"/>
      <c r="T858" s="69"/>
      <c r="AI858" s="254"/>
      <c r="AO858" s="69"/>
    </row>
    <row r="859" s="67" customFormat="1" customHeight="1" spans="6:41">
      <c r="F859" s="69"/>
      <c r="G859" s="262" t="str">
        <f t="shared" si="19"/>
        <v/>
      </c>
      <c r="H859" s="69"/>
      <c r="I859" s="69"/>
      <c r="J859" s="69"/>
      <c r="K859" s="69"/>
      <c r="L859" s="69"/>
      <c r="P859" s="117"/>
      <c r="Q859" s="69"/>
      <c r="R859" s="69"/>
      <c r="S859" s="69"/>
      <c r="T859" s="69"/>
      <c r="AI859" s="254"/>
      <c r="AO859" s="69"/>
    </row>
    <row r="860" s="67" customFormat="1" customHeight="1" spans="6:41">
      <c r="F860" s="69"/>
      <c r="G860" s="262" t="str">
        <f t="shared" si="19"/>
        <v/>
      </c>
      <c r="H860" s="69"/>
      <c r="I860" s="69"/>
      <c r="J860" s="69"/>
      <c r="K860" s="69"/>
      <c r="L860" s="69"/>
      <c r="P860" s="117"/>
      <c r="Q860" s="69"/>
      <c r="R860" s="69"/>
      <c r="S860" s="69"/>
      <c r="T860" s="69"/>
      <c r="AI860" s="254"/>
      <c r="AO860" s="69"/>
    </row>
    <row r="861" s="67" customFormat="1" customHeight="1" spans="6:41">
      <c r="F861" s="69"/>
      <c r="G861" s="262" t="str">
        <f t="shared" si="19"/>
        <v/>
      </c>
      <c r="H861" s="69"/>
      <c r="I861" s="69"/>
      <c r="J861" s="69"/>
      <c r="K861" s="69"/>
      <c r="L861" s="69"/>
      <c r="P861" s="117"/>
      <c r="Q861" s="69"/>
      <c r="R861" s="69"/>
      <c r="S861" s="69"/>
      <c r="T861" s="69"/>
      <c r="AI861" s="254"/>
      <c r="AO861" s="69"/>
    </row>
    <row r="862" s="67" customFormat="1" customHeight="1" spans="6:41">
      <c r="F862" s="69"/>
      <c r="G862" s="262" t="str">
        <f t="shared" si="19"/>
        <v/>
      </c>
      <c r="H862" s="69"/>
      <c r="I862" s="69"/>
      <c r="J862" s="69"/>
      <c r="K862" s="69"/>
      <c r="L862" s="69"/>
      <c r="P862" s="117"/>
      <c r="Q862" s="69"/>
      <c r="R862" s="69"/>
      <c r="S862" s="69"/>
      <c r="T862" s="69"/>
      <c r="AI862" s="254"/>
      <c r="AO862" s="69"/>
    </row>
    <row r="863" s="67" customFormat="1" customHeight="1" spans="6:41">
      <c r="F863" s="69"/>
      <c r="G863" s="262" t="str">
        <f t="shared" si="19"/>
        <v/>
      </c>
      <c r="H863" s="69"/>
      <c r="I863" s="69"/>
      <c r="J863" s="69"/>
      <c r="K863" s="69"/>
      <c r="L863" s="69"/>
      <c r="P863" s="117"/>
      <c r="Q863" s="69"/>
      <c r="R863" s="69"/>
      <c r="S863" s="69"/>
      <c r="T863" s="69"/>
      <c r="AI863" s="254"/>
      <c r="AO863" s="69"/>
    </row>
    <row r="864" s="67" customFormat="1" customHeight="1" spans="6:41">
      <c r="F864" s="69"/>
      <c r="G864" s="262" t="str">
        <f t="shared" si="19"/>
        <v/>
      </c>
      <c r="H864" s="69"/>
      <c r="I864" s="69"/>
      <c r="J864" s="69"/>
      <c r="K864" s="69"/>
      <c r="L864" s="69"/>
      <c r="P864" s="117"/>
      <c r="Q864" s="69"/>
      <c r="R864" s="69"/>
      <c r="S864" s="69"/>
      <c r="T864" s="69"/>
      <c r="AI864" s="254"/>
      <c r="AO864" s="69"/>
    </row>
    <row r="865" s="67" customFormat="1" customHeight="1" spans="6:41">
      <c r="F865" s="69"/>
      <c r="G865" s="262" t="str">
        <f t="shared" si="19"/>
        <v/>
      </c>
      <c r="H865" s="69"/>
      <c r="I865" s="69"/>
      <c r="J865" s="69"/>
      <c r="K865" s="69"/>
      <c r="L865" s="69"/>
      <c r="P865" s="117"/>
      <c r="Q865" s="69"/>
      <c r="R865" s="69"/>
      <c r="S865" s="69"/>
      <c r="T865" s="69"/>
      <c r="AI865" s="254"/>
      <c r="AO865" s="69"/>
    </row>
    <row r="866" s="67" customFormat="1" customHeight="1" spans="6:41">
      <c r="F866" s="69"/>
      <c r="G866" s="262" t="str">
        <f t="shared" si="19"/>
        <v/>
      </c>
      <c r="H866" s="69"/>
      <c r="I866" s="69"/>
      <c r="J866" s="69"/>
      <c r="K866" s="69"/>
      <c r="L866" s="69"/>
      <c r="P866" s="117"/>
      <c r="Q866" s="69"/>
      <c r="R866" s="69"/>
      <c r="S866" s="69"/>
      <c r="T866" s="69"/>
      <c r="AI866" s="254"/>
      <c r="AO866" s="69"/>
    </row>
    <row r="867" s="67" customFormat="1" customHeight="1" spans="6:41">
      <c r="F867" s="69"/>
      <c r="G867" s="262" t="str">
        <f t="shared" si="19"/>
        <v/>
      </c>
      <c r="H867" s="69"/>
      <c r="I867" s="69"/>
      <c r="J867" s="69"/>
      <c r="K867" s="69"/>
      <c r="L867" s="69"/>
      <c r="P867" s="117"/>
      <c r="Q867" s="69"/>
      <c r="R867" s="69"/>
      <c r="S867" s="69"/>
      <c r="T867" s="69"/>
      <c r="AI867" s="254"/>
      <c r="AO867" s="69"/>
    </row>
    <row r="868" s="67" customFormat="1" customHeight="1" spans="6:41">
      <c r="F868" s="69"/>
      <c r="G868" s="262" t="str">
        <f t="shared" si="19"/>
        <v/>
      </c>
      <c r="H868" s="69"/>
      <c r="I868" s="69"/>
      <c r="J868" s="69"/>
      <c r="K868" s="69"/>
      <c r="L868" s="69"/>
      <c r="P868" s="117"/>
      <c r="Q868" s="69"/>
      <c r="R868" s="69"/>
      <c r="S868" s="69"/>
      <c r="T868" s="69"/>
      <c r="AI868" s="254"/>
      <c r="AO868" s="69"/>
    </row>
    <row r="869" s="67" customFormat="1" customHeight="1" spans="6:41">
      <c r="F869" s="69"/>
      <c r="G869" s="262" t="str">
        <f t="shared" si="19"/>
        <v/>
      </c>
      <c r="H869" s="69"/>
      <c r="I869" s="69"/>
      <c r="J869" s="69"/>
      <c r="K869" s="69"/>
      <c r="L869" s="69"/>
      <c r="P869" s="117"/>
      <c r="Q869" s="69"/>
      <c r="R869" s="69"/>
      <c r="S869" s="69"/>
      <c r="T869" s="69"/>
      <c r="AI869" s="254"/>
      <c r="AO869" s="69"/>
    </row>
    <row r="870" s="67" customFormat="1" customHeight="1" spans="6:41">
      <c r="F870" s="69"/>
      <c r="G870" s="262" t="str">
        <f t="shared" si="19"/>
        <v/>
      </c>
      <c r="H870" s="69"/>
      <c r="I870" s="69"/>
      <c r="J870" s="69"/>
      <c r="K870" s="69"/>
      <c r="L870" s="69"/>
      <c r="P870" s="117"/>
      <c r="Q870" s="69"/>
      <c r="R870" s="69"/>
      <c r="S870" s="69"/>
      <c r="T870" s="69"/>
      <c r="AI870" s="254"/>
      <c r="AO870" s="69"/>
    </row>
    <row r="871" s="67" customFormat="1" customHeight="1" spans="6:41">
      <c r="F871" s="69"/>
      <c r="G871" s="262" t="str">
        <f t="shared" si="19"/>
        <v/>
      </c>
      <c r="H871" s="69"/>
      <c r="I871" s="69"/>
      <c r="J871" s="69"/>
      <c r="K871" s="69"/>
      <c r="L871" s="69"/>
      <c r="P871" s="117"/>
      <c r="Q871" s="69"/>
      <c r="R871" s="69"/>
      <c r="S871" s="69"/>
      <c r="T871" s="69"/>
      <c r="AI871" s="254"/>
      <c r="AO871" s="69"/>
    </row>
    <row r="872" s="67" customFormat="1" customHeight="1" spans="6:41">
      <c r="F872" s="69"/>
      <c r="G872" s="262" t="str">
        <f t="shared" si="19"/>
        <v/>
      </c>
      <c r="H872" s="69"/>
      <c r="I872" s="69"/>
      <c r="J872" s="69"/>
      <c r="K872" s="69"/>
      <c r="L872" s="69"/>
      <c r="P872" s="117"/>
      <c r="Q872" s="69"/>
      <c r="R872" s="69"/>
      <c r="S872" s="69"/>
      <c r="T872" s="69"/>
      <c r="AI872" s="254"/>
      <c r="AO872" s="69"/>
    </row>
    <row r="873" s="67" customFormat="1" customHeight="1" spans="6:41">
      <c r="F873" s="69"/>
      <c r="G873" s="262" t="str">
        <f t="shared" si="19"/>
        <v/>
      </c>
      <c r="H873" s="69"/>
      <c r="I873" s="69"/>
      <c r="J873" s="69"/>
      <c r="K873" s="69"/>
      <c r="L873" s="69"/>
      <c r="P873" s="117"/>
      <c r="Q873" s="69"/>
      <c r="R873" s="69"/>
      <c r="S873" s="69"/>
      <c r="T873" s="69"/>
      <c r="AI873" s="254"/>
      <c r="AO873" s="69"/>
    </row>
    <row r="874" s="67" customFormat="1" customHeight="1" spans="6:41">
      <c r="F874" s="69"/>
      <c r="G874" s="262" t="str">
        <f t="shared" si="19"/>
        <v/>
      </c>
      <c r="H874" s="69"/>
      <c r="I874" s="69"/>
      <c r="J874" s="69"/>
      <c r="K874" s="69"/>
      <c r="L874" s="69"/>
      <c r="P874" s="117"/>
      <c r="Q874" s="69"/>
      <c r="R874" s="69"/>
      <c r="S874" s="69"/>
      <c r="T874" s="69"/>
      <c r="AI874" s="254"/>
      <c r="AO874" s="69"/>
    </row>
    <row r="875" s="67" customFormat="1" customHeight="1" spans="6:41">
      <c r="F875" s="69"/>
      <c r="G875" s="262" t="str">
        <f t="shared" si="19"/>
        <v/>
      </c>
      <c r="H875" s="69"/>
      <c r="I875" s="69"/>
      <c r="J875" s="69"/>
      <c r="K875" s="69"/>
      <c r="L875" s="69"/>
      <c r="P875" s="117"/>
      <c r="Q875" s="69"/>
      <c r="R875" s="69"/>
      <c r="S875" s="69"/>
      <c r="T875" s="69"/>
      <c r="AI875" s="254"/>
      <c r="AO875" s="69"/>
    </row>
    <row r="876" s="67" customFormat="1" customHeight="1" spans="6:41">
      <c r="F876" s="69"/>
      <c r="G876" s="262" t="str">
        <f t="shared" si="19"/>
        <v/>
      </c>
      <c r="H876" s="69"/>
      <c r="I876" s="69"/>
      <c r="J876" s="69"/>
      <c r="K876" s="69"/>
      <c r="L876" s="69"/>
      <c r="P876" s="117"/>
      <c r="Q876" s="69"/>
      <c r="R876" s="69"/>
      <c r="S876" s="69"/>
      <c r="T876" s="69"/>
      <c r="AI876" s="254"/>
      <c r="AO876" s="69"/>
    </row>
    <row r="877" s="67" customFormat="1" customHeight="1" spans="6:41">
      <c r="F877" s="69"/>
      <c r="G877" s="262" t="str">
        <f t="shared" si="19"/>
        <v/>
      </c>
      <c r="H877" s="69"/>
      <c r="I877" s="69"/>
      <c r="J877" s="69"/>
      <c r="K877" s="69"/>
      <c r="L877" s="69"/>
      <c r="P877" s="117"/>
      <c r="Q877" s="69"/>
      <c r="R877" s="69"/>
      <c r="S877" s="69"/>
      <c r="T877" s="69"/>
      <c r="AI877" s="254"/>
      <c r="AO877" s="69"/>
    </row>
    <row r="878" s="67" customFormat="1" customHeight="1" spans="6:41">
      <c r="F878" s="69"/>
      <c r="G878" s="262" t="str">
        <f t="shared" si="19"/>
        <v/>
      </c>
      <c r="H878" s="69"/>
      <c r="I878" s="69"/>
      <c r="J878" s="69"/>
      <c r="K878" s="69"/>
      <c r="L878" s="69"/>
      <c r="P878" s="117"/>
      <c r="Q878" s="69"/>
      <c r="R878" s="69"/>
      <c r="S878" s="69"/>
      <c r="T878" s="69"/>
      <c r="AI878" s="254"/>
      <c r="AO878" s="69"/>
    </row>
    <row r="879" s="67" customFormat="1" customHeight="1" spans="6:41">
      <c r="F879" s="69"/>
      <c r="G879" s="262" t="str">
        <f t="shared" si="19"/>
        <v/>
      </c>
      <c r="H879" s="69"/>
      <c r="I879" s="69"/>
      <c r="J879" s="69"/>
      <c r="K879" s="69"/>
      <c r="L879" s="69"/>
      <c r="P879" s="117"/>
      <c r="Q879" s="69"/>
      <c r="R879" s="69"/>
      <c r="S879" s="69"/>
      <c r="T879" s="69"/>
      <c r="AI879" s="254"/>
      <c r="AO879" s="69"/>
    </row>
    <row r="880" s="67" customFormat="1" customHeight="1" spans="6:41">
      <c r="F880" s="69"/>
      <c r="G880" s="262" t="str">
        <f t="shared" si="19"/>
        <v/>
      </c>
      <c r="H880" s="69"/>
      <c r="I880" s="69"/>
      <c r="J880" s="69"/>
      <c r="K880" s="69"/>
      <c r="L880" s="69"/>
      <c r="P880" s="117"/>
      <c r="Q880" s="69"/>
      <c r="R880" s="69"/>
      <c r="S880" s="69"/>
      <c r="T880" s="69"/>
      <c r="AI880" s="254"/>
      <c r="AO880" s="69"/>
    </row>
    <row r="881" s="67" customFormat="1" customHeight="1" spans="6:41">
      <c r="F881" s="69"/>
      <c r="G881" s="262" t="str">
        <f t="shared" si="19"/>
        <v/>
      </c>
      <c r="H881" s="69"/>
      <c r="I881" s="69"/>
      <c r="J881" s="69"/>
      <c r="K881" s="69"/>
      <c r="L881" s="69"/>
      <c r="P881" s="117"/>
      <c r="Q881" s="69"/>
      <c r="R881" s="69"/>
      <c r="S881" s="69"/>
      <c r="T881" s="69"/>
      <c r="AI881" s="254"/>
      <c r="AO881" s="69"/>
    </row>
    <row r="882" s="67" customFormat="1" customHeight="1" spans="6:41">
      <c r="F882" s="69"/>
      <c r="G882" s="262" t="str">
        <f t="shared" si="19"/>
        <v/>
      </c>
      <c r="H882" s="69"/>
      <c r="I882" s="69"/>
      <c r="J882" s="69"/>
      <c r="K882" s="69"/>
      <c r="L882" s="69"/>
      <c r="P882" s="117"/>
      <c r="Q882" s="69"/>
      <c r="R882" s="69"/>
      <c r="S882" s="69"/>
      <c r="T882" s="69"/>
      <c r="AI882" s="254"/>
      <c r="AO882" s="69"/>
    </row>
    <row r="883" s="67" customFormat="1" customHeight="1" spans="6:41">
      <c r="F883" s="69"/>
      <c r="G883" s="262" t="str">
        <f t="shared" si="19"/>
        <v/>
      </c>
      <c r="H883" s="69"/>
      <c r="I883" s="69"/>
      <c r="J883" s="69"/>
      <c r="K883" s="69"/>
      <c r="L883" s="69"/>
      <c r="P883" s="117"/>
      <c r="Q883" s="69"/>
      <c r="R883" s="69"/>
      <c r="S883" s="69"/>
      <c r="T883" s="69"/>
      <c r="AI883" s="254"/>
      <c r="AO883" s="69"/>
    </row>
    <row r="884" s="67" customFormat="1" customHeight="1" spans="6:41">
      <c r="F884" s="69"/>
      <c r="G884" s="262" t="str">
        <f t="shared" si="19"/>
        <v/>
      </c>
      <c r="H884" s="69"/>
      <c r="I884" s="69"/>
      <c r="J884" s="69"/>
      <c r="K884" s="69"/>
      <c r="L884" s="69"/>
      <c r="P884" s="117"/>
      <c r="Q884" s="69"/>
      <c r="R884" s="69"/>
      <c r="S884" s="69"/>
      <c r="T884" s="69"/>
      <c r="AI884" s="254"/>
      <c r="AO884" s="69"/>
    </row>
    <row r="885" s="67" customFormat="1" customHeight="1" spans="6:41">
      <c r="F885" s="69"/>
      <c r="G885" s="262" t="str">
        <f t="shared" si="19"/>
        <v/>
      </c>
      <c r="H885" s="69"/>
      <c r="I885" s="69"/>
      <c r="J885" s="69"/>
      <c r="K885" s="69"/>
      <c r="L885" s="69"/>
      <c r="P885" s="117"/>
      <c r="Q885" s="69"/>
      <c r="R885" s="69"/>
      <c r="S885" s="69"/>
      <c r="T885" s="69"/>
      <c r="AI885" s="254"/>
      <c r="AO885" s="69"/>
    </row>
    <row r="886" s="67" customFormat="1" customHeight="1" spans="6:41">
      <c r="F886" s="69"/>
      <c r="G886" s="262" t="str">
        <f t="shared" si="19"/>
        <v/>
      </c>
      <c r="H886" s="69"/>
      <c r="I886" s="69"/>
      <c r="J886" s="69"/>
      <c r="K886" s="69"/>
      <c r="L886" s="69"/>
      <c r="P886" s="117"/>
      <c r="Q886" s="69"/>
      <c r="R886" s="69"/>
      <c r="S886" s="69"/>
      <c r="T886" s="69"/>
      <c r="AI886" s="254"/>
      <c r="AO886" s="69"/>
    </row>
    <row r="887" s="67" customFormat="1" customHeight="1" spans="6:41">
      <c r="F887" s="69"/>
      <c r="G887" s="262" t="str">
        <f t="shared" si="19"/>
        <v/>
      </c>
      <c r="H887" s="69"/>
      <c r="I887" s="69"/>
      <c r="J887" s="69"/>
      <c r="K887" s="69"/>
      <c r="L887" s="69"/>
      <c r="P887" s="117"/>
      <c r="Q887" s="69"/>
      <c r="R887" s="69"/>
      <c r="S887" s="69"/>
      <c r="T887" s="69"/>
      <c r="AI887" s="254"/>
      <c r="AO887" s="69"/>
    </row>
    <row r="888" s="67" customFormat="1" customHeight="1" spans="6:41">
      <c r="F888" s="69"/>
      <c r="G888" s="262" t="str">
        <f t="shared" si="19"/>
        <v/>
      </c>
      <c r="H888" s="69"/>
      <c r="I888" s="69"/>
      <c r="J888" s="69"/>
      <c r="K888" s="69"/>
      <c r="L888" s="69"/>
      <c r="P888" s="117"/>
      <c r="Q888" s="69"/>
      <c r="R888" s="69"/>
      <c r="S888" s="69"/>
      <c r="T888" s="69"/>
      <c r="AI888" s="254"/>
      <c r="AO888" s="69"/>
    </row>
    <row r="889" s="67" customFormat="1" customHeight="1" spans="6:41">
      <c r="F889" s="69"/>
      <c r="G889" s="262" t="str">
        <f t="shared" si="19"/>
        <v/>
      </c>
      <c r="H889" s="69"/>
      <c r="I889" s="69"/>
      <c r="J889" s="69"/>
      <c r="K889" s="69"/>
      <c r="L889" s="69"/>
      <c r="P889" s="117"/>
      <c r="Q889" s="69"/>
      <c r="R889" s="69"/>
      <c r="S889" s="69"/>
      <c r="T889" s="69"/>
      <c r="AI889" s="254"/>
      <c r="AO889" s="69"/>
    </row>
    <row r="890" s="67" customFormat="1" customHeight="1" spans="6:41">
      <c r="F890" s="69"/>
      <c r="G890" s="262" t="str">
        <f t="shared" si="19"/>
        <v/>
      </c>
      <c r="H890" s="69"/>
      <c r="I890" s="69"/>
      <c r="J890" s="69"/>
      <c r="K890" s="69"/>
      <c r="L890" s="69"/>
      <c r="P890" s="117"/>
      <c r="Q890" s="69"/>
      <c r="R890" s="69"/>
      <c r="S890" s="69"/>
      <c r="T890" s="69"/>
      <c r="AI890" s="254"/>
      <c r="AO890" s="69"/>
    </row>
    <row r="891" s="67" customFormat="1" customHeight="1" spans="6:41">
      <c r="F891" s="69"/>
      <c r="G891" s="262" t="str">
        <f t="shared" si="19"/>
        <v/>
      </c>
      <c r="H891" s="69"/>
      <c r="I891" s="69"/>
      <c r="J891" s="69"/>
      <c r="K891" s="69"/>
      <c r="L891" s="69"/>
      <c r="P891" s="117"/>
      <c r="Q891" s="69"/>
      <c r="R891" s="69"/>
      <c r="S891" s="69"/>
      <c r="T891" s="69"/>
      <c r="AI891" s="254"/>
      <c r="AO891" s="69"/>
    </row>
    <row r="892" s="67" customFormat="1" customHeight="1" spans="6:41">
      <c r="F892" s="69"/>
      <c r="G892" s="262" t="str">
        <f t="shared" si="19"/>
        <v/>
      </c>
      <c r="H892" s="69"/>
      <c r="I892" s="69"/>
      <c r="J892" s="69"/>
      <c r="K892" s="69"/>
      <c r="L892" s="69"/>
      <c r="P892" s="117"/>
      <c r="Q892" s="69"/>
      <c r="R892" s="69"/>
      <c r="S892" s="69"/>
      <c r="T892" s="69"/>
      <c r="AI892" s="254"/>
      <c r="AO892" s="69"/>
    </row>
    <row r="893" s="67" customFormat="1" customHeight="1" spans="6:41">
      <c r="F893" s="69"/>
      <c r="G893" s="262" t="str">
        <f t="shared" si="19"/>
        <v/>
      </c>
      <c r="H893" s="69"/>
      <c r="I893" s="69"/>
      <c r="J893" s="69"/>
      <c r="K893" s="69"/>
      <c r="L893" s="69"/>
      <c r="P893" s="117"/>
      <c r="Q893" s="69"/>
      <c r="R893" s="69"/>
      <c r="S893" s="69"/>
      <c r="T893" s="69"/>
      <c r="AI893" s="254"/>
      <c r="AO893" s="69"/>
    </row>
    <row r="894" s="67" customFormat="1" customHeight="1" spans="6:41">
      <c r="F894" s="69"/>
      <c r="G894" s="262" t="str">
        <f t="shared" si="19"/>
        <v/>
      </c>
      <c r="H894" s="69"/>
      <c r="I894" s="69"/>
      <c r="J894" s="69"/>
      <c r="K894" s="69"/>
      <c r="L894" s="69"/>
      <c r="P894" s="117"/>
      <c r="Q894" s="69"/>
      <c r="R894" s="69"/>
      <c r="S894" s="69"/>
      <c r="T894" s="69"/>
      <c r="AI894" s="254"/>
      <c r="AO894" s="69"/>
    </row>
    <row r="895" s="67" customFormat="1" customHeight="1" spans="6:41">
      <c r="F895" s="69"/>
      <c r="G895" s="262" t="str">
        <f t="shared" si="19"/>
        <v/>
      </c>
      <c r="H895" s="69"/>
      <c r="I895" s="69"/>
      <c r="J895" s="69"/>
      <c r="K895" s="69"/>
      <c r="L895" s="69"/>
      <c r="P895" s="117"/>
      <c r="Q895" s="69"/>
      <c r="R895" s="69"/>
      <c r="S895" s="69"/>
      <c r="T895" s="69"/>
      <c r="AI895" s="254"/>
      <c r="AO895" s="69"/>
    </row>
    <row r="896" s="67" customFormat="1" customHeight="1" spans="6:41">
      <c r="F896" s="69"/>
      <c r="G896" s="262" t="str">
        <f t="shared" si="19"/>
        <v/>
      </c>
      <c r="H896" s="69"/>
      <c r="I896" s="69"/>
      <c r="J896" s="69"/>
      <c r="K896" s="69"/>
      <c r="L896" s="69"/>
      <c r="P896" s="117"/>
      <c r="Q896" s="69"/>
      <c r="R896" s="69"/>
      <c r="S896" s="69"/>
      <c r="T896" s="69"/>
      <c r="AI896" s="254"/>
      <c r="AO896" s="69"/>
    </row>
    <row r="897" s="67" customFormat="1" customHeight="1" spans="6:41">
      <c r="F897" s="69"/>
      <c r="G897" s="262" t="str">
        <f t="shared" si="19"/>
        <v/>
      </c>
      <c r="H897" s="69"/>
      <c r="I897" s="69"/>
      <c r="J897" s="69"/>
      <c r="K897" s="69"/>
      <c r="L897" s="69"/>
      <c r="P897" s="117"/>
      <c r="Q897" s="69"/>
      <c r="R897" s="69"/>
      <c r="S897" s="69"/>
      <c r="T897" s="69"/>
      <c r="AI897" s="254"/>
      <c r="AO897" s="69"/>
    </row>
    <row r="898" s="67" customFormat="1" customHeight="1" spans="6:41">
      <c r="F898" s="69"/>
      <c r="G898" s="262" t="str">
        <f t="shared" ref="G898:G961" si="20">IF(H898="","",IF(H898=I898,H898,_xlfn.CONCAT(H898,"-",I898)))</f>
        <v/>
      </c>
      <c r="H898" s="69"/>
      <c r="I898" s="69"/>
      <c r="J898" s="69"/>
      <c r="K898" s="69"/>
      <c r="L898" s="69"/>
      <c r="P898" s="117"/>
      <c r="Q898" s="69"/>
      <c r="R898" s="69"/>
      <c r="S898" s="69"/>
      <c r="T898" s="69"/>
      <c r="AI898" s="254"/>
      <c r="AO898" s="69"/>
    </row>
    <row r="899" s="67" customFormat="1" customHeight="1" spans="6:41">
      <c r="F899" s="69"/>
      <c r="G899" s="262" t="str">
        <f t="shared" si="20"/>
        <v/>
      </c>
      <c r="H899" s="69"/>
      <c r="I899" s="69"/>
      <c r="J899" s="69"/>
      <c r="K899" s="69"/>
      <c r="L899" s="69"/>
      <c r="P899" s="117"/>
      <c r="Q899" s="69"/>
      <c r="R899" s="69"/>
      <c r="S899" s="69"/>
      <c r="T899" s="69"/>
      <c r="AI899" s="254"/>
      <c r="AO899" s="69"/>
    </row>
    <row r="900" s="67" customFormat="1" customHeight="1" spans="6:41">
      <c r="F900" s="69"/>
      <c r="G900" s="262" t="str">
        <f t="shared" si="20"/>
        <v/>
      </c>
      <c r="H900" s="69"/>
      <c r="I900" s="69"/>
      <c r="J900" s="69"/>
      <c r="K900" s="69"/>
      <c r="L900" s="69"/>
      <c r="P900" s="117"/>
      <c r="Q900" s="69"/>
      <c r="R900" s="69"/>
      <c r="S900" s="69"/>
      <c r="T900" s="69"/>
      <c r="AI900" s="254"/>
      <c r="AO900" s="69"/>
    </row>
    <row r="901" s="67" customFormat="1" customHeight="1" spans="6:41">
      <c r="F901" s="69"/>
      <c r="G901" s="262" t="str">
        <f t="shared" si="20"/>
        <v/>
      </c>
      <c r="H901" s="69"/>
      <c r="I901" s="69"/>
      <c r="J901" s="69"/>
      <c r="K901" s="69"/>
      <c r="L901" s="69"/>
      <c r="P901" s="117"/>
      <c r="Q901" s="69"/>
      <c r="R901" s="69"/>
      <c r="S901" s="69"/>
      <c r="T901" s="69"/>
      <c r="AI901" s="254"/>
      <c r="AO901" s="69"/>
    </row>
    <row r="902" s="67" customFormat="1" customHeight="1" spans="6:41">
      <c r="F902" s="69"/>
      <c r="G902" s="262" t="str">
        <f t="shared" si="20"/>
        <v/>
      </c>
      <c r="H902" s="69"/>
      <c r="I902" s="69"/>
      <c r="J902" s="69"/>
      <c r="K902" s="69"/>
      <c r="L902" s="69"/>
      <c r="P902" s="117"/>
      <c r="Q902" s="69"/>
      <c r="R902" s="69"/>
      <c r="S902" s="69"/>
      <c r="T902" s="69"/>
      <c r="AI902" s="254"/>
      <c r="AO902" s="69"/>
    </row>
    <row r="903" s="67" customFormat="1" customHeight="1" spans="6:41">
      <c r="F903" s="69"/>
      <c r="G903" s="262" t="str">
        <f t="shared" si="20"/>
        <v/>
      </c>
      <c r="H903" s="69"/>
      <c r="I903" s="69"/>
      <c r="J903" s="69"/>
      <c r="K903" s="69"/>
      <c r="L903" s="69"/>
      <c r="P903" s="117"/>
      <c r="Q903" s="69"/>
      <c r="R903" s="69"/>
      <c r="S903" s="69"/>
      <c r="T903" s="69"/>
      <c r="AI903" s="254"/>
      <c r="AO903" s="69"/>
    </row>
    <row r="904" s="67" customFormat="1" customHeight="1" spans="6:41">
      <c r="F904" s="69"/>
      <c r="G904" s="262" t="str">
        <f t="shared" si="20"/>
        <v/>
      </c>
      <c r="H904" s="69"/>
      <c r="I904" s="69"/>
      <c r="J904" s="69"/>
      <c r="K904" s="69"/>
      <c r="L904" s="69"/>
      <c r="P904" s="117"/>
      <c r="Q904" s="69"/>
      <c r="R904" s="69"/>
      <c r="S904" s="69"/>
      <c r="T904" s="69"/>
      <c r="AI904" s="254"/>
      <c r="AO904" s="69"/>
    </row>
    <row r="905" s="67" customFormat="1" customHeight="1" spans="6:41">
      <c r="F905" s="69"/>
      <c r="G905" s="262" t="str">
        <f t="shared" si="20"/>
        <v/>
      </c>
      <c r="H905" s="69"/>
      <c r="I905" s="69"/>
      <c r="J905" s="69"/>
      <c r="K905" s="69"/>
      <c r="L905" s="69"/>
      <c r="P905" s="117"/>
      <c r="Q905" s="69"/>
      <c r="R905" s="69"/>
      <c r="S905" s="69"/>
      <c r="T905" s="69"/>
      <c r="AI905" s="254"/>
      <c r="AO905" s="69"/>
    </row>
    <row r="906" s="67" customFormat="1" customHeight="1" spans="6:41">
      <c r="F906" s="69"/>
      <c r="G906" s="262" t="str">
        <f t="shared" si="20"/>
        <v/>
      </c>
      <c r="H906" s="69"/>
      <c r="I906" s="69"/>
      <c r="J906" s="69"/>
      <c r="K906" s="69"/>
      <c r="L906" s="69"/>
      <c r="P906" s="117"/>
      <c r="Q906" s="69"/>
      <c r="R906" s="69"/>
      <c r="S906" s="69"/>
      <c r="T906" s="69"/>
      <c r="AI906" s="254"/>
      <c r="AO906" s="69"/>
    </row>
    <row r="907" s="67" customFormat="1" customHeight="1" spans="6:41">
      <c r="F907" s="69"/>
      <c r="G907" s="262" t="str">
        <f t="shared" si="20"/>
        <v/>
      </c>
      <c r="H907" s="69"/>
      <c r="I907" s="69"/>
      <c r="J907" s="69"/>
      <c r="K907" s="69"/>
      <c r="L907" s="69"/>
      <c r="P907" s="117"/>
      <c r="Q907" s="69"/>
      <c r="R907" s="69"/>
      <c r="S907" s="69"/>
      <c r="T907" s="69"/>
      <c r="AI907" s="254"/>
      <c r="AO907" s="69"/>
    </row>
    <row r="908" s="67" customFormat="1" customHeight="1" spans="6:41">
      <c r="F908" s="69"/>
      <c r="G908" s="262" t="str">
        <f t="shared" si="20"/>
        <v/>
      </c>
      <c r="H908" s="69"/>
      <c r="I908" s="69"/>
      <c r="J908" s="69"/>
      <c r="K908" s="69"/>
      <c r="L908" s="69"/>
      <c r="P908" s="117"/>
      <c r="Q908" s="69"/>
      <c r="R908" s="69"/>
      <c r="S908" s="69"/>
      <c r="T908" s="69"/>
      <c r="AI908" s="254"/>
      <c r="AO908" s="69"/>
    </row>
    <row r="909" s="67" customFormat="1" customHeight="1" spans="6:41">
      <c r="F909" s="69"/>
      <c r="G909" s="262" t="str">
        <f t="shared" si="20"/>
        <v/>
      </c>
      <c r="H909" s="69"/>
      <c r="I909" s="69"/>
      <c r="J909" s="69"/>
      <c r="K909" s="69"/>
      <c r="L909" s="69"/>
      <c r="P909" s="117"/>
      <c r="Q909" s="69"/>
      <c r="R909" s="69"/>
      <c r="S909" s="69"/>
      <c r="T909" s="69"/>
      <c r="AI909" s="254"/>
      <c r="AO909" s="69"/>
    </row>
    <row r="910" s="67" customFormat="1" customHeight="1" spans="6:41">
      <c r="F910" s="69"/>
      <c r="G910" s="262" t="str">
        <f t="shared" si="20"/>
        <v/>
      </c>
      <c r="H910" s="69"/>
      <c r="I910" s="69"/>
      <c r="J910" s="69"/>
      <c r="K910" s="69"/>
      <c r="L910" s="69"/>
      <c r="P910" s="117"/>
      <c r="Q910" s="69"/>
      <c r="R910" s="69"/>
      <c r="S910" s="69"/>
      <c r="T910" s="69"/>
      <c r="AI910" s="254"/>
      <c r="AO910" s="69"/>
    </row>
    <row r="911" s="67" customFormat="1" customHeight="1" spans="6:41">
      <c r="F911" s="69"/>
      <c r="G911" s="262" t="str">
        <f t="shared" si="20"/>
        <v/>
      </c>
      <c r="H911" s="69"/>
      <c r="I911" s="69"/>
      <c r="J911" s="69"/>
      <c r="K911" s="69"/>
      <c r="L911" s="69"/>
      <c r="P911" s="117"/>
      <c r="Q911" s="69"/>
      <c r="R911" s="69"/>
      <c r="S911" s="69"/>
      <c r="T911" s="69"/>
      <c r="AI911" s="254"/>
      <c r="AO911" s="69"/>
    </row>
    <row r="912" s="67" customFormat="1" customHeight="1" spans="6:41">
      <c r="F912" s="69"/>
      <c r="G912" s="262" t="str">
        <f t="shared" si="20"/>
        <v/>
      </c>
      <c r="H912" s="69"/>
      <c r="I912" s="69"/>
      <c r="J912" s="69"/>
      <c r="K912" s="69"/>
      <c r="L912" s="69"/>
      <c r="P912" s="117"/>
      <c r="Q912" s="69"/>
      <c r="R912" s="69"/>
      <c r="S912" s="69"/>
      <c r="T912" s="69"/>
      <c r="AI912" s="254"/>
      <c r="AO912" s="69"/>
    </row>
    <row r="913" s="67" customFormat="1" customHeight="1" spans="6:41">
      <c r="F913" s="69"/>
      <c r="G913" s="262" t="str">
        <f t="shared" si="20"/>
        <v/>
      </c>
      <c r="H913" s="69"/>
      <c r="I913" s="69"/>
      <c r="J913" s="69"/>
      <c r="K913" s="69"/>
      <c r="L913" s="69"/>
      <c r="P913" s="117"/>
      <c r="Q913" s="69"/>
      <c r="R913" s="69"/>
      <c r="S913" s="69"/>
      <c r="T913" s="69"/>
      <c r="AI913" s="254"/>
      <c r="AO913" s="69"/>
    </row>
    <row r="914" s="67" customFormat="1" customHeight="1" spans="6:41">
      <c r="F914" s="69"/>
      <c r="G914" s="262" t="str">
        <f t="shared" si="20"/>
        <v/>
      </c>
      <c r="H914" s="69"/>
      <c r="I914" s="69"/>
      <c r="J914" s="69"/>
      <c r="K914" s="69"/>
      <c r="L914" s="69"/>
      <c r="P914" s="117"/>
      <c r="Q914" s="69"/>
      <c r="R914" s="69"/>
      <c r="S914" s="69"/>
      <c r="T914" s="69"/>
      <c r="AI914" s="254"/>
      <c r="AO914" s="69"/>
    </row>
    <row r="915" s="67" customFormat="1" customHeight="1" spans="6:41">
      <c r="F915" s="69"/>
      <c r="G915" s="262" t="str">
        <f t="shared" si="20"/>
        <v/>
      </c>
      <c r="H915" s="69"/>
      <c r="I915" s="69"/>
      <c r="J915" s="69"/>
      <c r="K915" s="69"/>
      <c r="L915" s="69"/>
      <c r="P915" s="117"/>
      <c r="Q915" s="69"/>
      <c r="R915" s="69"/>
      <c r="S915" s="69"/>
      <c r="T915" s="69"/>
      <c r="AI915" s="254"/>
      <c r="AO915" s="69"/>
    </row>
    <row r="916" s="67" customFormat="1" customHeight="1" spans="6:41">
      <c r="F916" s="69"/>
      <c r="G916" s="262" t="str">
        <f t="shared" si="20"/>
        <v/>
      </c>
      <c r="H916" s="69"/>
      <c r="I916" s="69"/>
      <c r="J916" s="69"/>
      <c r="K916" s="69"/>
      <c r="L916" s="69"/>
      <c r="P916" s="117"/>
      <c r="Q916" s="69"/>
      <c r="R916" s="69"/>
      <c r="S916" s="69"/>
      <c r="T916" s="69"/>
      <c r="AI916" s="254"/>
      <c r="AO916" s="69"/>
    </row>
    <row r="917" s="67" customFormat="1" customHeight="1" spans="6:41">
      <c r="F917" s="69"/>
      <c r="G917" s="262" t="str">
        <f t="shared" si="20"/>
        <v/>
      </c>
      <c r="H917" s="69"/>
      <c r="I917" s="69"/>
      <c r="J917" s="69"/>
      <c r="K917" s="69"/>
      <c r="L917" s="69"/>
      <c r="P917" s="117"/>
      <c r="Q917" s="69"/>
      <c r="R917" s="69"/>
      <c r="S917" s="69"/>
      <c r="T917" s="69"/>
      <c r="AI917" s="254"/>
      <c r="AO917" s="69"/>
    </row>
    <row r="918" s="67" customFormat="1" customHeight="1" spans="6:41">
      <c r="F918" s="69"/>
      <c r="G918" s="262" t="str">
        <f t="shared" si="20"/>
        <v/>
      </c>
      <c r="H918" s="69"/>
      <c r="I918" s="69"/>
      <c r="J918" s="69"/>
      <c r="K918" s="69"/>
      <c r="L918" s="69"/>
      <c r="P918" s="117"/>
      <c r="Q918" s="69"/>
      <c r="R918" s="69"/>
      <c r="S918" s="69"/>
      <c r="T918" s="69"/>
      <c r="AI918" s="254"/>
      <c r="AO918" s="69"/>
    </row>
    <row r="919" s="67" customFormat="1" customHeight="1" spans="6:41">
      <c r="F919" s="69"/>
      <c r="G919" s="262" t="str">
        <f t="shared" si="20"/>
        <v/>
      </c>
      <c r="H919" s="69"/>
      <c r="I919" s="69"/>
      <c r="J919" s="69"/>
      <c r="K919" s="69"/>
      <c r="L919" s="69"/>
      <c r="P919" s="117"/>
      <c r="Q919" s="69"/>
      <c r="R919" s="69"/>
      <c r="S919" s="69"/>
      <c r="T919" s="69"/>
      <c r="AI919" s="254"/>
      <c r="AO919" s="69"/>
    </row>
    <row r="920" s="67" customFormat="1" customHeight="1" spans="6:41">
      <c r="F920" s="69"/>
      <c r="G920" s="262" t="str">
        <f t="shared" si="20"/>
        <v/>
      </c>
      <c r="H920" s="69"/>
      <c r="I920" s="69"/>
      <c r="J920" s="69"/>
      <c r="K920" s="69"/>
      <c r="L920" s="69"/>
      <c r="P920" s="117"/>
      <c r="Q920" s="69"/>
      <c r="R920" s="69"/>
      <c r="S920" s="69"/>
      <c r="T920" s="69"/>
      <c r="AI920" s="254"/>
      <c r="AO920" s="69"/>
    </row>
    <row r="921" s="67" customFormat="1" customHeight="1" spans="6:41">
      <c r="F921" s="69"/>
      <c r="G921" s="262" t="str">
        <f t="shared" si="20"/>
        <v/>
      </c>
      <c r="H921" s="69"/>
      <c r="I921" s="69"/>
      <c r="J921" s="69"/>
      <c r="K921" s="69"/>
      <c r="L921" s="69"/>
      <c r="P921" s="117"/>
      <c r="Q921" s="69"/>
      <c r="R921" s="69"/>
      <c r="S921" s="69"/>
      <c r="T921" s="69"/>
      <c r="AI921" s="254"/>
      <c r="AO921" s="69"/>
    </row>
    <row r="922" s="67" customFormat="1" customHeight="1" spans="6:41">
      <c r="F922" s="69"/>
      <c r="G922" s="262" t="str">
        <f t="shared" si="20"/>
        <v/>
      </c>
      <c r="H922" s="69"/>
      <c r="I922" s="69"/>
      <c r="J922" s="69"/>
      <c r="K922" s="69"/>
      <c r="L922" s="69"/>
      <c r="P922" s="117"/>
      <c r="Q922" s="69"/>
      <c r="R922" s="69"/>
      <c r="S922" s="69"/>
      <c r="T922" s="69"/>
      <c r="AI922" s="254"/>
      <c r="AO922" s="69"/>
    </row>
    <row r="923" s="67" customFormat="1" customHeight="1" spans="6:41">
      <c r="F923" s="69"/>
      <c r="G923" s="262" t="str">
        <f t="shared" si="20"/>
        <v/>
      </c>
      <c r="H923" s="69"/>
      <c r="I923" s="69"/>
      <c r="J923" s="69"/>
      <c r="K923" s="69"/>
      <c r="L923" s="69"/>
      <c r="P923" s="117"/>
      <c r="Q923" s="69"/>
      <c r="R923" s="69"/>
      <c r="S923" s="69"/>
      <c r="T923" s="69"/>
      <c r="AI923" s="254"/>
      <c r="AO923" s="69"/>
    </row>
    <row r="924" s="67" customFormat="1" customHeight="1" spans="6:41">
      <c r="F924" s="69"/>
      <c r="G924" s="262" t="str">
        <f t="shared" si="20"/>
        <v/>
      </c>
      <c r="H924" s="69"/>
      <c r="I924" s="69"/>
      <c r="J924" s="69"/>
      <c r="K924" s="69"/>
      <c r="L924" s="69"/>
      <c r="P924" s="117"/>
      <c r="Q924" s="69"/>
      <c r="R924" s="69"/>
      <c r="S924" s="69"/>
      <c r="T924" s="69"/>
      <c r="AI924" s="254"/>
      <c r="AO924" s="69"/>
    </row>
    <row r="925" s="67" customFormat="1" customHeight="1" spans="6:41">
      <c r="F925" s="69"/>
      <c r="G925" s="262" t="str">
        <f t="shared" si="20"/>
        <v/>
      </c>
      <c r="H925" s="69"/>
      <c r="I925" s="69"/>
      <c r="J925" s="69"/>
      <c r="K925" s="69"/>
      <c r="L925" s="69"/>
      <c r="P925" s="117"/>
      <c r="Q925" s="69"/>
      <c r="R925" s="69"/>
      <c r="S925" s="69"/>
      <c r="T925" s="69"/>
      <c r="AI925" s="254"/>
      <c r="AO925" s="69"/>
    </row>
    <row r="926" s="67" customFormat="1" customHeight="1" spans="6:41">
      <c r="F926" s="69"/>
      <c r="G926" s="262" t="str">
        <f t="shared" si="20"/>
        <v/>
      </c>
      <c r="H926" s="69"/>
      <c r="I926" s="69"/>
      <c r="J926" s="69"/>
      <c r="K926" s="69"/>
      <c r="L926" s="69"/>
      <c r="P926" s="117"/>
      <c r="Q926" s="69"/>
      <c r="R926" s="69"/>
      <c r="S926" s="69"/>
      <c r="T926" s="69"/>
      <c r="AI926" s="254"/>
      <c r="AO926" s="69"/>
    </row>
    <row r="927" s="67" customFormat="1" customHeight="1" spans="6:41">
      <c r="F927" s="69"/>
      <c r="G927" s="262" t="str">
        <f t="shared" si="20"/>
        <v/>
      </c>
      <c r="H927" s="69"/>
      <c r="I927" s="69"/>
      <c r="J927" s="69"/>
      <c r="K927" s="69"/>
      <c r="L927" s="69"/>
      <c r="P927" s="117"/>
      <c r="Q927" s="69"/>
      <c r="R927" s="69"/>
      <c r="S927" s="69"/>
      <c r="T927" s="69"/>
      <c r="AI927" s="254"/>
      <c r="AO927" s="69"/>
    </row>
    <row r="928" s="67" customFormat="1" customHeight="1" spans="6:41">
      <c r="F928" s="69"/>
      <c r="G928" s="262" t="str">
        <f t="shared" si="20"/>
        <v/>
      </c>
      <c r="H928" s="69"/>
      <c r="I928" s="69"/>
      <c r="J928" s="69"/>
      <c r="K928" s="69"/>
      <c r="L928" s="69"/>
      <c r="P928" s="117"/>
      <c r="Q928" s="69"/>
      <c r="R928" s="69"/>
      <c r="S928" s="69"/>
      <c r="T928" s="69"/>
      <c r="AI928" s="254"/>
      <c r="AO928" s="69"/>
    </row>
    <row r="929" s="67" customFormat="1" customHeight="1" spans="6:41">
      <c r="F929" s="69"/>
      <c r="G929" s="262" t="str">
        <f t="shared" si="20"/>
        <v/>
      </c>
      <c r="H929" s="69"/>
      <c r="I929" s="69"/>
      <c r="J929" s="69"/>
      <c r="K929" s="69"/>
      <c r="L929" s="69"/>
      <c r="P929" s="117"/>
      <c r="Q929" s="69"/>
      <c r="R929" s="69"/>
      <c r="S929" s="69"/>
      <c r="T929" s="69"/>
      <c r="AI929" s="254"/>
      <c r="AO929" s="69"/>
    </row>
    <row r="930" s="67" customFormat="1" customHeight="1" spans="6:41">
      <c r="F930" s="69"/>
      <c r="G930" s="262" t="str">
        <f t="shared" si="20"/>
        <v/>
      </c>
      <c r="H930" s="69"/>
      <c r="I930" s="69"/>
      <c r="J930" s="69"/>
      <c r="K930" s="69"/>
      <c r="L930" s="69"/>
      <c r="P930" s="117"/>
      <c r="Q930" s="69"/>
      <c r="R930" s="69"/>
      <c r="S930" s="69"/>
      <c r="T930" s="69"/>
      <c r="AI930" s="254"/>
      <c r="AO930" s="69"/>
    </row>
    <row r="931" s="67" customFormat="1" customHeight="1" spans="6:41">
      <c r="F931" s="69"/>
      <c r="G931" s="262" t="str">
        <f t="shared" si="20"/>
        <v/>
      </c>
      <c r="H931" s="69"/>
      <c r="I931" s="69"/>
      <c r="J931" s="69"/>
      <c r="K931" s="69"/>
      <c r="L931" s="69"/>
      <c r="P931" s="117"/>
      <c r="Q931" s="69"/>
      <c r="R931" s="69"/>
      <c r="S931" s="69"/>
      <c r="T931" s="69"/>
      <c r="AI931" s="254"/>
      <c r="AO931" s="69"/>
    </row>
    <row r="932" s="67" customFormat="1" customHeight="1" spans="6:41">
      <c r="F932" s="69"/>
      <c r="G932" s="262" t="str">
        <f t="shared" si="20"/>
        <v/>
      </c>
      <c r="H932" s="69"/>
      <c r="I932" s="69"/>
      <c r="J932" s="69"/>
      <c r="K932" s="69"/>
      <c r="L932" s="69"/>
      <c r="P932" s="117"/>
      <c r="Q932" s="69"/>
      <c r="R932" s="69"/>
      <c r="S932" s="69"/>
      <c r="T932" s="69"/>
      <c r="AI932" s="254"/>
      <c r="AO932" s="69"/>
    </row>
    <row r="933" s="67" customFormat="1" customHeight="1" spans="6:41">
      <c r="F933" s="69"/>
      <c r="G933" s="262" t="str">
        <f t="shared" si="20"/>
        <v/>
      </c>
      <c r="H933" s="69"/>
      <c r="I933" s="69"/>
      <c r="J933" s="69"/>
      <c r="K933" s="69"/>
      <c r="L933" s="69"/>
      <c r="P933" s="117"/>
      <c r="Q933" s="69"/>
      <c r="R933" s="69"/>
      <c r="S933" s="69"/>
      <c r="T933" s="69"/>
      <c r="AI933" s="254"/>
      <c r="AO933" s="69"/>
    </row>
    <row r="934" s="67" customFormat="1" customHeight="1" spans="6:41">
      <c r="F934" s="69"/>
      <c r="G934" s="262" t="str">
        <f t="shared" si="20"/>
        <v/>
      </c>
      <c r="H934" s="69"/>
      <c r="I934" s="69"/>
      <c r="J934" s="69"/>
      <c r="K934" s="69"/>
      <c r="L934" s="69"/>
      <c r="P934" s="117"/>
      <c r="Q934" s="69"/>
      <c r="R934" s="69"/>
      <c r="S934" s="69"/>
      <c r="T934" s="69"/>
      <c r="AI934" s="254"/>
      <c r="AO934" s="69"/>
    </row>
    <row r="935" s="67" customFormat="1" customHeight="1" spans="6:41">
      <c r="F935" s="69"/>
      <c r="G935" s="262" t="str">
        <f t="shared" si="20"/>
        <v/>
      </c>
      <c r="H935" s="69"/>
      <c r="I935" s="69"/>
      <c r="J935" s="69"/>
      <c r="K935" s="69"/>
      <c r="L935" s="69"/>
      <c r="P935" s="117"/>
      <c r="Q935" s="69"/>
      <c r="R935" s="69"/>
      <c r="S935" s="69"/>
      <c r="T935" s="69"/>
      <c r="AI935" s="254"/>
      <c r="AO935" s="69"/>
    </row>
    <row r="936" s="67" customFormat="1" customHeight="1" spans="6:41">
      <c r="F936" s="69"/>
      <c r="G936" s="262" t="str">
        <f t="shared" si="20"/>
        <v/>
      </c>
      <c r="H936" s="69"/>
      <c r="I936" s="69"/>
      <c r="J936" s="69"/>
      <c r="K936" s="69"/>
      <c r="L936" s="69"/>
      <c r="P936" s="117"/>
      <c r="Q936" s="69"/>
      <c r="R936" s="69"/>
      <c r="S936" s="69"/>
      <c r="T936" s="69"/>
      <c r="AI936" s="254"/>
      <c r="AO936" s="69"/>
    </row>
    <row r="937" s="67" customFormat="1" customHeight="1" spans="6:41">
      <c r="F937" s="69"/>
      <c r="G937" s="262" t="str">
        <f t="shared" si="20"/>
        <v/>
      </c>
      <c r="H937" s="69"/>
      <c r="I937" s="69"/>
      <c r="J937" s="69"/>
      <c r="K937" s="69"/>
      <c r="L937" s="69"/>
      <c r="P937" s="117"/>
      <c r="Q937" s="69"/>
      <c r="R937" s="69"/>
      <c r="S937" s="69"/>
      <c r="T937" s="69"/>
      <c r="AI937" s="254"/>
      <c r="AO937" s="69"/>
    </row>
    <row r="938" s="67" customFormat="1" customHeight="1" spans="6:41">
      <c r="F938" s="69"/>
      <c r="G938" s="262" t="str">
        <f t="shared" si="20"/>
        <v/>
      </c>
      <c r="H938" s="69"/>
      <c r="I938" s="69"/>
      <c r="J938" s="69"/>
      <c r="K938" s="69"/>
      <c r="L938" s="69"/>
      <c r="P938" s="117"/>
      <c r="Q938" s="69"/>
      <c r="R938" s="69"/>
      <c r="S938" s="69"/>
      <c r="T938" s="69"/>
      <c r="AI938" s="254"/>
      <c r="AO938" s="69"/>
    </row>
    <row r="939" s="67" customFormat="1" customHeight="1" spans="6:41">
      <c r="F939" s="69"/>
      <c r="G939" s="262" t="str">
        <f t="shared" si="20"/>
        <v/>
      </c>
      <c r="H939" s="69"/>
      <c r="I939" s="69"/>
      <c r="J939" s="69"/>
      <c r="K939" s="69"/>
      <c r="L939" s="69"/>
      <c r="P939" s="117"/>
      <c r="Q939" s="69"/>
      <c r="R939" s="69"/>
      <c r="S939" s="69"/>
      <c r="T939" s="69"/>
      <c r="AI939" s="254"/>
      <c r="AO939" s="69"/>
    </row>
    <row r="940" s="67" customFormat="1" customHeight="1" spans="6:41">
      <c r="F940" s="69"/>
      <c r="G940" s="262" t="str">
        <f t="shared" si="20"/>
        <v/>
      </c>
      <c r="H940" s="69"/>
      <c r="I940" s="69"/>
      <c r="J940" s="69"/>
      <c r="K940" s="69"/>
      <c r="L940" s="69"/>
      <c r="P940" s="117"/>
      <c r="Q940" s="69"/>
      <c r="R940" s="69"/>
      <c r="S940" s="69"/>
      <c r="T940" s="69"/>
      <c r="AI940" s="254"/>
      <c r="AO940" s="69"/>
    </row>
    <row r="941" s="67" customFormat="1" customHeight="1" spans="6:41">
      <c r="F941" s="69"/>
      <c r="G941" s="262" t="str">
        <f t="shared" si="20"/>
        <v/>
      </c>
      <c r="H941" s="69"/>
      <c r="I941" s="69"/>
      <c r="J941" s="69"/>
      <c r="K941" s="69"/>
      <c r="L941" s="69"/>
      <c r="P941" s="117"/>
      <c r="Q941" s="69"/>
      <c r="R941" s="69"/>
      <c r="S941" s="69"/>
      <c r="T941" s="69"/>
      <c r="AI941" s="254"/>
      <c r="AO941" s="69"/>
    </row>
    <row r="942" s="67" customFormat="1" customHeight="1" spans="6:41">
      <c r="F942" s="69"/>
      <c r="G942" s="262" t="str">
        <f t="shared" si="20"/>
        <v/>
      </c>
      <c r="H942" s="69"/>
      <c r="I942" s="69"/>
      <c r="J942" s="69"/>
      <c r="K942" s="69"/>
      <c r="L942" s="69"/>
      <c r="P942" s="117"/>
      <c r="Q942" s="69"/>
      <c r="R942" s="69"/>
      <c r="S942" s="69"/>
      <c r="T942" s="69"/>
      <c r="AI942" s="254"/>
      <c r="AO942" s="69"/>
    </row>
    <row r="943" s="67" customFormat="1" customHeight="1" spans="6:41">
      <c r="F943" s="69"/>
      <c r="G943" s="262" t="str">
        <f t="shared" si="20"/>
        <v/>
      </c>
      <c r="H943" s="69"/>
      <c r="I943" s="69"/>
      <c r="J943" s="69"/>
      <c r="K943" s="69"/>
      <c r="L943" s="69"/>
      <c r="P943" s="117"/>
      <c r="Q943" s="69"/>
      <c r="R943" s="69"/>
      <c r="S943" s="69"/>
      <c r="T943" s="69"/>
      <c r="AI943" s="254"/>
      <c r="AO943" s="69"/>
    </row>
    <row r="944" s="67" customFormat="1" customHeight="1" spans="6:41">
      <c r="F944" s="69"/>
      <c r="G944" s="262" t="str">
        <f t="shared" si="20"/>
        <v/>
      </c>
      <c r="H944" s="69"/>
      <c r="I944" s="69"/>
      <c r="J944" s="69"/>
      <c r="K944" s="69"/>
      <c r="L944" s="69"/>
      <c r="P944" s="117"/>
      <c r="Q944" s="69"/>
      <c r="R944" s="69"/>
      <c r="S944" s="69"/>
      <c r="T944" s="69"/>
      <c r="AI944" s="254"/>
      <c r="AO944" s="69"/>
    </row>
    <row r="945" s="67" customFormat="1" customHeight="1" spans="6:41">
      <c r="F945" s="69"/>
      <c r="G945" s="262" t="str">
        <f t="shared" si="20"/>
        <v/>
      </c>
      <c r="H945" s="69"/>
      <c r="I945" s="69"/>
      <c r="J945" s="69"/>
      <c r="K945" s="69"/>
      <c r="L945" s="69"/>
      <c r="P945" s="117"/>
      <c r="Q945" s="69"/>
      <c r="R945" s="69"/>
      <c r="S945" s="69"/>
      <c r="T945" s="69"/>
      <c r="AI945" s="254"/>
      <c r="AO945" s="69"/>
    </row>
    <row r="946" s="67" customFormat="1" customHeight="1" spans="6:41">
      <c r="F946" s="69"/>
      <c r="G946" s="262" t="str">
        <f t="shared" si="20"/>
        <v/>
      </c>
      <c r="H946" s="69"/>
      <c r="I946" s="69"/>
      <c r="J946" s="69"/>
      <c r="K946" s="69"/>
      <c r="L946" s="69"/>
      <c r="P946" s="117"/>
      <c r="Q946" s="69"/>
      <c r="R946" s="69"/>
      <c r="S946" s="69"/>
      <c r="T946" s="69"/>
      <c r="AI946" s="254"/>
      <c r="AO946" s="69"/>
    </row>
    <row r="947" s="67" customFormat="1" customHeight="1" spans="6:41">
      <c r="F947" s="69"/>
      <c r="G947" s="262" t="str">
        <f t="shared" si="20"/>
        <v/>
      </c>
      <c r="H947" s="69"/>
      <c r="I947" s="69"/>
      <c r="J947" s="69"/>
      <c r="K947" s="69"/>
      <c r="L947" s="69"/>
      <c r="P947" s="117"/>
      <c r="Q947" s="69"/>
      <c r="R947" s="69"/>
      <c r="S947" s="69"/>
      <c r="T947" s="69"/>
      <c r="AI947" s="254"/>
      <c r="AO947" s="69"/>
    </row>
    <row r="948" s="67" customFormat="1" customHeight="1" spans="6:41">
      <c r="F948" s="69"/>
      <c r="G948" s="262" t="str">
        <f t="shared" si="20"/>
        <v/>
      </c>
      <c r="H948" s="69"/>
      <c r="I948" s="69"/>
      <c r="J948" s="69"/>
      <c r="K948" s="69"/>
      <c r="L948" s="69"/>
      <c r="P948" s="117"/>
      <c r="Q948" s="69"/>
      <c r="R948" s="69"/>
      <c r="S948" s="69"/>
      <c r="T948" s="69"/>
      <c r="AI948" s="254"/>
      <c r="AO948" s="69"/>
    </row>
    <row r="949" s="67" customFormat="1" customHeight="1" spans="6:41">
      <c r="F949" s="69"/>
      <c r="G949" s="262" t="str">
        <f t="shared" si="20"/>
        <v/>
      </c>
      <c r="H949" s="69"/>
      <c r="I949" s="69"/>
      <c r="J949" s="69"/>
      <c r="K949" s="69"/>
      <c r="L949" s="69"/>
      <c r="P949" s="117"/>
      <c r="Q949" s="69"/>
      <c r="R949" s="69"/>
      <c r="S949" s="69"/>
      <c r="T949" s="69"/>
      <c r="AI949" s="254"/>
      <c r="AO949" s="69"/>
    </row>
    <row r="950" s="67" customFormat="1" customHeight="1" spans="6:41">
      <c r="F950" s="69"/>
      <c r="G950" s="262" t="str">
        <f t="shared" si="20"/>
        <v/>
      </c>
      <c r="H950" s="69"/>
      <c r="I950" s="69"/>
      <c r="J950" s="69"/>
      <c r="K950" s="69"/>
      <c r="L950" s="69"/>
      <c r="P950" s="117"/>
      <c r="Q950" s="69"/>
      <c r="R950" s="69"/>
      <c r="S950" s="69"/>
      <c r="T950" s="69"/>
      <c r="AI950" s="254"/>
      <c r="AO950" s="69"/>
    </row>
    <row r="951" s="67" customFormat="1" customHeight="1" spans="6:41">
      <c r="F951" s="69"/>
      <c r="G951" s="262" t="str">
        <f t="shared" si="20"/>
        <v/>
      </c>
      <c r="H951" s="69"/>
      <c r="I951" s="69"/>
      <c r="J951" s="69"/>
      <c r="K951" s="69"/>
      <c r="L951" s="69"/>
      <c r="P951" s="117"/>
      <c r="Q951" s="69"/>
      <c r="R951" s="69"/>
      <c r="S951" s="69"/>
      <c r="T951" s="69"/>
      <c r="AI951" s="254"/>
      <c r="AO951" s="69"/>
    </row>
    <row r="952" s="67" customFormat="1" customHeight="1" spans="6:41">
      <c r="F952" s="69"/>
      <c r="G952" s="262" t="str">
        <f t="shared" si="20"/>
        <v/>
      </c>
      <c r="H952" s="69"/>
      <c r="I952" s="69"/>
      <c r="J952" s="69"/>
      <c r="K952" s="69"/>
      <c r="L952" s="69"/>
      <c r="P952" s="117"/>
      <c r="Q952" s="69"/>
      <c r="R952" s="69"/>
      <c r="S952" s="69"/>
      <c r="T952" s="69"/>
      <c r="AI952" s="254"/>
      <c r="AO952" s="69"/>
    </row>
    <row r="953" s="67" customFormat="1" customHeight="1" spans="6:41">
      <c r="F953" s="69"/>
      <c r="G953" s="262" t="str">
        <f t="shared" si="20"/>
        <v/>
      </c>
      <c r="H953" s="69"/>
      <c r="I953" s="69"/>
      <c r="J953" s="69"/>
      <c r="K953" s="69"/>
      <c r="L953" s="69"/>
      <c r="P953" s="117"/>
      <c r="Q953" s="69"/>
      <c r="R953" s="69"/>
      <c r="S953" s="69"/>
      <c r="T953" s="69"/>
      <c r="AI953" s="254"/>
      <c r="AO953" s="69"/>
    </row>
    <row r="954" s="67" customFormat="1" customHeight="1" spans="6:41">
      <c r="F954" s="69"/>
      <c r="G954" s="262" t="str">
        <f t="shared" si="20"/>
        <v/>
      </c>
      <c r="H954" s="69"/>
      <c r="I954" s="69"/>
      <c r="J954" s="69"/>
      <c r="K954" s="69"/>
      <c r="L954" s="69"/>
      <c r="P954" s="117"/>
      <c r="Q954" s="69"/>
      <c r="R954" s="69"/>
      <c r="S954" s="69"/>
      <c r="T954" s="69"/>
      <c r="AI954" s="254"/>
      <c r="AO954" s="69"/>
    </row>
    <row r="955" s="67" customFormat="1" customHeight="1" spans="6:41">
      <c r="F955" s="69"/>
      <c r="G955" s="262" t="str">
        <f t="shared" si="20"/>
        <v/>
      </c>
      <c r="H955" s="69"/>
      <c r="I955" s="69"/>
      <c r="J955" s="69"/>
      <c r="K955" s="69"/>
      <c r="L955" s="69"/>
      <c r="P955" s="117"/>
      <c r="Q955" s="69"/>
      <c r="R955" s="69"/>
      <c r="S955" s="69"/>
      <c r="T955" s="69"/>
      <c r="AI955" s="254"/>
      <c r="AO955" s="69"/>
    </row>
    <row r="956" s="67" customFormat="1" customHeight="1" spans="6:41">
      <c r="F956" s="69"/>
      <c r="G956" s="262" t="str">
        <f t="shared" si="20"/>
        <v/>
      </c>
      <c r="H956" s="69"/>
      <c r="I956" s="69"/>
      <c r="J956" s="69"/>
      <c r="K956" s="69"/>
      <c r="L956" s="69"/>
      <c r="P956" s="117"/>
      <c r="Q956" s="69"/>
      <c r="R956" s="69"/>
      <c r="S956" s="69"/>
      <c r="T956" s="69"/>
      <c r="AI956" s="254"/>
      <c r="AO956" s="69"/>
    </row>
    <row r="957" s="67" customFormat="1" customHeight="1" spans="6:41">
      <c r="F957" s="69"/>
      <c r="G957" s="262" t="str">
        <f t="shared" si="20"/>
        <v/>
      </c>
      <c r="H957" s="69"/>
      <c r="I957" s="69"/>
      <c r="J957" s="69"/>
      <c r="K957" s="69"/>
      <c r="L957" s="69"/>
      <c r="P957" s="117"/>
      <c r="Q957" s="69"/>
      <c r="R957" s="69"/>
      <c r="S957" s="69"/>
      <c r="T957" s="69"/>
      <c r="AI957" s="254"/>
      <c r="AO957" s="69"/>
    </row>
    <row r="958" s="67" customFormat="1" customHeight="1" spans="6:41">
      <c r="F958" s="69"/>
      <c r="G958" s="262" t="str">
        <f t="shared" si="20"/>
        <v/>
      </c>
      <c r="H958" s="69"/>
      <c r="I958" s="69"/>
      <c r="J958" s="69"/>
      <c r="K958" s="69"/>
      <c r="L958" s="69"/>
      <c r="P958" s="117"/>
      <c r="Q958" s="69"/>
      <c r="R958" s="69"/>
      <c r="S958" s="69"/>
      <c r="T958" s="69"/>
      <c r="AI958" s="254"/>
      <c r="AO958" s="69"/>
    </row>
    <row r="959" s="67" customFormat="1" customHeight="1" spans="6:41">
      <c r="F959" s="69"/>
      <c r="G959" s="262" t="str">
        <f t="shared" si="20"/>
        <v/>
      </c>
      <c r="H959" s="69"/>
      <c r="I959" s="69"/>
      <c r="J959" s="69"/>
      <c r="K959" s="69"/>
      <c r="L959" s="69"/>
      <c r="P959" s="117"/>
      <c r="Q959" s="69"/>
      <c r="R959" s="69"/>
      <c r="S959" s="69"/>
      <c r="T959" s="69"/>
      <c r="AI959" s="254"/>
      <c r="AO959" s="69"/>
    </row>
    <row r="960" s="67" customFormat="1" customHeight="1" spans="6:41">
      <c r="F960" s="69"/>
      <c r="G960" s="262" t="str">
        <f t="shared" si="20"/>
        <v/>
      </c>
      <c r="H960" s="69"/>
      <c r="I960" s="69"/>
      <c r="J960" s="69"/>
      <c r="K960" s="69"/>
      <c r="L960" s="69"/>
      <c r="P960" s="117"/>
      <c r="Q960" s="69"/>
      <c r="R960" s="69"/>
      <c r="S960" s="69"/>
      <c r="T960" s="69"/>
      <c r="AI960" s="254"/>
      <c r="AO960" s="69"/>
    </row>
    <row r="961" s="67" customFormat="1" customHeight="1" spans="6:41">
      <c r="F961" s="69"/>
      <c r="G961" s="262" t="str">
        <f t="shared" si="20"/>
        <v/>
      </c>
      <c r="H961" s="69"/>
      <c r="I961" s="69"/>
      <c r="J961" s="69"/>
      <c r="K961" s="69"/>
      <c r="L961" s="69"/>
      <c r="P961" s="117"/>
      <c r="Q961" s="69"/>
      <c r="R961" s="69"/>
      <c r="S961" s="69"/>
      <c r="T961" s="69"/>
      <c r="AI961" s="254"/>
      <c r="AO961" s="69"/>
    </row>
    <row r="962" s="67" customFormat="1" customHeight="1" spans="6:41">
      <c r="F962" s="69"/>
      <c r="G962" s="262" t="str">
        <f t="shared" ref="G962:G1025" si="21">IF(H962="","",IF(H962=I962,H962,_xlfn.CONCAT(H962,"-",I962)))</f>
        <v/>
      </c>
      <c r="H962" s="69"/>
      <c r="I962" s="69"/>
      <c r="J962" s="69"/>
      <c r="K962" s="69"/>
      <c r="L962" s="69"/>
      <c r="P962" s="117"/>
      <c r="Q962" s="69"/>
      <c r="R962" s="69"/>
      <c r="S962" s="69"/>
      <c r="T962" s="69"/>
      <c r="AI962" s="254"/>
      <c r="AO962" s="69"/>
    </row>
    <row r="963" s="67" customFormat="1" customHeight="1" spans="6:41">
      <c r="F963" s="69"/>
      <c r="G963" s="262" t="str">
        <f t="shared" si="21"/>
        <v/>
      </c>
      <c r="H963" s="69"/>
      <c r="I963" s="69"/>
      <c r="J963" s="69"/>
      <c r="K963" s="69"/>
      <c r="L963" s="69"/>
      <c r="P963" s="117"/>
      <c r="Q963" s="69"/>
      <c r="R963" s="69"/>
      <c r="S963" s="69"/>
      <c r="T963" s="69"/>
      <c r="AI963" s="254"/>
      <c r="AO963" s="69"/>
    </row>
    <row r="964" s="67" customFormat="1" customHeight="1" spans="6:41">
      <c r="F964" s="69"/>
      <c r="G964" s="262" t="str">
        <f t="shared" si="21"/>
        <v/>
      </c>
      <c r="H964" s="69"/>
      <c r="I964" s="69"/>
      <c r="J964" s="69"/>
      <c r="K964" s="69"/>
      <c r="L964" s="69"/>
      <c r="P964" s="117"/>
      <c r="Q964" s="69"/>
      <c r="R964" s="69"/>
      <c r="S964" s="69"/>
      <c r="T964" s="69"/>
      <c r="AI964" s="254"/>
      <c r="AO964" s="69"/>
    </row>
    <row r="965" s="67" customFormat="1" customHeight="1" spans="6:41">
      <c r="F965" s="69"/>
      <c r="G965" s="262" t="str">
        <f t="shared" si="21"/>
        <v/>
      </c>
      <c r="H965" s="69"/>
      <c r="I965" s="69"/>
      <c r="J965" s="69"/>
      <c r="K965" s="69"/>
      <c r="L965" s="69"/>
      <c r="P965" s="117"/>
      <c r="Q965" s="69"/>
      <c r="R965" s="69"/>
      <c r="S965" s="69"/>
      <c r="T965" s="69"/>
      <c r="AI965" s="254"/>
      <c r="AO965" s="69"/>
    </row>
    <row r="966" s="67" customFormat="1" customHeight="1" spans="6:41">
      <c r="F966" s="69"/>
      <c r="G966" s="262" t="str">
        <f t="shared" si="21"/>
        <v/>
      </c>
      <c r="H966" s="69"/>
      <c r="I966" s="69"/>
      <c r="J966" s="69"/>
      <c r="K966" s="69"/>
      <c r="L966" s="69"/>
      <c r="P966" s="117"/>
      <c r="Q966" s="69"/>
      <c r="R966" s="69"/>
      <c r="S966" s="69"/>
      <c r="T966" s="69"/>
      <c r="AI966" s="254"/>
      <c r="AO966" s="69"/>
    </row>
    <row r="967" s="67" customFormat="1" customHeight="1" spans="6:41">
      <c r="F967" s="69"/>
      <c r="G967" s="262" t="str">
        <f t="shared" si="21"/>
        <v/>
      </c>
      <c r="H967" s="69"/>
      <c r="I967" s="69"/>
      <c r="J967" s="69"/>
      <c r="K967" s="69"/>
      <c r="L967" s="69"/>
      <c r="P967" s="117"/>
      <c r="Q967" s="69"/>
      <c r="R967" s="69"/>
      <c r="S967" s="69"/>
      <c r="T967" s="69"/>
      <c r="AI967" s="254"/>
      <c r="AO967" s="69"/>
    </row>
    <row r="968" s="67" customFormat="1" customHeight="1" spans="6:41">
      <c r="F968" s="69"/>
      <c r="G968" s="262" t="str">
        <f t="shared" si="21"/>
        <v/>
      </c>
      <c r="H968" s="69"/>
      <c r="I968" s="69"/>
      <c r="J968" s="69"/>
      <c r="K968" s="69"/>
      <c r="L968" s="69"/>
      <c r="P968" s="117"/>
      <c r="Q968" s="69"/>
      <c r="R968" s="69"/>
      <c r="S968" s="69"/>
      <c r="T968" s="69"/>
      <c r="AI968" s="254"/>
      <c r="AO968" s="69"/>
    </row>
    <row r="969" s="67" customFormat="1" customHeight="1" spans="6:41">
      <c r="F969" s="69"/>
      <c r="G969" s="262" t="str">
        <f t="shared" si="21"/>
        <v/>
      </c>
      <c r="H969" s="69"/>
      <c r="I969" s="69"/>
      <c r="J969" s="69"/>
      <c r="K969" s="69"/>
      <c r="L969" s="69"/>
      <c r="P969" s="117"/>
      <c r="Q969" s="69"/>
      <c r="R969" s="69"/>
      <c r="S969" s="69"/>
      <c r="T969" s="69"/>
      <c r="AI969" s="254"/>
      <c r="AO969" s="69"/>
    </row>
    <row r="970" s="67" customFormat="1" customHeight="1" spans="6:41">
      <c r="F970" s="69"/>
      <c r="G970" s="262" t="str">
        <f t="shared" si="21"/>
        <v/>
      </c>
      <c r="H970" s="69"/>
      <c r="I970" s="69"/>
      <c r="J970" s="69"/>
      <c r="K970" s="69"/>
      <c r="L970" s="69"/>
      <c r="P970" s="117"/>
      <c r="Q970" s="69"/>
      <c r="R970" s="69"/>
      <c r="S970" s="69"/>
      <c r="T970" s="69"/>
      <c r="AI970" s="254"/>
      <c r="AO970" s="69"/>
    </row>
    <row r="971" s="67" customFormat="1" customHeight="1" spans="6:41">
      <c r="F971" s="69"/>
      <c r="G971" s="262" t="str">
        <f t="shared" si="21"/>
        <v/>
      </c>
      <c r="H971" s="69"/>
      <c r="I971" s="69"/>
      <c r="J971" s="69"/>
      <c r="K971" s="69"/>
      <c r="L971" s="69"/>
      <c r="P971" s="117"/>
      <c r="Q971" s="69"/>
      <c r="R971" s="69"/>
      <c r="S971" s="69"/>
      <c r="T971" s="69"/>
      <c r="AI971" s="254"/>
      <c r="AO971" s="69"/>
    </row>
    <row r="972" s="67" customFormat="1" customHeight="1" spans="6:41">
      <c r="F972" s="69"/>
      <c r="G972" s="262" t="str">
        <f t="shared" si="21"/>
        <v/>
      </c>
      <c r="H972" s="69"/>
      <c r="I972" s="69"/>
      <c r="J972" s="69"/>
      <c r="K972" s="69"/>
      <c r="L972" s="69"/>
      <c r="P972" s="117"/>
      <c r="Q972" s="69"/>
      <c r="R972" s="69"/>
      <c r="S972" s="69"/>
      <c r="T972" s="69"/>
      <c r="AI972" s="254"/>
      <c r="AO972" s="69"/>
    </row>
    <row r="973" s="67" customFormat="1" customHeight="1" spans="6:41">
      <c r="F973" s="69"/>
      <c r="G973" s="262" t="str">
        <f t="shared" si="21"/>
        <v/>
      </c>
      <c r="H973" s="69"/>
      <c r="I973" s="69"/>
      <c r="J973" s="69"/>
      <c r="K973" s="69"/>
      <c r="L973" s="69"/>
      <c r="P973" s="117"/>
      <c r="Q973" s="69"/>
      <c r="R973" s="69"/>
      <c r="S973" s="69"/>
      <c r="T973" s="69"/>
      <c r="AI973" s="254"/>
      <c r="AO973" s="69"/>
    </row>
    <row r="974" s="67" customFormat="1" customHeight="1" spans="6:41">
      <c r="F974" s="69"/>
      <c r="G974" s="262" t="str">
        <f t="shared" si="21"/>
        <v/>
      </c>
      <c r="H974" s="69"/>
      <c r="I974" s="69"/>
      <c r="J974" s="69"/>
      <c r="K974" s="69"/>
      <c r="L974" s="69"/>
      <c r="P974" s="117"/>
      <c r="Q974" s="69"/>
      <c r="R974" s="69"/>
      <c r="S974" s="69"/>
      <c r="T974" s="69"/>
      <c r="AI974" s="254"/>
      <c r="AO974" s="69"/>
    </row>
    <row r="975" s="67" customFormat="1" customHeight="1" spans="6:41">
      <c r="F975" s="69"/>
      <c r="G975" s="262" t="str">
        <f t="shared" si="21"/>
        <v/>
      </c>
      <c r="H975" s="69"/>
      <c r="I975" s="69"/>
      <c r="J975" s="69"/>
      <c r="K975" s="69"/>
      <c r="L975" s="69"/>
      <c r="P975" s="117"/>
      <c r="Q975" s="69"/>
      <c r="R975" s="69"/>
      <c r="S975" s="69"/>
      <c r="T975" s="69"/>
      <c r="AI975" s="254"/>
      <c r="AO975" s="69"/>
    </row>
    <row r="976" s="67" customFormat="1" customHeight="1" spans="6:41">
      <c r="F976" s="69"/>
      <c r="G976" s="262" t="str">
        <f t="shared" si="21"/>
        <v/>
      </c>
      <c r="H976" s="69"/>
      <c r="I976" s="69"/>
      <c r="J976" s="69"/>
      <c r="K976" s="69"/>
      <c r="L976" s="69"/>
      <c r="P976" s="117"/>
      <c r="Q976" s="69"/>
      <c r="R976" s="69"/>
      <c r="S976" s="69"/>
      <c r="T976" s="69"/>
      <c r="AI976" s="254"/>
      <c r="AO976" s="69"/>
    </row>
    <row r="977" s="67" customFormat="1" customHeight="1" spans="6:41">
      <c r="F977" s="69"/>
      <c r="G977" s="262" t="str">
        <f t="shared" si="21"/>
        <v/>
      </c>
      <c r="H977" s="69"/>
      <c r="I977" s="69"/>
      <c r="J977" s="69"/>
      <c r="K977" s="69"/>
      <c r="L977" s="69"/>
      <c r="P977" s="117"/>
      <c r="Q977" s="69"/>
      <c r="R977" s="69"/>
      <c r="S977" s="69"/>
      <c r="T977" s="69"/>
      <c r="AI977" s="254"/>
      <c r="AO977" s="69"/>
    </row>
    <row r="978" s="67" customFormat="1" customHeight="1" spans="6:41">
      <c r="F978" s="69"/>
      <c r="G978" s="262" t="str">
        <f t="shared" si="21"/>
        <v/>
      </c>
      <c r="H978" s="69"/>
      <c r="I978" s="69"/>
      <c r="J978" s="69"/>
      <c r="K978" s="69"/>
      <c r="L978" s="69"/>
      <c r="P978" s="117"/>
      <c r="Q978" s="69"/>
      <c r="R978" s="69"/>
      <c r="S978" s="69"/>
      <c r="T978" s="69"/>
      <c r="AI978" s="254"/>
      <c r="AO978" s="69"/>
    </row>
    <row r="979" s="67" customFormat="1" customHeight="1" spans="6:41">
      <c r="F979" s="69"/>
      <c r="G979" s="262" t="str">
        <f t="shared" si="21"/>
        <v/>
      </c>
      <c r="H979" s="69"/>
      <c r="I979" s="69"/>
      <c r="J979" s="69"/>
      <c r="K979" s="69"/>
      <c r="L979" s="69"/>
      <c r="P979" s="117"/>
      <c r="Q979" s="69"/>
      <c r="R979" s="69"/>
      <c r="S979" s="69"/>
      <c r="T979" s="69"/>
      <c r="AI979" s="254"/>
      <c r="AO979" s="69"/>
    </row>
    <row r="980" s="67" customFormat="1" customHeight="1" spans="6:41">
      <c r="F980" s="69"/>
      <c r="G980" s="262" t="str">
        <f t="shared" si="21"/>
        <v/>
      </c>
      <c r="H980" s="69"/>
      <c r="I980" s="69"/>
      <c r="J980" s="69"/>
      <c r="K980" s="69"/>
      <c r="L980" s="69"/>
      <c r="P980" s="117"/>
      <c r="Q980" s="69"/>
      <c r="R980" s="69"/>
      <c r="S980" s="69"/>
      <c r="T980" s="69"/>
      <c r="AI980" s="254"/>
      <c r="AO980" s="69"/>
    </row>
    <row r="981" s="67" customFormat="1" customHeight="1" spans="6:41">
      <c r="F981" s="69"/>
      <c r="G981" s="262" t="str">
        <f t="shared" si="21"/>
        <v/>
      </c>
      <c r="H981" s="69"/>
      <c r="I981" s="69"/>
      <c r="J981" s="69"/>
      <c r="K981" s="69"/>
      <c r="L981" s="69"/>
      <c r="P981" s="117"/>
      <c r="Q981" s="69"/>
      <c r="R981" s="69"/>
      <c r="S981" s="69"/>
      <c r="T981" s="69"/>
      <c r="AI981" s="254"/>
      <c r="AO981" s="69"/>
    </row>
    <row r="982" s="67" customFormat="1" customHeight="1" spans="6:41">
      <c r="F982" s="69"/>
      <c r="G982" s="262" t="str">
        <f t="shared" si="21"/>
        <v/>
      </c>
      <c r="H982" s="69"/>
      <c r="I982" s="69"/>
      <c r="J982" s="69"/>
      <c r="K982" s="69"/>
      <c r="L982" s="69"/>
      <c r="P982" s="117"/>
      <c r="Q982" s="69"/>
      <c r="R982" s="69"/>
      <c r="S982" s="69"/>
      <c r="T982" s="69"/>
      <c r="AI982" s="254"/>
      <c r="AO982" s="69"/>
    </row>
    <row r="983" s="67" customFormat="1" customHeight="1" spans="6:41">
      <c r="F983" s="69"/>
      <c r="G983" s="262" t="str">
        <f t="shared" si="21"/>
        <v/>
      </c>
      <c r="H983" s="69"/>
      <c r="I983" s="69"/>
      <c r="J983" s="69"/>
      <c r="K983" s="69"/>
      <c r="L983" s="69"/>
      <c r="P983" s="117"/>
      <c r="Q983" s="69"/>
      <c r="R983" s="69"/>
      <c r="S983" s="69"/>
      <c r="T983" s="69"/>
      <c r="AI983" s="254"/>
      <c r="AO983" s="69"/>
    </row>
    <row r="984" s="67" customFormat="1" customHeight="1" spans="6:41">
      <c r="F984" s="69"/>
      <c r="G984" s="262" t="str">
        <f t="shared" si="21"/>
        <v/>
      </c>
      <c r="H984" s="69"/>
      <c r="I984" s="69"/>
      <c r="J984" s="69"/>
      <c r="K984" s="69"/>
      <c r="L984" s="69"/>
      <c r="P984" s="117"/>
      <c r="Q984" s="69"/>
      <c r="R984" s="69"/>
      <c r="S984" s="69"/>
      <c r="T984" s="69"/>
      <c r="AI984" s="254"/>
      <c r="AO984" s="69"/>
    </row>
    <row r="985" s="67" customFormat="1" customHeight="1" spans="6:41">
      <c r="F985" s="69"/>
      <c r="G985" s="262" t="str">
        <f t="shared" si="21"/>
        <v/>
      </c>
      <c r="H985" s="69"/>
      <c r="I985" s="69"/>
      <c r="J985" s="69"/>
      <c r="K985" s="69"/>
      <c r="L985" s="69"/>
      <c r="P985" s="117"/>
      <c r="Q985" s="69"/>
      <c r="R985" s="69"/>
      <c r="S985" s="69"/>
      <c r="T985" s="69"/>
      <c r="AI985" s="254"/>
      <c r="AO985" s="69"/>
    </row>
    <row r="986" s="67" customFormat="1" customHeight="1" spans="6:41">
      <c r="F986" s="69"/>
      <c r="G986" s="262" t="str">
        <f t="shared" si="21"/>
        <v/>
      </c>
      <c r="H986" s="69"/>
      <c r="I986" s="69"/>
      <c r="J986" s="69"/>
      <c r="K986" s="69"/>
      <c r="L986" s="69"/>
      <c r="P986" s="117"/>
      <c r="Q986" s="69"/>
      <c r="R986" s="69"/>
      <c r="S986" s="69"/>
      <c r="T986" s="69"/>
      <c r="AI986" s="254"/>
      <c r="AO986" s="69"/>
    </row>
    <row r="987" s="67" customFormat="1" customHeight="1" spans="6:41">
      <c r="F987" s="69"/>
      <c r="G987" s="262" t="str">
        <f t="shared" si="21"/>
        <v/>
      </c>
      <c r="H987" s="69"/>
      <c r="I987" s="69"/>
      <c r="J987" s="69"/>
      <c r="K987" s="69"/>
      <c r="L987" s="69"/>
      <c r="P987" s="117"/>
      <c r="Q987" s="69"/>
      <c r="R987" s="69"/>
      <c r="S987" s="69"/>
      <c r="T987" s="69"/>
      <c r="AI987" s="254"/>
      <c r="AO987" s="69"/>
    </row>
    <row r="988" s="67" customFormat="1" customHeight="1" spans="6:41">
      <c r="F988" s="69"/>
      <c r="G988" s="262" t="str">
        <f t="shared" si="21"/>
        <v/>
      </c>
      <c r="H988" s="69"/>
      <c r="I988" s="69"/>
      <c r="J988" s="69"/>
      <c r="K988" s="69"/>
      <c r="L988" s="69"/>
      <c r="P988" s="117"/>
      <c r="Q988" s="69"/>
      <c r="R988" s="69"/>
      <c r="S988" s="69"/>
      <c r="T988" s="69"/>
      <c r="AI988" s="254"/>
      <c r="AO988" s="69"/>
    </row>
    <row r="989" s="67" customFormat="1" customHeight="1" spans="6:41">
      <c r="F989" s="69"/>
      <c r="G989" s="262" t="str">
        <f t="shared" si="21"/>
        <v/>
      </c>
      <c r="H989" s="69"/>
      <c r="I989" s="69"/>
      <c r="J989" s="69"/>
      <c r="K989" s="69"/>
      <c r="L989" s="69"/>
      <c r="P989" s="117"/>
      <c r="Q989" s="69"/>
      <c r="R989" s="69"/>
      <c r="S989" s="69"/>
      <c r="T989" s="69"/>
      <c r="AI989" s="254"/>
      <c r="AO989" s="69"/>
    </row>
    <row r="990" s="67" customFormat="1" customHeight="1" spans="6:41">
      <c r="F990" s="69"/>
      <c r="G990" s="262" t="str">
        <f t="shared" si="21"/>
        <v/>
      </c>
      <c r="H990" s="69"/>
      <c r="I990" s="69"/>
      <c r="J990" s="69"/>
      <c r="K990" s="69"/>
      <c r="L990" s="69"/>
      <c r="P990" s="117"/>
      <c r="Q990" s="69"/>
      <c r="R990" s="69"/>
      <c r="S990" s="69"/>
      <c r="T990" s="69"/>
      <c r="AI990" s="254"/>
      <c r="AO990" s="69"/>
    </row>
    <row r="991" s="67" customFormat="1" customHeight="1" spans="6:41">
      <c r="F991" s="69"/>
      <c r="G991" s="262" t="str">
        <f t="shared" si="21"/>
        <v/>
      </c>
      <c r="H991" s="69"/>
      <c r="I991" s="69"/>
      <c r="J991" s="69"/>
      <c r="K991" s="69"/>
      <c r="L991" s="69"/>
      <c r="P991" s="117"/>
      <c r="Q991" s="69"/>
      <c r="R991" s="69"/>
      <c r="S991" s="69"/>
      <c r="T991" s="69"/>
      <c r="AI991" s="254"/>
      <c r="AO991" s="69"/>
    </row>
    <row r="992" s="67" customFormat="1" customHeight="1" spans="6:41">
      <c r="F992" s="69"/>
      <c r="G992" s="262" t="str">
        <f t="shared" si="21"/>
        <v/>
      </c>
      <c r="H992" s="69"/>
      <c r="I992" s="69"/>
      <c r="J992" s="69"/>
      <c r="K992" s="69"/>
      <c r="L992" s="69"/>
      <c r="P992" s="117"/>
      <c r="Q992" s="69"/>
      <c r="R992" s="69"/>
      <c r="S992" s="69"/>
      <c r="T992" s="69"/>
      <c r="AI992" s="254"/>
      <c r="AO992" s="69"/>
    </row>
    <row r="993" s="67" customFormat="1" customHeight="1" spans="6:41">
      <c r="F993" s="69"/>
      <c r="G993" s="262" t="str">
        <f t="shared" si="21"/>
        <v/>
      </c>
      <c r="H993" s="69"/>
      <c r="I993" s="69"/>
      <c r="J993" s="69"/>
      <c r="K993" s="69"/>
      <c r="L993" s="69"/>
      <c r="P993" s="117"/>
      <c r="Q993" s="69"/>
      <c r="R993" s="69"/>
      <c r="S993" s="69"/>
      <c r="T993" s="69"/>
      <c r="AI993" s="254"/>
      <c r="AO993" s="69"/>
    </row>
    <row r="994" s="67" customFormat="1" customHeight="1" spans="6:41">
      <c r="F994" s="69"/>
      <c r="G994" s="262" t="str">
        <f t="shared" si="21"/>
        <v/>
      </c>
      <c r="H994" s="69"/>
      <c r="I994" s="69"/>
      <c r="J994" s="69"/>
      <c r="K994" s="69"/>
      <c r="L994" s="69"/>
      <c r="P994" s="117"/>
      <c r="Q994" s="69"/>
      <c r="R994" s="69"/>
      <c r="S994" s="69"/>
      <c r="T994" s="69"/>
      <c r="AI994" s="254"/>
      <c r="AO994" s="69"/>
    </row>
    <row r="995" s="67" customFormat="1" customHeight="1" spans="6:41">
      <c r="F995" s="69"/>
      <c r="G995" s="262" t="str">
        <f t="shared" si="21"/>
        <v/>
      </c>
      <c r="H995" s="69"/>
      <c r="I995" s="69"/>
      <c r="J995" s="69"/>
      <c r="K995" s="69"/>
      <c r="L995" s="69"/>
      <c r="P995" s="117"/>
      <c r="Q995" s="69"/>
      <c r="R995" s="69"/>
      <c r="S995" s="69"/>
      <c r="T995" s="69"/>
      <c r="AI995" s="254"/>
      <c r="AO995" s="69"/>
    </row>
    <row r="996" s="67" customFormat="1" customHeight="1" spans="6:41">
      <c r="F996" s="69"/>
      <c r="G996" s="262" t="str">
        <f t="shared" si="21"/>
        <v/>
      </c>
      <c r="H996" s="69"/>
      <c r="I996" s="69"/>
      <c r="J996" s="69"/>
      <c r="K996" s="69"/>
      <c r="L996" s="69"/>
      <c r="P996" s="117"/>
      <c r="Q996" s="69"/>
      <c r="R996" s="69"/>
      <c r="S996" s="69"/>
      <c r="T996" s="69"/>
      <c r="AI996" s="254"/>
      <c r="AO996" s="69"/>
    </row>
    <row r="997" s="67" customFormat="1" customHeight="1" spans="6:41">
      <c r="F997" s="69"/>
      <c r="G997" s="262" t="str">
        <f t="shared" si="21"/>
        <v/>
      </c>
      <c r="H997" s="69"/>
      <c r="I997" s="69"/>
      <c r="J997" s="69"/>
      <c r="K997" s="69"/>
      <c r="L997" s="69"/>
      <c r="P997" s="117"/>
      <c r="Q997" s="69"/>
      <c r="R997" s="69"/>
      <c r="S997" s="69"/>
      <c r="T997" s="69"/>
      <c r="AI997" s="254"/>
      <c r="AO997" s="69"/>
    </row>
    <row r="998" s="67" customFormat="1" customHeight="1" spans="6:41">
      <c r="F998" s="69"/>
      <c r="G998" s="262" t="str">
        <f t="shared" si="21"/>
        <v/>
      </c>
      <c r="H998" s="69"/>
      <c r="I998" s="69"/>
      <c r="J998" s="69"/>
      <c r="K998" s="69"/>
      <c r="L998" s="69"/>
      <c r="P998" s="117"/>
      <c r="Q998" s="69"/>
      <c r="R998" s="69"/>
      <c r="S998" s="69"/>
      <c r="T998" s="69"/>
      <c r="AI998" s="254"/>
      <c r="AO998" s="69"/>
    </row>
    <row r="999" s="67" customFormat="1" customHeight="1" spans="6:41">
      <c r="F999" s="69"/>
      <c r="G999" s="262" t="str">
        <f t="shared" si="21"/>
        <v/>
      </c>
      <c r="H999" s="69"/>
      <c r="I999" s="69"/>
      <c r="J999" s="69"/>
      <c r="K999" s="69"/>
      <c r="L999" s="69"/>
      <c r="P999" s="117"/>
      <c r="Q999" s="69"/>
      <c r="R999" s="69"/>
      <c r="S999" s="69"/>
      <c r="T999" s="69"/>
      <c r="AI999" s="254"/>
      <c r="AO999" s="69"/>
    </row>
    <row r="1000" s="67" customFormat="1" customHeight="1" spans="6:41">
      <c r="F1000" s="69"/>
      <c r="G1000" s="262" t="str">
        <f t="shared" si="21"/>
        <v/>
      </c>
      <c r="H1000" s="69"/>
      <c r="I1000" s="69"/>
      <c r="J1000" s="69"/>
      <c r="K1000" s="69"/>
      <c r="L1000" s="69"/>
      <c r="P1000" s="117"/>
      <c r="Q1000" s="69"/>
      <c r="R1000" s="69"/>
      <c r="S1000" s="69"/>
      <c r="T1000" s="69"/>
      <c r="AI1000" s="254"/>
      <c r="AO1000" s="69"/>
    </row>
    <row r="1001" s="67" customFormat="1" customHeight="1" spans="6:41">
      <c r="F1001" s="69"/>
      <c r="G1001" s="262" t="str">
        <f t="shared" si="21"/>
        <v/>
      </c>
      <c r="H1001" s="69"/>
      <c r="I1001" s="69"/>
      <c r="J1001" s="69"/>
      <c r="K1001" s="69"/>
      <c r="L1001" s="69"/>
      <c r="P1001" s="117"/>
      <c r="Q1001" s="69"/>
      <c r="R1001" s="69"/>
      <c r="S1001" s="69"/>
      <c r="T1001" s="69"/>
      <c r="AI1001" s="254"/>
      <c r="AO1001" s="69"/>
    </row>
    <row r="1002" s="67" customFormat="1" customHeight="1" spans="6:41">
      <c r="F1002" s="69"/>
      <c r="G1002" s="262" t="str">
        <f t="shared" si="21"/>
        <v/>
      </c>
      <c r="H1002" s="69"/>
      <c r="I1002" s="69"/>
      <c r="J1002" s="69"/>
      <c r="K1002" s="69"/>
      <c r="L1002" s="69"/>
      <c r="P1002" s="117"/>
      <c r="Q1002" s="69"/>
      <c r="R1002" s="69"/>
      <c r="S1002" s="69"/>
      <c r="T1002" s="69"/>
      <c r="AI1002" s="254"/>
      <c r="AO1002" s="69"/>
    </row>
    <row r="1003" s="67" customFormat="1" customHeight="1" spans="6:41">
      <c r="F1003" s="69"/>
      <c r="G1003" s="262" t="str">
        <f t="shared" si="21"/>
        <v/>
      </c>
      <c r="H1003" s="69"/>
      <c r="I1003" s="69"/>
      <c r="J1003" s="69"/>
      <c r="K1003" s="69"/>
      <c r="L1003" s="69"/>
      <c r="P1003" s="117"/>
      <c r="Q1003" s="69"/>
      <c r="R1003" s="69"/>
      <c r="S1003" s="69"/>
      <c r="T1003" s="69"/>
      <c r="AI1003" s="254"/>
      <c r="AO1003" s="69"/>
    </row>
    <row r="1004" s="67" customFormat="1" customHeight="1" spans="6:41">
      <c r="F1004" s="69"/>
      <c r="G1004" s="262" t="str">
        <f t="shared" si="21"/>
        <v/>
      </c>
      <c r="H1004" s="69"/>
      <c r="I1004" s="69"/>
      <c r="J1004" s="69"/>
      <c r="K1004" s="69"/>
      <c r="L1004" s="69"/>
      <c r="P1004" s="117"/>
      <c r="Q1004" s="69"/>
      <c r="R1004" s="69"/>
      <c r="S1004" s="69"/>
      <c r="T1004" s="69"/>
      <c r="AI1004" s="254"/>
      <c r="AO1004" s="69"/>
    </row>
    <row r="1005" s="67" customFormat="1" customHeight="1" spans="6:41">
      <c r="F1005" s="69"/>
      <c r="G1005" s="262" t="str">
        <f t="shared" si="21"/>
        <v/>
      </c>
      <c r="H1005" s="69"/>
      <c r="I1005" s="69"/>
      <c r="J1005" s="69"/>
      <c r="K1005" s="69"/>
      <c r="L1005" s="69"/>
      <c r="P1005" s="117"/>
      <c r="Q1005" s="69"/>
      <c r="R1005" s="69"/>
      <c r="S1005" s="69"/>
      <c r="T1005" s="69"/>
      <c r="AI1005" s="254"/>
      <c r="AO1005" s="69"/>
    </row>
    <row r="1006" s="67" customFormat="1" customHeight="1" spans="6:41">
      <c r="F1006" s="69"/>
      <c r="G1006" s="262" t="str">
        <f t="shared" si="21"/>
        <v/>
      </c>
      <c r="H1006" s="69"/>
      <c r="I1006" s="69"/>
      <c r="J1006" s="69"/>
      <c r="K1006" s="69"/>
      <c r="L1006" s="69"/>
      <c r="P1006" s="117"/>
      <c r="Q1006" s="69"/>
      <c r="R1006" s="69"/>
      <c r="S1006" s="69"/>
      <c r="T1006" s="69"/>
      <c r="AI1006" s="254"/>
      <c r="AO1006" s="69"/>
    </row>
    <row r="1007" s="67" customFormat="1" customHeight="1" spans="6:41">
      <c r="F1007" s="69"/>
      <c r="G1007" s="262" t="str">
        <f t="shared" si="21"/>
        <v/>
      </c>
      <c r="H1007" s="69"/>
      <c r="I1007" s="69"/>
      <c r="J1007" s="69"/>
      <c r="K1007" s="69"/>
      <c r="L1007" s="69"/>
      <c r="P1007" s="117"/>
      <c r="Q1007" s="69"/>
      <c r="R1007" s="69"/>
      <c r="S1007" s="69"/>
      <c r="T1007" s="69"/>
      <c r="AI1007" s="254"/>
      <c r="AO1007" s="69"/>
    </row>
    <row r="1008" s="67" customFormat="1" customHeight="1" spans="6:41">
      <c r="F1008" s="69"/>
      <c r="G1008" s="262" t="str">
        <f t="shared" si="21"/>
        <v/>
      </c>
      <c r="H1008" s="69"/>
      <c r="I1008" s="69"/>
      <c r="J1008" s="69"/>
      <c r="K1008" s="69"/>
      <c r="L1008" s="69"/>
      <c r="P1008" s="117"/>
      <c r="Q1008" s="69"/>
      <c r="R1008" s="69"/>
      <c r="S1008" s="69"/>
      <c r="T1008" s="69"/>
      <c r="AI1008" s="254"/>
      <c r="AO1008" s="69"/>
    </row>
    <row r="1009" s="67" customFormat="1" customHeight="1" spans="6:41">
      <c r="F1009" s="69"/>
      <c r="G1009" s="262" t="str">
        <f t="shared" si="21"/>
        <v/>
      </c>
      <c r="H1009" s="69"/>
      <c r="I1009" s="69"/>
      <c r="J1009" s="69"/>
      <c r="K1009" s="69"/>
      <c r="L1009" s="69"/>
      <c r="P1009" s="117"/>
      <c r="Q1009" s="69"/>
      <c r="R1009" s="69"/>
      <c r="S1009" s="69"/>
      <c r="T1009" s="69"/>
      <c r="AI1009" s="254"/>
      <c r="AO1009" s="69"/>
    </row>
    <row r="1010" s="67" customFormat="1" customHeight="1" spans="6:41">
      <c r="F1010" s="69"/>
      <c r="G1010" s="262" t="str">
        <f t="shared" si="21"/>
        <v/>
      </c>
      <c r="H1010" s="69"/>
      <c r="I1010" s="69"/>
      <c r="J1010" s="69"/>
      <c r="K1010" s="69"/>
      <c r="L1010" s="69"/>
      <c r="P1010" s="117"/>
      <c r="Q1010" s="69"/>
      <c r="R1010" s="69"/>
      <c r="S1010" s="69"/>
      <c r="T1010" s="69"/>
      <c r="AI1010" s="254"/>
      <c r="AO1010" s="69"/>
    </row>
    <row r="1011" s="67" customFormat="1" customHeight="1" spans="6:41">
      <c r="F1011" s="69"/>
      <c r="G1011" s="262" t="str">
        <f t="shared" si="21"/>
        <v/>
      </c>
      <c r="H1011" s="69"/>
      <c r="I1011" s="69"/>
      <c r="J1011" s="69"/>
      <c r="K1011" s="69"/>
      <c r="L1011" s="69"/>
      <c r="P1011" s="117"/>
      <c r="Q1011" s="69"/>
      <c r="R1011" s="69"/>
      <c r="S1011" s="69"/>
      <c r="T1011" s="69"/>
      <c r="AI1011" s="254"/>
      <c r="AO1011" s="69"/>
    </row>
    <row r="1012" s="67" customFormat="1" customHeight="1" spans="6:41">
      <c r="F1012" s="69"/>
      <c r="G1012" s="262" t="str">
        <f t="shared" si="21"/>
        <v/>
      </c>
      <c r="H1012" s="69"/>
      <c r="I1012" s="69"/>
      <c r="J1012" s="69"/>
      <c r="K1012" s="69"/>
      <c r="L1012" s="69"/>
      <c r="P1012" s="117"/>
      <c r="Q1012" s="69"/>
      <c r="R1012" s="69"/>
      <c r="S1012" s="69"/>
      <c r="T1012" s="69"/>
      <c r="AI1012" s="254"/>
      <c r="AO1012" s="69"/>
    </row>
    <row r="1013" s="67" customFormat="1" customHeight="1" spans="6:41">
      <c r="F1013" s="69"/>
      <c r="G1013" s="262" t="str">
        <f t="shared" si="21"/>
        <v/>
      </c>
      <c r="H1013" s="69"/>
      <c r="I1013" s="69"/>
      <c r="J1013" s="69"/>
      <c r="K1013" s="69"/>
      <c r="L1013" s="69"/>
      <c r="P1013" s="117"/>
      <c r="Q1013" s="69"/>
      <c r="R1013" s="69"/>
      <c r="S1013" s="69"/>
      <c r="T1013" s="69"/>
      <c r="AI1013" s="254"/>
      <c r="AO1013" s="69"/>
    </row>
    <row r="1014" s="67" customFormat="1" customHeight="1" spans="6:41">
      <c r="F1014" s="69"/>
      <c r="G1014" s="262" t="str">
        <f t="shared" si="21"/>
        <v/>
      </c>
      <c r="H1014" s="69"/>
      <c r="I1014" s="69"/>
      <c r="J1014" s="69"/>
      <c r="K1014" s="69"/>
      <c r="L1014" s="69"/>
      <c r="P1014" s="117"/>
      <c r="Q1014" s="69"/>
      <c r="R1014" s="69"/>
      <c r="S1014" s="69"/>
      <c r="T1014" s="69"/>
      <c r="AI1014" s="254"/>
      <c r="AO1014" s="69"/>
    </row>
    <row r="1015" s="67" customFormat="1" customHeight="1" spans="6:41">
      <c r="F1015" s="69"/>
      <c r="G1015" s="262" t="str">
        <f t="shared" si="21"/>
        <v/>
      </c>
      <c r="H1015" s="69"/>
      <c r="I1015" s="69"/>
      <c r="J1015" s="69"/>
      <c r="K1015" s="69"/>
      <c r="L1015" s="69"/>
      <c r="P1015" s="117"/>
      <c r="Q1015" s="69"/>
      <c r="R1015" s="69"/>
      <c r="S1015" s="69"/>
      <c r="T1015" s="69"/>
      <c r="AI1015" s="254"/>
      <c r="AO1015" s="69"/>
    </row>
    <row r="1016" s="67" customFormat="1" customHeight="1" spans="6:41">
      <c r="F1016" s="69"/>
      <c r="G1016" s="262" t="str">
        <f t="shared" si="21"/>
        <v/>
      </c>
      <c r="H1016" s="69"/>
      <c r="I1016" s="69"/>
      <c r="J1016" s="69"/>
      <c r="K1016" s="69"/>
      <c r="L1016" s="69"/>
      <c r="P1016" s="117"/>
      <c r="Q1016" s="69"/>
      <c r="R1016" s="69"/>
      <c r="S1016" s="69"/>
      <c r="T1016" s="69"/>
      <c r="AI1016" s="254"/>
      <c r="AO1016" s="69"/>
    </row>
    <row r="1017" s="67" customFormat="1" customHeight="1" spans="6:41">
      <c r="F1017" s="69"/>
      <c r="G1017" s="262" t="str">
        <f t="shared" si="21"/>
        <v/>
      </c>
      <c r="H1017" s="69"/>
      <c r="I1017" s="69"/>
      <c r="J1017" s="69"/>
      <c r="K1017" s="69"/>
      <c r="L1017" s="69"/>
      <c r="P1017" s="117"/>
      <c r="Q1017" s="69"/>
      <c r="R1017" s="69"/>
      <c r="S1017" s="69"/>
      <c r="T1017" s="69"/>
      <c r="AI1017" s="254"/>
      <c r="AO1017" s="69"/>
    </row>
    <row r="1018" s="67" customFormat="1" customHeight="1" spans="6:41">
      <c r="F1018" s="69"/>
      <c r="G1018" s="262" t="str">
        <f t="shared" si="21"/>
        <v/>
      </c>
      <c r="H1018" s="69"/>
      <c r="I1018" s="69"/>
      <c r="J1018" s="69"/>
      <c r="K1018" s="69"/>
      <c r="L1018" s="69"/>
      <c r="P1018" s="117"/>
      <c r="Q1018" s="69"/>
      <c r="R1018" s="69"/>
      <c r="S1018" s="69"/>
      <c r="T1018" s="69"/>
      <c r="AI1018" s="254"/>
      <c r="AO1018" s="69"/>
    </row>
    <row r="1019" s="67" customFormat="1" customHeight="1" spans="6:41">
      <c r="F1019" s="69"/>
      <c r="G1019" s="262" t="str">
        <f t="shared" si="21"/>
        <v/>
      </c>
      <c r="H1019" s="69"/>
      <c r="I1019" s="69"/>
      <c r="J1019" s="69"/>
      <c r="K1019" s="69"/>
      <c r="L1019" s="69"/>
      <c r="P1019" s="117"/>
      <c r="Q1019" s="69"/>
      <c r="R1019" s="69"/>
      <c r="S1019" s="69"/>
      <c r="T1019" s="69"/>
      <c r="AI1019" s="254"/>
      <c r="AO1019" s="69"/>
    </row>
    <row r="1020" s="67" customFormat="1" customHeight="1" spans="6:41">
      <c r="F1020" s="69"/>
      <c r="G1020" s="262" t="str">
        <f t="shared" si="21"/>
        <v/>
      </c>
      <c r="H1020" s="69"/>
      <c r="I1020" s="69"/>
      <c r="J1020" s="69"/>
      <c r="K1020" s="69"/>
      <c r="L1020" s="69"/>
      <c r="P1020" s="117"/>
      <c r="Q1020" s="69"/>
      <c r="R1020" s="69"/>
      <c r="S1020" s="69"/>
      <c r="T1020" s="69"/>
      <c r="AI1020" s="254"/>
      <c r="AO1020" s="69"/>
    </row>
    <row r="1021" s="67" customFormat="1" customHeight="1" spans="6:41">
      <c r="F1021" s="69"/>
      <c r="G1021" s="262" t="str">
        <f t="shared" si="21"/>
        <v/>
      </c>
      <c r="H1021" s="69"/>
      <c r="I1021" s="69"/>
      <c r="J1021" s="69"/>
      <c r="K1021" s="69"/>
      <c r="L1021" s="69"/>
      <c r="P1021" s="117"/>
      <c r="Q1021" s="69"/>
      <c r="R1021" s="69"/>
      <c r="S1021" s="69"/>
      <c r="T1021" s="69"/>
      <c r="AI1021" s="254"/>
      <c r="AO1021" s="69"/>
    </row>
    <row r="1022" s="67" customFormat="1" customHeight="1" spans="6:41">
      <c r="F1022" s="69"/>
      <c r="G1022" s="262" t="str">
        <f t="shared" si="21"/>
        <v/>
      </c>
      <c r="H1022" s="69"/>
      <c r="I1022" s="69"/>
      <c r="J1022" s="69"/>
      <c r="K1022" s="69"/>
      <c r="L1022" s="69"/>
      <c r="P1022" s="117"/>
      <c r="Q1022" s="69"/>
      <c r="R1022" s="69"/>
      <c r="S1022" s="69"/>
      <c r="T1022" s="69"/>
      <c r="AI1022" s="254"/>
      <c r="AO1022" s="69"/>
    </row>
    <row r="1023" s="67" customFormat="1" customHeight="1" spans="6:41">
      <c r="F1023" s="69"/>
      <c r="G1023" s="262" t="str">
        <f t="shared" si="21"/>
        <v/>
      </c>
      <c r="H1023" s="69"/>
      <c r="I1023" s="69"/>
      <c r="J1023" s="69"/>
      <c r="K1023" s="69"/>
      <c r="L1023" s="69"/>
      <c r="P1023" s="117"/>
      <c r="Q1023" s="69"/>
      <c r="R1023" s="69"/>
      <c r="S1023" s="69"/>
      <c r="T1023" s="69"/>
      <c r="AI1023" s="254"/>
      <c r="AO1023" s="69"/>
    </row>
    <row r="1024" s="67" customFormat="1" customHeight="1" spans="6:41">
      <c r="F1024" s="69"/>
      <c r="G1024" s="262" t="str">
        <f t="shared" si="21"/>
        <v/>
      </c>
      <c r="H1024" s="69"/>
      <c r="I1024" s="69"/>
      <c r="J1024" s="69"/>
      <c r="K1024" s="69"/>
      <c r="L1024" s="69"/>
      <c r="P1024" s="117"/>
      <c r="Q1024" s="69"/>
      <c r="R1024" s="69"/>
      <c r="S1024" s="69"/>
      <c r="T1024" s="69"/>
      <c r="AI1024" s="254"/>
      <c r="AO1024" s="69"/>
    </row>
    <row r="1025" s="67" customFormat="1" customHeight="1" spans="6:41">
      <c r="F1025" s="69"/>
      <c r="G1025" s="262" t="str">
        <f t="shared" si="21"/>
        <v/>
      </c>
      <c r="H1025" s="69"/>
      <c r="I1025" s="69"/>
      <c r="J1025" s="69"/>
      <c r="K1025" s="69"/>
      <c r="L1025" s="69"/>
      <c r="P1025" s="117"/>
      <c r="Q1025" s="69"/>
      <c r="R1025" s="69"/>
      <c r="S1025" s="69"/>
      <c r="T1025" s="69"/>
      <c r="AI1025" s="254"/>
      <c r="AO1025" s="69"/>
    </row>
    <row r="1026" s="67" customFormat="1" customHeight="1" spans="6:41">
      <c r="F1026" s="69"/>
      <c r="G1026" s="262" t="str">
        <f t="shared" ref="G1026:G1089" si="22">IF(H1026="","",IF(H1026=I1026,H1026,_xlfn.CONCAT(H1026,"-",I1026)))</f>
        <v/>
      </c>
      <c r="H1026" s="69"/>
      <c r="I1026" s="69"/>
      <c r="J1026" s="69"/>
      <c r="K1026" s="69"/>
      <c r="L1026" s="69"/>
      <c r="P1026" s="117"/>
      <c r="Q1026" s="69"/>
      <c r="R1026" s="69"/>
      <c r="S1026" s="69"/>
      <c r="T1026" s="69"/>
      <c r="AI1026" s="254"/>
      <c r="AO1026" s="69"/>
    </row>
    <row r="1027" s="67" customFormat="1" customHeight="1" spans="6:41">
      <c r="F1027" s="69"/>
      <c r="G1027" s="262" t="str">
        <f t="shared" si="22"/>
        <v/>
      </c>
      <c r="H1027" s="69"/>
      <c r="I1027" s="69"/>
      <c r="J1027" s="69"/>
      <c r="K1027" s="69"/>
      <c r="L1027" s="69"/>
      <c r="P1027" s="117"/>
      <c r="Q1027" s="69"/>
      <c r="R1027" s="69"/>
      <c r="S1027" s="69"/>
      <c r="T1027" s="69"/>
      <c r="AI1027" s="254"/>
      <c r="AO1027" s="69"/>
    </row>
    <row r="1028" s="67" customFormat="1" customHeight="1" spans="6:41">
      <c r="F1028" s="69"/>
      <c r="G1028" s="262" t="str">
        <f t="shared" si="22"/>
        <v/>
      </c>
      <c r="H1028" s="69"/>
      <c r="I1028" s="69"/>
      <c r="J1028" s="69"/>
      <c r="K1028" s="69"/>
      <c r="L1028" s="69"/>
      <c r="P1028" s="117"/>
      <c r="Q1028" s="69"/>
      <c r="R1028" s="69"/>
      <c r="S1028" s="69"/>
      <c r="T1028" s="69"/>
      <c r="AI1028" s="254"/>
      <c r="AO1028" s="69"/>
    </row>
    <row r="1029" s="67" customFormat="1" customHeight="1" spans="6:41">
      <c r="F1029" s="69"/>
      <c r="G1029" s="262" t="str">
        <f t="shared" si="22"/>
        <v/>
      </c>
      <c r="H1029" s="69"/>
      <c r="I1029" s="69"/>
      <c r="J1029" s="69"/>
      <c r="K1029" s="69"/>
      <c r="L1029" s="69"/>
      <c r="P1029" s="117"/>
      <c r="Q1029" s="69"/>
      <c r="R1029" s="69"/>
      <c r="S1029" s="69"/>
      <c r="T1029" s="69"/>
      <c r="AI1029" s="254"/>
      <c r="AO1029" s="69"/>
    </row>
    <row r="1030" s="67" customFormat="1" customHeight="1" spans="6:41">
      <c r="F1030" s="69"/>
      <c r="G1030" s="262" t="str">
        <f t="shared" si="22"/>
        <v/>
      </c>
      <c r="H1030" s="69"/>
      <c r="I1030" s="69"/>
      <c r="J1030" s="69"/>
      <c r="K1030" s="69"/>
      <c r="L1030" s="69"/>
      <c r="P1030" s="117"/>
      <c r="Q1030" s="69"/>
      <c r="R1030" s="69"/>
      <c r="S1030" s="69"/>
      <c r="T1030" s="69"/>
      <c r="AI1030" s="254"/>
      <c r="AO1030" s="69"/>
    </row>
    <row r="1031" s="67" customFormat="1" customHeight="1" spans="6:41">
      <c r="F1031" s="69"/>
      <c r="G1031" s="262" t="str">
        <f t="shared" si="22"/>
        <v/>
      </c>
      <c r="H1031" s="69"/>
      <c r="I1031" s="69"/>
      <c r="J1031" s="69"/>
      <c r="K1031" s="69"/>
      <c r="L1031" s="69"/>
      <c r="P1031" s="117"/>
      <c r="Q1031" s="69"/>
      <c r="R1031" s="69"/>
      <c r="S1031" s="69"/>
      <c r="T1031" s="69"/>
      <c r="AI1031" s="254"/>
      <c r="AO1031" s="69"/>
    </row>
    <row r="1032" s="67" customFormat="1" customHeight="1" spans="6:41">
      <c r="F1032" s="69"/>
      <c r="G1032" s="262" t="str">
        <f t="shared" si="22"/>
        <v/>
      </c>
      <c r="H1032" s="69"/>
      <c r="I1032" s="69"/>
      <c r="J1032" s="69"/>
      <c r="K1032" s="69"/>
      <c r="L1032" s="69"/>
      <c r="P1032" s="117"/>
      <c r="Q1032" s="69"/>
      <c r="R1032" s="69"/>
      <c r="S1032" s="69"/>
      <c r="T1032" s="69"/>
      <c r="AI1032" s="254"/>
      <c r="AO1032" s="69"/>
    </row>
    <row r="1033" s="67" customFormat="1" customHeight="1" spans="6:41">
      <c r="F1033" s="69"/>
      <c r="G1033" s="262" t="str">
        <f t="shared" si="22"/>
        <v/>
      </c>
      <c r="H1033" s="69"/>
      <c r="I1033" s="69"/>
      <c r="J1033" s="69"/>
      <c r="K1033" s="69"/>
      <c r="L1033" s="69"/>
      <c r="P1033" s="117"/>
      <c r="Q1033" s="69"/>
      <c r="R1033" s="69"/>
      <c r="S1033" s="69"/>
      <c r="T1033" s="69"/>
      <c r="AI1033" s="254"/>
      <c r="AO1033" s="69"/>
    </row>
    <row r="1034" s="67" customFormat="1" customHeight="1" spans="6:41">
      <c r="F1034" s="69"/>
      <c r="G1034" s="262" t="str">
        <f t="shared" si="22"/>
        <v/>
      </c>
      <c r="H1034" s="69"/>
      <c r="I1034" s="69"/>
      <c r="J1034" s="69"/>
      <c r="K1034" s="69"/>
      <c r="L1034" s="69"/>
      <c r="P1034" s="117"/>
      <c r="Q1034" s="69"/>
      <c r="R1034" s="69"/>
      <c r="S1034" s="69"/>
      <c r="T1034" s="69"/>
      <c r="AI1034" s="254"/>
      <c r="AO1034" s="69"/>
    </row>
    <row r="1035" s="67" customFormat="1" customHeight="1" spans="6:41">
      <c r="F1035" s="69"/>
      <c r="G1035" s="262" t="str">
        <f t="shared" si="22"/>
        <v/>
      </c>
      <c r="H1035" s="69"/>
      <c r="I1035" s="69"/>
      <c r="J1035" s="69"/>
      <c r="K1035" s="69"/>
      <c r="L1035" s="69"/>
      <c r="P1035" s="117"/>
      <c r="Q1035" s="69"/>
      <c r="R1035" s="69"/>
      <c r="S1035" s="69"/>
      <c r="T1035" s="69"/>
      <c r="AI1035" s="254"/>
      <c r="AO1035" s="69"/>
    </row>
    <row r="1036" s="67" customFormat="1" customHeight="1" spans="6:41">
      <c r="F1036" s="69"/>
      <c r="G1036" s="262" t="str">
        <f t="shared" si="22"/>
        <v/>
      </c>
      <c r="H1036" s="69"/>
      <c r="I1036" s="69"/>
      <c r="J1036" s="69"/>
      <c r="K1036" s="69"/>
      <c r="L1036" s="69"/>
      <c r="P1036" s="117"/>
      <c r="Q1036" s="69"/>
      <c r="R1036" s="69"/>
      <c r="S1036" s="69"/>
      <c r="T1036" s="69"/>
      <c r="AI1036" s="254"/>
      <c r="AO1036" s="69"/>
    </row>
    <row r="1037" s="67" customFormat="1" customHeight="1" spans="6:41">
      <c r="F1037" s="69"/>
      <c r="G1037" s="262" t="str">
        <f t="shared" si="22"/>
        <v/>
      </c>
      <c r="H1037" s="69"/>
      <c r="I1037" s="69"/>
      <c r="J1037" s="69"/>
      <c r="K1037" s="69"/>
      <c r="L1037" s="69"/>
      <c r="P1037" s="117"/>
      <c r="Q1037" s="69"/>
      <c r="R1037" s="69"/>
      <c r="S1037" s="69"/>
      <c r="T1037" s="69"/>
      <c r="AI1037" s="254"/>
      <c r="AO1037" s="69"/>
    </row>
    <row r="1038" s="67" customFormat="1" customHeight="1" spans="6:41">
      <c r="F1038" s="69"/>
      <c r="G1038" s="262" t="str">
        <f t="shared" si="22"/>
        <v/>
      </c>
      <c r="H1038" s="69"/>
      <c r="I1038" s="69"/>
      <c r="J1038" s="69"/>
      <c r="K1038" s="69"/>
      <c r="L1038" s="69"/>
      <c r="P1038" s="117"/>
      <c r="Q1038" s="69"/>
      <c r="R1038" s="69"/>
      <c r="S1038" s="69"/>
      <c r="T1038" s="69"/>
      <c r="AI1038" s="254"/>
      <c r="AO1038" s="69"/>
    </row>
    <row r="1039" s="67" customFormat="1" customHeight="1" spans="6:41">
      <c r="F1039" s="69"/>
      <c r="G1039" s="262" t="str">
        <f t="shared" si="22"/>
        <v/>
      </c>
      <c r="H1039" s="69"/>
      <c r="I1039" s="69"/>
      <c r="J1039" s="69"/>
      <c r="K1039" s="69"/>
      <c r="L1039" s="69"/>
      <c r="P1039" s="117"/>
      <c r="Q1039" s="69"/>
      <c r="R1039" s="69"/>
      <c r="S1039" s="69"/>
      <c r="T1039" s="69"/>
      <c r="AI1039" s="254"/>
      <c r="AO1039" s="69"/>
    </row>
    <row r="1040" s="67" customFormat="1" customHeight="1" spans="6:41">
      <c r="F1040" s="69"/>
      <c r="G1040" s="262" t="str">
        <f t="shared" si="22"/>
        <v/>
      </c>
      <c r="H1040" s="69"/>
      <c r="I1040" s="69"/>
      <c r="J1040" s="69"/>
      <c r="K1040" s="69"/>
      <c r="L1040" s="69"/>
      <c r="P1040" s="117"/>
      <c r="Q1040" s="69"/>
      <c r="R1040" s="69"/>
      <c r="S1040" s="69"/>
      <c r="T1040" s="69"/>
      <c r="AI1040" s="254"/>
      <c r="AO1040" s="69"/>
    </row>
    <row r="1041" s="67" customFormat="1" customHeight="1" spans="6:41">
      <c r="F1041" s="69"/>
      <c r="G1041" s="262" t="str">
        <f t="shared" si="22"/>
        <v/>
      </c>
      <c r="H1041" s="69"/>
      <c r="I1041" s="69"/>
      <c r="J1041" s="69"/>
      <c r="K1041" s="69"/>
      <c r="L1041" s="69"/>
      <c r="P1041" s="117"/>
      <c r="Q1041" s="69"/>
      <c r="R1041" s="69"/>
      <c r="S1041" s="69"/>
      <c r="T1041" s="69"/>
      <c r="AI1041" s="254"/>
      <c r="AO1041" s="69"/>
    </row>
    <row r="1042" s="67" customFormat="1" customHeight="1" spans="6:41">
      <c r="F1042" s="69"/>
      <c r="G1042" s="262" t="str">
        <f t="shared" si="22"/>
        <v/>
      </c>
      <c r="H1042" s="69"/>
      <c r="I1042" s="69"/>
      <c r="J1042" s="69"/>
      <c r="K1042" s="69"/>
      <c r="L1042" s="69"/>
      <c r="P1042" s="117"/>
      <c r="Q1042" s="69"/>
      <c r="R1042" s="69"/>
      <c r="S1042" s="69"/>
      <c r="T1042" s="69"/>
      <c r="AI1042" s="254"/>
      <c r="AO1042" s="69"/>
    </row>
    <row r="1043" s="67" customFormat="1" customHeight="1" spans="6:41">
      <c r="F1043" s="69"/>
      <c r="G1043" s="262" t="str">
        <f t="shared" si="22"/>
        <v/>
      </c>
      <c r="H1043" s="69"/>
      <c r="I1043" s="69"/>
      <c r="J1043" s="69"/>
      <c r="K1043" s="69"/>
      <c r="L1043" s="69"/>
      <c r="P1043" s="117"/>
      <c r="Q1043" s="69"/>
      <c r="R1043" s="69"/>
      <c r="S1043" s="69"/>
      <c r="T1043" s="69"/>
      <c r="AI1043" s="254"/>
      <c r="AO1043" s="69"/>
    </row>
    <row r="1044" s="67" customFormat="1" customHeight="1" spans="6:41">
      <c r="F1044" s="69"/>
      <c r="G1044" s="262" t="str">
        <f t="shared" si="22"/>
        <v/>
      </c>
      <c r="H1044" s="69"/>
      <c r="I1044" s="69"/>
      <c r="J1044" s="69"/>
      <c r="K1044" s="69"/>
      <c r="L1044" s="69"/>
      <c r="P1044" s="117"/>
      <c r="Q1044" s="69"/>
      <c r="R1044" s="69"/>
      <c r="S1044" s="69"/>
      <c r="T1044" s="69"/>
      <c r="AI1044" s="254"/>
      <c r="AO1044" s="69"/>
    </row>
    <row r="1045" s="67" customFormat="1" customHeight="1" spans="6:41">
      <c r="F1045" s="69"/>
      <c r="G1045" s="262" t="str">
        <f t="shared" si="22"/>
        <v/>
      </c>
      <c r="H1045" s="69"/>
      <c r="I1045" s="69"/>
      <c r="J1045" s="69"/>
      <c r="K1045" s="69"/>
      <c r="L1045" s="69"/>
      <c r="P1045" s="117"/>
      <c r="Q1045" s="69"/>
      <c r="R1045" s="69"/>
      <c r="S1045" s="69"/>
      <c r="T1045" s="69"/>
      <c r="AI1045" s="254"/>
      <c r="AO1045" s="69"/>
    </row>
    <row r="1046" s="67" customFormat="1" customHeight="1" spans="6:41">
      <c r="F1046" s="69"/>
      <c r="G1046" s="262" t="str">
        <f t="shared" si="22"/>
        <v/>
      </c>
      <c r="H1046" s="69"/>
      <c r="I1046" s="69"/>
      <c r="J1046" s="69"/>
      <c r="K1046" s="69"/>
      <c r="L1046" s="69"/>
      <c r="P1046" s="117"/>
      <c r="Q1046" s="69"/>
      <c r="R1046" s="69"/>
      <c r="S1046" s="69"/>
      <c r="T1046" s="69"/>
      <c r="AI1046" s="254"/>
      <c r="AO1046" s="69"/>
    </row>
    <row r="1047" s="67" customFormat="1" customHeight="1" spans="6:41">
      <c r="F1047" s="69"/>
      <c r="G1047" s="262" t="str">
        <f t="shared" si="22"/>
        <v/>
      </c>
      <c r="H1047" s="69"/>
      <c r="I1047" s="69"/>
      <c r="J1047" s="69"/>
      <c r="K1047" s="69"/>
      <c r="L1047" s="69"/>
      <c r="P1047" s="117"/>
      <c r="Q1047" s="69"/>
      <c r="R1047" s="69"/>
      <c r="S1047" s="69"/>
      <c r="T1047" s="69"/>
      <c r="AI1047" s="254"/>
      <c r="AO1047" s="69"/>
    </row>
    <row r="1048" s="67" customFormat="1" customHeight="1" spans="6:41">
      <c r="F1048" s="69"/>
      <c r="G1048" s="262" t="str">
        <f t="shared" si="22"/>
        <v/>
      </c>
      <c r="H1048" s="69"/>
      <c r="I1048" s="69"/>
      <c r="J1048" s="69"/>
      <c r="K1048" s="69"/>
      <c r="L1048" s="69"/>
      <c r="P1048" s="117"/>
      <c r="Q1048" s="69"/>
      <c r="R1048" s="69"/>
      <c r="S1048" s="69"/>
      <c r="T1048" s="69"/>
      <c r="AI1048" s="254"/>
      <c r="AO1048" s="69"/>
    </row>
    <row r="1049" s="67" customFormat="1" customHeight="1" spans="6:41">
      <c r="F1049" s="69"/>
      <c r="G1049" s="262" t="str">
        <f t="shared" si="22"/>
        <v/>
      </c>
      <c r="H1049" s="69"/>
      <c r="I1049" s="69"/>
      <c r="J1049" s="69"/>
      <c r="K1049" s="69"/>
      <c r="L1049" s="69"/>
      <c r="P1049" s="117"/>
      <c r="Q1049" s="69"/>
      <c r="R1049" s="69"/>
      <c r="S1049" s="69"/>
      <c r="T1049" s="69"/>
      <c r="AI1049" s="254"/>
      <c r="AO1049" s="69"/>
    </row>
    <row r="1050" s="67" customFormat="1" customHeight="1" spans="6:41">
      <c r="F1050" s="69"/>
      <c r="G1050" s="262" t="str">
        <f t="shared" si="22"/>
        <v/>
      </c>
      <c r="H1050" s="69"/>
      <c r="I1050" s="69"/>
      <c r="J1050" s="69"/>
      <c r="K1050" s="69"/>
      <c r="L1050" s="69"/>
      <c r="P1050" s="117"/>
      <c r="Q1050" s="69"/>
      <c r="R1050" s="69"/>
      <c r="S1050" s="69"/>
      <c r="T1050" s="69"/>
      <c r="AI1050" s="254"/>
      <c r="AO1050" s="69"/>
    </row>
    <row r="1051" s="67" customFormat="1" customHeight="1" spans="6:41">
      <c r="F1051" s="69"/>
      <c r="G1051" s="262" t="str">
        <f t="shared" si="22"/>
        <v/>
      </c>
      <c r="H1051" s="69"/>
      <c r="I1051" s="69"/>
      <c r="J1051" s="69"/>
      <c r="K1051" s="69"/>
      <c r="L1051" s="69"/>
      <c r="P1051" s="117"/>
      <c r="Q1051" s="69"/>
      <c r="R1051" s="69"/>
      <c r="S1051" s="69"/>
      <c r="T1051" s="69"/>
      <c r="AI1051" s="254"/>
      <c r="AO1051" s="69"/>
    </row>
    <row r="1052" s="67" customFormat="1" customHeight="1" spans="6:41">
      <c r="F1052" s="69"/>
      <c r="G1052" s="262" t="str">
        <f t="shared" si="22"/>
        <v/>
      </c>
      <c r="H1052" s="69"/>
      <c r="I1052" s="69"/>
      <c r="J1052" s="69"/>
      <c r="K1052" s="69"/>
      <c r="L1052" s="69"/>
      <c r="P1052" s="117"/>
      <c r="Q1052" s="69"/>
      <c r="R1052" s="69"/>
      <c r="S1052" s="69"/>
      <c r="T1052" s="69"/>
      <c r="AI1052" s="254"/>
      <c r="AO1052" s="69"/>
    </row>
    <row r="1053" s="67" customFormat="1" customHeight="1" spans="6:41">
      <c r="F1053" s="69"/>
      <c r="G1053" s="262" t="str">
        <f t="shared" si="22"/>
        <v/>
      </c>
      <c r="H1053" s="69"/>
      <c r="I1053" s="69"/>
      <c r="J1053" s="69"/>
      <c r="K1053" s="69"/>
      <c r="L1053" s="69"/>
      <c r="P1053" s="117"/>
      <c r="Q1053" s="69"/>
      <c r="R1053" s="69"/>
      <c r="S1053" s="69"/>
      <c r="T1053" s="69"/>
      <c r="AI1053" s="254"/>
      <c r="AO1053" s="69"/>
    </row>
    <row r="1054" s="67" customFormat="1" customHeight="1" spans="6:41">
      <c r="F1054" s="69"/>
      <c r="G1054" s="262" t="str">
        <f t="shared" si="22"/>
        <v/>
      </c>
      <c r="H1054" s="69"/>
      <c r="I1054" s="69"/>
      <c r="J1054" s="69"/>
      <c r="K1054" s="69"/>
      <c r="L1054" s="69"/>
      <c r="P1054" s="117"/>
      <c r="Q1054" s="69"/>
      <c r="R1054" s="69"/>
      <c r="S1054" s="69"/>
      <c r="T1054" s="69"/>
      <c r="AI1054" s="254"/>
      <c r="AO1054" s="69"/>
    </row>
    <row r="1055" s="67" customFormat="1" customHeight="1" spans="6:41">
      <c r="F1055" s="69"/>
      <c r="G1055" s="262" t="str">
        <f t="shared" si="22"/>
        <v/>
      </c>
      <c r="H1055" s="69"/>
      <c r="I1055" s="69"/>
      <c r="J1055" s="69"/>
      <c r="K1055" s="69"/>
      <c r="L1055" s="69"/>
      <c r="P1055" s="117"/>
      <c r="Q1055" s="69"/>
      <c r="R1055" s="69"/>
      <c r="S1055" s="69"/>
      <c r="T1055" s="69"/>
      <c r="AI1055" s="254"/>
      <c r="AO1055" s="69"/>
    </row>
    <row r="1056" s="67" customFormat="1" customHeight="1" spans="6:41">
      <c r="F1056" s="69"/>
      <c r="G1056" s="262" t="str">
        <f t="shared" si="22"/>
        <v/>
      </c>
      <c r="H1056" s="69"/>
      <c r="I1056" s="69"/>
      <c r="J1056" s="69"/>
      <c r="K1056" s="69"/>
      <c r="L1056" s="69"/>
      <c r="P1056" s="117"/>
      <c r="Q1056" s="69"/>
      <c r="R1056" s="69"/>
      <c r="S1056" s="69"/>
      <c r="T1056" s="69"/>
      <c r="AI1056" s="254"/>
      <c r="AO1056" s="69"/>
    </row>
    <row r="1057" s="67" customFormat="1" customHeight="1" spans="6:41">
      <c r="F1057" s="69"/>
      <c r="G1057" s="262" t="str">
        <f t="shared" si="22"/>
        <v/>
      </c>
      <c r="H1057" s="69"/>
      <c r="I1057" s="69"/>
      <c r="J1057" s="69"/>
      <c r="K1057" s="69"/>
      <c r="L1057" s="69"/>
      <c r="P1057" s="117"/>
      <c r="Q1057" s="69"/>
      <c r="R1057" s="69"/>
      <c r="S1057" s="69"/>
      <c r="T1057" s="69"/>
      <c r="AI1057" s="254"/>
      <c r="AO1057" s="69"/>
    </row>
    <row r="1058" s="67" customFormat="1" customHeight="1" spans="6:41">
      <c r="F1058" s="69"/>
      <c r="G1058" s="262" t="str">
        <f t="shared" si="22"/>
        <v/>
      </c>
      <c r="H1058" s="69"/>
      <c r="I1058" s="69"/>
      <c r="J1058" s="69"/>
      <c r="K1058" s="69"/>
      <c r="L1058" s="69"/>
      <c r="P1058" s="117"/>
      <c r="Q1058" s="69"/>
      <c r="R1058" s="69"/>
      <c r="S1058" s="69"/>
      <c r="T1058" s="69"/>
      <c r="AI1058" s="254"/>
      <c r="AO1058" s="69"/>
    </row>
    <row r="1059" s="67" customFormat="1" customHeight="1" spans="6:41">
      <c r="F1059" s="69"/>
      <c r="G1059" s="262" t="str">
        <f t="shared" si="22"/>
        <v/>
      </c>
      <c r="H1059" s="69"/>
      <c r="I1059" s="69"/>
      <c r="J1059" s="69"/>
      <c r="K1059" s="69"/>
      <c r="L1059" s="69"/>
      <c r="P1059" s="117"/>
      <c r="Q1059" s="69"/>
      <c r="R1059" s="69"/>
      <c r="S1059" s="69"/>
      <c r="T1059" s="69"/>
      <c r="AI1059" s="254"/>
      <c r="AO1059" s="69"/>
    </row>
    <row r="1060" s="67" customFormat="1" customHeight="1" spans="6:41">
      <c r="F1060" s="69"/>
      <c r="G1060" s="262" t="str">
        <f t="shared" si="22"/>
        <v/>
      </c>
      <c r="H1060" s="69"/>
      <c r="I1060" s="69"/>
      <c r="J1060" s="69"/>
      <c r="K1060" s="69"/>
      <c r="L1060" s="69"/>
      <c r="P1060" s="117"/>
      <c r="Q1060" s="69"/>
      <c r="R1060" s="69"/>
      <c r="S1060" s="69"/>
      <c r="T1060" s="69"/>
      <c r="AI1060" s="254"/>
      <c r="AO1060" s="69"/>
    </row>
    <row r="1061" s="67" customFormat="1" customHeight="1" spans="6:41">
      <c r="F1061" s="69"/>
      <c r="G1061" s="262" t="str">
        <f t="shared" si="22"/>
        <v/>
      </c>
      <c r="H1061" s="69"/>
      <c r="I1061" s="69"/>
      <c r="J1061" s="69"/>
      <c r="K1061" s="69"/>
      <c r="L1061" s="69"/>
      <c r="P1061" s="117"/>
      <c r="Q1061" s="69"/>
      <c r="R1061" s="69"/>
      <c r="S1061" s="69"/>
      <c r="T1061" s="69"/>
      <c r="AI1061" s="254"/>
      <c r="AO1061" s="69"/>
    </row>
    <row r="1062" s="67" customFormat="1" customHeight="1" spans="6:41">
      <c r="F1062" s="69"/>
      <c r="G1062" s="262" t="str">
        <f t="shared" si="22"/>
        <v/>
      </c>
      <c r="H1062" s="69"/>
      <c r="I1062" s="69"/>
      <c r="J1062" s="69"/>
      <c r="K1062" s="69"/>
      <c r="L1062" s="69"/>
      <c r="P1062" s="117"/>
      <c r="Q1062" s="69"/>
      <c r="R1062" s="69"/>
      <c r="S1062" s="69"/>
      <c r="T1062" s="69"/>
      <c r="AI1062" s="254"/>
      <c r="AO1062" s="69"/>
    </row>
    <row r="1063" s="67" customFormat="1" customHeight="1" spans="6:41">
      <c r="F1063" s="69"/>
      <c r="G1063" s="262" t="str">
        <f t="shared" si="22"/>
        <v/>
      </c>
      <c r="H1063" s="69"/>
      <c r="I1063" s="69"/>
      <c r="J1063" s="69"/>
      <c r="K1063" s="69"/>
      <c r="L1063" s="69"/>
      <c r="P1063" s="117"/>
      <c r="Q1063" s="69"/>
      <c r="R1063" s="69"/>
      <c r="S1063" s="69"/>
      <c r="T1063" s="69"/>
      <c r="AI1063" s="254"/>
      <c r="AO1063" s="69"/>
    </row>
    <row r="1064" s="67" customFormat="1" customHeight="1" spans="6:41">
      <c r="F1064" s="69"/>
      <c r="G1064" s="262" t="str">
        <f t="shared" si="22"/>
        <v/>
      </c>
      <c r="H1064" s="69"/>
      <c r="I1064" s="69"/>
      <c r="J1064" s="69"/>
      <c r="K1064" s="69"/>
      <c r="L1064" s="69"/>
      <c r="P1064" s="117"/>
      <c r="Q1064" s="69"/>
      <c r="R1064" s="69"/>
      <c r="S1064" s="69"/>
      <c r="T1064" s="69"/>
      <c r="AI1064" s="254"/>
      <c r="AO1064" s="69"/>
    </row>
    <row r="1065" s="67" customFormat="1" customHeight="1" spans="6:41">
      <c r="F1065" s="69"/>
      <c r="G1065" s="262" t="str">
        <f t="shared" si="22"/>
        <v/>
      </c>
      <c r="H1065" s="69"/>
      <c r="I1065" s="69"/>
      <c r="J1065" s="69"/>
      <c r="K1065" s="69"/>
      <c r="L1065" s="69"/>
      <c r="P1065" s="117"/>
      <c r="Q1065" s="69"/>
      <c r="R1065" s="69"/>
      <c r="S1065" s="69"/>
      <c r="T1065" s="69"/>
      <c r="AI1065" s="254"/>
      <c r="AO1065" s="69"/>
    </row>
    <row r="1066" s="67" customFormat="1" customHeight="1" spans="6:41">
      <c r="F1066" s="69"/>
      <c r="G1066" s="262" t="str">
        <f t="shared" si="22"/>
        <v/>
      </c>
      <c r="H1066" s="69"/>
      <c r="I1066" s="69"/>
      <c r="J1066" s="69"/>
      <c r="K1066" s="69"/>
      <c r="L1066" s="69"/>
      <c r="P1066" s="117"/>
      <c r="Q1066" s="69"/>
      <c r="R1066" s="69"/>
      <c r="S1066" s="69"/>
      <c r="T1066" s="69"/>
      <c r="AI1066" s="254"/>
      <c r="AO1066" s="69"/>
    </row>
    <row r="1067" s="67" customFormat="1" customHeight="1" spans="6:41">
      <c r="F1067" s="69"/>
      <c r="G1067" s="262" t="str">
        <f t="shared" si="22"/>
        <v/>
      </c>
      <c r="H1067" s="69"/>
      <c r="I1067" s="69"/>
      <c r="J1067" s="69"/>
      <c r="K1067" s="69"/>
      <c r="L1067" s="69"/>
      <c r="P1067" s="117"/>
      <c r="Q1067" s="69"/>
      <c r="R1067" s="69"/>
      <c r="S1067" s="69"/>
      <c r="T1067" s="69"/>
      <c r="AI1067" s="254"/>
      <c r="AO1067" s="69"/>
    </row>
    <row r="1068" s="67" customFormat="1" customHeight="1" spans="6:41">
      <c r="F1068" s="69"/>
      <c r="G1068" s="262" t="str">
        <f t="shared" si="22"/>
        <v/>
      </c>
      <c r="H1068" s="69"/>
      <c r="I1068" s="69"/>
      <c r="J1068" s="69"/>
      <c r="K1068" s="69"/>
      <c r="L1068" s="69"/>
      <c r="P1068" s="117"/>
      <c r="Q1068" s="69"/>
      <c r="R1068" s="69"/>
      <c r="S1068" s="69"/>
      <c r="T1068" s="69"/>
      <c r="AI1068" s="254"/>
      <c r="AO1068" s="69"/>
    </row>
    <row r="1069" s="67" customFormat="1" customHeight="1" spans="6:41">
      <c r="F1069" s="69"/>
      <c r="G1069" s="262" t="str">
        <f t="shared" si="22"/>
        <v/>
      </c>
      <c r="H1069" s="69"/>
      <c r="I1069" s="69"/>
      <c r="J1069" s="69"/>
      <c r="K1069" s="69"/>
      <c r="L1069" s="69"/>
      <c r="P1069" s="117"/>
      <c r="Q1069" s="69"/>
      <c r="R1069" s="69"/>
      <c r="S1069" s="69"/>
      <c r="T1069" s="69"/>
      <c r="AI1069" s="254"/>
      <c r="AO1069" s="69"/>
    </row>
    <row r="1070" s="67" customFormat="1" customHeight="1" spans="6:41">
      <c r="F1070" s="69"/>
      <c r="G1070" s="262" t="str">
        <f t="shared" si="22"/>
        <v/>
      </c>
      <c r="H1070" s="69"/>
      <c r="I1070" s="69"/>
      <c r="J1070" s="69"/>
      <c r="K1070" s="69"/>
      <c r="L1070" s="69"/>
      <c r="P1070" s="117"/>
      <c r="Q1070" s="69"/>
      <c r="R1070" s="69"/>
      <c r="S1070" s="69"/>
      <c r="T1070" s="69"/>
      <c r="AI1070" s="254"/>
      <c r="AO1070" s="69"/>
    </row>
    <row r="1071" s="67" customFormat="1" customHeight="1" spans="6:41">
      <c r="F1071" s="69"/>
      <c r="G1071" s="262" t="str">
        <f t="shared" si="22"/>
        <v/>
      </c>
      <c r="H1071" s="69"/>
      <c r="I1071" s="69"/>
      <c r="J1071" s="69"/>
      <c r="K1071" s="69"/>
      <c r="L1071" s="69"/>
      <c r="P1071" s="117"/>
      <c r="Q1071" s="69"/>
      <c r="R1071" s="69"/>
      <c r="S1071" s="69"/>
      <c r="T1071" s="69"/>
      <c r="AI1071" s="254"/>
      <c r="AO1071" s="69"/>
    </row>
    <row r="1072" s="67" customFormat="1" customHeight="1" spans="6:41">
      <c r="F1072" s="69"/>
      <c r="G1072" s="262" t="str">
        <f t="shared" si="22"/>
        <v/>
      </c>
      <c r="H1072" s="69"/>
      <c r="I1072" s="69"/>
      <c r="J1072" s="69"/>
      <c r="K1072" s="69"/>
      <c r="L1072" s="69"/>
      <c r="P1072" s="117"/>
      <c r="Q1072" s="69"/>
      <c r="R1072" s="69"/>
      <c r="S1072" s="69"/>
      <c r="T1072" s="69"/>
      <c r="AI1072" s="254"/>
      <c r="AO1072" s="69"/>
    </row>
    <row r="1073" s="67" customFormat="1" customHeight="1" spans="6:41">
      <c r="F1073" s="69"/>
      <c r="G1073" s="262" t="str">
        <f t="shared" si="22"/>
        <v/>
      </c>
      <c r="H1073" s="69"/>
      <c r="I1073" s="69"/>
      <c r="J1073" s="69"/>
      <c r="K1073" s="69"/>
      <c r="L1073" s="69"/>
      <c r="P1073" s="117"/>
      <c r="Q1073" s="69"/>
      <c r="R1073" s="69"/>
      <c r="S1073" s="69"/>
      <c r="T1073" s="69"/>
      <c r="AI1073" s="254"/>
      <c r="AO1073" s="69"/>
    </row>
    <row r="1074" s="67" customFormat="1" customHeight="1" spans="6:41">
      <c r="F1074" s="69"/>
      <c r="G1074" s="262" t="str">
        <f t="shared" si="22"/>
        <v/>
      </c>
      <c r="H1074" s="69"/>
      <c r="I1074" s="69"/>
      <c r="J1074" s="69"/>
      <c r="K1074" s="69"/>
      <c r="L1074" s="69"/>
      <c r="P1074" s="117"/>
      <c r="Q1074" s="69"/>
      <c r="R1074" s="69"/>
      <c r="S1074" s="69"/>
      <c r="T1074" s="69"/>
      <c r="AI1074" s="254"/>
      <c r="AO1074" s="69"/>
    </row>
    <row r="1075" s="67" customFormat="1" customHeight="1" spans="6:41">
      <c r="F1075" s="69"/>
      <c r="G1075" s="262" t="str">
        <f t="shared" si="22"/>
        <v/>
      </c>
      <c r="H1075" s="69"/>
      <c r="I1075" s="69"/>
      <c r="J1075" s="69"/>
      <c r="K1075" s="69"/>
      <c r="L1075" s="69"/>
      <c r="P1075" s="117"/>
      <c r="Q1075" s="69"/>
      <c r="R1075" s="69"/>
      <c r="S1075" s="69"/>
      <c r="T1075" s="69"/>
      <c r="AI1075" s="254"/>
      <c r="AO1075" s="69"/>
    </row>
    <row r="1076" s="67" customFormat="1" customHeight="1" spans="6:41">
      <c r="F1076" s="69"/>
      <c r="G1076" s="262" t="str">
        <f t="shared" si="22"/>
        <v/>
      </c>
      <c r="H1076" s="69"/>
      <c r="I1076" s="69"/>
      <c r="J1076" s="69"/>
      <c r="K1076" s="69"/>
      <c r="L1076" s="69"/>
      <c r="P1076" s="117"/>
      <c r="Q1076" s="69"/>
      <c r="R1076" s="69"/>
      <c r="S1076" s="69"/>
      <c r="T1076" s="69"/>
      <c r="AI1076" s="254"/>
      <c r="AO1076" s="69"/>
    </row>
    <row r="1077" s="67" customFormat="1" customHeight="1" spans="6:41">
      <c r="F1077" s="69"/>
      <c r="G1077" s="262" t="str">
        <f t="shared" si="22"/>
        <v/>
      </c>
      <c r="H1077" s="69"/>
      <c r="I1077" s="69"/>
      <c r="J1077" s="69"/>
      <c r="K1077" s="69"/>
      <c r="L1077" s="69"/>
      <c r="P1077" s="117"/>
      <c r="Q1077" s="69"/>
      <c r="R1077" s="69"/>
      <c r="S1077" s="69"/>
      <c r="T1077" s="69"/>
      <c r="AI1077" s="254"/>
      <c r="AO1077" s="69"/>
    </row>
    <row r="1078" s="67" customFormat="1" customHeight="1" spans="6:41">
      <c r="F1078" s="69"/>
      <c r="G1078" s="262" t="str">
        <f t="shared" si="22"/>
        <v/>
      </c>
      <c r="H1078" s="69"/>
      <c r="I1078" s="69"/>
      <c r="J1078" s="69"/>
      <c r="K1078" s="69"/>
      <c r="L1078" s="69"/>
      <c r="P1078" s="117"/>
      <c r="Q1078" s="69"/>
      <c r="R1078" s="69"/>
      <c r="S1078" s="69"/>
      <c r="T1078" s="69"/>
      <c r="AI1078" s="254"/>
      <c r="AO1078" s="69"/>
    </row>
    <row r="1079" s="67" customFormat="1" customHeight="1" spans="6:41">
      <c r="F1079" s="69"/>
      <c r="G1079" s="262" t="str">
        <f t="shared" si="22"/>
        <v/>
      </c>
      <c r="H1079" s="69"/>
      <c r="I1079" s="69"/>
      <c r="J1079" s="69"/>
      <c r="K1079" s="69"/>
      <c r="L1079" s="69"/>
      <c r="P1079" s="117"/>
      <c r="Q1079" s="69"/>
      <c r="R1079" s="69"/>
      <c r="S1079" s="69"/>
      <c r="T1079" s="69"/>
      <c r="AI1079" s="254"/>
      <c r="AO1079" s="69"/>
    </row>
    <row r="1080" s="67" customFormat="1" customHeight="1" spans="6:41">
      <c r="F1080" s="69"/>
      <c r="G1080" s="262" t="str">
        <f t="shared" si="22"/>
        <v/>
      </c>
      <c r="H1080" s="69"/>
      <c r="I1080" s="69"/>
      <c r="J1080" s="69"/>
      <c r="K1080" s="69"/>
      <c r="L1080" s="69"/>
      <c r="P1080" s="117"/>
      <c r="Q1080" s="69"/>
      <c r="R1080" s="69"/>
      <c r="S1080" s="69"/>
      <c r="T1080" s="69"/>
      <c r="AI1080" s="254"/>
      <c r="AO1080" s="69"/>
    </row>
    <row r="1081" s="67" customFormat="1" customHeight="1" spans="6:41">
      <c r="F1081" s="69"/>
      <c r="G1081" s="262" t="str">
        <f t="shared" si="22"/>
        <v/>
      </c>
      <c r="H1081" s="69"/>
      <c r="I1081" s="69"/>
      <c r="J1081" s="69"/>
      <c r="K1081" s="69"/>
      <c r="L1081" s="69"/>
      <c r="P1081" s="117"/>
      <c r="Q1081" s="69"/>
      <c r="R1081" s="69"/>
      <c r="S1081" s="69"/>
      <c r="T1081" s="69"/>
      <c r="AI1081" s="254"/>
      <c r="AO1081" s="69"/>
    </row>
    <row r="1082" s="67" customFormat="1" customHeight="1" spans="6:41">
      <c r="F1082" s="69"/>
      <c r="G1082" s="262" t="str">
        <f t="shared" si="22"/>
        <v/>
      </c>
      <c r="H1082" s="69"/>
      <c r="I1082" s="69"/>
      <c r="J1082" s="69"/>
      <c r="K1082" s="69"/>
      <c r="L1082" s="69"/>
      <c r="P1082" s="117"/>
      <c r="Q1082" s="69"/>
      <c r="R1082" s="69"/>
      <c r="S1082" s="69"/>
      <c r="T1082" s="69"/>
      <c r="AI1082" s="254"/>
      <c r="AO1082" s="69"/>
    </row>
    <row r="1083" s="67" customFormat="1" customHeight="1" spans="6:41">
      <c r="F1083" s="69"/>
      <c r="G1083" s="262" t="str">
        <f t="shared" si="22"/>
        <v/>
      </c>
      <c r="H1083" s="69"/>
      <c r="I1083" s="69"/>
      <c r="J1083" s="69"/>
      <c r="K1083" s="69"/>
      <c r="L1083" s="69"/>
      <c r="P1083" s="117"/>
      <c r="Q1083" s="69"/>
      <c r="R1083" s="69"/>
      <c r="S1083" s="69"/>
      <c r="T1083" s="69"/>
      <c r="AI1083" s="254"/>
      <c r="AO1083" s="69"/>
    </row>
    <row r="1084" s="67" customFormat="1" customHeight="1" spans="6:41">
      <c r="F1084" s="69"/>
      <c r="G1084" s="262" t="str">
        <f t="shared" si="22"/>
        <v/>
      </c>
      <c r="H1084" s="69"/>
      <c r="I1084" s="69"/>
      <c r="J1084" s="69"/>
      <c r="K1084" s="69"/>
      <c r="L1084" s="69"/>
      <c r="P1084" s="117"/>
      <c r="Q1084" s="69"/>
      <c r="R1084" s="69"/>
      <c r="S1084" s="69"/>
      <c r="T1084" s="69"/>
      <c r="AI1084" s="254"/>
      <c r="AO1084" s="69"/>
    </row>
    <row r="1085" s="67" customFormat="1" customHeight="1" spans="6:41">
      <c r="F1085" s="69"/>
      <c r="G1085" s="262" t="str">
        <f t="shared" si="22"/>
        <v/>
      </c>
      <c r="H1085" s="69"/>
      <c r="I1085" s="69"/>
      <c r="J1085" s="69"/>
      <c r="K1085" s="69"/>
      <c r="L1085" s="69"/>
      <c r="P1085" s="117"/>
      <c r="Q1085" s="69"/>
      <c r="R1085" s="69"/>
      <c r="S1085" s="69"/>
      <c r="T1085" s="69"/>
      <c r="AI1085" s="254"/>
      <c r="AO1085" s="69"/>
    </row>
    <row r="1086" s="67" customFormat="1" customHeight="1" spans="6:41">
      <c r="F1086" s="69"/>
      <c r="G1086" s="262" t="str">
        <f t="shared" si="22"/>
        <v/>
      </c>
      <c r="H1086" s="69"/>
      <c r="I1086" s="69"/>
      <c r="J1086" s="69"/>
      <c r="K1086" s="69"/>
      <c r="L1086" s="69"/>
      <c r="P1086" s="117"/>
      <c r="Q1086" s="69"/>
      <c r="R1086" s="69"/>
      <c r="S1086" s="69"/>
      <c r="T1086" s="69"/>
      <c r="AI1086" s="254"/>
      <c r="AO1086" s="69"/>
    </row>
    <row r="1087" s="67" customFormat="1" customHeight="1" spans="6:41">
      <c r="F1087" s="69"/>
      <c r="G1087" s="262" t="str">
        <f t="shared" si="22"/>
        <v/>
      </c>
      <c r="H1087" s="69"/>
      <c r="I1087" s="69"/>
      <c r="J1087" s="69"/>
      <c r="K1087" s="69"/>
      <c r="L1087" s="69"/>
      <c r="P1087" s="117"/>
      <c r="Q1087" s="69"/>
      <c r="R1087" s="69"/>
      <c r="S1087" s="69"/>
      <c r="T1087" s="69"/>
      <c r="AI1087" s="254"/>
      <c r="AO1087" s="69"/>
    </row>
    <row r="1088" s="67" customFormat="1" customHeight="1" spans="6:41">
      <c r="F1088" s="69"/>
      <c r="G1088" s="262" t="str">
        <f t="shared" si="22"/>
        <v/>
      </c>
      <c r="H1088" s="69"/>
      <c r="I1088" s="69"/>
      <c r="J1088" s="69"/>
      <c r="K1088" s="69"/>
      <c r="L1088" s="69"/>
      <c r="P1088" s="117"/>
      <c r="Q1088" s="69"/>
      <c r="R1088" s="69"/>
      <c r="S1088" s="69"/>
      <c r="T1088" s="69"/>
      <c r="AI1088" s="254"/>
      <c r="AO1088" s="69"/>
    </row>
    <row r="1089" s="67" customFormat="1" customHeight="1" spans="6:41">
      <c r="F1089" s="69"/>
      <c r="G1089" s="262" t="str">
        <f t="shared" si="22"/>
        <v/>
      </c>
      <c r="H1089" s="69"/>
      <c r="I1089" s="69"/>
      <c r="J1089" s="69"/>
      <c r="K1089" s="69"/>
      <c r="L1089" s="69"/>
      <c r="P1089" s="117"/>
      <c r="Q1089" s="69"/>
      <c r="R1089" s="69"/>
      <c r="S1089" s="69"/>
      <c r="T1089" s="69"/>
      <c r="AI1089" s="254"/>
      <c r="AO1089" s="69"/>
    </row>
    <row r="1090" s="67" customFormat="1" customHeight="1" spans="6:41">
      <c r="F1090" s="69"/>
      <c r="G1090" s="262" t="str">
        <f t="shared" ref="G1090:G1153" si="23">IF(H1090="","",IF(H1090=I1090,H1090,_xlfn.CONCAT(H1090,"-",I1090)))</f>
        <v/>
      </c>
      <c r="H1090" s="69"/>
      <c r="I1090" s="69"/>
      <c r="J1090" s="69"/>
      <c r="K1090" s="69"/>
      <c r="L1090" s="69"/>
      <c r="P1090" s="117"/>
      <c r="Q1090" s="69"/>
      <c r="R1090" s="69"/>
      <c r="S1090" s="69"/>
      <c r="T1090" s="69"/>
      <c r="AI1090" s="254"/>
      <c r="AO1090" s="69"/>
    </row>
    <row r="1091" s="67" customFormat="1" customHeight="1" spans="6:41">
      <c r="F1091" s="69"/>
      <c r="G1091" s="262" t="str">
        <f t="shared" si="23"/>
        <v/>
      </c>
      <c r="H1091" s="69"/>
      <c r="I1091" s="69"/>
      <c r="J1091" s="69"/>
      <c r="K1091" s="69"/>
      <c r="L1091" s="69"/>
      <c r="P1091" s="117"/>
      <c r="Q1091" s="69"/>
      <c r="R1091" s="69"/>
      <c r="S1091" s="69"/>
      <c r="T1091" s="69"/>
      <c r="AI1091" s="254"/>
      <c r="AO1091" s="69"/>
    </row>
    <row r="1092" s="67" customFormat="1" customHeight="1" spans="6:41">
      <c r="F1092" s="69"/>
      <c r="G1092" s="262" t="str">
        <f t="shared" si="23"/>
        <v/>
      </c>
      <c r="H1092" s="69"/>
      <c r="I1092" s="69"/>
      <c r="J1092" s="69"/>
      <c r="K1092" s="69"/>
      <c r="L1092" s="69"/>
      <c r="P1092" s="117"/>
      <c r="Q1092" s="69"/>
      <c r="R1092" s="69"/>
      <c r="S1092" s="69"/>
      <c r="T1092" s="69"/>
      <c r="AI1092" s="254"/>
      <c r="AO1092" s="69"/>
    </row>
    <row r="1093" s="67" customFormat="1" customHeight="1" spans="6:41">
      <c r="F1093" s="69"/>
      <c r="G1093" s="262" t="str">
        <f t="shared" si="23"/>
        <v/>
      </c>
      <c r="H1093" s="69"/>
      <c r="I1093" s="69"/>
      <c r="J1093" s="69"/>
      <c r="K1093" s="69"/>
      <c r="L1093" s="69"/>
      <c r="P1093" s="117"/>
      <c r="Q1093" s="69"/>
      <c r="R1093" s="69"/>
      <c r="S1093" s="69"/>
      <c r="T1093" s="69"/>
      <c r="AI1093" s="254"/>
      <c r="AO1093" s="69"/>
    </row>
    <row r="1094" s="67" customFormat="1" customHeight="1" spans="6:41">
      <c r="F1094" s="69"/>
      <c r="G1094" s="262" t="str">
        <f t="shared" si="23"/>
        <v/>
      </c>
      <c r="H1094" s="69"/>
      <c r="I1094" s="69"/>
      <c r="J1094" s="69"/>
      <c r="K1094" s="69"/>
      <c r="L1094" s="69"/>
      <c r="P1094" s="117"/>
      <c r="Q1094" s="69"/>
      <c r="R1094" s="69"/>
      <c r="S1094" s="69"/>
      <c r="T1094" s="69"/>
      <c r="AI1094" s="254"/>
      <c r="AO1094" s="69"/>
    </row>
    <row r="1095" s="67" customFormat="1" customHeight="1" spans="6:41">
      <c r="F1095" s="69"/>
      <c r="G1095" s="262" t="str">
        <f t="shared" si="23"/>
        <v/>
      </c>
      <c r="H1095" s="69"/>
      <c r="I1095" s="69"/>
      <c r="J1095" s="69"/>
      <c r="K1095" s="69"/>
      <c r="L1095" s="69"/>
      <c r="P1095" s="117"/>
      <c r="Q1095" s="69"/>
      <c r="R1095" s="69"/>
      <c r="S1095" s="69"/>
      <c r="T1095" s="69"/>
      <c r="AI1095" s="254"/>
      <c r="AO1095" s="69"/>
    </row>
    <row r="1096" s="67" customFormat="1" customHeight="1" spans="6:41">
      <c r="F1096" s="69"/>
      <c r="G1096" s="262" t="str">
        <f t="shared" si="23"/>
        <v/>
      </c>
      <c r="H1096" s="69"/>
      <c r="I1096" s="69"/>
      <c r="J1096" s="69"/>
      <c r="K1096" s="69"/>
      <c r="L1096" s="69"/>
      <c r="P1096" s="117"/>
      <c r="Q1096" s="69"/>
      <c r="R1096" s="69"/>
      <c r="S1096" s="69"/>
      <c r="T1096" s="69"/>
      <c r="AI1096" s="254"/>
      <c r="AO1096" s="69"/>
    </row>
    <row r="1097" s="67" customFormat="1" customHeight="1" spans="6:41">
      <c r="F1097" s="69"/>
      <c r="G1097" s="262" t="str">
        <f t="shared" si="23"/>
        <v/>
      </c>
      <c r="H1097" s="69"/>
      <c r="I1097" s="69"/>
      <c r="J1097" s="69"/>
      <c r="K1097" s="69"/>
      <c r="L1097" s="69"/>
      <c r="P1097" s="117"/>
      <c r="Q1097" s="69"/>
      <c r="R1097" s="69"/>
      <c r="S1097" s="69"/>
      <c r="T1097" s="69"/>
      <c r="AI1097" s="254"/>
      <c r="AO1097" s="69"/>
    </row>
    <row r="1098" s="67" customFormat="1" customHeight="1" spans="6:41">
      <c r="F1098" s="69"/>
      <c r="G1098" s="262" t="str">
        <f t="shared" si="23"/>
        <v/>
      </c>
      <c r="H1098" s="69"/>
      <c r="I1098" s="69"/>
      <c r="J1098" s="69"/>
      <c r="K1098" s="69"/>
      <c r="L1098" s="69"/>
      <c r="P1098" s="117"/>
      <c r="Q1098" s="69"/>
      <c r="R1098" s="69"/>
      <c r="S1098" s="69"/>
      <c r="T1098" s="69"/>
      <c r="AI1098" s="254"/>
      <c r="AO1098" s="69"/>
    </row>
    <row r="1099" s="67" customFormat="1" customHeight="1" spans="6:41">
      <c r="F1099" s="69"/>
      <c r="G1099" s="262" t="str">
        <f t="shared" si="23"/>
        <v/>
      </c>
      <c r="H1099" s="69"/>
      <c r="I1099" s="69"/>
      <c r="J1099" s="69"/>
      <c r="K1099" s="69"/>
      <c r="L1099" s="69"/>
      <c r="P1099" s="117"/>
      <c r="Q1099" s="69"/>
      <c r="R1099" s="69"/>
      <c r="S1099" s="69"/>
      <c r="T1099" s="69"/>
      <c r="AI1099" s="254"/>
      <c r="AO1099" s="69"/>
    </row>
    <row r="1100" s="67" customFormat="1" customHeight="1" spans="6:41">
      <c r="F1100" s="69"/>
      <c r="G1100" s="262" t="str">
        <f t="shared" si="23"/>
        <v/>
      </c>
      <c r="H1100" s="69"/>
      <c r="I1100" s="69"/>
      <c r="J1100" s="69"/>
      <c r="K1100" s="69"/>
      <c r="L1100" s="69"/>
      <c r="P1100" s="117"/>
      <c r="Q1100" s="69"/>
      <c r="R1100" s="69"/>
      <c r="S1100" s="69"/>
      <c r="T1100" s="69"/>
      <c r="AI1100" s="254"/>
      <c r="AO1100" s="69"/>
    </row>
    <row r="1101" s="67" customFormat="1" customHeight="1" spans="6:41">
      <c r="F1101" s="69"/>
      <c r="G1101" s="262" t="str">
        <f t="shared" si="23"/>
        <v/>
      </c>
      <c r="H1101" s="69"/>
      <c r="I1101" s="69"/>
      <c r="J1101" s="69"/>
      <c r="K1101" s="69"/>
      <c r="L1101" s="69"/>
      <c r="P1101" s="117"/>
      <c r="Q1101" s="69"/>
      <c r="R1101" s="69"/>
      <c r="S1101" s="69"/>
      <c r="T1101" s="69"/>
      <c r="AI1101" s="254"/>
      <c r="AO1101" s="69"/>
    </row>
    <row r="1102" s="67" customFormat="1" customHeight="1" spans="6:41">
      <c r="F1102" s="69"/>
      <c r="G1102" s="262" t="str">
        <f t="shared" si="23"/>
        <v/>
      </c>
      <c r="H1102" s="69"/>
      <c r="I1102" s="69"/>
      <c r="J1102" s="69"/>
      <c r="K1102" s="69"/>
      <c r="L1102" s="69"/>
      <c r="P1102" s="117"/>
      <c r="Q1102" s="69"/>
      <c r="R1102" s="69"/>
      <c r="S1102" s="69"/>
      <c r="T1102" s="69"/>
      <c r="AI1102" s="254"/>
      <c r="AO1102" s="69"/>
    </row>
    <row r="1103" s="67" customFormat="1" customHeight="1" spans="6:41">
      <c r="F1103" s="69"/>
      <c r="G1103" s="262" t="str">
        <f t="shared" si="23"/>
        <v/>
      </c>
      <c r="H1103" s="69"/>
      <c r="I1103" s="69"/>
      <c r="J1103" s="69"/>
      <c r="K1103" s="69"/>
      <c r="L1103" s="69"/>
      <c r="P1103" s="117"/>
      <c r="Q1103" s="69"/>
      <c r="R1103" s="69"/>
      <c r="S1103" s="69"/>
      <c r="T1103" s="69"/>
      <c r="AI1103" s="254"/>
      <c r="AO1103" s="69"/>
    </row>
    <row r="1104" s="67" customFormat="1" customHeight="1" spans="6:41">
      <c r="F1104" s="69"/>
      <c r="G1104" s="262" t="str">
        <f t="shared" si="23"/>
        <v/>
      </c>
      <c r="H1104" s="69"/>
      <c r="I1104" s="69"/>
      <c r="J1104" s="69"/>
      <c r="K1104" s="69"/>
      <c r="L1104" s="69"/>
      <c r="P1104" s="117"/>
      <c r="Q1104" s="69"/>
      <c r="R1104" s="69"/>
      <c r="S1104" s="69"/>
      <c r="T1104" s="69"/>
      <c r="AI1104" s="254"/>
      <c r="AO1104" s="69"/>
    </row>
    <row r="1105" s="67" customFormat="1" customHeight="1" spans="6:41">
      <c r="F1105" s="69"/>
      <c r="G1105" s="262" t="str">
        <f t="shared" si="23"/>
        <v/>
      </c>
      <c r="H1105" s="69"/>
      <c r="I1105" s="69"/>
      <c r="J1105" s="69"/>
      <c r="K1105" s="69"/>
      <c r="L1105" s="69"/>
      <c r="P1105" s="117"/>
      <c r="Q1105" s="69"/>
      <c r="R1105" s="69"/>
      <c r="S1105" s="69"/>
      <c r="T1105" s="69"/>
      <c r="AI1105" s="254"/>
      <c r="AO1105" s="69"/>
    </row>
    <row r="1106" s="67" customFormat="1" customHeight="1" spans="6:41">
      <c r="F1106" s="69"/>
      <c r="G1106" s="262" t="str">
        <f t="shared" si="23"/>
        <v/>
      </c>
      <c r="H1106" s="69"/>
      <c r="I1106" s="69"/>
      <c r="J1106" s="69"/>
      <c r="K1106" s="69"/>
      <c r="L1106" s="69"/>
      <c r="P1106" s="117"/>
      <c r="Q1106" s="69"/>
      <c r="R1106" s="69"/>
      <c r="S1106" s="69"/>
      <c r="T1106" s="69"/>
      <c r="AI1106" s="254"/>
      <c r="AO1106" s="69"/>
    </row>
    <row r="1107" s="67" customFormat="1" customHeight="1" spans="6:41">
      <c r="F1107" s="69"/>
      <c r="G1107" s="262" t="str">
        <f t="shared" si="23"/>
        <v/>
      </c>
      <c r="H1107" s="69"/>
      <c r="I1107" s="69"/>
      <c r="J1107" s="69"/>
      <c r="K1107" s="69"/>
      <c r="L1107" s="69"/>
      <c r="P1107" s="117"/>
      <c r="Q1107" s="69"/>
      <c r="R1107" s="69"/>
      <c r="S1107" s="69"/>
      <c r="T1107" s="69"/>
      <c r="AI1107" s="254"/>
      <c r="AO1107" s="69"/>
    </row>
    <row r="1108" s="67" customFormat="1" customHeight="1" spans="6:41">
      <c r="F1108" s="69"/>
      <c r="G1108" s="262" t="str">
        <f t="shared" si="23"/>
        <v/>
      </c>
      <c r="H1108" s="69"/>
      <c r="I1108" s="69"/>
      <c r="J1108" s="69"/>
      <c r="K1108" s="69"/>
      <c r="L1108" s="69"/>
      <c r="P1108" s="117"/>
      <c r="Q1108" s="69"/>
      <c r="R1108" s="69"/>
      <c r="S1108" s="69"/>
      <c r="T1108" s="69"/>
      <c r="AI1108" s="254"/>
      <c r="AO1108" s="69"/>
    </row>
    <row r="1109" s="67" customFormat="1" customHeight="1" spans="6:41">
      <c r="F1109" s="69"/>
      <c r="G1109" s="262" t="str">
        <f t="shared" si="23"/>
        <v/>
      </c>
      <c r="H1109" s="69"/>
      <c r="I1109" s="69"/>
      <c r="J1109" s="69"/>
      <c r="K1109" s="69"/>
      <c r="L1109" s="69"/>
      <c r="P1109" s="117"/>
      <c r="Q1109" s="69"/>
      <c r="R1109" s="69"/>
      <c r="S1109" s="69"/>
      <c r="T1109" s="69"/>
      <c r="AI1109" s="254"/>
      <c r="AO1109" s="69"/>
    </row>
    <row r="1110" s="67" customFormat="1" customHeight="1" spans="6:41">
      <c r="F1110" s="69"/>
      <c r="G1110" s="262" t="str">
        <f t="shared" si="23"/>
        <v/>
      </c>
      <c r="H1110" s="69"/>
      <c r="I1110" s="69"/>
      <c r="J1110" s="69"/>
      <c r="K1110" s="69"/>
      <c r="L1110" s="69"/>
      <c r="P1110" s="117"/>
      <c r="Q1110" s="69"/>
      <c r="R1110" s="69"/>
      <c r="S1110" s="69"/>
      <c r="T1110" s="69"/>
      <c r="AI1110" s="254"/>
      <c r="AO1110" s="69"/>
    </row>
    <row r="1111" s="67" customFormat="1" customHeight="1" spans="6:41">
      <c r="F1111" s="69"/>
      <c r="G1111" s="262" t="str">
        <f t="shared" si="23"/>
        <v/>
      </c>
      <c r="H1111" s="69"/>
      <c r="I1111" s="69"/>
      <c r="J1111" s="69"/>
      <c r="K1111" s="69"/>
      <c r="L1111" s="69"/>
      <c r="P1111" s="117"/>
      <c r="Q1111" s="69"/>
      <c r="R1111" s="69"/>
      <c r="S1111" s="69"/>
      <c r="T1111" s="69"/>
      <c r="AI1111" s="254"/>
      <c r="AO1111" s="69"/>
    </row>
    <row r="1112" s="67" customFormat="1" customHeight="1" spans="6:41">
      <c r="F1112" s="69"/>
      <c r="G1112" s="262" t="str">
        <f t="shared" si="23"/>
        <v/>
      </c>
      <c r="H1112" s="69"/>
      <c r="I1112" s="69"/>
      <c r="J1112" s="69"/>
      <c r="K1112" s="69"/>
      <c r="L1112" s="69"/>
      <c r="P1112" s="117"/>
      <c r="Q1112" s="69"/>
      <c r="R1112" s="69"/>
      <c r="S1112" s="69"/>
      <c r="T1112" s="69"/>
      <c r="AI1112" s="254"/>
      <c r="AO1112" s="69"/>
    </row>
    <row r="1113" s="67" customFormat="1" customHeight="1" spans="6:41">
      <c r="F1113" s="69"/>
      <c r="G1113" s="262" t="str">
        <f t="shared" si="23"/>
        <v/>
      </c>
      <c r="H1113" s="69"/>
      <c r="I1113" s="69"/>
      <c r="J1113" s="69"/>
      <c r="K1113" s="69"/>
      <c r="L1113" s="69"/>
      <c r="P1113" s="117"/>
      <c r="Q1113" s="69"/>
      <c r="R1113" s="69"/>
      <c r="S1113" s="69"/>
      <c r="T1113" s="69"/>
      <c r="AI1113" s="254"/>
      <c r="AO1113" s="69"/>
    </row>
    <row r="1114" s="67" customFormat="1" customHeight="1" spans="6:41">
      <c r="F1114" s="69"/>
      <c r="G1114" s="262" t="str">
        <f t="shared" si="23"/>
        <v/>
      </c>
      <c r="H1114" s="69"/>
      <c r="I1114" s="69"/>
      <c r="J1114" s="69"/>
      <c r="K1114" s="69"/>
      <c r="L1114" s="69"/>
      <c r="P1114" s="117"/>
      <c r="Q1114" s="69"/>
      <c r="R1114" s="69"/>
      <c r="S1114" s="69"/>
      <c r="T1114" s="69"/>
      <c r="AI1114" s="254"/>
      <c r="AO1114" s="69"/>
    </row>
    <row r="1115" s="67" customFormat="1" customHeight="1" spans="6:41">
      <c r="F1115" s="69"/>
      <c r="G1115" s="262" t="str">
        <f t="shared" si="23"/>
        <v/>
      </c>
      <c r="H1115" s="69"/>
      <c r="I1115" s="69"/>
      <c r="J1115" s="69"/>
      <c r="K1115" s="69"/>
      <c r="L1115" s="69"/>
      <c r="P1115" s="117"/>
      <c r="Q1115" s="69"/>
      <c r="R1115" s="69"/>
      <c r="S1115" s="69"/>
      <c r="T1115" s="69"/>
      <c r="AI1115" s="254"/>
      <c r="AO1115" s="69"/>
    </row>
    <row r="1116" s="67" customFormat="1" customHeight="1" spans="6:41">
      <c r="F1116" s="69"/>
      <c r="G1116" s="262" t="str">
        <f t="shared" si="23"/>
        <v/>
      </c>
      <c r="H1116" s="69"/>
      <c r="I1116" s="69"/>
      <c r="J1116" s="69"/>
      <c r="K1116" s="69"/>
      <c r="L1116" s="69"/>
      <c r="P1116" s="117"/>
      <c r="Q1116" s="69"/>
      <c r="R1116" s="69"/>
      <c r="S1116" s="69"/>
      <c r="T1116" s="69"/>
      <c r="AI1116" s="254"/>
      <c r="AO1116" s="69"/>
    </row>
    <row r="1117" s="67" customFormat="1" customHeight="1" spans="6:41">
      <c r="F1117" s="69"/>
      <c r="G1117" s="262" t="str">
        <f t="shared" si="23"/>
        <v/>
      </c>
      <c r="H1117" s="69"/>
      <c r="I1117" s="69"/>
      <c r="J1117" s="69"/>
      <c r="K1117" s="69"/>
      <c r="L1117" s="69"/>
      <c r="P1117" s="117"/>
      <c r="Q1117" s="69"/>
      <c r="R1117" s="69"/>
      <c r="S1117" s="69"/>
      <c r="T1117" s="69"/>
      <c r="AI1117" s="254"/>
      <c r="AO1117" s="69"/>
    </row>
    <row r="1118" s="67" customFormat="1" customHeight="1" spans="6:41">
      <c r="F1118" s="69"/>
      <c r="G1118" s="262" t="str">
        <f t="shared" si="23"/>
        <v/>
      </c>
      <c r="H1118" s="69"/>
      <c r="I1118" s="69"/>
      <c r="J1118" s="69"/>
      <c r="K1118" s="69"/>
      <c r="L1118" s="69"/>
      <c r="P1118" s="117"/>
      <c r="Q1118" s="69"/>
      <c r="R1118" s="69"/>
      <c r="S1118" s="69"/>
      <c r="T1118" s="69"/>
      <c r="AI1118" s="254"/>
      <c r="AO1118" s="69"/>
    </row>
    <row r="1119" s="67" customFormat="1" customHeight="1" spans="6:41">
      <c r="F1119" s="69"/>
      <c r="G1119" s="262" t="str">
        <f t="shared" si="23"/>
        <v/>
      </c>
      <c r="H1119" s="69"/>
      <c r="I1119" s="69"/>
      <c r="J1119" s="69"/>
      <c r="K1119" s="69"/>
      <c r="L1119" s="69"/>
      <c r="P1119" s="117"/>
      <c r="Q1119" s="69"/>
      <c r="R1119" s="69"/>
      <c r="S1119" s="69"/>
      <c r="T1119" s="69"/>
      <c r="AI1119" s="254"/>
      <c r="AO1119" s="69"/>
    </row>
    <row r="1120" s="67" customFormat="1" customHeight="1" spans="6:41">
      <c r="F1120" s="69"/>
      <c r="G1120" s="262" t="str">
        <f t="shared" si="23"/>
        <v/>
      </c>
      <c r="H1120" s="69"/>
      <c r="I1120" s="69"/>
      <c r="J1120" s="69"/>
      <c r="K1120" s="69"/>
      <c r="L1120" s="69"/>
      <c r="P1120" s="117"/>
      <c r="Q1120" s="69"/>
      <c r="R1120" s="69"/>
      <c r="S1120" s="69"/>
      <c r="T1120" s="69"/>
      <c r="AI1120" s="254"/>
      <c r="AO1120" s="69"/>
    </row>
    <row r="1121" s="67" customFormat="1" customHeight="1" spans="6:41">
      <c r="F1121" s="69"/>
      <c r="G1121" s="262" t="str">
        <f t="shared" si="23"/>
        <v/>
      </c>
      <c r="H1121" s="69"/>
      <c r="I1121" s="69"/>
      <c r="J1121" s="69"/>
      <c r="K1121" s="69"/>
      <c r="L1121" s="69"/>
      <c r="P1121" s="117"/>
      <c r="Q1121" s="69"/>
      <c r="R1121" s="69"/>
      <c r="S1121" s="69"/>
      <c r="T1121" s="69"/>
      <c r="AI1121" s="254"/>
      <c r="AO1121" s="69"/>
    </row>
    <row r="1122" s="67" customFormat="1" customHeight="1" spans="6:41">
      <c r="F1122" s="69"/>
      <c r="G1122" s="262" t="str">
        <f t="shared" si="23"/>
        <v/>
      </c>
      <c r="H1122" s="69"/>
      <c r="I1122" s="69"/>
      <c r="J1122" s="69"/>
      <c r="K1122" s="69"/>
      <c r="L1122" s="69"/>
      <c r="P1122" s="117"/>
      <c r="Q1122" s="69"/>
      <c r="R1122" s="69"/>
      <c r="S1122" s="69"/>
      <c r="T1122" s="69"/>
      <c r="AI1122" s="254"/>
      <c r="AO1122" s="69"/>
    </row>
    <row r="1123" s="67" customFormat="1" customHeight="1" spans="6:41">
      <c r="F1123" s="69"/>
      <c r="G1123" s="262" t="str">
        <f t="shared" si="23"/>
        <v/>
      </c>
      <c r="H1123" s="69"/>
      <c r="I1123" s="69"/>
      <c r="J1123" s="69"/>
      <c r="K1123" s="69"/>
      <c r="L1123" s="69"/>
      <c r="P1123" s="117"/>
      <c r="Q1123" s="69"/>
      <c r="R1123" s="69"/>
      <c r="S1123" s="69"/>
      <c r="T1123" s="69"/>
      <c r="AI1123" s="254"/>
      <c r="AO1123" s="69"/>
    </row>
    <row r="1124" s="67" customFormat="1" customHeight="1" spans="6:41">
      <c r="F1124" s="69"/>
      <c r="G1124" s="262" t="str">
        <f t="shared" si="23"/>
        <v/>
      </c>
      <c r="H1124" s="69"/>
      <c r="I1124" s="69"/>
      <c r="J1124" s="69"/>
      <c r="K1124" s="69"/>
      <c r="L1124" s="69"/>
      <c r="P1124" s="117"/>
      <c r="Q1124" s="69"/>
      <c r="R1124" s="69"/>
      <c r="S1124" s="69"/>
      <c r="T1124" s="69"/>
      <c r="AI1124" s="254"/>
      <c r="AO1124" s="69"/>
    </row>
    <row r="1125" s="67" customFormat="1" customHeight="1" spans="6:41">
      <c r="F1125" s="69"/>
      <c r="G1125" s="262" t="str">
        <f t="shared" si="23"/>
        <v/>
      </c>
      <c r="H1125" s="69"/>
      <c r="I1125" s="69"/>
      <c r="J1125" s="69"/>
      <c r="K1125" s="69"/>
      <c r="L1125" s="69"/>
      <c r="P1125" s="117"/>
      <c r="Q1125" s="69"/>
      <c r="R1125" s="69"/>
      <c r="S1125" s="69"/>
      <c r="T1125" s="69"/>
      <c r="AI1125" s="254"/>
      <c r="AO1125" s="69"/>
    </row>
    <row r="1126" s="67" customFormat="1" customHeight="1" spans="6:41">
      <c r="F1126" s="69"/>
      <c r="G1126" s="262" t="str">
        <f t="shared" si="23"/>
        <v/>
      </c>
      <c r="H1126" s="69"/>
      <c r="I1126" s="69"/>
      <c r="J1126" s="69"/>
      <c r="K1126" s="69"/>
      <c r="L1126" s="69"/>
      <c r="P1126" s="117"/>
      <c r="Q1126" s="69"/>
      <c r="R1126" s="69"/>
      <c r="S1126" s="69"/>
      <c r="T1126" s="69"/>
      <c r="AI1126" s="254"/>
      <c r="AO1126" s="69"/>
    </row>
    <row r="1127" s="67" customFormat="1" customHeight="1" spans="6:41">
      <c r="F1127" s="69"/>
      <c r="G1127" s="262" t="str">
        <f t="shared" si="23"/>
        <v/>
      </c>
      <c r="H1127" s="69"/>
      <c r="I1127" s="69"/>
      <c r="J1127" s="69"/>
      <c r="K1127" s="69"/>
      <c r="L1127" s="69"/>
      <c r="P1127" s="117"/>
      <c r="Q1127" s="69"/>
      <c r="R1127" s="69"/>
      <c r="S1127" s="69"/>
      <c r="T1127" s="69"/>
      <c r="AI1127" s="254"/>
      <c r="AO1127" s="69"/>
    </row>
    <row r="1128" s="67" customFormat="1" customHeight="1" spans="6:41">
      <c r="F1128" s="69"/>
      <c r="G1128" s="262" t="str">
        <f t="shared" si="23"/>
        <v/>
      </c>
      <c r="H1128" s="69"/>
      <c r="I1128" s="69"/>
      <c r="J1128" s="69"/>
      <c r="K1128" s="69"/>
      <c r="L1128" s="69"/>
      <c r="P1128" s="117"/>
      <c r="Q1128" s="69"/>
      <c r="R1128" s="69"/>
      <c r="S1128" s="69"/>
      <c r="T1128" s="69"/>
      <c r="AI1128" s="254"/>
      <c r="AO1128" s="69"/>
    </row>
    <row r="1129" s="67" customFormat="1" customHeight="1" spans="6:41">
      <c r="F1129" s="69"/>
      <c r="G1129" s="262" t="str">
        <f t="shared" si="23"/>
        <v/>
      </c>
      <c r="H1129" s="69"/>
      <c r="I1129" s="69"/>
      <c r="J1129" s="69"/>
      <c r="K1129" s="69"/>
      <c r="L1129" s="69"/>
      <c r="P1129" s="117"/>
      <c r="Q1129" s="69"/>
      <c r="R1129" s="69"/>
      <c r="S1129" s="69"/>
      <c r="T1129" s="69"/>
      <c r="AI1129" s="254"/>
      <c r="AO1129" s="69"/>
    </row>
    <row r="1130" s="67" customFormat="1" customHeight="1" spans="6:41">
      <c r="F1130" s="69"/>
      <c r="G1130" s="262" t="str">
        <f t="shared" si="23"/>
        <v/>
      </c>
      <c r="H1130" s="69"/>
      <c r="I1130" s="69"/>
      <c r="J1130" s="69"/>
      <c r="K1130" s="69"/>
      <c r="L1130" s="69"/>
      <c r="P1130" s="117"/>
      <c r="Q1130" s="69"/>
      <c r="R1130" s="69"/>
      <c r="S1130" s="69"/>
      <c r="T1130" s="69"/>
      <c r="AI1130" s="254"/>
      <c r="AO1130" s="69"/>
    </row>
    <row r="1131" s="67" customFormat="1" customHeight="1" spans="6:41">
      <c r="F1131" s="69"/>
      <c r="G1131" s="262" t="str">
        <f t="shared" si="23"/>
        <v/>
      </c>
      <c r="H1131" s="69"/>
      <c r="I1131" s="69"/>
      <c r="J1131" s="69"/>
      <c r="K1131" s="69"/>
      <c r="L1131" s="69"/>
      <c r="P1131" s="117"/>
      <c r="Q1131" s="69"/>
      <c r="R1131" s="69"/>
      <c r="S1131" s="69"/>
      <c r="T1131" s="69"/>
      <c r="AI1131" s="254"/>
      <c r="AO1131" s="69"/>
    </row>
    <row r="1132" s="67" customFormat="1" customHeight="1" spans="6:41">
      <c r="F1132" s="69"/>
      <c r="G1132" s="262" t="str">
        <f t="shared" si="23"/>
        <v/>
      </c>
      <c r="H1132" s="69"/>
      <c r="I1132" s="69"/>
      <c r="J1132" s="69"/>
      <c r="K1132" s="69"/>
      <c r="L1132" s="69"/>
      <c r="P1132" s="117"/>
      <c r="Q1132" s="69"/>
      <c r="R1132" s="69"/>
      <c r="S1132" s="69"/>
      <c r="T1132" s="69"/>
      <c r="AI1132" s="254"/>
      <c r="AO1132" s="69"/>
    </row>
    <row r="1133" s="67" customFormat="1" customHeight="1" spans="6:41">
      <c r="F1133" s="69"/>
      <c r="G1133" s="262" t="str">
        <f t="shared" si="23"/>
        <v/>
      </c>
      <c r="H1133" s="69"/>
      <c r="I1133" s="69"/>
      <c r="J1133" s="69"/>
      <c r="K1133" s="69"/>
      <c r="L1133" s="69"/>
      <c r="P1133" s="117"/>
      <c r="Q1133" s="69"/>
      <c r="R1133" s="69"/>
      <c r="S1133" s="69"/>
      <c r="T1133" s="69"/>
      <c r="AI1133" s="254"/>
      <c r="AO1133" s="69"/>
    </row>
    <row r="1134" s="67" customFormat="1" customHeight="1" spans="6:41">
      <c r="F1134" s="69"/>
      <c r="G1134" s="262" t="str">
        <f t="shared" si="23"/>
        <v/>
      </c>
      <c r="H1134" s="69"/>
      <c r="I1134" s="69"/>
      <c r="J1134" s="69"/>
      <c r="K1134" s="69"/>
      <c r="L1134" s="69"/>
      <c r="P1134" s="117"/>
      <c r="Q1134" s="69"/>
      <c r="R1134" s="69"/>
      <c r="S1134" s="69"/>
      <c r="T1134" s="69"/>
      <c r="AI1134" s="254"/>
      <c r="AO1134" s="69"/>
    </row>
    <row r="1135" s="67" customFormat="1" customHeight="1" spans="6:41">
      <c r="F1135" s="69"/>
      <c r="G1135" s="262" t="str">
        <f t="shared" si="23"/>
        <v/>
      </c>
      <c r="H1135" s="69"/>
      <c r="I1135" s="69"/>
      <c r="J1135" s="69"/>
      <c r="K1135" s="69"/>
      <c r="L1135" s="69"/>
      <c r="P1135" s="117"/>
      <c r="Q1135" s="69"/>
      <c r="R1135" s="69"/>
      <c r="S1135" s="69"/>
      <c r="T1135" s="69"/>
      <c r="AI1135" s="254"/>
      <c r="AO1135" s="69"/>
    </row>
    <row r="1136" s="67" customFormat="1" customHeight="1" spans="6:41">
      <c r="F1136" s="69"/>
      <c r="G1136" s="262" t="str">
        <f t="shared" si="23"/>
        <v/>
      </c>
      <c r="H1136" s="69"/>
      <c r="I1136" s="69"/>
      <c r="J1136" s="69"/>
      <c r="K1136" s="69"/>
      <c r="L1136" s="69"/>
      <c r="P1136" s="117"/>
      <c r="Q1136" s="69"/>
      <c r="R1136" s="69"/>
      <c r="S1136" s="69"/>
      <c r="T1136" s="69"/>
      <c r="AI1136" s="254"/>
      <c r="AO1136" s="69"/>
    </row>
    <row r="1137" s="67" customFormat="1" customHeight="1" spans="6:41">
      <c r="F1137" s="69"/>
      <c r="G1137" s="262" t="str">
        <f t="shared" si="23"/>
        <v/>
      </c>
      <c r="H1137" s="69"/>
      <c r="I1137" s="69"/>
      <c r="J1137" s="69"/>
      <c r="K1137" s="69"/>
      <c r="L1137" s="69"/>
      <c r="P1137" s="117"/>
      <c r="Q1137" s="69"/>
      <c r="R1137" s="69"/>
      <c r="S1137" s="69"/>
      <c r="T1137" s="69"/>
      <c r="AI1137" s="254"/>
      <c r="AO1137" s="69"/>
    </row>
    <row r="1138" s="67" customFormat="1" customHeight="1" spans="6:41">
      <c r="F1138" s="69"/>
      <c r="G1138" s="262" t="str">
        <f t="shared" si="23"/>
        <v/>
      </c>
      <c r="H1138" s="69"/>
      <c r="I1138" s="69"/>
      <c r="J1138" s="69"/>
      <c r="K1138" s="69"/>
      <c r="L1138" s="69"/>
      <c r="P1138" s="117"/>
      <c r="Q1138" s="69"/>
      <c r="R1138" s="69"/>
      <c r="S1138" s="69"/>
      <c r="T1138" s="69"/>
      <c r="AI1138" s="254"/>
      <c r="AO1138" s="69"/>
    </row>
    <row r="1139" s="67" customFormat="1" customHeight="1" spans="6:41">
      <c r="F1139" s="69"/>
      <c r="G1139" s="262" t="str">
        <f t="shared" si="23"/>
        <v/>
      </c>
      <c r="H1139" s="69"/>
      <c r="I1139" s="69"/>
      <c r="J1139" s="69"/>
      <c r="K1139" s="69"/>
      <c r="L1139" s="69"/>
      <c r="P1139" s="117"/>
      <c r="Q1139" s="69"/>
      <c r="R1139" s="69"/>
      <c r="S1139" s="69"/>
      <c r="T1139" s="69"/>
      <c r="AI1139" s="254"/>
      <c r="AO1139" s="69"/>
    </row>
    <row r="1140" s="67" customFormat="1" customHeight="1" spans="6:41">
      <c r="F1140" s="69"/>
      <c r="G1140" s="262" t="str">
        <f t="shared" si="23"/>
        <v/>
      </c>
      <c r="H1140" s="69"/>
      <c r="I1140" s="69"/>
      <c r="J1140" s="69"/>
      <c r="K1140" s="69"/>
      <c r="L1140" s="69"/>
      <c r="P1140" s="117"/>
      <c r="Q1140" s="69"/>
      <c r="R1140" s="69"/>
      <c r="S1140" s="69"/>
      <c r="T1140" s="69"/>
      <c r="AI1140" s="254"/>
      <c r="AO1140" s="69"/>
    </row>
    <row r="1141" s="67" customFormat="1" customHeight="1" spans="6:41">
      <c r="F1141" s="69"/>
      <c r="G1141" s="262" t="str">
        <f t="shared" si="23"/>
        <v/>
      </c>
      <c r="H1141" s="69"/>
      <c r="I1141" s="69"/>
      <c r="J1141" s="69"/>
      <c r="K1141" s="69"/>
      <c r="L1141" s="69"/>
      <c r="P1141" s="117"/>
      <c r="Q1141" s="69"/>
      <c r="R1141" s="69"/>
      <c r="S1141" s="69"/>
      <c r="T1141" s="69"/>
      <c r="AI1141" s="254"/>
      <c r="AO1141" s="69"/>
    </row>
    <row r="1142" s="67" customFormat="1" customHeight="1" spans="6:41">
      <c r="F1142" s="69"/>
      <c r="G1142" s="262" t="str">
        <f t="shared" si="23"/>
        <v/>
      </c>
      <c r="H1142" s="69"/>
      <c r="I1142" s="69"/>
      <c r="J1142" s="69"/>
      <c r="K1142" s="69"/>
      <c r="L1142" s="69"/>
      <c r="P1142" s="117"/>
      <c r="Q1142" s="69"/>
      <c r="R1142" s="69"/>
      <c r="S1142" s="69"/>
      <c r="T1142" s="69"/>
      <c r="AI1142" s="254"/>
      <c r="AO1142" s="69"/>
    </row>
    <row r="1143" s="67" customFormat="1" customHeight="1" spans="6:41">
      <c r="F1143" s="69"/>
      <c r="G1143" s="262" t="str">
        <f t="shared" si="23"/>
        <v/>
      </c>
      <c r="H1143" s="69"/>
      <c r="I1143" s="69"/>
      <c r="J1143" s="69"/>
      <c r="K1143" s="69"/>
      <c r="L1143" s="69"/>
      <c r="P1143" s="117"/>
      <c r="Q1143" s="69"/>
      <c r="R1143" s="69"/>
      <c r="S1143" s="69"/>
      <c r="T1143" s="69"/>
      <c r="AI1143" s="254"/>
      <c r="AO1143" s="69"/>
    </row>
    <row r="1144" s="67" customFormat="1" customHeight="1" spans="6:41">
      <c r="F1144" s="69"/>
      <c r="G1144" s="262" t="str">
        <f t="shared" si="23"/>
        <v/>
      </c>
      <c r="H1144" s="69"/>
      <c r="I1144" s="69"/>
      <c r="J1144" s="69"/>
      <c r="K1144" s="69"/>
      <c r="L1144" s="69"/>
      <c r="P1144" s="117"/>
      <c r="Q1144" s="69"/>
      <c r="R1144" s="69"/>
      <c r="S1144" s="69"/>
      <c r="T1144" s="69"/>
      <c r="AI1144" s="254"/>
      <c r="AO1144" s="69"/>
    </row>
    <row r="1145" s="67" customFormat="1" customHeight="1" spans="6:41">
      <c r="F1145" s="69"/>
      <c r="G1145" s="262" t="str">
        <f t="shared" si="23"/>
        <v/>
      </c>
      <c r="H1145" s="69"/>
      <c r="I1145" s="69"/>
      <c r="J1145" s="69"/>
      <c r="K1145" s="69"/>
      <c r="L1145" s="69"/>
      <c r="P1145" s="117"/>
      <c r="Q1145" s="69"/>
      <c r="R1145" s="69"/>
      <c r="S1145" s="69"/>
      <c r="T1145" s="69"/>
      <c r="AI1145" s="254"/>
      <c r="AO1145" s="69"/>
    </row>
    <row r="1146" s="67" customFormat="1" customHeight="1" spans="6:41">
      <c r="F1146" s="69"/>
      <c r="G1146" s="262" t="str">
        <f t="shared" si="23"/>
        <v/>
      </c>
      <c r="H1146" s="69"/>
      <c r="I1146" s="69"/>
      <c r="J1146" s="69"/>
      <c r="K1146" s="69"/>
      <c r="L1146" s="69"/>
      <c r="P1146" s="117"/>
      <c r="Q1146" s="69"/>
      <c r="R1146" s="69"/>
      <c r="S1146" s="69"/>
      <c r="T1146" s="69"/>
      <c r="AI1146" s="254"/>
      <c r="AO1146" s="69"/>
    </row>
    <row r="1147" s="67" customFormat="1" customHeight="1" spans="6:41">
      <c r="F1147" s="69"/>
      <c r="G1147" s="262" t="str">
        <f t="shared" si="23"/>
        <v/>
      </c>
      <c r="H1147" s="69"/>
      <c r="I1147" s="69"/>
      <c r="J1147" s="69"/>
      <c r="K1147" s="69"/>
      <c r="L1147" s="69"/>
      <c r="P1147" s="117"/>
      <c r="Q1147" s="69"/>
      <c r="R1147" s="69"/>
      <c r="S1147" s="69"/>
      <c r="T1147" s="69"/>
      <c r="AI1147" s="254"/>
      <c r="AO1147" s="69"/>
    </row>
    <row r="1148" s="67" customFormat="1" customHeight="1" spans="6:41">
      <c r="F1148" s="69"/>
      <c r="G1148" s="262" t="str">
        <f t="shared" si="23"/>
        <v/>
      </c>
      <c r="H1148" s="69"/>
      <c r="I1148" s="69"/>
      <c r="J1148" s="69"/>
      <c r="K1148" s="69"/>
      <c r="L1148" s="69"/>
      <c r="P1148" s="117"/>
      <c r="Q1148" s="69"/>
      <c r="R1148" s="69"/>
      <c r="S1148" s="69"/>
      <c r="T1148" s="69"/>
      <c r="AI1148" s="254"/>
      <c r="AO1148" s="69"/>
    </row>
    <row r="1149" s="67" customFormat="1" customHeight="1" spans="6:41">
      <c r="F1149" s="69"/>
      <c r="G1149" s="262" t="str">
        <f t="shared" si="23"/>
        <v/>
      </c>
      <c r="H1149" s="69"/>
      <c r="I1149" s="69"/>
      <c r="J1149" s="69"/>
      <c r="K1149" s="69"/>
      <c r="L1149" s="69"/>
      <c r="P1149" s="117"/>
      <c r="Q1149" s="69"/>
      <c r="R1149" s="69"/>
      <c r="S1149" s="69"/>
      <c r="T1149" s="69"/>
      <c r="AI1149" s="254"/>
      <c r="AO1149" s="69"/>
    </row>
    <row r="1150" s="67" customFormat="1" customHeight="1" spans="6:41">
      <c r="F1150" s="69"/>
      <c r="G1150" s="262" t="str">
        <f t="shared" si="23"/>
        <v/>
      </c>
      <c r="H1150" s="69"/>
      <c r="I1150" s="69"/>
      <c r="J1150" s="69"/>
      <c r="K1150" s="69"/>
      <c r="L1150" s="69"/>
      <c r="P1150" s="117"/>
      <c r="Q1150" s="69"/>
      <c r="R1150" s="69"/>
      <c r="S1150" s="69"/>
      <c r="T1150" s="69"/>
      <c r="AI1150" s="254"/>
      <c r="AO1150" s="69"/>
    </row>
    <row r="1151" s="67" customFormat="1" customHeight="1" spans="6:41">
      <c r="F1151" s="69"/>
      <c r="G1151" s="262" t="str">
        <f t="shared" si="23"/>
        <v/>
      </c>
      <c r="H1151" s="69"/>
      <c r="I1151" s="69"/>
      <c r="J1151" s="69"/>
      <c r="K1151" s="69"/>
      <c r="L1151" s="69"/>
      <c r="P1151" s="117"/>
      <c r="Q1151" s="69"/>
      <c r="R1151" s="69"/>
      <c r="S1151" s="69"/>
      <c r="T1151" s="69"/>
      <c r="AI1151" s="254"/>
      <c r="AO1151" s="69"/>
    </row>
    <row r="1152" s="67" customFormat="1" customHeight="1" spans="6:41">
      <c r="F1152" s="69"/>
      <c r="G1152" s="262" t="str">
        <f t="shared" si="23"/>
        <v/>
      </c>
      <c r="H1152" s="69"/>
      <c r="I1152" s="69"/>
      <c r="J1152" s="69"/>
      <c r="K1152" s="69"/>
      <c r="L1152" s="69"/>
      <c r="P1152" s="117"/>
      <c r="Q1152" s="69"/>
      <c r="R1152" s="69"/>
      <c r="S1152" s="69"/>
      <c r="T1152" s="69"/>
      <c r="AI1152" s="254"/>
      <c r="AO1152" s="69"/>
    </row>
    <row r="1153" s="67" customFormat="1" customHeight="1" spans="6:41">
      <c r="F1153" s="69"/>
      <c r="G1153" s="262" t="str">
        <f t="shared" si="23"/>
        <v/>
      </c>
      <c r="H1153" s="69"/>
      <c r="I1153" s="69"/>
      <c r="J1153" s="69"/>
      <c r="K1153" s="69"/>
      <c r="L1153" s="69"/>
      <c r="P1153" s="117"/>
      <c r="Q1153" s="69"/>
      <c r="R1153" s="69"/>
      <c r="S1153" s="69"/>
      <c r="T1153" s="69"/>
      <c r="AI1153" s="254"/>
      <c r="AO1153" s="69"/>
    </row>
    <row r="1154" s="67" customFormat="1" customHeight="1" spans="6:41">
      <c r="F1154" s="69"/>
      <c r="G1154" s="262" t="str">
        <f t="shared" ref="G1154:G1217" si="24">IF(H1154="","",IF(H1154=I1154,H1154,_xlfn.CONCAT(H1154,"-",I1154)))</f>
        <v/>
      </c>
      <c r="H1154" s="69"/>
      <c r="I1154" s="69"/>
      <c r="J1154" s="69"/>
      <c r="K1154" s="69"/>
      <c r="L1154" s="69"/>
      <c r="P1154" s="117"/>
      <c r="Q1154" s="69"/>
      <c r="R1154" s="69"/>
      <c r="S1154" s="69"/>
      <c r="T1154" s="69"/>
      <c r="AI1154" s="254"/>
      <c r="AO1154" s="69"/>
    </row>
    <row r="1155" s="67" customFormat="1" customHeight="1" spans="6:41">
      <c r="F1155" s="69"/>
      <c r="G1155" s="262" t="str">
        <f t="shared" si="24"/>
        <v/>
      </c>
      <c r="H1155" s="69"/>
      <c r="I1155" s="69"/>
      <c r="J1155" s="69"/>
      <c r="K1155" s="69"/>
      <c r="L1155" s="69"/>
      <c r="P1155" s="117"/>
      <c r="Q1155" s="69"/>
      <c r="R1155" s="69"/>
      <c r="S1155" s="69"/>
      <c r="T1155" s="69"/>
      <c r="AI1155" s="254"/>
      <c r="AO1155" s="69"/>
    </row>
    <row r="1156" s="67" customFormat="1" customHeight="1" spans="6:41">
      <c r="F1156" s="69"/>
      <c r="G1156" s="262" t="str">
        <f t="shared" si="24"/>
        <v/>
      </c>
      <c r="H1156" s="69"/>
      <c r="I1156" s="69"/>
      <c r="J1156" s="69"/>
      <c r="K1156" s="69"/>
      <c r="L1156" s="69"/>
      <c r="P1156" s="117"/>
      <c r="Q1156" s="69"/>
      <c r="R1156" s="69"/>
      <c r="S1156" s="69"/>
      <c r="T1156" s="69"/>
      <c r="AI1156" s="254"/>
      <c r="AO1156" s="69"/>
    </row>
    <row r="1157" s="67" customFormat="1" customHeight="1" spans="6:41">
      <c r="F1157" s="69"/>
      <c r="G1157" s="262" t="str">
        <f t="shared" si="24"/>
        <v/>
      </c>
      <c r="H1157" s="69"/>
      <c r="I1157" s="69"/>
      <c r="J1157" s="69"/>
      <c r="K1157" s="69"/>
      <c r="L1157" s="69"/>
      <c r="P1157" s="117"/>
      <c r="Q1157" s="69"/>
      <c r="R1157" s="69"/>
      <c r="S1157" s="69"/>
      <c r="T1157" s="69"/>
      <c r="AI1157" s="254"/>
      <c r="AO1157" s="69"/>
    </row>
    <row r="1158" s="67" customFormat="1" customHeight="1" spans="6:41">
      <c r="F1158" s="69"/>
      <c r="G1158" s="262" t="str">
        <f t="shared" si="24"/>
        <v/>
      </c>
      <c r="H1158" s="69"/>
      <c r="I1158" s="69"/>
      <c r="J1158" s="69"/>
      <c r="K1158" s="69"/>
      <c r="L1158" s="69"/>
      <c r="P1158" s="117"/>
      <c r="Q1158" s="69"/>
      <c r="R1158" s="69"/>
      <c r="S1158" s="69"/>
      <c r="T1158" s="69"/>
      <c r="AI1158" s="254"/>
      <c r="AO1158" s="69"/>
    </row>
    <row r="1159" s="67" customFormat="1" customHeight="1" spans="6:41">
      <c r="F1159" s="69"/>
      <c r="G1159" s="262" t="str">
        <f t="shared" si="24"/>
        <v/>
      </c>
      <c r="H1159" s="69"/>
      <c r="I1159" s="69"/>
      <c r="J1159" s="69"/>
      <c r="K1159" s="69"/>
      <c r="L1159" s="69"/>
      <c r="P1159" s="117"/>
      <c r="Q1159" s="69"/>
      <c r="R1159" s="69"/>
      <c r="S1159" s="69"/>
      <c r="T1159" s="69"/>
      <c r="AI1159" s="254"/>
      <c r="AO1159" s="69"/>
    </row>
    <row r="1160" s="67" customFormat="1" customHeight="1" spans="6:41">
      <c r="F1160" s="69"/>
      <c r="G1160" s="262" t="str">
        <f t="shared" si="24"/>
        <v/>
      </c>
      <c r="H1160" s="69"/>
      <c r="I1160" s="69"/>
      <c r="J1160" s="69"/>
      <c r="K1160" s="69"/>
      <c r="L1160" s="69"/>
      <c r="P1160" s="117"/>
      <c r="Q1160" s="69"/>
      <c r="R1160" s="69"/>
      <c r="S1160" s="69"/>
      <c r="T1160" s="69"/>
      <c r="AI1160" s="254"/>
      <c r="AO1160" s="69"/>
    </row>
    <row r="1161" s="67" customFormat="1" customHeight="1" spans="6:41">
      <c r="F1161" s="69"/>
      <c r="G1161" s="262" t="str">
        <f t="shared" si="24"/>
        <v/>
      </c>
      <c r="H1161" s="69"/>
      <c r="I1161" s="69"/>
      <c r="J1161" s="69"/>
      <c r="K1161" s="69"/>
      <c r="L1161" s="69"/>
      <c r="P1161" s="117"/>
      <c r="Q1161" s="69"/>
      <c r="R1161" s="69"/>
      <c r="S1161" s="69"/>
      <c r="T1161" s="69"/>
      <c r="AI1161" s="254"/>
      <c r="AO1161" s="69"/>
    </row>
    <row r="1162" s="67" customFormat="1" customHeight="1" spans="6:41">
      <c r="F1162" s="69"/>
      <c r="G1162" s="262" t="str">
        <f t="shared" si="24"/>
        <v/>
      </c>
      <c r="H1162" s="69"/>
      <c r="I1162" s="69"/>
      <c r="J1162" s="69"/>
      <c r="K1162" s="69"/>
      <c r="L1162" s="69"/>
      <c r="P1162" s="117"/>
      <c r="Q1162" s="69"/>
      <c r="R1162" s="69"/>
      <c r="S1162" s="69"/>
      <c r="T1162" s="69"/>
      <c r="AI1162" s="254"/>
      <c r="AO1162" s="69"/>
    </row>
    <row r="1163" s="67" customFormat="1" customHeight="1" spans="6:41">
      <c r="F1163" s="69"/>
      <c r="G1163" s="262" t="str">
        <f t="shared" si="24"/>
        <v/>
      </c>
      <c r="H1163" s="69"/>
      <c r="I1163" s="69"/>
      <c r="J1163" s="69"/>
      <c r="K1163" s="69"/>
      <c r="L1163" s="69"/>
      <c r="P1163" s="117"/>
      <c r="Q1163" s="69"/>
      <c r="R1163" s="69"/>
      <c r="S1163" s="69"/>
      <c r="T1163" s="69"/>
      <c r="AI1163" s="254"/>
      <c r="AO1163" s="69"/>
    </row>
    <row r="1164" s="67" customFormat="1" customHeight="1" spans="6:41">
      <c r="F1164" s="69"/>
      <c r="G1164" s="262" t="str">
        <f t="shared" si="24"/>
        <v/>
      </c>
      <c r="H1164" s="69"/>
      <c r="I1164" s="69"/>
      <c r="J1164" s="69"/>
      <c r="K1164" s="69"/>
      <c r="L1164" s="69"/>
      <c r="P1164" s="117"/>
      <c r="Q1164" s="69"/>
      <c r="R1164" s="69"/>
      <c r="S1164" s="69"/>
      <c r="T1164" s="69"/>
      <c r="AI1164" s="254"/>
      <c r="AO1164" s="69"/>
    </row>
    <row r="1165" s="67" customFormat="1" customHeight="1" spans="6:41">
      <c r="F1165" s="69"/>
      <c r="G1165" s="262" t="str">
        <f t="shared" si="24"/>
        <v/>
      </c>
      <c r="H1165" s="69"/>
      <c r="I1165" s="69"/>
      <c r="J1165" s="69"/>
      <c r="K1165" s="69"/>
      <c r="L1165" s="69"/>
      <c r="P1165" s="117"/>
      <c r="Q1165" s="69"/>
      <c r="R1165" s="69"/>
      <c r="S1165" s="69"/>
      <c r="T1165" s="69"/>
      <c r="AI1165" s="254"/>
      <c r="AO1165" s="69"/>
    </row>
    <row r="1166" s="67" customFormat="1" customHeight="1" spans="6:41">
      <c r="F1166" s="69"/>
      <c r="G1166" s="262" t="str">
        <f t="shared" si="24"/>
        <v/>
      </c>
      <c r="H1166" s="69"/>
      <c r="I1166" s="69"/>
      <c r="J1166" s="69"/>
      <c r="K1166" s="69"/>
      <c r="L1166" s="69"/>
      <c r="P1166" s="117"/>
      <c r="Q1166" s="69"/>
      <c r="R1166" s="69"/>
      <c r="S1166" s="69"/>
      <c r="T1166" s="69"/>
      <c r="AI1166" s="254"/>
      <c r="AO1166" s="69"/>
    </row>
    <row r="1167" s="67" customFormat="1" customHeight="1" spans="6:41">
      <c r="F1167" s="69"/>
      <c r="G1167" s="262" t="str">
        <f t="shared" si="24"/>
        <v/>
      </c>
      <c r="H1167" s="69"/>
      <c r="I1167" s="69"/>
      <c r="J1167" s="69"/>
      <c r="K1167" s="69"/>
      <c r="L1167" s="69"/>
      <c r="P1167" s="117"/>
      <c r="Q1167" s="69"/>
      <c r="R1167" s="69"/>
      <c r="S1167" s="69"/>
      <c r="T1167" s="69"/>
      <c r="AI1167" s="254"/>
      <c r="AO1167" s="69"/>
    </row>
    <row r="1168" s="67" customFormat="1" customHeight="1" spans="6:41">
      <c r="F1168" s="69"/>
      <c r="G1168" s="262" t="str">
        <f t="shared" si="24"/>
        <v/>
      </c>
      <c r="H1168" s="69"/>
      <c r="I1168" s="69"/>
      <c r="J1168" s="69"/>
      <c r="K1168" s="69"/>
      <c r="L1168" s="69"/>
      <c r="P1168" s="117"/>
      <c r="Q1168" s="69"/>
      <c r="R1168" s="69"/>
      <c r="S1168" s="69"/>
      <c r="T1168" s="69"/>
      <c r="AI1168" s="254"/>
      <c r="AO1168" s="69"/>
    </row>
    <row r="1169" s="67" customFormat="1" customHeight="1" spans="6:41">
      <c r="F1169" s="69"/>
      <c r="G1169" s="262" t="str">
        <f t="shared" si="24"/>
        <v/>
      </c>
      <c r="H1169" s="69"/>
      <c r="I1169" s="69"/>
      <c r="J1169" s="69"/>
      <c r="K1169" s="69"/>
      <c r="L1169" s="69"/>
      <c r="P1169" s="117"/>
      <c r="Q1169" s="69"/>
      <c r="R1169" s="69"/>
      <c r="S1169" s="69"/>
      <c r="T1169" s="69"/>
      <c r="AI1169" s="254"/>
      <c r="AO1169" s="69"/>
    </row>
    <row r="1170" s="67" customFormat="1" customHeight="1" spans="6:41">
      <c r="F1170" s="69"/>
      <c r="G1170" s="262" t="str">
        <f t="shared" si="24"/>
        <v/>
      </c>
      <c r="H1170" s="69"/>
      <c r="I1170" s="69"/>
      <c r="J1170" s="69"/>
      <c r="K1170" s="69"/>
      <c r="L1170" s="69"/>
      <c r="P1170" s="117"/>
      <c r="Q1170" s="69"/>
      <c r="R1170" s="69"/>
      <c r="S1170" s="69"/>
      <c r="T1170" s="69"/>
      <c r="AI1170" s="254"/>
      <c r="AO1170" s="69"/>
    </row>
    <row r="1171" s="67" customFormat="1" customHeight="1" spans="6:41">
      <c r="F1171" s="69"/>
      <c r="G1171" s="262" t="str">
        <f t="shared" si="24"/>
        <v/>
      </c>
      <c r="H1171" s="69"/>
      <c r="I1171" s="69"/>
      <c r="J1171" s="69"/>
      <c r="K1171" s="69"/>
      <c r="L1171" s="69"/>
      <c r="P1171" s="117"/>
      <c r="Q1171" s="69"/>
      <c r="R1171" s="69"/>
      <c r="S1171" s="69"/>
      <c r="T1171" s="69"/>
      <c r="AI1171" s="254"/>
      <c r="AO1171" s="69"/>
    </row>
    <row r="1172" s="67" customFormat="1" customHeight="1" spans="6:41">
      <c r="F1172" s="69"/>
      <c r="G1172" s="262" t="str">
        <f t="shared" si="24"/>
        <v/>
      </c>
      <c r="H1172" s="69"/>
      <c r="I1172" s="69"/>
      <c r="J1172" s="69"/>
      <c r="K1172" s="69"/>
      <c r="L1172" s="69"/>
      <c r="P1172" s="117"/>
      <c r="Q1172" s="69"/>
      <c r="R1172" s="69"/>
      <c r="S1172" s="69"/>
      <c r="T1172" s="69"/>
      <c r="AI1172" s="254"/>
      <c r="AO1172" s="69"/>
    </row>
    <row r="1173" s="67" customFormat="1" customHeight="1" spans="6:41">
      <c r="F1173" s="69"/>
      <c r="G1173" s="262" t="str">
        <f t="shared" si="24"/>
        <v/>
      </c>
      <c r="H1173" s="69"/>
      <c r="I1173" s="69"/>
      <c r="J1173" s="69"/>
      <c r="K1173" s="69"/>
      <c r="L1173" s="69"/>
      <c r="P1173" s="117"/>
      <c r="Q1173" s="69"/>
      <c r="R1173" s="69"/>
      <c r="S1173" s="69"/>
      <c r="T1173" s="69"/>
      <c r="AI1173" s="254"/>
      <c r="AO1173" s="69"/>
    </row>
    <row r="1174" s="67" customFormat="1" customHeight="1" spans="6:41">
      <c r="F1174" s="69"/>
      <c r="G1174" s="262" t="str">
        <f t="shared" si="24"/>
        <v/>
      </c>
      <c r="H1174" s="69"/>
      <c r="I1174" s="69"/>
      <c r="J1174" s="69"/>
      <c r="K1174" s="69"/>
      <c r="L1174" s="69"/>
      <c r="P1174" s="117"/>
      <c r="Q1174" s="69"/>
      <c r="R1174" s="69"/>
      <c r="S1174" s="69"/>
      <c r="T1174" s="69"/>
      <c r="AI1174" s="254"/>
      <c r="AO1174" s="69"/>
    </row>
    <row r="1175" s="67" customFormat="1" customHeight="1" spans="6:41">
      <c r="F1175" s="69"/>
      <c r="G1175" s="262" t="str">
        <f t="shared" si="24"/>
        <v/>
      </c>
      <c r="H1175" s="69"/>
      <c r="I1175" s="69"/>
      <c r="J1175" s="69"/>
      <c r="K1175" s="69"/>
      <c r="L1175" s="69"/>
      <c r="P1175" s="117"/>
      <c r="Q1175" s="69"/>
      <c r="R1175" s="69"/>
      <c r="S1175" s="69"/>
      <c r="T1175" s="69"/>
      <c r="AI1175" s="254"/>
      <c r="AO1175" s="69"/>
    </row>
    <row r="1176" s="67" customFormat="1" customHeight="1" spans="6:41">
      <c r="F1176" s="69"/>
      <c r="G1176" s="262" t="str">
        <f t="shared" si="24"/>
        <v/>
      </c>
      <c r="H1176" s="69"/>
      <c r="I1176" s="69"/>
      <c r="J1176" s="69"/>
      <c r="K1176" s="69"/>
      <c r="L1176" s="69"/>
      <c r="P1176" s="117"/>
      <c r="Q1176" s="69"/>
      <c r="R1176" s="69"/>
      <c r="S1176" s="69"/>
      <c r="T1176" s="69"/>
      <c r="AI1176" s="254"/>
      <c r="AO1176" s="69"/>
    </row>
    <row r="1177" s="67" customFormat="1" customHeight="1" spans="6:41">
      <c r="F1177" s="69"/>
      <c r="G1177" s="262" t="str">
        <f t="shared" si="24"/>
        <v/>
      </c>
      <c r="H1177" s="69"/>
      <c r="I1177" s="69"/>
      <c r="J1177" s="69"/>
      <c r="K1177" s="69"/>
      <c r="L1177" s="69"/>
      <c r="P1177" s="117"/>
      <c r="Q1177" s="69"/>
      <c r="R1177" s="69"/>
      <c r="S1177" s="69"/>
      <c r="T1177" s="69"/>
      <c r="AI1177" s="254"/>
      <c r="AO1177" s="69"/>
    </row>
    <row r="1178" s="67" customFormat="1" customHeight="1" spans="6:41">
      <c r="F1178" s="69"/>
      <c r="G1178" s="262" t="str">
        <f t="shared" si="24"/>
        <v/>
      </c>
      <c r="H1178" s="69"/>
      <c r="I1178" s="69"/>
      <c r="J1178" s="69"/>
      <c r="K1178" s="69"/>
      <c r="L1178" s="69"/>
      <c r="P1178" s="117"/>
      <c r="Q1178" s="69"/>
      <c r="R1178" s="69"/>
      <c r="S1178" s="69"/>
      <c r="T1178" s="69"/>
      <c r="AI1178" s="254"/>
      <c r="AO1178" s="69"/>
    </row>
    <row r="1179" s="67" customFormat="1" customHeight="1" spans="6:41">
      <c r="F1179" s="69"/>
      <c r="G1179" s="262" t="str">
        <f t="shared" si="24"/>
        <v/>
      </c>
      <c r="H1179" s="69"/>
      <c r="I1179" s="69"/>
      <c r="J1179" s="69"/>
      <c r="K1179" s="69"/>
      <c r="L1179" s="69"/>
      <c r="P1179" s="117"/>
      <c r="Q1179" s="69"/>
      <c r="R1179" s="69"/>
      <c r="S1179" s="69"/>
      <c r="T1179" s="69"/>
      <c r="AI1179" s="254"/>
      <c r="AO1179" s="69"/>
    </row>
    <row r="1180" s="67" customFormat="1" customHeight="1" spans="6:41">
      <c r="F1180" s="69"/>
      <c r="G1180" s="262" t="str">
        <f t="shared" si="24"/>
        <v/>
      </c>
      <c r="H1180" s="69"/>
      <c r="I1180" s="69"/>
      <c r="J1180" s="69"/>
      <c r="K1180" s="69"/>
      <c r="L1180" s="69"/>
      <c r="P1180" s="117"/>
      <c r="Q1180" s="69"/>
      <c r="R1180" s="69"/>
      <c r="S1180" s="69"/>
      <c r="T1180" s="69"/>
      <c r="AI1180" s="254"/>
      <c r="AO1180" s="69"/>
    </row>
    <row r="1181" s="67" customFormat="1" customHeight="1" spans="6:41">
      <c r="F1181" s="69"/>
      <c r="G1181" s="262" t="str">
        <f t="shared" si="24"/>
        <v/>
      </c>
      <c r="H1181" s="69"/>
      <c r="I1181" s="69"/>
      <c r="J1181" s="69"/>
      <c r="K1181" s="69"/>
      <c r="L1181" s="69"/>
      <c r="P1181" s="117"/>
      <c r="Q1181" s="69"/>
      <c r="R1181" s="69"/>
      <c r="S1181" s="69"/>
      <c r="T1181" s="69"/>
      <c r="AI1181" s="254"/>
      <c r="AO1181" s="69"/>
    </row>
    <row r="1182" s="67" customFormat="1" customHeight="1" spans="6:41">
      <c r="F1182" s="69"/>
      <c r="G1182" s="262" t="str">
        <f t="shared" si="24"/>
        <v/>
      </c>
      <c r="H1182" s="69"/>
      <c r="I1182" s="69"/>
      <c r="J1182" s="69"/>
      <c r="K1182" s="69"/>
      <c r="L1182" s="69"/>
      <c r="P1182" s="117"/>
      <c r="Q1182" s="69"/>
      <c r="R1182" s="69"/>
      <c r="S1182" s="69"/>
      <c r="T1182" s="69"/>
      <c r="AI1182" s="254"/>
      <c r="AO1182" s="69"/>
    </row>
    <row r="1183" s="67" customFormat="1" customHeight="1" spans="6:41">
      <c r="F1183" s="69"/>
      <c r="G1183" s="262" t="str">
        <f t="shared" si="24"/>
        <v/>
      </c>
      <c r="H1183" s="69"/>
      <c r="I1183" s="69"/>
      <c r="J1183" s="69"/>
      <c r="K1183" s="69"/>
      <c r="L1183" s="69"/>
      <c r="P1183" s="117"/>
      <c r="Q1183" s="69"/>
      <c r="R1183" s="69"/>
      <c r="S1183" s="69"/>
      <c r="T1183" s="69"/>
      <c r="AI1183" s="254"/>
      <c r="AO1183" s="69"/>
    </row>
    <row r="1184" s="67" customFormat="1" customHeight="1" spans="6:41">
      <c r="F1184" s="69"/>
      <c r="G1184" s="262" t="str">
        <f t="shared" si="24"/>
        <v/>
      </c>
      <c r="H1184" s="69"/>
      <c r="I1184" s="69"/>
      <c r="J1184" s="69"/>
      <c r="K1184" s="69"/>
      <c r="L1184" s="69"/>
      <c r="P1184" s="117"/>
      <c r="Q1184" s="69"/>
      <c r="R1184" s="69"/>
      <c r="S1184" s="69"/>
      <c r="T1184" s="69"/>
      <c r="AI1184" s="254"/>
      <c r="AO1184" s="69"/>
    </row>
    <row r="1185" s="67" customFormat="1" customHeight="1" spans="6:41">
      <c r="F1185" s="69"/>
      <c r="G1185" s="262" t="str">
        <f t="shared" si="24"/>
        <v/>
      </c>
      <c r="H1185" s="69"/>
      <c r="I1185" s="69"/>
      <c r="J1185" s="69"/>
      <c r="K1185" s="69"/>
      <c r="L1185" s="69"/>
      <c r="P1185" s="117"/>
      <c r="Q1185" s="69"/>
      <c r="R1185" s="69"/>
      <c r="S1185" s="69"/>
      <c r="T1185" s="69"/>
      <c r="AI1185" s="254"/>
      <c r="AO1185" s="69"/>
    </row>
    <row r="1186" s="67" customFormat="1" customHeight="1" spans="6:41">
      <c r="F1186" s="69"/>
      <c r="G1186" s="262" t="str">
        <f t="shared" si="24"/>
        <v/>
      </c>
      <c r="H1186" s="69"/>
      <c r="I1186" s="69"/>
      <c r="J1186" s="69"/>
      <c r="K1186" s="69"/>
      <c r="L1186" s="69"/>
      <c r="P1186" s="117"/>
      <c r="Q1186" s="69"/>
      <c r="R1186" s="69"/>
      <c r="S1186" s="69"/>
      <c r="T1186" s="69"/>
      <c r="AI1186" s="254"/>
      <c r="AO1186" s="69"/>
    </row>
    <row r="1187" s="67" customFormat="1" customHeight="1" spans="6:41">
      <c r="F1187" s="69"/>
      <c r="G1187" s="262" t="str">
        <f t="shared" si="24"/>
        <v/>
      </c>
      <c r="H1187" s="69"/>
      <c r="I1187" s="69"/>
      <c r="J1187" s="69"/>
      <c r="K1187" s="69"/>
      <c r="L1187" s="69"/>
      <c r="P1187" s="117"/>
      <c r="Q1187" s="69"/>
      <c r="R1187" s="69"/>
      <c r="S1187" s="69"/>
      <c r="T1187" s="69"/>
      <c r="AI1187" s="254"/>
      <c r="AO1187" s="69"/>
    </row>
    <row r="1188" s="67" customFormat="1" customHeight="1" spans="6:41">
      <c r="F1188" s="69"/>
      <c r="G1188" s="262" t="str">
        <f t="shared" si="24"/>
        <v/>
      </c>
      <c r="H1188" s="69"/>
      <c r="I1188" s="69"/>
      <c r="J1188" s="69"/>
      <c r="K1188" s="69"/>
      <c r="L1188" s="69"/>
      <c r="P1188" s="117"/>
      <c r="Q1188" s="69"/>
      <c r="R1188" s="69"/>
      <c r="S1188" s="69"/>
      <c r="T1188" s="69"/>
      <c r="AI1188" s="254"/>
      <c r="AO1188" s="69"/>
    </row>
    <row r="1189" s="67" customFormat="1" customHeight="1" spans="6:41">
      <c r="F1189" s="69"/>
      <c r="G1189" s="262" t="str">
        <f t="shared" si="24"/>
        <v/>
      </c>
      <c r="H1189" s="69"/>
      <c r="I1189" s="69"/>
      <c r="J1189" s="69"/>
      <c r="K1189" s="69"/>
      <c r="L1189" s="69"/>
      <c r="P1189" s="117"/>
      <c r="Q1189" s="69"/>
      <c r="R1189" s="69"/>
      <c r="S1189" s="69"/>
      <c r="T1189" s="69"/>
      <c r="AI1189" s="254"/>
      <c r="AO1189" s="69"/>
    </row>
    <row r="1190" s="67" customFormat="1" customHeight="1" spans="6:41">
      <c r="F1190" s="69"/>
      <c r="G1190" s="262" t="str">
        <f t="shared" si="24"/>
        <v/>
      </c>
      <c r="H1190" s="69"/>
      <c r="I1190" s="69"/>
      <c r="J1190" s="69"/>
      <c r="K1190" s="69"/>
      <c r="L1190" s="69"/>
      <c r="P1190" s="117"/>
      <c r="Q1190" s="69"/>
      <c r="R1190" s="69"/>
      <c r="S1190" s="69"/>
      <c r="T1190" s="69"/>
      <c r="AI1190" s="254"/>
      <c r="AO1190" s="69"/>
    </row>
    <row r="1191" s="67" customFormat="1" customHeight="1" spans="6:41">
      <c r="F1191" s="69"/>
      <c r="G1191" s="262" t="str">
        <f t="shared" si="24"/>
        <v/>
      </c>
      <c r="H1191" s="69"/>
      <c r="I1191" s="69"/>
      <c r="J1191" s="69"/>
      <c r="K1191" s="69"/>
      <c r="L1191" s="69"/>
      <c r="P1191" s="117"/>
      <c r="Q1191" s="69"/>
      <c r="R1191" s="69"/>
      <c r="S1191" s="69"/>
      <c r="T1191" s="69"/>
      <c r="AI1191" s="254"/>
      <c r="AO1191" s="69"/>
    </row>
    <row r="1192" s="67" customFormat="1" customHeight="1" spans="6:41">
      <c r="F1192" s="69"/>
      <c r="G1192" s="262" t="str">
        <f t="shared" si="24"/>
        <v/>
      </c>
      <c r="H1192" s="69"/>
      <c r="I1192" s="69"/>
      <c r="J1192" s="69"/>
      <c r="K1192" s="69"/>
      <c r="L1192" s="69"/>
      <c r="P1192" s="117"/>
      <c r="Q1192" s="69"/>
      <c r="R1192" s="69"/>
      <c r="S1192" s="69"/>
      <c r="T1192" s="69"/>
      <c r="AI1192" s="254"/>
      <c r="AO1192" s="69"/>
    </row>
    <row r="1193" s="67" customFormat="1" customHeight="1" spans="6:41">
      <c r="F1193" s="69"/>
      <c r="G1193" s="262" t="str">
        <f t="shared" si="24"/>
        <v/>
      </c>
      <c r="H1193" s="69"/>
      <c r="I1193" s="69"/>
      <c r="J1193" s="69"/>
      <c r="K1193" s="69"/>
      <c r="L1193" s="69"/>
      <c r="P1193" s="117"/>
      <c r="Q1193" s="69"/>
      <c r="R1193" s="69"/>
      <c r="S1193" s="69"/>
      <c r="T1193" s="69"/>
      <c r="AI1193" s="254"/>
      <c r="AO1193" s="69"/>
    </row>
    <row r="1194" s="67" customFormat="1" customHeight="1" spans="6:41">
      <c r="F1194" s="69"/>
      <c r="G1194" s="262" t="str">
        <f t="shared" si="24"/>
        <v/>
      </c>
      <c r="H1194" s="69"/>
      <c r="I1194" s="69"/>
      <c r="J1194" s="69"/>
      <c r="K1194" s="69"/>
      <c r="L1194" s="69"/>
      <c r="P1194" s="117"/>
      <c r="Q1194" s="69"/>
      <c r="R1194" s="69"/>
      <c r="S1194" s="69"/>
      <c r="T1194" s="69"/>
      <c r="AI1194" s="254"/>
      <c r="AO1194" s="69"/>
    </row>
    <row r="1195" s="67" customFormat="1" customHeight="1" spans="6:41">
      <c r="F1195" s="69"/>
      <c r="G1195" s="262" t="str">
        <f t="shared" si="24"/>
        <v/>
      </c>
      <c r="H1195" s="69"/>
      <c r="I1195" s="69"/>
      <c r="J1195" s="69"/>
      <c r="K1195" s="69"/>
      <c r="L1195" s="69"/>
      <c r="P1195" s="117"/>
      <c r="Q1195" s="69"/>
      <c r="R1195" s="69"/>
      <c r="S1195" s="69"/>
      <c r="T1195" s="69"/>
      <c r="AI1195" s="254"/>
      <c r="AO1195" s="69"/>
    </row>
    <row r="1196" s="67" customFormat="1" customHeight="1" spans="6:41">
      <c r="F1196" s="69"/>
      <c r="G1196" s="262" t="str">
        <f t="shared" si="24"/>
        <v/>
      </c>
      <c r="H1196" s="69"/>
      <c r="I1196" s="69"/>
      <c r="J1196" s="69"/>
      <c r="K1196" s="69"/>
      <c r="L1196" s="69"/>
      <c r="P1196" s="117"/>
      <c r="Q1196" s="69"/>
      <c r="R1196" s="69"/>
      <c r="S1196" s="69"/>
      <c r="T1196" s="69"/>
      <c r="AI1196" s="254"/>
      <c r="AO1196" s="69"/>
    </row>
    <row r="1197" s="67" customFormat="1" customHeight="1" spans="6:41">
      <c r="F1197" s="69"/>
      <c r="G1197" s="262" t="str">
        <f t="shared" si="24"/>
        <v/>
      </c>
      <c r="H1197" s="69"/>
      <c r="I1197" s="69"/>
      <c r="J1197" s="69"/>
      <c r="K1197" s="69"/>
      <c r="L1197" s="69"/>
      <c r="P1197" s="117"/>
      <c r="Q1197" s="69"/>
      <c r="R1197" s="69"/>
      <c r="S1197" s="69"/>
      <c r="T1197" s="69"/>
      <c r="AI1197" s="254"/>
      <c r="AO1197" s="69"/>
    </row>
    <row r="1198" s="67" customFormat="1" customHeight="1" spans="6:41">
      <c r="F1198" s="69"/>
      <c r="G1198" s="262" t="str">
        <f t="shared" si="24"/>
        <v/>
      </c>
      <c r="H1198" s="69"/>
      <c r="I1198" s="69"/>
      <c r="J1198" s="69"/>
      <c r="K1198" s="69"/>
      <c r="L1198" s="69"/>
      <c r="P1198" s="117"/>
      <c r="Q1198" s="69"/>
      <c r="R1198" s="69"/>
      <c r="S1198" s="69"/>
      <c r="T1198" s="69"/>
      <c r="AI1198" s="254"/>
      <c r="AO1198" s="69"/>
    </row>
    <row r="1199" s="67" customFormat="1" customHeight="1" spans="6:41">
      <c r="F1199" s="69"/>
      <c r="G1199" s="262" t="str">
        <f t="shared" si="24"/>
        <v/>
      </c>
      <c r="H1199" s="69"/>
      <c r="I1199" s="69"/>
      <c r="J1199" s="69"/>
      <c r="K1199" s="69"/>
      <c r="L1199" s="69"/>
      <c r="P1199" s="117"/>
      <c r="Q1199" s="69"/>
      <c r="R1199" s="69"/>
      <c r="S1199" s="69"/>
      <c r="T1199" s="69"/>
      <c r="AI1199" s="254"/>
      <c r="AO1199" s="69"/>
    </row>
    <row r="1200" s="67" customFormat="1" customHeight="1" spans="6:41">
      <c r="F1200" s="69"/>
      <c r="G1200" s="262" t="str">
        <f t="shared" si="24"/>
        <v/>
      </c>
      <c r="H1200" s="69"/>
      <c r="I1200" s="69"/>
      <c r="J1200" s="69"/>
      <c r="K1200" s="69"/>
      <c r="L1200" s="69"/>
      <c r="P1200" s="117"/>
      <c r="Q1200" s="69"/>
      <c r="R1200" s="69"/>
      <c r="S1200" s="69"/>
      <c r="T1200" s="69"/>
      <c r="AI1200" s="254"/>
      <c r="AO1200" s="69"/>
    </row>
    <row r="1201" s="67" customFormat="1" customHeight="1" spans="6:41">
      <c r="F1201" s="69"/>
      <c r="G1201" s="262" t="str">
        <f t="shared" si="24"/>
        <v/>
      </c>
      <c r="H1201" s="69"/>
      <c r="I1201" s="69"/>
      <c r="J1201" s="69"/>
      <c r="K1201" s="69"/>
      <c r="L1201" s="69"/>
      <c r="P1201" s="117"/>
      <c r="Q1201" s="69"/>
      <c r="R1201" s="69"/>
      <c r="S1201" s="69"/>
      <c r="T1201" s="69"/>
      <c r="AI1201" s="254"/>
      <c r="AO1201" s="69"/>
    </row>
    <row r="1202" s="67" customFormat="1" customHeight="1" spans="6:41">
      <c r="F1202" s="69"/>
      <c r="G1202" s="262" t="str">
        <f t="shared" si="24"/>
        <v/>
      </c>
      <c r="H1202" s="69"/>
      <c r="I1202" s="69"/>
      <c r="J1202" s="69"/>
      <c r="K1202" s="69"/>
      <c r="L1202" s="69"/>
      <c r="P1202" s="117"/>
      <c r="Q1202" s="69"/>
      <c r="R1202" s="69"/>
      <c r="S1202" s="69"/>
      <c r="T1202" s="69"/>
      <c r="AI1202" s="254"/>
      <c r="AO1202" s="69"/>
    </row>
    <row r="1203" s="67" customFormat="1" customHeight="1" spans="6:41">
      <c r="F1203" s="69"/>
      <c r="G1203" s="262" t="str">
        <f t="shared" si="24"/>
        <v/>
      </c>
      <c r="H1203" s="69"/>
      <c r="I1203" s="69"/>
      <c r="J1203" s="69"/>
      <c r="K1203" s="69"/>
      <c r="L1203" s="69"/>
      <c r="P1203" s="117"/>
      <c r="Q1203" s="69"/>
      <c r="R1203" s="69"/>
      <c r="S1203" s="69"/>
      <c r="T1203" s="69"/>
      <c r="AI1203" s="254"/>
      <c r="AO1203" s="69"/>
    </row>
    <row r="1204" s="67" customFormat="1" customHeight="1" spans="6:41">
      <c r="F1204" s="69"/>
      <c r="G1204" s="262" t="str">
        <f t="shared" si="24"/>
        <v/>
      </c>
      <c r="H1204" s="69"/>
      <c r="I1204" s="69"/>
      <c r="J1204" s="69"/>
      <c r="K1204" s="69"/>
      <c r="L1204" s="69"/>
      <c r="P1204" s="117"/>
      <c r="Q1204" s="69"/>
      <c r="R1204" s="69"/>
      <c r="S1204" s="69"/>
      <c r="T1204" s="69"/>
      <c r="AI1204" s="254"/>
      <c r="AO1204" s="69"/>
    </row>
    <row r="1205" s="67" customFormat="1" customHeight="1" spans="6:41">
      <c r="F1205" s="69"/>
      <c r="G1205" s="262" t="str">
        <f t="shared" si="24"/>
        <v/>
      </c>
      <c r="H1205" s="69"/>
      <c r="I1205" s="69"/>
      <c r="J1205" s="69"/>
      <c r="K1205" s="69"/>
      <c r="L1205" s="69"/>
      <c r="P1205" s="117"/>
      <c r="Q1205" s="69"/>
      <c r="R1205" s="69"/>
      <c r="S1205" s="69"/>
      <c r="T1205" s="69"/>
      <c r="AI1205" s="254"/>
      <c r="AO1205" s="69"/>
    </row>
    <row r="1206" s="67" customFormat="1" customHeight="1" spans="6:41">
      <c r="F1206" s="69"/>
      <c r="G1206" s="262" t="str">
        <f t="shared" si="24"/>
        <v/>
      </c>
      <c r="H1206" s="69"/>
      <c r="I1206" s="69"/>
      <c r="J1206" s="69"/>
      <c r="K1206" s="69"/>
      <c r="L1206" s="69"/>
      <c r="P1206" s="117"/>
      <c r="Q1206" s="69"/>
      <c r="R1206" s="69"/>
      <c r="S1206" s="69"/>
      <c r="T1206" s="69"/>
      <c r="AI1206" s="254"/>
      <c r="AO1206" s="69"/>
    </row>
    <row r="1207" s="67" customFormat="1" customHeight="1" spans="6:41">
      <c r="F1207" s="69"/>
      <c r="G1207" s="262" t="str">
        <f t="shared" si="24"/>
        <v/>
      </c>
      <c r="H1207" s="69"/>
      <c r="I1207" s="69"/>
      <c r="J1207" s="69"/>
      <c r="K1207" s="69"/>
      <c r="L1207" s="69"/>
      <c r="P1207" s="117"/>
      <c r="Q1207" s="69"/>
      <c r="R1207" s="69"/>
      <c r="S1207" s="69"/>
      <c r="T1207" s="69"/>
      <c r="AI1207" s="254"/>
      <c r="AO1207" s="69"/>
    </row>
    <row r="1208" s="67" customFormat="1" customHeight="1" spans="6:41">
      <c r="F1208" s="69"/>
      <c r="G1208" s="262" t="str">
        <f t="shared" si="24"/>
        <v/>
      </c>
      <c r="H1208" s="69"/>
      <c r="I1208" s="69"/>
      <c r="J1208" s="69"/>
      <c r="K1208" s="69"/>
      <c r="L1208" s="69"/>
      <c r="P1208" s="117"/>
      <c r="Q1208" s="69"/>
      <c r="R1208" s="69"/>
      <c r="S1208" s="69"/>
      <c r="T1208" s="69"/>
      <c r="AI1208" s="254"/>
      <c r="AO1208" s="69"/>
    </row>
    <row r="1209" s="67" customFormat="1" customHeight="1" spans="6:41">
      <c r="F1209" s="69"/>
      <c r="G1209" s="262" t="str">
        <f t="shared" si="24"/>
        <v/>
      </c>
      <c r="H1209" s="69"/>
      <c r="I1209" s="69"/>
      <c r="J1209" s="69"/>
      <c r="K1209" s="69"/>
      <c r="L1209" s="69"/>
      <c r="P1209" s="117"/>
      <c r="Q1209" s="69"/>
      <c r="R1209" s="69"/>
      <c r="S1209" s="69"/>
      <c r="T1209" s="69"/>
      <c r="AI1209" s="254"/>
      <c r="AO1209" s="69"/>
    </row>
    <row r="1210" s="67" customFormat="1" customHeight="1" spans="6:41">
      <c r="F1210" s="69"/>
      <c r="G1210" s="262" t="str">
        <f t="shared" si="24"/>
        <v/>
      </c>
      <c r="H1210" s="69"/>
      <c r="I1210" s="69"/>
      <c r="J1210" s="69"/>
      <c r="K1210" s="69"/>
      <c r="L1210" s="69"/>
      <c r="P1210" s="117"/>
      <c r="Q1210" s="69"/>
      <c r="R1210" s="69"/>
      <c r="S1210" s="69"/>
      <c r="T1210" s="69"/>
      <c r="AI1210" s="254"/>
      <c r="AO1210" s="69"/>
    </row>
    <row r="1211" s="67" customFormat="1" customHeight="1" spans="6:41">
      <c r="F1211" s="69"/>
      <c r="G1211" s="262" t="str">
        <f t="shared" si="24"/>
        <v/>
      </c>
      <c r="H1211" s="69"/>
      <c r="I1211" s="69"/>
      <c r="J1211" s="69"/>
      <c r="K1211" s="69"/>
      <c r="L1211" s="69"/>
      <c r="P1211" s="117"/>
      <c r="Q1211" s="69"/>
      <c r="R1211" s="69"/>
      <c r="S1211" s="69"/>
      <c r="T1211" s="69"/>
      <c r="AI1211" s="254"/>
      <c r="AO1211" s="69"/>
    </row>
    <row r="1212" s="67" customFormat="1" customHeight="1" spans="6:41">
      <c r="F1212" s="69"/>
      <c r="G1212" s="262" t="str">
        <f t="shared" si="24"/>
        <v/>
      </c>
      <c r="H1212" s="69"/>
      <c r="I1212" s="69"/>
      <c r="J1212" s="69"/>
      <c r="K1212" s="69"/>
      <c r="L1212" s="69"/>
      <c r="P1212" s="117"/>
      <c r="Q1212" s="69"/>
      <c r="R1212" s="69"/>
      <c r="S1212" s="69"/>
      <c r="T1212" s="69"/>
      <c r="AI1212" s="254"/>
      <c r="AO1212" s="69"/>
    </row>
    <row r="1213" s="67" customFormat="1" customHeight="1" spans="6:41">
      <c r="F1213" s="69"/>
      <c r="G1213" s="262" t="str">
        <f t="shared" si="24"/>
        <v/>
      </c>
      <c r="H1213" s="69"/>
      <c r="I1213" s="69"/>
      <c r="J1213" s="69"/>
      <c r="K1213" s="69"/>
      <c r="L1213" s="69"/>
      <c r="P1213" s="117"/>
      <c r="Q1213" s="69"/>
      <c r="R1213" s="69"/>
      <c r="S1213" s="69"/>
      <c r="T1213" s="69"/>
      <c r="AI1213" s="254"/>
      <c r="AO1213" s="69"/>
    </row>
    <row r="1214" s="67" customFormat="1" customHeight="1" spans="6:41">
      <c r="F1214" s="69"/>
      <c r="G1214" s="262" t="str">
        <f t="shared" si="24"/>
        <v/>
      </c>
      <c r="H1214" s="69"/>
      <c r="I1214" s="69"/>
      <c r="J1214" s="69"/>
      <c r="K1214" s="69"/>
      <c r="L1214" s="69"/>
      <c r="P1214" s="117"/>
      <c r="Q1214" s="69"/>
      <c r="R1214" s="69"/>
      <c r="S1214" s="69"/>
      <c r="T1214" s="69"/>
      <c r="AI1214" s="254"/>
      <c r="AO1214" s="69"/>
    </row>
    <row r="1215" s="67" customFormat="1" customHeight="1" spans="6:41">
      <c r="F1215" s="69"/>
      <c r="G1215" s="262" t="str">
        <f t="shared" si="24"/>
        <v/>
      </c>
      <c r="H1215" s="69"/>
      <c r="I1215" s="69"/>
      <c r="J1215" s="69"/>
      <c r="K1215" s="69"/>
      <c r="L1215" s="69"/>
      <c r="P1215" s="117"/>
      <c r="Q1215" s="69"/>
      <c r="R1215" s="69"/>
      <c r="S1215" s="69"/>
      <c r="T1215" s="69"/>
      <c r="AI1215" s="254"/>
      <c r="AO1215" s="69"/>
    </row>
    <row r="1216" s="67" customFormat="1" customHeight="1" spans="6:41">
      <c r="F1216" s="69"/>
      <c r="G1216" s="262" t="str">
        <f t="shared" si="24"/>
        <v/>
      </c>
      <c r="H1216" s="69"/>
      <c r="I1216" s="69"/>
      <c r="J1216" s="69"/>
      <c r="K1216" s="69"/>
      <c r="L1216" s="69"/>
      <c r="P1216" s="117"/>
      <c r="Q1216" s="69"/>
      <c r="R1216" s="69"/>
      <c r="S1216" s="69"/>
      <c r="T1216" s="69"/>
      <c r="AI1216" s="254"/>
      <c r="AO1216" s="69"/>
    </row>
    <row r="1217" s="67" customFormat="1" customHeight="1" spans="6:41">
      <c r="F1217" s="69"/>
      <c r="G1217" s="262" t="str">
        <f t="shared" si="24"/>
        <v/>
      </c>
      <c r="H1217" s="69"/>
      <c r="I1217" s="69"/>
      <c r="J1217" s="69"/>
      <c r="K1217" s="69"/>
      <c r="L1217" s="69"/>
      <c r="P1217" s="117"/>
      <c r="Q1217" s="69"/>
      <c r="R1217" s="69"/>
      <c r="S1217" s="69"/>
      <c r="T1217" s="69"/>
      <c r="AI1217" s="254"/>
      <c r="AO1217" s="69"/>
    </row>
    <row r="1218" s="67" customFormat="1" customHeight="1" spans="6:41">
      <c r="F1218" s="69"/>
      <c r="G1218" s="262" t="str">
        <f t="shared" ref="G1218:G1281" si="25">IF(H1218="","",IF(H1218=I1218,H1218,_xlfn.CONCAT(H1218,"-",I1218)))</f>
        <v/>
      </c>
      <c r="H1218" s="69"/>
      <c r="I1218" s="69"/>
      <c r="J1218" s="69"/>
      <c r="K1218" s="69"/>
      <c r="L1218" s="69"/>
      <c r="P1218" s="117"/>
      <c r="Q1218" s="69"/>
      <c r="R1218" s="69"/>
      <c r="S1218" s="69"/>
      <c r="T1218" s="69"/>
      <c r="AI1218" s="254"/>
      <c r="AO1218" s="69"/>
    </row>
    <row r="1219" s="67" customFormat="1" customHeight="1" spans="6:41">
      <c r="F1219" s="69"/>
      <c r="G1219" s="262" t="str">
        <f t="shared" si="25"/>
        <v/>
      </c>
      <c r="H1219" s="69"/>
      <c r="I1219" s="69"/>
      <c r="J1219" s="69"/>
      <c r="K1219" s="69"/>
      <c r="L1219" s="69"/>
      <c r="P1219" s="117"/>
      <c r="Q1219" s="69"/>
      <c r="R1219" s="69"/>
      <c r="S1219" s="69"/>
      <c r="T1219" s="69"/>
      <c r="AI1219" s="254"/>
      <c r="AO1219" s="69"/>
    </row>
    <row r="1220" s="67" customFormat="1" customHeight="1" spans="6:41">
      <c r="F1220" s="69"/>
      <c r="G1220" s="262" t="str">
        <f t="shared" si="25"/>
        <v/>
      </c>
      <c r="H1220" s="69"/>
      <c r="I1220" s="69"/>
      <c r="J1220" s="69"/>
      <c r="K1220" s="69"/>
      <c r="L1220" s="69"/>
      <c r="P1220" s="117"/>
      <c r="Q1220" s="69"/>
      <c r="R1220" s="69"/>
      <c r="S1220" s="69"/>
      <c r="T1220" s="69"/>
      <c r="AI1220" s="254"/>
      <c r="AO1220" s="69"/>
    </row>
    <row r="1221" s="67" customFormat="1" customHeight="1" spans="6:41">
      <c r="F1221" s="69"/>
      <c r="G1221" s="262" t="str">
        <f t="shared" si="25"/>
        <v/>
      </c>
      <c r="H1221" s="69"/>
      <c r="I1221" s="69"/>
      <c r="J1221" s="69"/>
      <c r="K1221" s="69"/>
      <c r="L1221" s="69"/>
      <c r="P1221" s="117"/>
      <c r="Q1221" s="69"/>
      <c r="R1221" s="69"/>
      <c r="S1221" s="69"/>
      <c r="T1221" s="69"/>
      <c r="AI1221" s="254"/>
      <c r="AO1221" s="69"/>
    </row>
    <row r="1222" s="67" customFormat="1" customHeight="1" spans="6:41">
      <c r="F1222" s="69"/>
      <c r="G1222" s="262" t="str">
        <f t="shared" si="25"/>
        <v/>
      </c>
      <c r="H1222" s="69"/>
      <c r="I1222" s="69"/>
      <c r="J1222" s="69"/>
      <c r="K1222" s="69"/>
      <c r="L1222" s="69"/>
      <c r="P1222" s="117"/>
      <c r="Q1222" s="69"/>
      <c r="R1222" s="69"/>
      <c r="S1222" s="69"/>
      <c r="T1222" s="69"/>
      <c r="AI1222" s="254"/>
      <c r="AO1222" s="69"/>
    </row>
    <row r="1223" s="67" customFormat="1" customHeight="1" spans="6:41">
      <c r="F1223" s="69"/>
      <c r="G1223" s="262" t="str">
        <f t="shared" si="25"/>
        <v/>
      </c>
      <c r="H1223" s="69"/>
      <c r="I1223" s="69"/>
      <c r="J1223" s="69"/>
      <c r="K1223" s="69"/>
      <c r="L1223" s="69"/>
      <c r="P1223" s="117"/>
      <c r="Q1223" s="69"/>
      <c r="R1223" s="69"/>
      <c r="S1223" s="69"/>
      <c r="T1223" s="69"/>
      <c r="AI1223" s="254"/>
      <c r="AO1223" s="69"/>
    </row>
    <row r="1224" s="67" customFormat="1" customHeight="1" spans="6:41">
      <c r="F1224" s="69"/>
      <c r="G1224" s="262" t="str">
        <f t="shared" si="25"/>
        <v/>
      </c>
      <c r="H1224" s="69"/>
      <c r="I1224" s="69"/>
      <c r="J1224" s="69"/>
      <c r="K1224" s="69"/>
      <c r="L1224" s="69"/>
      <c r="P1224" s="117"/>
      <c r="Q1224" s="69"/>
      <c r="R1224" s="69"/>
      <c r="S1224" s="69"/>
      <c r="T1224" s="69"/>
      <c r="AI1224" s="254"/>
      <c r="AO1224" s="69"/>
    </row>
    <row r="1225" s="67" customFormat="1" customHeight="1" spans="6:41">
      <c r="F1225" s="69"/>
      <c r="G1225" s="262" t="str">
        <f t="shared" si="25"/>
        <v/>
      </c>
      <c r="H1225" s="69"/>
      <c r="I1225" s="69"/>
      <c r="J1225" s="69"/>
      <c r="K1225" s="69"/>
      <c r="L1225" s="69"/>
      <c r="P1225" s="117"/>
      <c r="Q1225" s="69"/>
      <c r="R1225" s="69"/>
      <c r="S1225" s="69"/>
      <c r="T1225" s="69"/>
      <c r="AI1225" s="254"/>
      <c r="AO1225" s="69"/>
    </row>
    <row r="1226" s="67" customFormat="1" customHeight="1" spans="6:41">
      <c r="F1226" s="69"/>
      <c r="G1226" s="262" t="str">
        <f t="shared" si="25"/>
        <v/>
      </c>
      <c r="H1226" s="69"/>
      <c r="I1226" s="69"/>
      <c r="J1226" s="69"/>
      <c r="K1226" s="69"/>
      <c r="L1226" s="69"/>
      <c r="P1226" s="117"/>
      <c r="Q1226" s="69"/>
      <c r="R1226" s="69"/>
      <c r="S1226" s="69"/>
      <c r="T1226" s="69"/>
      <c r="AI1226" s="254"/>
      <c r="AO1226" s="69"/>
    </row>
    <row r="1227" s="67" customFormat="1" customHeight="1" spans="6:41">
      <c r="F1227" s="69"/>
      <c r="G1227" s="262" t="str">
        <f t="shared" si="25"/>
        <v/>
      </c>
      <c r="H1227" s="69"/>
      <c r="I1227" s="69"/>
      <c r="J1227" s="69"/>
      <c r="K1227" s="69"/>
      <c r="L1227" s="69"/>
      <c r="P1227" s="117"/>
      <c r="Q1227" s="69"/>
      <c r="R1227" s="69"/>
      <c r="S1227" s="69"/>
      <c r="T1227" s="69"/>
      <c r="AI1227" s="254"/>
      <c r="AO1227" s="69"/>
    </row>
    <row r="1228" s="67" customFormat="1" customHeight="1" spans="6:41">
      <c r="F1228" s="69"/>
      <c r="G1228" s="262" t="str">
        <f t="shared" si="25"/>
        <v/>
      </c>
      <c r="H1228" s="69"/>
      <c r="I1228" s="69"/>
      <c r="J1228" s="69"/>
      <c r="K1228" s="69"/>
      <c r="L1228" s="69"/>
      <c r="P1228" s="117"/>
      <c r="Q1228" s="69"/>
      <c r="R1228" s="69"/>
      <c r="S1228" s="69"/>
      <c r="T1228" s="69"/>
      <c r="AI1228" s="254"/>
      <c r="AO1228" s="69"/>
    </row>
    <row r="1229" s="67" customFormat="1" customHeight="1" spans="6:41">
      <c r="F1229" s="69"/>
      <c r="G1229" s="262" t="str">
        <f t="shared" si="25"/>
        <v/>
      </c>
      <c r="H1229" s="69"/>
      <c r="I1229" s="69"/>
      <c r="J1229" s="69"/>
      <c r="K1229" s="69"/>
      <c r="L1229" s="69"/>
      <c r="P1229" s="117"/>
      <c r="Q1229" s="69"/>
      <c r="R1229" s="69"/>
      <c r="S1229" s="69"/>
      <c r="T1229" s="69"/>
      <c r="AI1229" s="254"/>
      <c r="AO1229" s="69"/>
    </row>
    <row r="1230" s="67" customFormat="1" customHeight="1" spans="6:41">
      <c r="F1230" s="69"/>
      <c r="G1230" s="262" t="str">
        <f t="shared" si="25"/>
        <v/>
      </c>
      <c r="H1230" s="69"/>
      <c r="I1230" s="69"/>
      <c r="J1230" s="69"/>
      <c r="K1230" s="69"/>
      <c r="L1230" s="69"/>
      <c r="P1230" s="117"/>
      <c r="Q1230" s="69"/>
      <c r="R1230" s="69"/>
      <c r="S1230" s="69"/>
      <c r="T1230" s="69"/>
      <c r="AI1230" s="254"/>
      <c r="AO1230" s="69"/>
    </row>
    <row r="1231" s="67" customFormat="1" customHeight="1" spans="6:41">
      <c r="F1231" s="69"/>
      <c r="G1231" s="262" t="str">
        <f t="shared" si="25"/>
        <v/>
      </c>
      <c r="H1231" s="69"/>
      <c r="I1231" s="69"/>
      <c r="J1231" s="69"/>
      <c r="K1231" s="69"/>
      <c r="L1231" s="69"/>
      <c r="P1231" s="117"/>
      <c r="Q1231" s="69"/>
      <c r="R1231" s="69"/>
      <c r="S1231" s="69"/>
      <c r="T1231" s="69"/>
      <c r="AI1231" s="254"/>
      <c r="AO1231" s="69"/>
    </row>
    <row r="1232" s="67" customFormat="1" customHeight="1" spans="6:41">
      <c r="F1232" s="69"/>
      <c r="G1232" s="262" t="str">
        <f t="shared" si="25"/>
        <v/>
      </c>
      <c r="H1232" s="69"/>
      <c r="I1232" s="69"/>
      <c r="J1232" s="69"/>
      <c r="K1232" s="69"/>
      <c r="L1232" s="69"/>
      <c r="P1232" s="117"/>
      <c r="Q1232" s="69"/>
      <c r="R1232" s="69"/>
      <c r="S1232" s="69"/>
      <c r="T1232" s="69"/>
      <c r="AI1232" s="254"/>
      <c r="AO1232" s="69"/>
    </row>
    <row r="1233" s="67" customFormat="1" customHeight="1" spans="6:41">
      <c r="F1233" s="69"/>
      <c r="G1233" s="262" t="str">
        <f t="shared" si="25"/>
        <v/>
      </c>
      <c r="H1233" s="69"/>
      <c r="I1233" s="69"/>
      <c r="J1233" s="69"/>
      <c r="K1233" s="69"/>
      <c r="L1233" s="69"/>
      <c r="P1233" s="117"/>
      <c r="Q1233" s="69"/>
      <c r="R1233" s="69"/>
      <c r="S1233" s="69"/>
      <c r="T1233" s="69"/>
      <c r="AI1233" s="254"/>
      <c r="AO1233" s="69"/>
    </row>
    <row r="1234" s="67" customFormat="1" customHeight="1" spans="6:41">
      <c r="F1234" s="69"/>
      <c r="G1234" s="262" t="str">
        <f t="shared" si="25"/>
        <v/>
      </c>
      <c r="H1234" s="69"/>
      <c r="I1234" s="69"/>
      <c r="J1234" s="69"/>
      <c r="K1234" s="69"/>
      <c r="L1234" s="69"/>
      <c r="P1234" s="117"/>
      <c r="Q1234" s="69"/>
      <c r="R1234" s="69"/>
      <c r="S1234" s="69"/>
      <c r="T1234" s="69"/>
      <c r="AI1234" s="254"/>
      <c r="AO1234" s="69"/>
    </row>
    <row r="1235" s="67" customFormat="1" customHeight="1" spans="6:41">
      <c r="F1235" s="69"/>
      <c r="G1235" s="262" t="str">
        <f t="shared" si="25"/>
        <v/>
      </c>
      <c r="H1235" s="69"/>
      <c r="I1235" s="69"/>
      <c r="J1235" s="69"/>
      <c r="K1235" s="69"/>
      <c r="L1235" s="69"/>
      <c r="P1235" s="117"/>
      <c r="Q1235" s="69"/>
      <c r="R1235" s="69"/>
      <c r="S1235" s="69"/>
      <c r="T1235" s="69"/>
      <c r="AI1235" s="254"/>
      <c r="AO1235" s="69"/>
    </row>
    <row r="1236" s="67" customFormat="1" customHeight="1" spans="6:41">
      <c r="F1236" s="69"/>
      <c r="G1236" s="262" t="str">
        <f t="shared" si="25"/>
        <v/>
      </c>
      <c r="H1236" s="69"/>
      <c r="I1236" s="69"/>
      <c r="J1236" s="69"/>
      <c r="K1236" s="69"/>
      <c r="L1236" s="69"/>
      <c r="P1236" s="117"/>
      <c r="Q1236" s="69"/>
      <c r="R1236" s="69"/>
      <c r="S1236" s="69"/>
      <c r="T1236" s="69"/>
      <c r="AI1236" s="254"/>
      <c r="AO1236" s="69"/>
    </row>
    <row r="1237" s="67" customFormat="1" customHeight="1" spans="6:41">
      <c r="F1237" s="69"/>
      <c r="G1237" s="262" t="str">
        <f t="shared" si="25"/>
        <v/>
      </c>
      <c r="H1237" s="69"/>
      <c r="I1237" s="69"/>
      <c r="J1237" s="69"/>
      <c r="K1237" s="69"/>
      <c r="L1237" s="69"/>
      <c r="P1237" s="117"/>
      <c r="Q1237" s="69"/>
      <c r="R1237" s="69"/>
      <c r="S1237" s="69"/>
      <c r="T1237" s="69"/>
      <c r="AI1237" s="254"/>
      <c r="AO1237" s="69"/>
    </row>
    <row r="1238" s="67" customFormat="1" customHeight="1" spans="6:41">
      <c r="F1238" s="69"/>
      <c r="G1238" s="262" t="str">
        <f t="shared" si="25"/>
        <v/>
      </c>
      <c r="H1238" s="69"/>
      <c r="I1238" s="69"/>
      <c r="J1238" s="69"/>
      <c r="K1238" s="69"/>
      <c r="L1238" s="69"/>
      <c r="P1238" s="117"/>
      <c r="Q1238" s="69"/>
      <c r="R1238" s="69"/>
      <c r="S1238" s="69"/>
      <c r="T1238" s="69"/>
      <c r="AI1238" s="254"/>
      <c r="AO1238" s="69"/>
    </row>
    <row r="1239" s="67" customFormat="1" customHeight="1" spans="6:41">
      <c r="F1239" s="69"/>
      <c r="G1239" s="262" t="str">
        <f t="shared" si="25"/>
        <v/>
      </c>
      <c r="H1239" s="69"/>
      <c r="I1239" s="69"/>
      <c r="J1239" s="69"/>
      <c r="K1239" s="69"/>
      <c r="L1239" s="69"/>
      <c r="P1239" s="117"/>
      <c r="Q1239" s="69"/>
      <c r="R1239" s="69"/>
      <c r="S1239" s="69"/>
      <c r="T1239" s="69"/>
      <c r="AI1239" s="254"/>
      <c r="AO1239" s="69"/>
    </row>
    <row r="1240" s="67" customFormat="1" customHeight="1" spans="6:41">
      <c r="F1240" s="69"/>
      <c r="G1240" s="262" t="str">
        <f t="shared" si="25"/>
        <v/>
      </c>
      <c r="H1240" s="69"/>
      <c r="I1240" s="69"/>
      <c r="J1240" s="69"/>
      <c r="K1240" s="69"/>
      <c r="L1240" s="69"/>
      <c r="P1240" s="117"/>
      <c r="Q1240" s="69"/>
      <c r="R1240" s="69"/>
      <c r="S1240" s="69"/>
      <c r="T1240" s="69"/>
      <c r="AI1240" s="254"/>
      <c r="AO1240" s="69"/>
    </row>
    <row r="1241" s="67" customFormat="1" customHeight="1" spans="6:41">
      <c r="F1241" s="69"/>
      <c r="G1241" s="262" t="str">
        <f t="shared" si="25"/>
        <v/>
      </c>
      <c r="H1241" s="69"/>
      <c r="I1241" s="69"/>
      <c r="J1241" s="69"/>
      <c r="K1241" s="69"/>
      <c r="L1241" s="69"/>
      <c r="P1241" s="117"/>
      <c r="Q1241" s="69"/>
      <c r="R1241" s="69"/>
      <c r="S1241" s="69"/>
      <c r="T1241" s="69"/>
      <c r="AI1241" s="254"/>
      <c r="AO1241" s="69"/>
    </row>
    <row r="1242" s="67" customFormat="1" customHeight="1" spans="6:41">
      <c r="F1242" s="69"/>
      <c r="G1242" s="262" t="str">
        <f t="shared" si="25"/>
        <v/>
      </c>
      <c r="H1242" s="69"/>
      <c r="I1242" s="69"/>
      <c r="J1242" s="69"/>
      <c r="K1242" s="69"/>
      <c r="L1242" s="69"/>
      <c r="P1242" s="117"/>
      <c r="Q1242" s="69"/>
      <c r="R1242" s="69"/>
      <c r="S1242" s="69"/>
      <c r="T1242" s="69"/>
      <c r="AI1242" s="254"/>
      <c r="AO1242" s="69"/>
    </row>
    <row r="1243" s="67" customFormat="1" customHeight="1" spans="6:41">
      <c r="F1243" s="69"/>
      <c r="G1243" s="262" t="str">
        <f t="shared" si="25"/>
        <v/>
      </c>
      <c r="H1243" s="69"/>
      <c r="I1243" s="69"/>
      <c r="J1243" s="69"/>
      <c r="K1243" s="69"/>
      <c r="L1243" s="69"/>
      <c r="P1243" s="117"/>
      <c r="Q1243" s="69"/>
      <c r="R1243" s="69"/>
      <c r="S1243" s="69"/>
      <c r="T1243" s="69"/>
      <c r="AI1243" s="254"/>
      <c r="AO1243" s="69"/>
    </row>
    <row r="1244" s="67" customFormat="1" customHeight="1" spans="6:41">
      <c r="F1244" s="69"/>
      <c r="G1244" s="262" t="str">
        <f t="shared" si="25"/>
        <v/>
      </c>
      <c r="H1244" s="69"/>
      <c r="I1244" s="69"/>
      <c r="J1244" s="69"/>
      <c r="K1244" s="69"/>
      <c r="L1244" s="69"/>
      <c r="P1244" s="117"/>
      <c r="Q1244" s="69"/>
      <c r="R1244" s="69"/>
      <c r="S1244" s="69"/>
      <c r="T1244" s="69"/>
      <c r="AI1244" s="254"/>
      <c r="AO1244" s="69"/>
    </row>
    <row r="1245" s="67" customFormat="1" customHeight="1" spans="6:41">
      <c r="F1245" s="69"/>
      <c r="G1245" s="262" t="str">
        <f t="shared" si="25"/>
        <v/>
      </c>
      <c r="H1245" s="69"/>
      <c r="I1245" s="69"/>
      <c r="J1245" s="69"/>
      <c r="K1245" s="69"/>
      <c r="L1245" s="69"/>
      <c r="P1245" s="117"/>
      <c r="Q1245" s="69"/>
      <c r="R1245" s="69"/>
      <c r="S1245" s="69"/>
      <c r="T1245" s="69"/>
      <c r="AI1245" s="254"/>
      <c r="AO1245" s="69"/>
    </row>
    <row r="1246" s="67" customFormat="1" customHeight="1" spans="6:41">
      <c r="F1246" s="69"/>
      <c r="G1246" s="262" t="str">
        <f t="shared" si="25"/>
        <v/>
      </c>
      <c r="H1246" s="69"/>
      <c r="I1246" s="69"/>
      <c r="J1246" s="69"/>
      <c r="K1246" s="69"/>
      <c r="L1246" s="69"/>
      <c r="P1246" s="117"/>
      <c r="Q1246" s="69"/>
      <c r="R1246" s="69"/>
      <c r="S1246" s="69"/>
      <c r="T1246" s="69"/>
      <c r="AI1246" s="254"/>
      <c r="AO1246" s="69"/>
    </row>
    <row r="1247" s="67" customFormat="1" customHeight="1" spans="6:41">
      <c r="F1247" s="69"/>
      <c r="G1247" s="262" t="str">
        <f t="shared" si="25"/>
        <v/>
      </c>
      <c r="H1247" s="69"/>
      <c r="I1247" s="69"/>
      <c r="J1247" s="69"/>
      <c r="K1247" s="69"/>
      <c r="L1247" s="69"/>
      <c r="P1247" s="117"/>
      <c r="Q1247" s="69"/>
      <c r="R1247" s="69"/>
      <c r="S1247" s="69"/>
      <c r="T1247" s="69"/>
      <c r="AI1247" s="254"/>
      <c r="AO1247" s="69"/>
    </row>
    <row r="1248" s="67" customFormat="1" customHeight="1" spans="6:41">
      <c r="F1248" s="69"/>
      <c r="G1248" s="262" t="str">
        <f t="shared" si="25"/>
        <v/>
      </c>
      <c r="H1248" s="69"/>
      <c r="I1248" s="69"/>
      <c r="J1248" s="69"/>
      <c r="K1248" s="69"/>
      <c r="L1248" s="69"/>
      <c r="P1248" s="117"/>
      <c r="Q1248" s="69"/>
      <c r="R1248" s="69"/>
      <c r="S1248" s="69"/>
      <c r="T1248" s="69"/>
      <c r="AI1248" s="254"/>
      <c r="AO1248" s="69"/>
    </row>
    <row r="1249" s="67" customFormat="1" customHeight="1" spans="6:41">
      <c r="F1249" s="69"/>
      <c r="G1249" s="262" t="str">
        <f t="shared" si="25"/>
        <v/>
      </c>
      <c r="H1249" s="69"/>
      <c r="I1249" s="69"/>
      <c r="J1249" s="69"/>
      <c r="K1249" s="69"/>
      <c r="L1249" s="69"/>
      <c r="P1249" s="117"/>
      <c r="Q1249" s="69"/>
      <c r="R1249" s="69"/>
      <c r="S1249" s="69"/>
      <c r="T1249" s="69"/>
      <c r="AI1249" s="254"/>
      <c r="AO1249" s="69"/>
    </row>
    <row r="1250" s="67" customFormat="1" customHeight="1" spans="6:41">
      <c r="F1250" s="69"/>
      <c r="G1250" s="262" t="str">
        <f t="shared" si="25"/>
        <v/>
      </c>
      <c r="H1250" s="69"/>
      <c r="I1250" s="69"/>
      <c r="J1250" s="69"/>
      <c r="K1250" s="69"/>
      <c r="L1250" s="69"/>
      <c r="P1250" s="117"/>
      <c r="Q1250" s="69"/>
      <c r="R1250" s="69"/>
      <c r="S1250" s="69"/>
      <c r="T1250" s="69"/>
      <c r="AI1250" s="254"/>
      <c r="AO1250" s="69"/>
    </row>
    <row r="1251" s="67" customFormat="1" customHeight="1" spans="6:41">
      <c r="F1251" s="69"/>
      <c r="G1251" s="262" t="str">
        <f t="shared" si="25"/>
        <v/>
      </c>
      <c r="H1251" s="69"/>
      <c r="I1251" s="69"/>
      <c r="J1251" s="69"/>
      <c r="K1251" s="69"/>
      <c r="L1251" s="69"/>
      <c r="P1251" s="117"/>
      <c r="Q1251" s="69"/>
      <c r="R1251" s="69"/>
      <c r="S1251" s="69"/>
      <c r="T1251" s="69"/>
      <c r="AI1251" s="254"/>
      <c r="AO1251" s="69"/>
    </row>
    <row r="1252" s="67" customFormat="1" customHeight="1" spans="6:41">
      <c r="F1252" s="69"/>
      <c r="G1252" s="262" t="str">
        <f t="shared" si="25"/>
        <v/>
      </c>
      <c r="H1252" s="69"/>
      <c r="I1252" s="69"/>
      <c r="J1252" s="69"/>
      <c r="K1252" s="69"/>
      <c r="L1252" s="69"/>
      <c r="P1252" s="117"/>
      <c r="Q1252" s="69"/>
      <c r="R1252" s="69"/>
      <c r="S1252" s="69"/>
      <c r="T1252" s="69"/>
      <c r="AI1252" s="254"/>
      <c r="AO1252" s="69"/>
    </row>
    <row r="1253" s="67" customFormat="1" customHeight="1" spans="6:41">
      <c r="F1253" s="69"/>
      <c r="G1253" s="262" t="str">
        <f t="shared" si="25"/>
        <v/>
      </c>
      <c r="H1253" s="69"/>
      <c r="I1253" s="69"/>
      <c r="J1253" s="69"/>
      <c r="K1253" s="69"/>
      <c r="L1253" s="69"/>
      <c r="P1253" s="117"/>
      <c r="Q1253" s="69"/>
      <c r="R1253" s="69"/>
      <c r="S1253" s="69"/>
      <c r="T1253" s="69"/>
      <c r="AI1253" s="254"/>
      <c r="AO1253" s="69"/>
    </row>
    <row r="1254" s="67" customFormat="1" customHeight="1" spans="6:41">
      <c r="F1254" s="69"/>
      <c r="G1254" s="262" t="str">
        <f t="shared" si="25"/>
        <v/>
      </c>
      <c r="H1254" s="69"/>
      <c r="I1254" s="69"/>
      <c r="J1254" s="69"/>
      <c r="K1254" s="69"/>
      <c r="L1254" s="69"/>
      <c r="P1254" s="117"/>
      <c r="Q1254" s="69"/>
      <c r="R1254" s="69"/>
      <c r="S1254" s="69"/>
      <c r="T1254" s="69"/>
      <c r="AI1254" s="254"/>
      <c r="AO1254" s="69"/>
    </row>
    <row r="1255" s="67" customFormat="1" customHeight="1" spans="6:41">
      <c r="F1255" s="69"/>
      <c r="G1255" s="262" t="str">
        <f t="shared" si="25"/>
        <v/>
      </c>
      <c r="H1255" s="69"/>
      <c r="I1255" s="69"/>
      <c r="J1255" s="69"/>
      <c r="K1255" s="69"/>
      <c r="L1255" s="69"/>
      <c r="P1255" s="117"/>
      <c r="Q1255" s="69"/>
      <c r="R1255" s="69"/>
      <c r="S1255" s="69"/>
      <c r="T1255" s="69"/>
      <c r="AI1255" s="254"/>
      <c r="AO1255" s="69"/>
    </row>
    <row r="1256" s="67" customFormat="1" customHeight="1" spans="6:41">
      <c r="F1256" s="69"/>
      <c r="G1256" s="262" t="str">
        <f t="shared" si="25"/>
        <v/>
      </c>
      <c r="H1256" s="69"/>
      <c r="I1256" s="69"/>
      <c r="J1256" s="69"/>
      <c r="K1256" s="69"/>
      <c r="L1256" s="69"/>
      <c r="P1256" s="117"/>
      <c r="Q1256" s="69"/>
      <c r="R1256" s="69"/>
      <c r="S1256" s="69"/>
      <c r="T1256" s="69"/>
      <c r="AI1256" s="254"/>
      <c r="AO1256" s="69"/>
    </row>
    <row r="1257" s="67" customFormat="1" customHeight="1" spans="6:41">
      <c r="F1257" s="69"/>
      <c r="G1257" s="262" t="str">
        <f t="shared" si="25"/>
        <v/>
      </c>
      <c r="H1257" s="69"/>
      <c r="I1257" s="69"/>
      <c r="J1257" s="69"/>
      <c r="K1257" s="69"/>
      <c r="L1257" s="69"/>
      <c r="P1257" s="117"/>
      <c r="Q1257" s="69"/>
      <c r="R1257" s="69"/>
      <c r="S1257" s="69"/>
      <c r="T1257" s="69"/>
      <c r="AI1257" s="254"/>
      <c r="AO1257" s="69"/>
    </row>
    <row r="1258" s="67" customFormat="1" customHeight="1" spans="6:41">
      <c r="F1258" s="69"/>
      <c r="G1258" s="262" t="str">
        <f t="shared" si="25"/>
        <v/>
      </c>
      <c r="H1258" s="69"/>
      <c r="I1258" s="69"/>
      <c r="J1258" s="69"/>
      <c r="K1258" s="69"/>
      <c r="L1258" s="69"/>
      <c r="P1258" s="117"/>
      <c r="Q1258" s="69"/>
      <c r="R1258" s="69"/>
      <c r="S1258" s="69"/>
      <c r="T1258" s="69"/>
      <c r="AI1258" s="254"/>
      <c r="AO1258" s="69"/>
    </row>
    <row r="1259" s="67" customFormat="1" customHeight="1" spans="6:41">
      <c r="F1259" s="69"/>
      <c r="G1259" s="262" t="str">
        <f t="shared" si="25"/>
        <v/>
      </c>
      <c r="H1259" s="69"/>
      <c r="I1259" s="69"/>
      <c r="J1259" s="69"/>
      <c r="K1259" s="69"/>
      <c r="L1259" s="69"/>
      <c r="P1259" s="117"/>
      <c r="Q1259" s="69"/>
      <c r="R1259" s="69"/>
      <c r="S1259" s="69"/>
      <c r="T1259" s="69"/>
      <c r="AI1259" s="254"/>
      <c r="AO1259" s="69"/>
    </row>
    <row r="1260" s="67" customFormat="1" customHeight="1" spans="6:41">
      <c r="F1260" s="69"/>
      <c r="G1260" s="262" t="str">
        <f t="shared" si="25"/>
        <v/>
      </c>
      <c r="H1260" s="69"/>
      <c r="I1260" s="69"/>
      <c r="J1260" s="69"/>
      <c r="K1260" s="69"/>
      <c r="L1260" s="69"/>
      <c r="P1260" s="117"/>
      <c r="Q1260" s="69"/>
      <c r="R1260" s="69"/>
      <c r="S1260" s="69"/>
      <c r="T1260" s="69"/>
      <c r="AI1260" s="254"/>
      <c r="AO1260" s="69"/>
    </row>
    <row r="1261" s="67" customFormat="1" customHeight="1" spans="6:41">
      <c r="F1261" s="69"/>
      <c r="G1261" s="262" t="str">
        <f t="shared" si="25"/>
        <v/>
      </c>
      <c r="H1261" s="69"/>
      <c r="I1261" s="69"/>
      <c r="J1261" s="69"/>
      <c r="K1261" s="69"/>
      <c r="L1261" s="69"/>
      <c r="P1261" s="117"/>
      <c r="Q1261" s="69"/>
      <c r="R1261" s="69"/>
      <c r="S1261" s="69"/>
      <c r="T1261" s="69"/>
      <c r="AI1261" s="254"/>
      <c r="AO1261" s="69"/>
    </row>
    <row r="1262" s="67" customFormat="1" customHeight="1" spans="6:41">
      <c r="F1262" s="69"/>
      <c r="G1262" s="262" t="str">
        <f t="shared" si="25"/>
        <v/>
      </c>
      <c r="H1262" s="69"/>
      <c r="I1262" s="69"/>
      <c r="J1262" s="69"/>
      <c r="K1262" s="69"/>
      <c r="L1262" s="69"/>
      <c r="P1262" s="117"/>
      <c r="Q1262" s="69"/>
      <c r="R1262" s="69"/>
      <c r="S1262" s="69"/>
      <c r="T1262" s="69"/>
      <c r="AI1262" s="254"/>
      <c r="AO1262" s="69"/>
    </row>
    <row r="1263" s="67" customFormat="1" customHeight="1" spans="6:41">
      <c r="F1263" s="69"/>
      <c r="G1263" s="262" t="str">
        <f t="shared" si="25"/>
        <v/>
      </c>
      <c r="H1263" s="69"/>
      <c r="I1263" s="69"/>
      <c r="J1263" s="69"/>
      <c r="K1263" s="69"/>
      <c r="L1263" s="69"/>
      <c r="P1263" s="117"/>
      <c r="Q1263" s="69"/>
      <c r="R1263" s="69"/>
      <c r="S1263" s="69"/>
      <c r="T1263" s="69"/>
      <c r="AI1263" s="254"/>
      <c r="AO1263" s="69"/>
    </row>
    <row r="1264" s="67" customFormat="1" customHeight="1" spans="6:41">
      <c r="F1264" s="69"/>
      <c r="G1264" s="262" t="str">
        <f t="shared" si="25"/>
        <v/>
      </c>
      <c r="H1264" s="69"/>
      <c r="I1264" s="69"/>
      <c r="J1264" s="69"/>
      <c r="K1264" s="69"/>
      <c r="L1264" s="69"/>
      <c r="P1264" s="117"/>
      <c r="Q1264" s="69"/>
      <c r="R1264" s="69"/>
      <c r="S1264" s="69"/>
      <c r="T1264" s="69"/>
      <c r="AI1264" s="254"/>
      <c r="AO1264" s="69"/>
    </row>
    <row r="1265" s="67" customFormat="1" customHeight="1" spans="6:41">
      <c r="F1265" s="69"/>
      <c r="G1265" s="262" t="str">
        <f t="shared" si="25"/>
        <v/>
      </c>
      <c r="H1265" s="69"/>
      <c r="I1265" s="69"/>
      <c r="J1265" s="69"/>
      <c r="K1265" s="69"/>
      <c r="L1265" s="69"/>
      <c r="P1265" s="117"/>
      <c r="Q1265" s="69"/>
      <c r="R1265" s="69"/>
      <c r="S1265" s="69"/>
      <c r="T1265" s="69"/>
      <c r="AI1265" s="254"/>
      <c r="AO1265" s="69"/>
    </row>
    <row r="1266" s="67" customFormat="1" customHeight="1" spans="6:41">
      <c r="F1266" s="69"/>
      <c r="G1266" s="262" t="str">
        <f t="shared" si="25"/>
        <v/>
      </c>
      <c r="H1266" s="69"/>
      <c r="I1266" s="69"/>
      <c r="J1266" s="69"/>
      <c r="K1266" s="69"/>
      <c r="L1266" s="69"/>
      <c r="P1266" s="117"/>
      <c r="Q1266" s="69"/>
      <c r="R1266" s="69"/>
      <c r="S1266" s="69"/>
      <c r="T1266" s="69"/>
      <c r="AI1266" s="254"/>
      <c r="AO1266" s="69"/>
    </row>
    <row r="1267" s="67" customFormat="1" customHeight="1" spans="6:41">
      <c r="F1267" s="69"/>
      <c r="G1267" s="262" t="str">
        <f t="shared" si="25"/>
        <v/>
      </c>
      <c r="H1267" s="69"/>
      <c r="I1267" s="69"/>
      <c r="J1267" s="69"/>
      <c r="K1267" s="69"/>
      <c r="L1267" s="69"/>
      <c r="P1267" s="117"/>
      <c r="Q1267" s="69"/>
      <c r="R1267" s="69"/>
      <c r="S1267" s="69"/>
      <c r="T1267" s="69"/>
      <c r="AI1267" s="254"/>
      <c r="AO1267" s="69"/>
    </row>
    <row r="1268" s="67" customFormat="1" customHeight="1" spans="6:41">
      <c r="F1268" s="69"/>
      <c r="G1268" s="262" t="str">
        <f t="shared" si="25"/>
        <v/>
      </c>
      <c r="H1268" s="69"/>
      <c r="I1268" s="69"/>
      <c r="J1268" s="69"/>
      <c r="K1268" s="69"/>
      <c r="L1268" s="69"/>
      <c r="P1268" s="117"/>
      <c r="Q1268" s="69"/>
      <c r="R1268" s="69"/>
      <c r="S1268" s="69"/>
      <c r="T1268" s="69"/>
      <c r="AI1268" s="254"/>
      <c r="AO1268" s="69"/>
    </row>
    <row r="1269" s="67" customFormat="1" customHeight="1" spans="6:41">
      <c r="F1269" s="69"/>
      <c r="G1269" s="262" t="str">
        <f t="shared" si="25"/>
        <v/>
      </c>
      <c r="H1269" s="69"/>
      <c r="I1269" s="69"/>
      <c r="J1269" s="69"/>
      <c r="K1269" s="69"/>
      <c r="L1269" s="69"/>
      <c r="P1269" s="117"/>
      <c r="Q1269" s="69"/>
      <c r="R1269" s="69"/>
      <c r="S1269" s="69"/>
      <c r="T1269" s="69"/>
      <c r="AI1269" s="254"/>
      <c r="AO1269" s="69"/>
    </row>
    <row r="1270" s="67" customFormat="1" customHeight="1" spans="6:41">
      <c r="F1270" s="69"/>
      <c r="G1270" s="262" t="str">
        <f t="shared" si="25"/>
        <v/>
      </c>
      <c r="H1270" s="69"/>
      <c r="I1270" s="69"/>
      <c r="J1270" s="69"/>
      <c r="K1270" s="69"/>
      <c r="L1270" s="69"/>
      <c r="P1270" s="117"/>
      <c r="Q1270" s="69"/>
      <c r="R1270" s="69"/>
      <c r="S1270" s="69"/>
      <c r="T1270" s="69"/>
      <c r="AI1270" s="254"/>
      <c r="AO1270" s="69"/>
    </row>
    <row r="1271" s="67" customFormat="1" customHeight="1" spans="6:41">
      <c r="F1271" s="69"/>
      <c r="G1271" s="262" t="str">
        <f t="shared" si="25"/>
        <v/>
      </c>
      <c r="H1271" s="69"/>
      <c r="I1271" s="69"/>
      <c r="J1271" s="69"/>
      <c r="K1271" s="69"/>
      <c r="L1271" s="69"/>
      <c r="P1271" s="117"/>
      <c r="Q1271" s="69"/>
      <c r="R1271" s="69"/>
      <c r="S1271" s="69"/>
      <c r="T1271" s="69"/>
      <c r="AI1271" s="254"/>
      <c r="AO1271" s="69"/>
    </row>
    <row r="1272" s="67" customFormat="1" customHeight="1" spans="6:41">
      <c r="F1272" s="69"/>
      <c r="G1272" s="262" t="str">
        <f t="shared" si="25"/>
        <v/>
      </c>
      <c r="H1272" s="69"/>
      <c r="I1272" s="69"/>
      <c r="J1272" s="69"/>
      <c r="K1272" s="69"/>
      <c r="L1272" s="69"/>
      <c r="P1272" s="117"/>
      <c r="Q1272" s="69"/>
      <c r="R1272" s="69"/>
      <c r="S1272" s="69"/>
      <c r="T1272" s="69"/>
      <c r="AI1272" s="254"/>
      <c r="AO1272" s="69"/>
    </row>
    <row r="1273" s="67" customFormat="1" customHeight="1" spans="6:41">
      <c r="F1273" s="69"/>
      <c r="G1273" s="262" t="str">
        <f t="shared" si="25"/>
        <v/>
      </c>
      <c r="H1273" s="69"/>
      <c r="I1273" s="69"/>
      <c r="J1273" s="69"/>
      <c r="K1273" s="69"/>
      <c r="L1273" s="69"/>
      <c r="P1273" s="117"/>
      <c r="Q1273" s="69"/>
      <c r="R1273" s="69"/>
      <c r="S1273" s="69"/>
      <c r="T1273" s="69"/>
      <c r="AI1273" s="254"/>
      <c r="AO1273" s="69"/>
    </row>
    <row r="1274" s="67" customFormat="1" customHeight="1" spans="6:41">
      <c r="F1274" s="69"/>
      <c r="G1274" s="262" t="str">
        <f t="shared" si="25"/>
        <v/>
      </c>
      <c r="H1274" s="69"/>
      <c r="I1274" s="69"/>
      <c r="J1274" s="69"/>
      <c r="K1274" s="69"/>
      <c r="L1274" s="69"/>
      <c r="P1274" s="117"/>
      <c r="Q1274" s="69"/>
      <c r="R1274" s="69"/>
      <c r="S1274" s="69"/>
      <c r="T1274" s="69"/>
      <c r="AI1274" s="254"/>
      <c r="AO1274" s="69"/>
    </row>
    <row r="1275" s="67" customFormat="1" customHeight="1" spans="6:41">
      <c r="F1275" s="69"/>
      <c r="G1275" s="262" t="str">
        <f t="shared" si="25"/>
        <v/>
      </c>
      <c r="H1275" s="69"/>
      <c r="I1275" s="69"/>
      <c r="J1275" s="69"/>
      <c r="K1275" s="69"/>
      <c r="L1275" s="69"/>
      <c r="P1275" s="117"/>
      <c r="Q1275" s="69"/>
      <c r="R1275" s="69"/>
      <c r="S1275" s="69"/>
      <c r="T1275" s="69"/>
      <c r="AI1275" s="254"/>
      <c r="AO1275" s="69"/>
    </row>
    <row r="1276" s="67" customFormat="1" customHeight="1" spans="6:41">
      <c r="F1276" s="69"/>
      <c r="G1276" s="262" t="str">
        <f t="shared" si="25"/>
        <v/>
      </c>
      <c r="H1276" s="69"/>
      <c r="I1276" s="69"/>
      <c r="J1276" s="69"/>
      <c r="K1276" s="69"/>
      <c r="L1276" s="69"/>
      <c r="P1276" s="117"/>
      <c r="Q1276" s="69"/>
      <c r="R1276" s="69"/>
      <c r="S1276" s="69"/>
      <c r="T1276" s="69"/>
      <c r="AI1276" s="254"/>
      <c r="AO1276" s="69"/>
    </row>
    <row r="1277" s="67" customFormat="1" customHeight="1" spans="6:41">
      <c r="F1277" s="69"/>
      <c r="G1277" s="262" t="str">
        <f t="shared" si="25"/>
        <v/>
      </c>
      <c r="H1277" s="69"/>
      <c r="I1277" s="69"/>
      <c r="J1277" s="69"/>
      <c r="K1277" s="69"/>
      <c r="L1277" s="69"/>
      <c r="P1277" s="117"/>
      <c r="Q1277" s="69"/>
      <c r="R1277" s="69"/>
      <c r="S1277" s="69"/>
      <c r="T1277" s="69"/>
      <c r="AI1277" s="254"/>
      <c r="AO1277" s="69"/>
    </row>
    <row r="1278" s="67" customFormat="1" customHeight="1" spans="6:41">
      <c r="F1278" s="69"/>
      <c r="G1278" s="262" t="str">
        <f t="shared" si="25"/>
        <v/>
      </c>
      <c r="H1278" s="69"/>
      <c r="I1278" s="69"/>
      <c r="J1278" s="69"/>
      <c r="K1278" s="69"/>
      <c r="L1278" s="69"/>
      <c r="P1278" s="117"/>
      <c r="Q1278" s="69"/>
      <c r="R1278" s="69"/>
      <c r="S1278" s="69"/>
      <c r="T1278" s="69"/>
      <c r="AI1278" s="254"/>
      <c r="AO1278" s="69"/>
    </row>
    <row r="1279" s="67" customFormat="1" customHeight="1" spans="6:41">
      <c r="F1279" s="69"/>
      <c r="G1279" s="262" t="str">
        <f t="shared" si="25"/>
        <v/>
      </c>
      <c r="H1279" s="69"/>
      <c r="I1279" s="69"/>
      <c r="J1279" s="69"/>
      <c r="K1279" s="69"/>
      <c r="L1279" s="69"/>
      <c r="P1279" s="117"/>
      <c r="Q1279" s="69"/>
      <c r="R1279" s="69"/>
      <c r="S1279" s="69"/>
      <c r="T1279" s="69"/>
      <c r="AI1279" s="254"/>
      <c r="AO1279" s="69"/>
    </row>
    <row r="1280" s="67" customFormat="1" customHeight="1" spans="6:41">
      <c r="F1280" s="69"/>
      <c r="G1280" s="262" t="str">
        <f t="shared" si="25"/>
        <v/>
      </c>
      <c r="H1280" s="69"/>
      <c r="I1280" s="69"/>
      <c r="J1280" s="69"/>
      <c r="K1280" s="69"/>
      <c r="L1280" s="69"/>
      <c r="P1280" s="117"/>
      <c r="Q1280" s="69"/>
      <c r="R1280" s="69"/>
      <c r="S1280" s="69"/>
      <c r="T1280" s="69"/>
      <c r="AI1280" s="254"/>
      <c r="AO1280" s="69"/>
    </row>
    <row r="1281" s="67" customFormat="1" customHeight="1" spans="6:41">
      <c r="F1281" s="69"/>
      <c r="G1281" s="262" t="str">
        <f t="shared" si="25"/>
        <v/>
      </c>
      <c r="H1281" s="69"/>
      <c r="I1281" s="69"/>
      <c r="J1281" s="69"/>
      <c r="K1281" s="69"/>
      <c r="L1281" s="69"/>
      <c r="P1281" s="117"/>
      <c r="Q1281" s="69"/>
      <c r="R1281" s="69"/>
      <c r="S1281" s="69"/>
      <c r="T1281" s="69"/>
      <c r="AI1281" s="254"/>
      <c r="AO1281" s="69"/>
    </row>
    <row r="1282" s="67" customFormat="1" customHeight="1" spans="6:41">
      <c r="F1282" s="69"/>
      <c r="G1282" s="262" t="str">
        <f t="shared" ref="G1282:G1345" si="26">IF(H1282="","",IF(H1282=I1282,H1282,_xlfn.CONCAT(H1282,"-",I1282)))</f>
        <v/>
      </c>
      <c r="H1282" s="69"/>
      <c r="I1282" s="69"/>
      <c r="J1282" s="69"/>
      <c r="K1282" s="69"/>
      <c r="L1282" s="69"/>
      <c r="P1282" s="117"/>
      <c r="Q1282" s="69"/>
      <c r="R1282" s="69"/>
      <c r="S1282" s="69"/>
      <c r="T1282" s="69"/>
      <c r="AI1282" s="254"/>
      <c r="AO1282" s="69"/>
    </row>
    <row r="1283" s="67" customFormat="1" customHeight="1" spans="6:41">
      <c r="F1283" s="69"/>
      <c r="G1283" s="262" t="str">
        <f t="shared" si="26"/>
        <v/>
      </c>
      <c r="H1283" s="69"/>
      <c r="I1283" s="69"/>
      <c r="J1283" s="69"/>
      <c r="K1283" s="69"/>
      <c r="L1283" s="69"/>
      <c r="P1283" s="117"/>
      <c r="Q1283" s="69"/>
      <c r="R1283" s="69"/>
      <c r="S1283" s="69"/>
      <c r="T1283" s="69"/>
      <c r="AI1283" s="254"/>
      <c r="AO1283" s="69"/>
    </row>
    <row r="1284" s="67" customFormat="1" customHeight="1" spans="6:41">
      <c r="F1284" s="69"/>
      <c r="G1284" s="262" t="str">
        <f t="shared" si="26"/>
        <v/>
      </c>
      <c r="H1284" s="69"/>
      <c r="I1284" s="69"/>
      <c r="J1284" s="69"/>
      <c r="K1284" s="69"/>
      <c r="L1284" s="69"/>
      <c r="P1284" s="117"/>
      <c r="Q1284" s="69"/>
      <c r="R1284" s="69"/>
      <c r="S1284" s="69"/>
      <c r="T1284" s="69"/>
      <c r="AI1284" s="254"/>
      <c r="AO1284" s="69"/>
    </row>
    <row r="1285" s="67" customFormat="1" customHeight="1" spans="6:41">
      <c r="F1285" s="69"/>
      <c r="G1285" s="262" t="str">
        <f t="shared" si="26"/>
        <v/>
      </c>
      <c r="H1285" s="69"/>
      <c r="I1285" s="69"/>
      <c r="J1285" s="69"/>
      <c r="K1285" s="69"/>
      <c r="L1285" s="69"/>
      <c r="P1285" s="117"/>
      <c r="Q1285" s="69"/>
      <c r="R1285" s="69"/>
      <c r="S1285" s="69"/>
      <c r="T1285" s="69"/>
      <c r="AI1285" s="254"/>
      <c r="AO1285" s="69"/>
    </row>
    <row r="1286" s="67" customFormat="1" customHeight="1" spans="6:41">
      <c r="F1286" s="69"/>
      <c r="G1286" s="262" t="str">
        <f t="shared" si="26"/>
        <v/>
      </c>
      <c r="H1286" s="69"/>
      <c r="I1286" s="69"/>
      <c r="J1286" s="69"/>
      <c r="K1286" s="69"/>
      <c r="L1286" s="69"/>
      <c r="P1286" s="117"/>
      <c r="Q1286" s="69"/>
      <c r="R1286" s="69"/>
      <c r="S1286" s="69"/>
      <c r="T1286" s="69"/>
      <c r="AI1286" s="254"/>
      <c r="AO1286" s="69"/>
    </row>
    <row r="1287" s="67" customFormat="1" customHeight="1" spans="6:41">
      <c r="F1287" s="69"/>
      <c r="G1287" s="262" t="str">
        <f t="shared" si="26"/>
        <v/>
      </c>
      <c r="H1287" s="69"/>
      <c r="I1287" s="69"/>
      <c r="J1287" s="69"/>
      <c r="K1287" s="69"/>
      <c r="L1287" s="69"/>
      <c r="P1287" s="117"/>
      <c r="Q1287" s="69"/>
      <c r="R1287" s="69"/>
      <c r="S1287" s="69"/>
      <c r="T1287" s="69"/>
      <c r="AI1287" s="254"/>
      <c r="AO1287" s="69"/>
    </row>
    <row r="1288" s="67" customFormat="1" customHeight="1" spans="6:41">
      <c r="F1288" s="69"/>
      <c r="G1288" s="262" t="str">
        <f t="shared" si="26"/>
        <v/>
      </c>
      <c r="H1288" s="69"/>
      <c r="I1288" s="69"/>
      <c r="J1288" s="69"/>
      <c r="K1288" s="69"/>
      <c r="L1288" s="69"/>
      <c r="P1288" s="117"/>
      <c r="Q1288" s="69"/>
      <c r="R1288" s="69"/>
      <c r="S1288" s="69"/>
      <c r="T1288" s="69"/>
      <c r="AI1288" s="254"/>
      <c r="AO1288" s="69"/>
    </row>
    <row r="1289" s="67" customFormat="1" customHeight="1" spans="6:41">
      <c r="F1289" s="69"/>
      <c r="G1289" s="262" t="str">
        <f t="shared" si="26"/>
        <v/>
      </c>
      <c r="H1289" s="69"/>
      <c r="I1289" s="69"/>
      <c r="J1289" s="69"/>
      <c r="K1289" s="69"/>
      <c r="L1289" s="69"/>
      <c r="P1289" s="117"/>
      <c r="Q1289" s="69"/>
      <c r="R1289" s="69"/>
      <c r="S1289" s="69"/>
      <c r="T1289" s="69"/>
      <c r="AI1289" s="254"/>
      <c r="AO1289" s="69"/>
    </row>
    <row r="1290" s="67" customFormat="1" customHeight="1" spans="6:41">
      <c r="F1290" s="69"/>
      <c r="G1290" s="262" t="str">
        <f t="shared" si="26"/>
        <v/>
      </c>
      <c r="H1290" s="69"/>
      <c r="I1290" s="69"/>
      <c r="J1290" s="69"/>
      <c r="K1290" s="69"/>
      <c r="L1290" s="69"/>
      <c r="P1290" s="117"/>
      <c r="Q1290" s="69"/>
      <c r="R1290" s="69"/>
      <c r="S1290" s="69"/>
      <c r="T1290" s="69"/>
      <c r="AI1290" s="254"/>
      <c r="AO1290" s="69"/>
    </row>
    <row r="1291" s="67" customFormat="1" customHeight="1" spans="6:41">
      <c r="F1291" s="69"/>
      <c r="G1291" s="262" t="str">
        <f t="shared" si="26"/>
        <v/>
      </c>
      <c r="H1291" s="69"/>
      <c r="I1291" s="69"/>
      <c r="J1291" s="69"/>
      <c r="K1291" s="69"/>
      <c r="L1291" s="69"/>
      <c r="P1291" s="117"/>
      <c r="Q1291" s="69"/>
      <c r="R1291" s="69"/>
      <c r="S1291" s="69"/>
      <c r="T1291" s="69"/>
      <c r="AI1291" s="254"/>
      <c r="AO1291" s="69"/>
    </row>
    <row r="1292" s="67" customFormat="1" customHeight="1" spans="6:41">
      <c r="F1292" s="69"/>
      <c r="G1292" s="262" t="str">
        <f t="shared" si="26"/>
        <v/>
      </c>
      <c r="H1292" s="69"/>
      <c r="I1292" s="69"/>
      <c r="J1292" s="69"/>
      <c r="K1292" s="69"/>
      <c r="L1292" s="69"/>
      <c r="P1292" s="117"/>
      <c r="Q1292" s="69"/>
      <c r="R1292" s="69"/>
      <c r="S1292" s="69"/>
      <c r="T1292" s="69"/>
      <c r="AI1292" s="254"/>
      <c r="AO1292" s="69"/>
    </row>
    <row r="1293" s="67" customFormat="1" customHeight="1" spans="6:41">
      <c r="F1293" s="69"/>
      <c r="G1293" s="262" t="str">
        <f t="shared" si="26"/>
        <v/>
      </c>
      <c r="H1293" s="69"/>
      <c r="I1293" s="69"/>
      <c r="J1293" s="69"/>
      <c r="K1293" s="69"/>
      <c r="L1293" s="69"/>
      <c r="P1293" s="117"/>
      <c r="Q1293" s="69"/>
      <c r="R1293" s="69"/>
      <c r="S1293" s="69"/>
      <c r="T1293" s="69"/>
      <c r="AI1293" s="254"/>
      <c r="AO1293" s="69"/>
    </row>
    <row r="1294" s="67" customFormat="1" customHeight="1" spans="6:41">
      <c r="F1294" s="69"/>
      <c r="G1294" s="262" t="str">
        <f t="shared" si="26"/>
        <v/>
      </c>
      <c r="H1294" s="69"/>
      <c r="I1294" s="69"/>
      <c r="J1294" s="69"/>
      <c r="K1294" s="69"/>
      <c r="L1294" s="69"/>
      <c r="P1294" s="117"/>
      <c r="Q1294" s="69"/>
      <c r="R1294" s="69"/>
      <c r="S1294" s="69"/>
      <c r="T1294" s="69"/>
      <c r="AI1294" s="254"/>
      <c r="AO1294" s="69"/>
    </row>
    <row r="1295" s="67" customFormat="1" customHeight="1" spans="6:41">
      <c r="F1295" s="69"/>
      <c r="G1295" s="262" t="str">
        <f t="shared" si="26"/>
        <v/>
      </c>
      <c r="H1295" s="69"/>
      <c r="I1295" s="69"/>
      <c r="J1295" s="69"/>
      <c r="K1295" s="69"/>
      <c r="L1295" s="69"/>
      <c r="P1295" s="117"/>
      <c r="Q1295" s="69"/>
      <c r="R1295" s="69"/>
      <c r="S1295" s="69"/>
      <c r="T1295" s="69"/>
      <c r="AI1295" s="254"/>
      <c r="AO1295" s="69"/>
    </row>
    <row r="1296" s="67" customFormat="1" customHeight="1" spans="6:41">
      <c r="F1296" s="69"/>
      <c r="G1296" s="262" t="str">
        <f t="shared" si="26"/>
        <v/>
      </c>
      <c r="H1296" s="69"/>
      <c r="I1296" s="69"/>
      <c r="J1296" s="69"/>
      <c r="K1296" s="69"/>
      <c r="L1296" s="69"/>
      <c r="P1296" s="117"/>
      <c r="Q1296" s="69"/>
      <c r="R1296" s="69"/>
      <c r="S1296" s="69"/>
      <c r="T1296" s="69"/>
      <c r="AI1296" s="254"/>
      <c r="AO1296" s="69"/>
    </row>
    <row r="1297" s="67" customFormat="1" customHeight="1" spans="6:41">
      <c r="F1297" s="69"/>
      <c r="G1297" s="262" t="str">
        <f t="shared" si="26"/>
        <v/>
      </c>
      <c r="H1297" s="69"/>
      <c r="I1297" s="69"/>
      <c r="J1297" s="69"/>
      <c r="K1297" s="69"/>
      <c r="L1297" s="69"/>
      <c r="P1297" s="117"/>
      <c r="Q1297" s="69"/>
      <c r="R1297" s="69"/>
      <c r="S1297" s="69"/>
      <c r="T1297" s="69"/>
      <c r="AI1297" s="254"/>
      <c r="AO1297" s="69"/>
    </row>
    <row r="1298" s="67" customFormat="1" customHeight="1" spans="6:41">
      <c r="F1298" s="69"/>
      <c r="G1298" s="262" t="str">
        <f t="shared" si="26"/>
        <v/>
      </c>
      <c r="H1298" s="69"/>
      <c r="I1298" s="69"/>
      <c r="J1298" s="69"/>
      <c r="K1298" s="69"/>
      <c r="L1298" s="69"/>
      <c r="P1298" s="117"/>
      <c r="Q1298" s="69"/>
      <c r="R1298" s="69"/>
      <c r="S1298" s="69"/>
      <c r="T1298" s="69"/>
      <c r="AI1298" s="254"/>
      <c r="AO1298" s="69"/>
    </row>
    <row r="1299" s="67" customFormat="1" customHeight="1" spans="6:41">
      <c r="F1299" s="69"/>
      <c r="G1299" s="262" t="str">
        <f t="shared" si="26"/>
        <v/>
      </c>
      <c r="H1299" s="69"/>
      <c r="I1299" s="69"/>
      <c r="J1299" s="69"/>
      <c r="K1299" s="69"/>
      <c r="L1299" s="69"/>
      <c r="P1299" s="117"/>
      <c r="Q1299" s="69"/>
      <c r="R1299" s="69"/>
      <c r="S1299" s="69"/>
      <c r="T1299" s="69"/>
      <c r="AI1299" s="254"/>
      <c r="AO1299" s="69"/>
    </row>
    <row r="1300" s="67" customFormat="1" customHeight="1" spans="6:41">
      <c r="F1300" s="69"/>
      <c r="G1300" s="262" t="str">
        <f t="shared" si="26"/>
        <v/>
      </c>
      <c r="H1300" s="69"/>
      <c r="I1300" s="69"/>
      <c r="J1300" s="69"/>
      <c r="K1300" s="69"/>
      <c r="L1300" s="69"/>
      <c r="P1300" s="117"/>
      <c r="Q1300" s="69"/>
      <c r="R1300" s="69"/>
      <c r="S1300" s="69"/>
      <c r="T1300" s="69"/>
      <c r="AI1300" s="254"/>
      <c r="AO1300" s="69"/>
    </row>
    <row r="1301" s="67" customFormat="1" customHeight="1" spans="6:41">
      <c r="F1301" s="69"/>
      <c r="G1301" s="262" t="str">
        <f t="shared" si="26"/>
        <v/>
      </c>
      <c r="H1301" s="69"/>
      <c r="I1301" s="69"/>
      <c r="J1301" s="69"/>
      <c r="K1301" s="69"/>
      <c r="L1301" s="69"/>
      <c r="P1301" s="117"/>
      <c r="Q1301" s="69"/>
      <c r="R1301" s="69"/>
      <c r="S1301" s="69"/>
      <c r="T1301" s="69"/>
      <c r="AI1301" s="254"/>
      <c r="AO1301" s="69"/>
    </row>
    <row r="1302" s="67" customFormat="1" customHeight="1" spans="6:41">
      <c r="F1302" s="69"/>
      <c r="G1302" s="262" t="str">
        <f t="shared" si="26"/>
        <v/>
      </c>
      <c r="H1302" s="69"/>
      <c r="I1302" s="69"/>
      <c r="J1302" s="69"/>
      <c r="K1302" s="69"/>
      <c r="L1302" s="69"/>
      <c r="P1302" s="117"/>
      <c r="Q1302" s="69"/>
      <c r="R1302" s="69"/>
      <c r="S1302" s="69"/>
      <c r="T1302" s="69"/>
      <c r="AI1302" s="254"/>
      <c r="AO1302" s="69"/>
    </row>
    <row r="1303" s="67" customFormat="1" customHeight="1" spans="6:41">
      <c r="F1303" s="69"/>
      <c r="G1303" s="262" t="str">
        <f t="shared" si="26"/>
        <v/>
      </c>
      <c r="H1303" s="69"/>
      <c r="I1303" s="69"/>
      <c r="J1303" s="69"/>
      <c r="K1303" s="69"/>
      <c r="L1303" s="69"/>
      <c r="P1303" s="117"/>
      <c r="Q1303" s="69"/>
      <c r="R1303" s="69"/>
      <c r="S1303" s="69"/>
      <c r="T1303" s="69"/>
      <c r="AI1303" s="254"/>
      <c r="AO1303" s="69"/>
    </row>
    <row r="1304" s="67" customFormat="1" customHeight="1" spans="6:41">
      <c r="F1304" s="69"/>
      <c r="G1304" s="262" t="str">
        <f t="shared" si="26"/>
        <v/>
      </c>
      <c r="H1304" s="69"/>
      <c r="I1304" s="69"/>
      <c r="J1304" s="69"/>
      <c r="K1304" s="69"/>
      <c r="L1304" s="69"/>
      <c r="P1304" s="117"/>
      <c r="Q1304" s="69"/>
      <c r="R1304" s="69"/>
      <c r="S1304" s="69"/>
      <c r="T1304" s="69"/>
      <c r="AI1304" s="254"/>
      <c r="AO1304" s="69"/>
    </row>
    <row r="1305" s="67" customFormat="1" customHeight="1" spans="6:41">
      <c r="F1305" s="69"/>
      <c r="G1305" s="262" t="str">
        <f t="shared" si="26"/>
        <v/>
      </c>
      <c r="H1305" s="69"/>
      <c r="I1305" s="69"/>
      <c r="J1305" s="69"/>
      <c r="K1305" s="69"/>
      <c r="L1305" s="69"/>
      <c r="P1305" s="117"/>
      <c r="Q1305" s="69"/>
      <c r="R1305" s="69"/>
      <c r="S1305" s="69"/>
      <c r="T1305" s="69"/>
      <c r="AI1305" s="254"/>
      <c r="AO1305" s="69"/>
    </row>
    <row r="1306" s="67" customFormat="1" customHeight="1" spans="6:41">
      <c r="F1306" s="69"/>
      <c r="G1306" s="262" t="str">
        <f t="shared" si="26"/>
        <v/>
      </c>
      <c r="H1306" s="69"/>
      <c r="I1306" s="69"/>
      <c r="J1306" s="69"/>
      <c r="K1306" s="69"/>
      <c r="L1306" s="69"/>
      <c r="P1306" s="117"/>
      <c r="Q1306" s="69"/>
      <c r="R1306" s="69"/>
      <c r="S1306" s="69"/>
      <c r="T1306" s="69"/>
      <c r="AI1306" s="254"/>
      <c r="AO1306" s="69"/>
    </row>
    <row r="1307" s="67" customFormat="1" customHeight="1" spans="6:41">
      <c r="F1307" s="69"/>
      <c r="G1307" s="262" t="str">
        <f t="shared" si="26"/>
        <v/>
      </c>
      <c r="H1307" s="69"/>
      <c r="I1307" s="69"/>
      <c r="J1307" s="69"/>
      <c r="K1307" s="69"/>
      <c r="L1307" s="69"/>
      <c r="P1307" s="117"/>
      <c r="Q1307" s="69"/>
      <c r="R1307" s="69"/>
      <c r="S1307" s="69"/>
      <c r="T1307" s="69"/>
      <c r="AI1307" s="254"/>
      <c r="AO1307" s="69"/>
    </row>
    <row r="1308" s="67" customFormat="1" customHeight="1" spans="6:41">
      <c r="F1308" s="69"/>
      <c r="G1308" s="262" t="str">
        <f t="shared" si="26"/>
        <v/>
      </c>
      <c r="H1308" s="69"/>
      <c r="I1308" s="69"/>
      <c r="J1308" s="69"/>
      <c r="K1308" s="69"/>
      <c r="L1308" s="69"/>
      <c r="P1308" s="117"/>
      <c r="Q1308" s="69"/>
      <c r="R1308" s="69"/>
      <c r="S1308" s="69"/>
      <c r="T1308" s="69"/>
      <c r="AI1308" s="254"/>
      <c r="AO1308" s="69"/>
    </row>
    <row r="1309" s="67" customFormat="1" customHeight="1" spans="6:41">
      <c r="F1309" s="69"/>
      <c r="G1309" s="262" t="str">
        <f t="shared" si="26"/>
        <v/>
      </c>
      <c r="H1309" s="69"/>
      <c r="I1309" s="69"/>
      <c r="J1309" s="69"/>
      <c r="K1309" s="69"/>
      <c r="L1309" s="69"/>
      <c r="P1309" s="117"/>
      <c r="Q1309" s="69"/>
      <c r="R1309" s="69"/>
      <c r="S1309" s="69"/>
      <c r="T1309" s="69"/>
      <c r="AI1309" s="254"/>
      <c r="AO1309" s="69"/>
    </row>
    <row r="1310" s="67" customFormat="1" customHeight="1" spans="6:41">
      <c r="F1310" s="69"/>
      <c r="G1310" s="262" t="str">
        <f t="shared" si="26"/>
        <v/>
      </c>
      <c r="H1310" s="69"/>
      <c r="I1310" s="69"/>
      <c r="J1310" s="69"/>
      <c r="K1310" s="69"/>
      <c r="L1310" s="69"/>
      <c r="P1310" s="117"/>
      <c r="Q1310" s="69"/>
      <c r="R1310" s="69"/>
      <c r="S1310" s="69"/>
      <c r="T1310" s="69"/>
      <c r="AI1310" s="254"/>
      <c r="AO1310" s="69"/>
    </row>
    <row r="1311" s="67" customFormat="1" customHeight="1" spans="6:41">
      <c r="F1311" s="69"/>
      <c r="G1311" s="262" t="str">
        <f t="shared" si="26"/>
        <v/>
      </c>
      <c r="H1311" s="69"/>
      <c r="I1311" s="69"/>
      <c r="J1311" s="69"/>
      <c r="K1311" s="69"/>
      <c r="L1311" s="69"/>
      <c r="P1311" s="117"/>
      <c r="Q1311" s="69"/>
      <c r="R1311" s="69"/>
      <c r="S1311" s="69"/>
      <c r="T1311" s="69"/>
      <c r="AI1311" s="254"/>
      <c r="AO1311" s="69"/>
    </row>
    <row r="1312" s="67" customFormat="1" customHeight="1" spans="6:41">
      <c r="F1312" s="69"/>
      <c r="G1312" s="262" t="str">
        <f t="shared" si="26"/>
        <v/>
      </c>
      <c r="H1312" s="69"/>
      <c r="I1312" s="69"/>
      <c r="J1312" s="69"/>
      <c r="K1312" s="69"/>
      <c r="L1312" s="69"/>
      <c r="P1312" s="117"/>
      <c r="Q1312" s="69"/>
      <c r="R1312" s="69"/>
      <c r="S1312" s="69"/>
      <c r="T1312" s="69"/>
      <c r="AI1312" s="254"/>
      <c r="AO1312" s="69"/>
    </row>
    <row r="1313" s="67" customFormat="1" customHeight="1" spans="6:41">
      <c r="F1313" s="69"/>
      <c r="G1313" s="262" t="str">
        <f t="shared" si="26"/>
        <v/>
      </c>
      <c r="H1313" s="69"/>
      <c r="I1313" s="69"/>
      <c r="J1313" s="69"/>
      <c r="K1313" s="69"/>
      <c r="L1313" s="69"/>
      <c r="P1313" s="117"/>
      <c r="Q1313" s="69"/>
      <c r="R1313" s="69"/>
      <c r="S1313" s="69"/>
      <c r="T1313" s="69"/>
      <c r="AI1313" s="254"/>
      <c r="AO1313" s="69"/>
    </row>
    <row r="1314" s="67" customFormat="1" customHeight="1" spans="6:41">
      <c r="F1314" s="69"/>
      <c r="G1314" s="262" t="str">
        <f t="shared" si="26"/>
        <v/>
      </c>
      <c r="H1314" s="69"/>
      <c r="I1314" s="69"/>
      <c r="J1314" s="69"/>
      <c r="K1314" s="69"/>
      <c r="L1314" s="69"/>
      <c r="P1314" s="117"/>
      <c r="Q1314" s="69"/>
      <c r="R1314" s="69"/>
      <c r="S1314" s="69"/>
      <c r="T1314" s="69"/>
      <c r="AI1314" s="254"/>
      <c r="AO1314" s="69"/>
    </row>
    <row r="1315" s="67" customFormat="1" customHeight="1" spans="6:41">
      <c r="F1315" s="69"/>
      <c r="G1315" s="262" t="str">
        <f t="shared" si="26"/>
        <v/>
      </c>
      <c r="H1315" s="69"/>
      <c r="I1315" s="69"/>
      <c r="J1315" s="69"/>
      <c r="K1315" s="69"/>
      <c r="L1315" s="69"/>
      <c r="P1315" s="117"/>
      <c r="Q1315" s="69"/>
      <c r="R1315" s="69"/>
      <c r="S1315" s="69"/>
      <c r="T1315" s="69"/>
      <c r="AI1315" s="254"/>
      <c r="AO1315" s="69"/>
    </row>
    <row r="1316" s="67" customFormat="1" customHeight="1" spans="6:41">
      <c r="F1316" s="69"/>
      <c r="G1316" s="262" t="str">
        <f t="shared" si="26"/>
        <v/>
      </c>
      <c r="H1316" s="69"/>
      <c r="I1316" s="69"/>
      <c r="J1316" s="69"/>
      <c r="K1316" s="69"/>
      <c r="L1316" s="69"/>
      <c r="P1316" s="117"/>
      <c r="Q1316" s="69"/>
      <c r="R1316" s="69"/>
      <c r="S1316" s="69"/>
      <c r="T1316" s="69"/>
      <c r="AI1316" s="254"/>
      <c r="AO1316" s="69"/>
    </row>
    <row r="1317" s="67" customFormat="1" customHeight="1" spans="6:41">
      <c r="F1317" s="69"/>
      <c r="G1317" s="262" t="str">
        <f t="shared" si="26"/>
        <v/>
      </c>
      <c r="H1317" s="69"/>
      <c r="I1317" s="69"/>
      <c r="J1317" s="69"/>
      <c r="K1317" s="69"/>
      <c r="L1317" s="69"/>
      <c r="P1317" s="117"/>
      <c r="Q1317" s="69"/>
      <c r="R1317" s="69"/>
      <c r="S1317" s="69"/>
      <c r="T1317" s="69"/>
      <c r="AI1317" s="254"/>
      <c r="AO1317" s="69"/>
    </row>
    <row r="1318" s="67" customFormat="1" customHeight="1" spans="6:41">
      <c r="F1318" s="69"/>
      <c r="G1318" s="262" t="str">
        <f t="shared" si="26"/>
        <v/>
      </c>
      <c r="H1318" s="69"/>
      <c r="I1318" s="69"/>
      <c r="J1318" s="69"/>
      <c r="K1318" s="69"/>
      <c r="L1318" s="69"/>
      <c r="P1318" s="117"/>
      <c r="Q1318" s="69"/>
      <c r="R1318" s="69"/>
      <c r="S1318" s="69"/>
      <c r="T1318" s="69"/>
      <c r="AI1318" s="254"/>
      <c r="AO1318" s="69"/>
    </row>
    <row r="1319" s="67" customFormat="1" customHeight="1" spans="6:41">
      <c r="F1319" s="69"/>
      <c r="G1319" s="262" t="str">
        <f t="shared" si="26"/>
        <v/>
      </c>
      <c r="H1319" s="69"/>
      <c r="I1319" s="69"/>
      <c r="J1319" s="69"/>
      <c r="K1319" s="69"/>
      <c r="L1319" s="69"/>
      <c r="P1319" s="117"/>
      <c r="Q1319" s="69"/>
      <c r="R1319" s="69"/>
      <c r="S1319" s="69"/>
      <c r="T1319" s="69"/>
      <c r="AI1319" s="254"/>
      <c r="AO1319" s="69"/>
    </row>
    <row r="1320" s="67" customFormat="1" customHeight="1" spans="6:41">
      <c r="F1320" s="69"/>
      <c r="G1320" s="262" t="str">
        <f t="shared" si="26"/>
        <v/>
      </c>
      <c r="H1320" s="69"/>
      <c r="I1320" s="69"/>
      <c r="J1320" s="69"/>
      <c r="K1320" s="69"/>
      <c r="L1320" s="69"/>
      <c r="P1320" s="117"/>
      <c r="Q1320" s="69"/>
      <c r="R1320" s="69"/>
      <c r="S1320" s="69"/>
      <c r="T1320" s="69"/>
      <c r="AI1320" s="254"/>
      <c r="AO1320" s="69"/>
    </row>
    <row r="1321" s="67" customFormat="1" customHeight="1" spans="6:41">
      <c r="F1321" s="69"/>
      <c r="G1321" s="262" t="str">
        <f t="shared" si="26"/>
        <v/>
      </c>
      <c r="H1321" s="69"/>
      <c r="I1321" s="69"/>
      <c r="J1321" s="69"/>
      <c r="K1321" s="69"/>
      <c r="L1321" s="69"/>
      <c r="P1321" s="117"/>
      <c r="Q1321" s="69"/>
      <c r="R1321" s="69"/>
      <c r="S1321" s="69"/>
      <c r="T1321" s="69"/>
      <c r="AI1321" s="254"/>
      <c r="AO1321" s="69"/>
    </row>
    <row r="1322" s="67" customFormat="1" customHeight="1" spans="6:41">
      <c r="F1322" s="69"/>
      <c r="G1322" s="262" t="str">
        <f t="shared" si="26"/>
        <v/>
      </c>
      <c r="H1322" s="69"/>
      <c r="I1322" s="69"/>
      <c r="J1322" s="69"/>
      <c r="K1322" s="69"/>
      <c r="L1322" s="69"/>
      <c r="P1322" s="117"/>
      <c r="Q1322" s="69"/>
      <c r="R1322" s="69"/>
      <c r="S1322" s="69"/>
      <c r="T1322" s="69"/>
      <c r="AI1322" s="254"/>
      <c r="AO1322" s="69"/>
    </row>
    <row r="1323" s="67" customFormat="1" customHeight="1" spans="6:41">
      <c r="F1323" s="69"/>
      <c r="G1323" s="262" t="str">
        <f t="shared" si="26"/>
        <v/>
      </c>
      <c r="H1323" s="69"/>
      <c r="I1323" s="69"/>
      <c r="J1323" s="69"/>
      <c r="K1323" s="69"/>
      <c r="L1323" s="69"/>
      <c r="P1323" s="117"/>
      <c r="Q1323" s="69"/>
      <c r="R1323" s="69"/>
      <c r="S1323" s="69"/>
      <c r="T1323" s="69"/>
      <c r="AI1323" s="254"/>
      <c r="AO1323" s="69"/>
    </row>
    <row r="1324" s="67" customFormat="1" customHeight="1" spans="6:41">
      <c r="F1324" s="69"/>
      <c r="G1324" s="262" t="str">
        <f t="shared" si="26"/>
        <v/>
      </c>
      <c r="H1324" s="69"/>
      <c r="I1324" s="69"/>
      <c r="J1324" s="69"/>
      <c r="K1324" s="69"/>
      <c r="L1324" s="69"/>
      <c r="P1324" s="117"/>
      <c r="Q1324" s="69"/>
      <c r="R1324" s="69"/>
      <c r="S1324" s="69"/>
      <c r="T1324" s="69"/>
      <c r="AI1324" s="254"/>
      <c r="AO1324" s="69"/>
    </row>
    <row r="1325" s="67" customFormat="1" customHeight="1" spans="6:41">
      <c r="F1325" s="69"/>
      <c r="G1325" s="262" t="str">
        <f t="shared" si="26"/>
        <v/>
      </c>
      <c r="H1325" s="69"/>
      <c r="I1325" s="69"/>
      <c r="J1325" s="69"/>
      <c r="K1325" s="69"/>
      <c r="L1325" s="69"/>
      <c r="P1325" s="117"/>
      <c r="Q1325" s="69"/>
      <c r="R1325" s="69"/>
      <c r="S1325" s="69"/>
      <c r="T1325" s="69"/>
      <c r="AI1325" s="254"/>
      <c r="AO1325" s="69"/>
    </row>
    <row r="1326" s="67" customFormat="1" customHeight="1" spans="6:41">
      <c r="F1326" s="69"/>
      <c r="G1326" s="262" t="str">
        <f t="shared" si="26"/>
        <v/>
      </c>
      <c r="H1326" s="69"/>
      <c r="I1326" s="69"/>
      <c r="J1326" s="69"/>
      <c r="K1326" s="69"/>
      <c r="L1326" s="69"/>
      <c r="P1326" s="117"/>
      <c r="Q1326" s="69"/>
      <c r="R1326" s="69"/>
      <c r="S1326" s="69"/>
      <c r="T1326" s="69"/>
      <c r="AI1326" s="254"/>
      <c r="AO1326" s="69"/>
    </row>
    <row r="1327" s="67" customFormat="1" customHeight="1" spans="6:41">
      <c r="F1327" s="69"/>
      <c r="G1327" s="262" t="str">
        <f t="shared" si="26"/>
        <v/>
      </c>
      <c r="H1327" s="69"/>
      <c r="I1327" s="69"/>
      <c r="J1327" s="69"/>
      <c r="K1327" s="69"/>
      <c r="L1327" s="69"/>
      <c r="P1327" s="117"/>
      <c r="Q1327" s="69"/>
      <c r="R1327" s="69"/>
      <c r="S1327" s="69"/>
      <c r="T1327" s="69"/>
      <c r="AI1327" s="254"/>
      <c r="AO1327" s="69"/>
    </row>
    <row r="1328" s="67" customFormat="1" customHeight="1" spans="6:41">
      <c r="F1328" s="69"/>
      <c r="G1328" s="262" t="str">
        <f t="shared" si="26"/>
        <v/>
      </c>
      <c r="H1328" s="69"/>
      <c r="I1328" s="69"/>
      <c r="J1328" s="69"/>
      <c r="K1328" s="69"/>
      <c r="L1328" s="69"/>
      <c r="P1328" s="117"/>
      <c r="Q1328" s="69"/>
      <c r="R1328" s="69"/>
      <c r="S1328" s="69"/>
      <c r="T1328" s="69"/>
      <c r="AI1328" s="254"/>
      <c r="AO1328" s="69"/>
    </row>
    <row r="1329" s="67" customFormat="1" customHeight="1" spans="6:41">
      <c r="F1329" s="69"/>
      <c r="G1329" s="262" t="str">
        <f t="shared" si="26"/>
        <v/>
      </c>
      <c r="H1329" s="69"/>
      <c r="I1329" s="69"/>
      <c r="J1329" s="69"/>
      <c r="K1329" s="69"/>
      <c r="L1329" s="69"/>
      <c r="P1329" s="117"/>
      <c r="Q1329" s="69"/>
      <c r="R1329" s="69"/>
      <c r="S1329" s="69"/>
      <c r="T1329" s="69"/>
      <c r="AI1329" s="254"/>
      <c r="AO1329" s="69"/>
    </row>
    <row r="1330" s="67" customFormat="1" customHeight="1" spans="6:41">
      <c r="F1330" s="69"/>
      <c r="G1330" s="262" t="str">
        <f t="shared" si="26"/>
        <v/>
      </c>
      <c r="H1330" s="69"/>
      <c r="I1330" s="69"/>
      <c r="J1330" s="69"/>
      <c r="K1330" s="69"/>
      <c r="L1330" s="69"/>
      <c r="P1330" s="117"/>
      <c r="Q1330" s="69"/>
      <c r="R1330" s="69"/>
      <c r="S1330" s="69"/>
      <c r="T1330" s="69"/>
      <c r="AI1330" s="254"/>
      <c r="AO1330" s="69"/>
    </row>
    <row r="1331" s="67" customFormat="1" customHeight="1" spans="6:41">
      <c r="F1331" s="69"/>
      <c r="G1331" s="262" t="str">
        <f t="shared" si="26"/>
        <v/>
      </c>
      <c r="H1331" s="69"/>
      <c r="I1331" s="69"/>
      <c r="J1331" s="69"/>
      <c r="K1331" s="69"/>
      <c r="L1331" s="69"/>
      <c r="P1331" s="117"/>
      <c r="Q1331" s="69"/>
      <c r="R1331" s="69"/>
      <c r="S1331" s="69"/>
      <c r="T1331" s="69"/>
      <c r="AI1331" s="254"/>
      <c r="AO1331" s="69"/>
    </row>
    <row r="1332" s="67" customFormat="1" customHeight="1" spans="6:41">
      <c r="F1332" s="69"/>
      <c r="G1332" s="262" t="str">
        <f t="shared" si="26"/>
        <v/>
      </c>
      <c r="H1332" s="69"/>
      <c r="I1332" s="69"/>
      <c r="J1332" s="69"/>
      <c r="K1332" s="69"/>
      <c r="L1332" s="69"/>
      <c r="P1332" s="117"/>
      <c r="Q1332" s="69"/>
      <c r="R1332" s="69"/>
      <c r="S1332" s="69"/>
      <c r="T1332" s="69"/>
      <c r="AI1332" s="254"/>
      <c r="AO1332" s="69"/>
    </row>
    <row r="1333" s="67" customFormat="1" customHeight="1" spans="6:41">
      <c r="F1333" s="69"/>
      <c r="G1333" s="262" t="str">
        <f t="shared" si="26"/>
        <v/>
      </c>
      <c r="H1333" s="69"/>
      <c r="I1333" s="69"/>
      <c r="J1333" s="69"/>
      <c r="K1333" s="69"/>
      <c r="L1333" s="69"/>
      <c r="P1333" s="117"/>
      <c r="Q1333" s="69"/>
      <c r="R1333" s="69"/>
      <c r="S1333" s="69"/>
      <c r="T1333" s="69"/>
      <c r="AI1333" s="254"/>
      <c r="AO1333" s="69"/>
    </row>
    <row r="1334" s="67" customFormat="1" customHeight="1" spans="6:41">
      <c r="F1334" s="69"/>
      <c r="G1334" s="262" t="str">
        <f t="shared" si="26"/>
        <v/>
      </c>
      <c r="H1334" s="69"/>
      <c r="I1334" s="69"/>
      <c r="J1334" s="69"/>
      <c r="K1334" s="69"/>
      <c r="L1334" s="69"/>
      <c r="P1334" s="117"/>
      <c r="Q1334" s="69"/>
      <c r="R1334" s="69"/>
      <c r="S1334" s="69"/>
      <c r="T1334" s="69"/>
      <c r="AI1334" s="254"/>
      <c r="AO1334" s="69"/>
    </row>
    <row r="1335" s="67" customFormat="1" customHeight="1" spans="6:41">
      <c r="F1335" s="69"/>
      <c r="G1335" s="262" t="str">
        <f t="shared" si="26"/>
        <v/>
      </c>
      <c r="H1335" s="69"/>
      <c r="I1335" s="69"/>
      <c r="J1335" s="69"/>
      <c r="K1335" s="69"/>
      <c r="L1335" s="69"/>
      <c r="P1335" s="117"/>
      <c r="Q1335" s="69"/>
      <c r="R1335" s="69"/>
      <c r="S1335" s="69"/>
      <c r="T1335" s="69"/>
      <c r="AI1335" s="254"/>
      <c r="AO1335" s="69"/>
    </row>
    <row r="1336" s="67" customFormat="1" customHeight="1" spans="6:41">
      <c r="F1336" s="69"/>
      <c r="G1336" s="262" t="str">
        <f t="shared" si="26"/>
        <v/>
      </c>
      <c r="H1336" s="69"/>
      <c r="I1336" s="69"/>
      <c r="J1336" s="69"/>
      <c r="K1336" s="69"/>
      <c r="L1336" s="69"/>
      <c r="P1336" s="117"/>
      <c r="Q1336" s="69"/>
      <c r="R1336" s="69"/>
      <c r="S1336" s="69"/>
      <c r="T1336" s="69"/>
      <c r="AI1336" s="254"/>
      <c r="AO1336" s="69"/>
    </row>
    <row r="1337" s="67" customFormat="1" customHeight="1" spans="6:41">
      <c r="F1337" s="69"/>
      <c r="G1337" s="262" t="str">
        <f t="shared" si="26"/>
        <v/>
      </c>
      <c r="H1337" s="69"/>
      <c r="I1337" s="69"/>
      <c r="J1337" s="69"/>
      <c r="K1337" s="69"/>
      <c r="L1337" s="69"/>
      <c r="P1337" s="117"/>
      <c r="Q1337" s="69"/>
      <c r="R1337" s="69"/>
      <c r="S1337" s="69"/>
      <c r="T1337" s="69"/>
      <c r="AI1337" s="254"/>
      <c r="AO1337" s="69"/>
    </row>
    <row r="1338" s="67" customFormat="1" customHeight="1" spans="6:41">
      <c r="F1338" s="69"/>
      <c r="G1338" s="262" t="str">
        <f t="shared" si="26"/>
        <v/>
      </c>
      <c r="H1338" s="69"/>
      <c r="I1338" s="69"/>
      <c r="J1338" s="69"/>
      <c r="K1338" s="69"/>
      <c r="L1338" s="69"/>
      <c r="P1338" s="117"/>
      <c r="Q1338" s="69"/>
      <c r="R1338" s="69"/>
      <c r="S1338" s="69"/>
      <c r="T1338" s="69"/>
      <c r="AI1338" s="254"/>
      <c r="AO1338" s="69"/>
    </row>
    <row r="1339" s="67" customFormat="1" customHeight="1" spans="6:41">
      <c r="F1339" s="69"/>
      <c r="G1339" s="262" t="str">
        <f t="shared" si="26"/>
        <v/>
      </c>
      <c r="H1339" s="69"/>
      <c r="I1339" s="69"/>
      <c r="J1339" s="69"/>
      <c r="K1339" s="69"/>
      <c r="L1339" s="69"/>
      <c r="P1339" s="117"/>
      <c r="Q1339" s="69"/>
      <c r="R1339" s="69"/>
      <c r="S1339" s="69"/>
      <c r="T1339" s="69"/>
      <c r="AI1339" s="254"/>
      <c r="AO1339" s="69"/>
    </row>
    <row r="1340" s="67" customFormat="1" customHeight="1" spans="6:41">
      <c r="F1340" s="69"/>
      <c r="G1340" s="262" t="str">
        <f t="shared" si="26"/>
        <v/>
      </c>
      <c r="H1340" s="69"/>
      <c r="I1340" s="69"/>
      <c r="J1340" s="69"/>
      <c r="K1340" s="69"/>
      <c r="L1340" s="69"/>
      <c r="P1340" s="117"/>
      <c r="Q1340" s="69"/>
      <c r="R1340" s="69"/>
      <c r="S1340" s="69"/>
      <c r="T1340" s="69"/>
      <c r="AI1340" s="254"/>
      <c r="AO1340" s="69"/>
    </row>
    <row r="1341" s="67" customFormat="1" customHeight="1" spans="6:41">
      <c r="F1341" s="69"/>
      <c r="G1341" s="262" t="str">
        <f t="shared" si="26"/>
        <v/>
      </c>
      <c r="H1341" s="69"/>
      <c r="I1341" s="69"/>
      <c r="J1341" s="69"/>
      <c r="K1341" s="69"/>
      <c r="L1341" s="69"/>
      <c r="P1341" s="117"/>
      <c r="Q1341" s="69"/>
      <c r="R1341" s="69"/>
      <c r="S1341" s="69"/>
      <c r="T1341" s="69"/>
      <c r="AI1341" s="254"/>
      <c r="AO1341" s="69"/>
    </row>
    <row r="1342" s="67" customFormat="1" customHeight="1" spans="6:41">
      <c r="F1342" s="69"/>
      <c r="G1342" s="262" t="str">
        <f t="shared" si="26"/>
        <v/>
      </c>
      <c r="H1342" s="69"/>
      <c r="I1342" s="69"/>
      <c r="J1342" s="69"/>
      <c r="K1342" s="69"/>
      <c r="L1342" s="69"/>
      <c r="P1342" s="117"/>
      <c r="Q1342" s="69"/>
      <c r="R1342" s="69"/>
      <c r="S1342" s="69"/>
      <c r="T1342" s="69"/>
      <c r="AI1342" s="254"/>
      <c r="AO1342" s="69"/>
    </row>
    <row r="1343" s="67" customFormat="1" customHeight="1" spans="6:41">
      <c r="F1343" s="69"/>
      <c r="G1343" s="262" t="str">
        <f t="shared" si="26"/>
        <v/>
      </c>
      <c r="H1343" s="69"/>
      <c r="I1343" s="69"/>
      <c r="J1343" s="69"/>
      <c r="K1343" s="69"/>
      <c r="L1343" s="69"/>
      <c r="P1343" s="117"/>
      <c r="Q1343" s="69"/>
      <c r="R1343" s="69"/>
      <c r="S1343" s="69"/>
      <c r="T1343" s="69"/>
      <c r="AI1343" s="254"/>
      <c r="AO1343" s="69"/>
    </row>
    <row r="1344" s="67" customFormat="1" customHeight="1" spans="6:41">
      <c r="F1344" s="69"/>
      <c r="G1344" s="262" t="str">
        <f t="shared" si="26"/>
        <v/>
      </c>
      <c r="H1344" s="69"/>
      <c r="I1344" s="69"/>
      <c r="J1344" s="69"/>
      <c r="K1344" s="69"/>
      <c r="L1344" s="69"/>
      <c r="P1344" s="117"/>
      <c r="Q1344" s="69"/>
      <c r="R1344" s="69"/>
      <c r="S1344" s="69"/>
      <c r="T1344" s="69"/>
      <c r="AI1344" s="254"/>
      <c r="AO1344" s="69"/>
    </row>
    <row r="1345" s="67" customFormat="1" customHeight="1" spans="6:41">
      <c r="F1345" s="69"/>
      <c r="G1345" s="262" t="str">
        <f t="shared" si="26"/>
        <v/>
      </c>
      <c r="H1345" s="69"/>
      <c r="I1345" s="69"/>
      <c r="J1345" s="69"/>
      <c r="K1345" s="69"/>
      <c r="L1345" s="69"/>
      <c r="P1345" s="117"/>
      <c r="Q1345" s="69"/>
      <c r="R1345" s="69"/>
      <c r="S1345" s="69"/>
      <c r="T1345" s="69"/>
      <c r="AI1345" s="254"/>
      <c r="AO1345" s="69"/>
    </row>
    <row r="1346" s="67" customFormat="1" customHeight="1" spans="6:41">
      <c r="F1346" s="69"/>
      <c r="G1346" s="262" t="str">
        <f t="shared" ref="G1346:G1409" si="27">IF(H1346="","",IF(H1346=I1346,H1346,_xlfn.CONCAT(H1346,"-",I1346)))</f>
        <v/>
      </c>
      <c r="H1346" s="69"/>
      <c r="I1346" s="69"/>
      <c r="J1346" s="69"/>
      <c r="K1346" s="69"/>
      <c r="L1346" s="69"/>
      <c r="P1346" s="117"/>
      <c r="Q1346" s="69"/>
      <c r="R1346" s="69"/>
      <c r="S1346" s="69"/>
      <c r="T1346" s="69"/>
      <c r="AI1346" s="254"/>
      <c r="AO1346" s="69"/>
    </row>
    <row r="1347" s="67" customFormat="1" customHeight="1" spans="6:41">
      <c r="F1347" s="69"/>
      <c r="G1347" s="262" t="str">
        <f t="shared" si="27"/>
        <v/>
      </c>
      <c r="H1347" s="69"/>
      <c r="I1347" s="69"/>
      <c r="J1347" s="69"/>
      <c r="K1347" s="69"/>
      <c r="L1347" s="69"/>
      <c r="P1347" s="117"/>
      <c r="Q1347" s="69"/>
      <c r="R1347" s="69"/>
      <c r="S1347" s="69"/>
      <c r="T1347" s="69"/>
      <c r="AI1347" s="254"/>
      <c r="AO1347" s="69"/>
    </row>
    <row r="1348" s="67" customFormat="1" customHeight="1" spans="6:41">
      <c r="F1348" s="69"/>
      <c r="G1348" s="262" t="str">
        <f t="shared" si="27"/>
        <v/>
      </c>
      <c r="H1348" s="69"/>
      <c r="I1348" s="69"/>
      <c r="J1348" s="69"/>
      <c r="K1348" s="69"/>
      <c r="L1348" s="69"/>
      <c r="P1348" s="117"/>
      <c r="Q1348" s="69"/>
      <c r="R1348" s="69"/>
      <c r="S1348" s="69"/>
      <c r="T1348" s="69"/>
      <c r="AI1348" s="254"/>
      <c r="AO1348" s="69"/>
    </row>
    <row r="1349" s="67" customFormat="1" customHeight="1" spans="6:41">
      <c r="F1349" s="69"/>
      <c r="G1349" s="262" t="str">
        <f t="shared" si="27"/>
        <v/>
      </c>
      <c r="H1349" s="69"/>
      <c r="I1349" s="69"/>
      <c r="J1349" s="69"/>
      <c r="K1349" s="69"/>
      <c r="L1349" s="69"/>
      <c r="P1349" s="117"/>
      <c r="Q1349" s="69"/>
      <c r="R1349" s="69"/>
      <c r="S1349" s="69"/>
      <c r="T1349" s="69"/>
      <c r="AI1349" s="254"/>
      <c r="AO1349" s="69"/>
    </row>
    <row r="1350" s="67" customFormat="1" customHeight="1" spans="6:41">
      <c r="F1350" s="69"/>
      <c r="G1350" s="262" t="str">
        <f t="shared" si="27"/>
        <v/>
      </c>
      <c r="H1350" s="69"/>
      <c r="I1350" s="69"/>
      <c r="J1350" s="69"/>
      <c r="K1350" s="69"/>
      <c r="L1350" s="69"/>
      <c r="P1350" s="117"/>
      <c r="Q1350" s="69"/>
      <c r="R1350" s="69"/>
      <c r="S1350" s="69"/>
      <c r="T1350" s="69"/>
      <c r="AI1350" s="254"/>
      <c r="AO1350" s="69"/>
    </row>
    <row r="1351" s="67" customFormat="1" customHeight="1" spans="6:41">
      <c r="F1351" s="69"/>
      <c r="G1351" s="262" t="str">
        <f t="shared" si="27"/>
        <v/>
      </c>
      <c r="H1351" s="69"/>
      <c r="I1351" s="69"/>
      <c r="J1351" s="69"/>
      <c r="K1351" s="69"/>
      <c r="L1351" s="69"/>
      <c r="P1351" s="117"/>
      <c r="Q1351" s="69"/>
      <c r="R1351" s="69"/>
      <c r="S1351" s="69"/>
      <c r="T1351" s="69"/>
      <c r="AI1351" s="254"/>
      <c r="AO1351" s="69"/>
    </row>
    <row r="1352" s="67" customFormat="1" customHeight="1" spans="6:41">
      <c r="F1352" s="69"/>
      <c r="G1352" s="262" t="str">
        <f t="shared" si="27"/>
        <v/>
      </c>
      <c r="H1352" s="69"/>
      <c r="I1352" s="69"/>
      <c r="J1352" s="69"/>
      <c r="K1352" s="69"/>
      <c r="L1352" s="69"/>
      <c r="P1352" s="117"/>
      <c r="Q1352" s="69"/>
      <c r="R1352" s="69"/>
      <c r="S1352" s="69"/>
      <c r="T1352" s="69"/>
      <c r="AI1352" s="254"/>
      <c r="AO1352" s="69"/>
    </row>
    <row r="1353" s="67" customFormat="1" customHeight="1" spans="6:41">
      <c r="F1353" s="69"/>
      <c r="G1353" s="262" t="str">
        <f t="shared" si="27"/>
        <v/>
      </c>
      <c r="H1353" s="69"/>
      <c r="I1353" s="69"/>
      <c r="J1353" s="69"/>
      <c r="K1353" s="69"/>
      <c r="L1353" s="69"/>
      <c r="P1353" s="117"/>
      <c r="Q1353" s="69"/>
      <c r="R1353" s="69"/>
      <c r="S1353" s="69"/>
      <c r="T1353" s="69"/>
      <c r="AI1353" s="254"/>
      <c r="AO1353" s="69"/>
    </row>
    <row r="1354" s="67" customFormat="1" customHeight="1" spans="6:41">
      <c r="F1354" s="69"/>
      <c r="G1354" s="262" t="str">
        <f t="shared" si="27"/>
        <v/>
      </c>
      <c r="H1354" s="69"/>
      <c r="I1354" s="69"/>
      <c r="J1354" s="69"/>
      <c r="K1354" s="69"/>
      <c r="L1354" s="69"/>
      <c r="P1354" s="117"/>
      <c r="Q1354" s="69"/>
      <c r="R1354" s="69"/>
      <c r="S1354" s="69"/>
      <c r="T1354" s="69"/>
      <c r="AI1354" s="254"/>
      <c r="AO1354" s="69"/>
    </row>
    <row r="1355" s="67" customFormat="1" customHeight="1" spans="6:41">
      <c r="F1355" s="69"/>
      <c r="G1355" s="262" t="str">
        <f t="shared" si="27"/>
        <v/>
      </c>
      <c r="H1355" s="69"/>
      <c r="I1355" s="69"/>
      <c r="J1355" s="69"/>
      <c r="K1355" s="69"/>
      <c r="L1355" s="69"/>
      <c r="P1355" s="117"/>
      <c r="Q1355" s="69"/>
      <c r="R1355" s="69"/>
      <c r="S1355" s="69"/>
      <c r="T1355" s="69"/>
      <c r="AI1355" s="254"/>
      <c r="AO1355" s="69"/>
    </row>
    <row r="1356" s="67" customFormat="1" customHeight="1" spans="6:41">
      <c r="F1356" s="69"/>
      <c r="G1356" s="262" t="str">
        <f t="shared" si="27"/>
        <v/>
      </c>
      <c r="H1356" s="69"/>
      <c r="I1356" s="69"/>
      <c r="J1356" s="69"/>
      <c r="K1356" s="69"/>
      <c r="L1356" s="69"/>
      <c r="P1356" s="117"/>
      <c r="Q1356" s="69"/>
      <c r="R1356" s="69"/>
      <c r="S1356" s="69"/>
      <c r="T1356" s="69"/>
      <c r="AI1356" s="254"/>
      <c r="AO1356" s="69"/>
    </row>
    <row r="1357" s="67" customFormat="1" customHeight="1" spans="6:41">
      <c r="F1357" s="69"/>
      <c r="G1357" s="262" t="str">
        <f t="shared" si="27"/>
        <v/>
      </c>
      <c r="H1357" s="69"/>
      <c r="I1357" s="69"/>
      <c r="J1357" s="69"/>
      <c r="K1357" s="69"/>
      <c r="L1357" s="69"/>
      <c r="P1357" s="117"/>
      <c r="Q1357" s="69"/>
      <c r="R1357" s="69"/>
      <c r="S1357" s="69"/>
      <c r="T1357" s="69"/>
      <c r="AI1357" s="254"/>
      <c r="AO1357" s="69"/>
    </row>
    <row r="1358" s="67" customFormat="1" customHeight="1" spans="6:41">
      <c r="F1358" s="69"/>
      <c r="G1358" s="262" t="str">
        <f t="shared" si="27"/>
        <v/>
      </c>
      <c r="H1358" s="69"/>
      <c r="I1358" s="69"/>
      <c r="J1358" s="69"/>
      <c r="K1358" s="69"/>
      <c r="L1358" s="69"/>
      <c r="P1358" s="117"/>
      <c r="Q1358" s="69"/>
      <c r="R1358" s="69"/>
      <c r="S1358" s="69"/>
      <c r="T1358" s="69"/>
      <c r="AI1358" s="254"/>
      <c r="AO1358" s="69"/>
    </row>
    <row r="1359" s="67" customFormat="1" customHeight="1" spans="6:41">
      <c r="F1359" s="69"/>
      <c r="G1359" s="262" t="str">
        <f t="shared" si="27"/>
        <v/>
      </c>
      <c r="H1359" s="69"/>
      <c r="I1359" s="69"/>
      <c r="J1359" s="69"/>
      <c r="K1359" s="69"/>
      <c r="L1359" s="69"/>
      <c r="P1359" s="117"/>
      <c r="Q1359" s="69"/>
      <c r="R1359" s="69"/>
      <c r="S1359" s="69"/>
      <c r="T1359" s="69"/>
      <c r="AI1359" s="254"/>
      <c r="AO1359" s="69"/>
    </row>
    <row r="1360" s="67" customFormat="1" customHeight="1" spans="6:41">
      <c r="F1360" s="69"/>
      <c r="G1360" s="262" t="str">
        <f t="shared" si="27"/>
        <v/>
      </c>
      <c r="H1360" s="69"/>
      <c r="I1360" s="69"/>
      <c r="J1360" s="69"/>
      <c r="K1360" s="69"/>
      <c r="L1360" s="69"/>
      <c r="P1360" s="117"/>
      <c r="Q1360" s="69"/>
      <c r="R1360" s="69"/>
      <c r="S1360" s="69"/>
      <c r="T1360" s="69"/>
      <c r="AI1360" s="254"/>
      <c r="AO1360" s="69"/>
    </row>
    <row r="1361" s="67" customFormat="1" customHeight="1" spans="6:41">
      <c r="F1361" s="69"/>
      <c r="G1361" s="262" t="str">
        <f t="shared" si="27"/>
        <v/>
      </c>
      <c r="H1361" s="69"/>
      <c r="I1361" s="69"/>
      <c r="J1361" s="69"/>
      <c r="K1361" s="69"/>
      <c r="L1361" s="69"/>
      <c r="P1361" s="117"/>
      <c r="Q1361" s="69"/>
      <c r="R1361" s="69"/>
      <c r="S1361" s="69"/>
      <c r="T1361" s="69"/>
      <c r="AI1361" s="254"/>
      <c r="AO1361" s="69"/>
    </row>
    <row r="1362" s="67" customFormat="1" customHeight="1" spans="6:41">
      <c r="F1362" s="69"/>
      <c r="G1362" s="262" t="str">
        <f t="shared" si="27"/>
        <v/>
      </c>
      <c r="H1362" s="69"/>
      <c r="I1362" s="69"/>
      <c r="J1362" s="69"/>
      <c r="K1362" s="69"/>
      <c r="L1362" s="69"/>
      <c r="P1362" s="117"/>
      <c r="Q1362" s="69"/>
      <c r="R1362" s="69"/>
      <c r="S1362" s="69"/>
      <c r="T1362" s="69"/>
      <c r="AI1362" s="254"/>
      <c r="AO1362" s="69"/>
    </row>
    <row r="1363" s="67" customFormat="1" customHeight="1" spans="6:41">
      <c r="F1363" s="69"/>
      <c r="G1363" s="262" t="str">
        <f t="shared" si="27"/>
        <v/>
      </c>
      <c r="H1363" s="69"/>
      <c r="I1363" s="69"/>
      <c r="J1363" s="69"/>
      <c r="K1363" s="69"/>
      <c r="L1363" s="69"/>
      <c r="P1363" s="117"/>
      <c r="Q1363" s="69"/>
      <c r="R1363" s="69"/>
      <c r="S1363" s="69"/>
      <c r="T1363" s="69"/>
      <c r="AI1363" s="254"/>
      <c r="AO1363" s="69"/>
    </row>
    <row r="1364" s="67" customFormat="1" customHeight="1" spans="6:41">
      <c r="F1364" s="69"/>
      <c r="G1364" s="262" t="str">
        <f t="shared" si="27"/>
        <v/>
      </c>
      <c r="H1364" s="69"/>
      <c r="I1364" s="69"/>
      <c r="J1364" s="69"/>
      <c r="K1364" s="69"/>
      <c r="L1364" s="69"/>
      <c r="P1364" s="117"/>
      <c r="Q1364" s="69"/>
      <c r="R1364" s="69"/>
      <c r="S1364" s="69"/>
      <c r="T1364" s="69"/>
      <c r="AI1364" s="254"/>
      <c r="AO1364" s="69"/>
    </row>
    <row r="1365" s="67" customFormat="1" customHeight="1" spans="6:41">
      <c r="F1365" s="69"/>
      <c r="G1365" s="262" t="str">
        <f t="shared" si="27"/>
        <v/>
      </c>
      <c r="H1365" s="69"/>
      <c r="I1365" s="69"/>
      <c r="J1365" s="69"/>
      <c r="K1365" s="69"/>
      <c r="L1365" s="69"/>
      <c r="P1365" s="117"/>
      <c r="Q1365" s="69"/>
      <c r="R1365" s="69"/>
      <c r="S1365" s="69"/>
      <c r="T1365" s="69"/>
      <c r="AI1365" s="254"/>
      <c r="AO1365" s="69"/>
    </row>
    <row r="1366" s="67" customFormat="1" customHeight="1" spans="6:41">
      <c r="F1366" s="69"/>
      <c r="G1366" s="262" t="str">
        <f t="shared" si="27"/>
        <v/>
      </c>
      <c r="H1366" s="69"/>
      <c r="I1366" s="69"/>
      <c r="J1366" s="69"/>
      <c r="K1366" s="69"/>
      <c r="L1366" s="69"/>
      <c r="P1366" s="117"/>
      <c r="Q1366" s="69"/>
      <c r="R1366" s="69"/>
      <c r="S1366" s="69"/>
      <c r="T1366" s="69"/>
      <c r="AI1366" s="254"/>
      <c r="AO1366" s="69"/>
    </row>
    <row r="1367" s="67" customFormat="1" customHeight="1" spans="6:41">
      <c r="F1367" s="69"/>
      <c r="G1367" s="262" t="str">
        <f t="shared" si="27"/>
        <v/>
      </c>
      <c r="H1367" s="69"/>
      <c r="I1367" s="69"/>
      <c r="J1367" s="69"/>
      <c r="K1367" s="69"/>
      <c r="L1367" s="69"/>
      <c r="P1367" s="117"/>
      <c r="Q1367" s="69"/>
      <c r="R1367" s="69"/>
      <c r="S1367" s="69"/>
      <c r="T1367" s="69"/>
      <c r="AI1367" s="254"/>
      <c r="AO1367" s="69"/>
    </row>
    <row r="1368" s="67" customFormat="1" customHeight="1" spans="6:41">
      <c r="F1368" s="69"/>
      <c r="G1368" s="262" t="str">
        <f t="shared" si="27"/>
        <v/>
      </c>
      <c r="H1368" s="69"/>
      <c r="I1368" s="69"/>
      <c r="J1368" s="69"/>
      <c r="K1368" s="69"/>
      <c r="L1368" s="69"/>
      <c r="P1368" s="117"/>
      <c r="Q1368" s="69"/>
      <c r="R1368" s="69"/>
      <c r="S1368" s="69"/>
      <c r="T1368" s="69"/>
      <c r="AI1368" s="254"/>
      <c r="AO1368" s="69"/>
    </row>
    <row r="1369" s="67" customFormat="1" customHeight="1" spans="6:41">
      <c r="F1369" s="69"/>
      <c r="G1369" s="262" t="str">
        <f t="shared" si="27"/>
        <v/>
      </c>
      <c r="H1369" s="69"/>
      <c r="I1369" s="69"/>
      <c r="J1369" s="69"/>
      <c r="K1369" s="69"/>
      <c r="L1369" s="69"/>
      <c r="P1369" s="117"/>
      <c r="Q1369" s="69"/>
      <c r="R1369" s="69"/>
      <c r="S1369" s="69"/>
      <c r="T1369" s="69"/>
      <c r="AI1369" s="254"/>
      <c r="AO1369" s="69"/>
    </row>
    <row r="1370" s="67" customFormat="1" customHeight="1" spans="6:41">
      <c r="F1370" s="69"/>
      <c r="G1370" s="262" t="str">
        <f t="shared" si="27"/>
        <v/>
      </c>
      <c r="H1370" s="69"/>
      <c r="I1370" s="69"/>
      <c r="J1370" s="69"/>
      <c r="K1370" s="69"/>
      <c r="L1370" s="69"/>
      <c r="P1370" s="117"/>
      <c r="Q1370" s="69"/>
      <c r="R1370" s="69"/>
      <c r="S1370" s="69"/>
      <c r="T1370" s="69"/>
      <c r="AI1370" s="254"/>
      <c r="AO1370" s="69"/>
    </row>
    <row r="1371" s="67" customFormat="1" customHeight="1" spans="6:41">
      <c r="F1371" s="69"/>
      <c r="G1371" s="262" t="str">
        <f t="shared" si="27"/>
        <v/>
      </c>
      <c r="H1371" s="69"/>
      <c r="I1371" s="69"/>
      <c r="J1371" s="69"/>
      <c r="K1371" s="69"/>
      <c r="L1371" s="69"/>
      <c r="P1371" s="117"/>
      <c r="Q1371" s="69"/>
      <c r="R1371" s="69"/>
      <c r="S1371" s="69"/>
      <c r="T1371" s="69"/>
      <c r="AI1371" s="254"/>
      <c r="AO1371" s="69"/>
    </row>
    <row r="1372" s="67" customFormat="1" customHeight="1" spans="6:41">
      <c r="F1372" s="69"/>
      <c r="G1372" s="262" t="str">
        <f t="shared" si="27"/>
        <v/>
      </c>
      <c r="H1372" s="69"/>
      <c r="I1372" s="69"/>
      <c r="J1372" s="69"/>
      <c r="K1372" s="69"/>
      <c r="L1372" s="69"/>
      <c r="P1372" s="117"/>
      <c r="Q1372" s="69"/>
      <c r="R1372" s="69"/>
      <c r="S1372" s="69"/>
      <c r="T1372" s="69"/>
      <c r="AI1372" s="254"/>
      <c r="AO1372" s="69"/>
    </row>
    <row r="1373" s="67" customFormat="1" customHeight="1" spans="6:41">
      <c r="F1373" s="69"/>
      <c r="G1373" s="262" t="str">
        <f t="shared" si="27"/>
        <v/>
      </c>
      <c r="H1373" s="69"/>
      <c r="I1373" s="69"/>
      <c r="J1373" s="69"/>
      <c r="K1373" s="69"/>
      <c r="L1373" s="69"/>
      <c r="P1373" s="117"/>
      <c r="Q1373" s="69"/>
      <c r="R1373" s="69"/>
      <c r="S1373" s="69"/>
      <c r="T1373" s="69"/>
      <c r="AI1373" s="254"/>
      <c r="AO1373" s="69"/>
    </row>
    <row r="1374" s="67" customFormat="1" customHeight="1" spans="6:41">
      <c r="F1374" s="69"/>
      <c r="G1374" s="262" t="str">
        <f t="shared" si="27"/>
        <v/>
      </c>
      <c r="H1374" s="69"/>
      <c r="I1374" s="69"/>
      <c r="J1374" s="69"/>
      <c r="K1374" s="69"/>
      <c r="L1374" s="69"/>
      <c r="P1374" s="117"/>
      <c r="Q1374" s="69"/>
      <c r="R1374" s="69"/>
      <c r="S1374" s="69"/>
      <c r="T1374" s="69"/>
      <c r="AI1374" s="254"/>
      <c r="AO1374" s="69"/>
    </row>
    <row r="1375" s="67" customFormat="1" customHeight="1" spans="6:41">
      <c r="F1375" s="69"/>
      <c r="G1375" s="262" t="str">
        <f t="shared" si="27"/>
        <v/>
      </c>
      <c r="H1375" s="69"/>
      <c r="I1375" s="69"/>
      <c r="J1375" s="69"/>
      <c r="K1375" s="69"/>
      <c r="L1375" s="69"/>
      <c r="P1375" s="117"/>
      <c r="Q1375" s="69"/>
      <c r="R1375" s="69"/>
      <c r="S1375" s="69"/>
      <c r="T1375" s="69"/>
      <c r="AI1375" s="254"/>
      <c r="AO1375" s="69"/>
    </row>
    <row r="1376" s="67" customFormat="1" customHeight="1" spans="6:41">
      <c r="F1376" s="69"/>
      <c r="G1376" s="262" t="str">
        <f t="shared" si="27"/>
        <v/>
      </c>
      <c r="H1376" s="69"/>
      <c r="I1376" s="69"/>
      <c r="J1376" s="69"/>
      <c r="K1376" s="69"/>
      <c r="L1376" s="69"/>
      <c r="P1376" s="117"/>
      <c r="Q1376" s="69"/>
      <c r="R1376" s="69"/>
      <c r="S1376" s="69"/>
      <c r="T1376" s="69"/>
      <c r="AI1376" s="254"/>
      <c r="AO1376" s="69"/>
    </row>
    <row r="1377" s="67" customFormat="1" customHeight="1" spans="6:41">
      <c r="F1377" s="69"/>
      <c r="G1377" s="262" t="str">
        <f t="shared" si="27"/>
        <v/>
      </c>
      <c r="H1377" s="69"/>
      <c r="I1377" s="69"/>
      <c r="J1377" s="69"/>
      <c r="K1377" s="69"/>
      <c r="L1377" s="69"/>
      <c r="P1377" s="117"/>
      <c r="Q1377" s="69"/>
      <c r="R1377" s="69"/>
      <c r="S1377" s="69"/>
      <c r="T1377" s="69"/>
      <c r="AI1377" s="254"/>
      <c r="AO1377" s="69"/>
    </row>
    <row r="1378" s="67" customFormat="1" customHeight="1" spans="6:41">
      <c r="F1378" s="69"/>
      <c r="G1378" s="262" t="str">
        <f t="shared" si="27"/>
        <v/>
      </c>
      <c r="H1378" s="69"/>
      <c r="I1378" s="69"/>
      <c r="J1378" s="69"/>
      <c r="K1378" s="69"/>
      <c r="L1378" s="69"/>
      <c r="P1378" s="117"/>
      <c r="Q1378" s="69"/>
      <c r="R1378" s="69"/>
      <c r="S1378" s="69"/>
      <c r="T1378" s="69"/>
      <c r="AI1378" s="254"/>
      <c r="AO1378" s="69"/>
    </row>
    <row r="1379" s="67" customFormat="1" customHeight="1" spans="6:41">
      <c r="F1379" s="69"/>
      <c r="G1379" s="262" t="str">
        <f t="shared" si="27"/>
        <v/>
      </c>
      <c r="H1379" s="69"/>
      <c r="I1379" s="69"/>
      <c r="J1379" s="69"/>
      <c r="K1379" s="69"/>
      <c r="L1379" s="69"/>
      <c r="P1379" s="117"/>
      <c r="Q1379" s="69"/>
      <c r="R1379" s="69"/>
      <c r="S1379" s="69"/>
      <c r="T1379" s="69"/>
      <c r="AI1379" s="254"/>
      <c r="AO1379" s="69"/>
    </row>
    <row r="1380" s="67" customFormat="1" customHeight="1" spans="6:41">
      <c r="F1380" s="69"/>
      <c r="G1380" s="262" t="str">
        <f t="shared" si="27"/>
        <v/>
      </c>
      <c r="H1380" s="69"/>
      <c r="I1380" s="69"/>
      <c r="J1380" s="69"/>
      <c r="K1380" s="69"/>
      <c r="L1380" s="69"/>
      <c r="P1380" s="117"/>
      <c r="Q1380" s="69"/>
      <c r="R1380" s="69"/>
      <c r="S1380" s="69"/>
      <c r="T1380" s="69"/>
      <c r="AI1380" s="254"/>
      <c r="AO1380" s="69"/>
    </row>
    <row r="1381" s="67" customFormat="1" customHeight="1" spans="6:41">
      <c r="F1381" s="69"/>
      <c r="G1381" s="262" t="str">
        <f t="shared" si="27"/>
        <v/>
      </c>
      <c r="H1381" s="69"/>
      <c r="I1381" s="69"/>
      <c r="J1381" s="69"/>
      <c r="K1381" s="69"/>
      <c r="L1381" s="69"/>
      <c r="P1381" s="117"/>
      <c r="Q1381" s="69"/>
      <c r="R1381" s="69"/>
      <c r="S1381" s="69"/>
      <c r="T1381" s="69"/>
      <c r="AI1381" s="254"/>
      <c r="AO1381" s="69"/>
    </row>
    <row r="1382" s="67" customFormat="1" customHeight="1" spans="6:41">
      <c r="F1382" s="69"/>
      <c r="G1382" s="262" t="str">
        <f t="shared" si="27"/>
        <v/>
      </c>
      <c r="H1382" s="69"/>
      <c r="I1382" s="69"/>
      <c r="J1382" s="69"/>
      <c r="K1382" s="69"/>
      <c r="L1382" s="69"/>
      <c r="P1382" s="117"/>
      <c r="Q1382" s="69"/>
      <c r="R1382" s="69"/>
      <c r="S1382" s="69"/>
      <c r="T1382" s="69"/>
      <c r="AI1382" s="254"/>
      <c r="AO1382" s="69"/>
    </row>
    <row r="1383" s="67" customFormat="1" customHeight="1" spans="6:41">
      <c r="F1383" s="69"/>
      <c r="G1383" s="262" t="str">
        <f t="shared" si="27"/>
        <v/>
      </c>
      <c r="H1383" s="69"/>
      <c r="I1383" s="69"/>
      <c r="J1383" s="69"/>
      <c r="K1383" s="69"/>
      <c r="L1383" s="69"/>
      <c r="P1383" s="117"/>
      <c r="Q1383" s="69"/>
      <c r="R1383" s="69"/>
      <c r="S1383" s="69"/>
      <c r="T1383" s="69"/>
      <c r="AI1383" s="254"/>
      <c r="AO1383" s="69"/>
    </row>
    <row r="1384" s="67" customFormat="1" customHeight="1" spans="6:41">
      <c r="F1384" s="69"/>
      <c r="G1384" s="262" t="str">
        <f t="shared" si="27"/>
        <v/>
      </c>
      <c r="H1384" s="69"/>
      <c r="I1384" s="69"/>
      <c r="J1384" s="69"/>
      <c r="K1384" s="69"/>
      <c r="L1384" s="69"/>
      <c r="P1384" s="117"/>
      <c r="Q1384" s="69"/>
      <c r="R1384" s="69"/>
      <c r="S1384" s="69"/>
      <c r="T1384" s="69"/>
      <c r="AI1384" s="254"/>
      <c r="AO1384" s="69"/>
    </row>
    <row r="1385" s="67" customFormat="1" customHeight="1" spans="6:41">
      <c r="F1385" s="69"/>
      <c r="G1385" s="262" t="str">
        <f t="shared" si="27"/>
        <v/>
      </c>
      <c r="H1385" s="69"/>
      <c r="I1385" s="69"/>
      <c r="J1385" s="69"/>
      <c r="K1385" s="69"/>
      <c r="L1385" s="69"/>
      <c r="P1385" s="117"/>
      <c r="Q1385" s="69"/>
      <c r="R1385" s="69"/>
      <c r="S1385" s="69"/>
      <c r="T1385" s="69"/>
      <c r="AI1385" s="254"/>
      <c r="AO1385" s="69"/>
    </row>
    <row r="1386" s="67" customFormat="1" customHeight="1" spans="6:41">
      <c r="F1386" s="69"/>
      <c r="G1386" s="262" t="str">
        <f t="shared" si="27"/>
        <v/>
      </c>
      <c r="H1386" s="69"/>
      <c r="I1386" s="69"/>
      <c r="J1386" s="69"/>
      <c r="K1386" s="69"/>
      <c r="L1386" s="69"/>
      <c r="P1386" s="117"/>
      <c r="Q1386" s="69"/>
      <c r="R1386" s="69"/>
      <c r="S1386" s="69"/>
      <c r="T1386" s="69"/>
      <c r="AI1386" s="254"/>
      <c r="AO1386" s="69"/>
    </row>
    <row r="1387" s="67" customFormat="1" customHeight="1" spans="6:41">
      <c r="F1387" s="69"/>
      <c r="G1387" s="262" t="str">
        <f t="shared" si="27"/>
        <v/>
      </c>
      <c r="H1387" s="69"/>
      <c r="I1387" s="69"/>
      <c r="J1387" s="69"/>
      <c r="K1387" s="69"/>
      <c r="L1387" s="69"/>
      <c r="P1387" s="117"/>
      <c r="Q1387" s="69"/>
      <c r="R1387" s="69"/>
      <c r="S1387" s="69"/>
      <c r="T1387" s="69"/>
      <c r="AI1387" s="254"/>
      <c r="AO1387" s="69"/>
    </row>
    <row r="1388" s="67" customFormat="1" customHeight="1" spans="6:41">
      <c r="F1388" s="69"/>
      <c r="G1388" s="262" t="str">
        <f t="shared" si="27"/>
        <v/>
      </c>
      <c r="H1388" s="69"/>
      <c r="I1388" s="69"/>
      <c r="J1388" s="69"/>
      <c r="K1388" s="69"/>
      <c r="L1388" s="69"/>
      <c r="P1388" s="117"/>
      <c r="Q1388" s="69"/>
      <c r="R1388" s="69"/>
      <c r="S1388" s="69"/>
      <c r="T1388" s="69"/>
      <c r="AI1388" s="254"/>
      <c r="AO1388" s="69"/>
    </row>
    <row r="1389" s="67" customFormat="1" customHeight="1" spans="6:41">
      <c r="F1389" s="69"/>
      <c r="G1389" s="262" t="str">
        <f t="shared" si="27"/>
        <v/>
      </c>
      <c r="H1389" s="69"/>
      <c r="I1389" s="69"/>
      <c r="J1389" s="69"/>
      <c r="K1389" s="69"/>
      <c r="L1389" s="69"/>
      <c r="P1389" s="117"/>
      <c r="Q1389" s="69"/>
      <c r="R1389" s="69"/>
      <c r="S1389" s="69"/>
      <c r="T1389" s="69"/>
      <c r="AI1389" s="254"/>
      <c r="AO1389" s="69"/>
    </row>
    <row r="1390" s="67" customFormat="1" customHeight="1" spans="6:41">
      <c r="F1390" s="69"/>
      <c r="G1390" s="262" t="str">
        <f t="shared" si="27"/>
        <v/>
      </c>
      <c r="H1390" s="69"/>
      <c r="I1390" s="69"/>
      <c r="J1390" s="69"/>
      <c r="K1390" s="69"/>
      <c r="L1390" s="69"/>
      <c r="P1390" s="117"/>
      <c r="Q1390" s="69"/>
      <c r="R1390" s="69"/>
      <c r="S1390" s="69"/>
      <c r="T1390" s="69"/>
      <c r="AI1390" s="254"/>
      <c r="AO1390" s="69"/>
    </row>
    <row r="1391" s="67" customFormat="1" customHeight="1" spans="6:41">
      <c r="F1391" s="69"/>
      <c r="G1391" s="262" t="str">
        <f t="shared" si="27"/>
        <v/>
      </c>
      <c r="H1391" s="69"/>
      <c r="I1391" s="69"/>
      <c r="J1391" s="69"/>
      <c r="K1391" s="69"/>
      <c r="L1391" s="69"/>
      <c r="P1391" s="117"/>
      <c r="Q1391" s="69"/>
      <c r="R1391" s="69"/>
      <c r="S1391" s="69"/>
      <c r="T1391" s="69"/>
      <c r="AI1391" s="254"/>
      <c r="AO1391" s="69"/>
    </row>
    <row r="1392" s="67" customFormat="1" customHeight="1" spans="6:41">
      <c r="F1392" s="69"/>
      <c r="G1392" s="262" t="str">
        <f t="shared" si="27"/>
        <v/>
      </c>
      <c r="H1392" s="69"/>
      <c r="I1392" s="69"/>
      <c r="J1392" s="69"/>
      <c r="K1392" s="69"/>
      <c r="L1392" s="69"/>
      <c r="P1392" s="117"/>
      <c r="Q1392" s="69"/>
      <c r="R1392" s="69"/>
      <c r="S1392" s="69"/>
      <c r="T1392" s="69"/>
      <c r="AI1392" s="254"/>
      <c r="AO1392" s="69"/>
    </row>
    <row r="1393" s="67" customFormat="1" customHeight="1" spans="6:41">
      <c r="F1393" s="69"/>
      <c r="G1393" s="262" t="str">
        <f t="shared" si="27"/>
        <v/>
      </c>
      <c r="H1393" s="69"/>
      <c r="I1393" s="69"/>
      <c r="J1393" s="69"/>
      <c r="K1393" s="69"/>
      <c r="L1393" s="69"/>
      <c r="P1393" s="117"/>
      <c r="Q1393" s="69"/>
      <c r="R1393" s="69"/>
      <c r="S1393" s="69"/>
      <c r="T1393" s="69"/>
      <c r="AI1393" s="254"/>
      <c r="AO1393" s="69"/>
    </row>
    <row r="1394" s="67" customFormat="1" customHeight="1" spans="6:41">
      <c r="F1394" s="69"/>
      <c r="G1394" s="262" t="str">
        <f t="shared" si="27"/>
        <v/>
      </c>
      <c r="H1394" s="69"/>
      <c r="I1394" s="69"/>
      <c r="J1394" s="69"/>
      <c r="K1394" s="69"/>
      <c r="L1394" s="69"/>
      <c r="P1394" s="117"/>
      <c r="Q1394" s="69"/>
      <c r="R1394" s="69"/>
      <c r="S1394" s="69"/>
      <c r="T1394" s="69"/>
      <c r="AI1394" s="254"/>
      <c r="AO1394" s="69"/>
    </row>
    <row r="1395" s="67" customFormat="1" customHeight="1" spans="6:41">
      <c r="F1395" s="69"/>
      <c r="G1395" s="262" t="str">
        <f t="shared" si="27"/>
        <v/>
      </c>
      <c r="H1395" s="69"/>
      <c r="I1395" s="69"/>
      <c r="J1395" s="69"/>
      <c r="K1395" s="69"/>
      <c r="L1395" s="69"/>
      <c r="P1395" s="117"/>
      <c r="Q1395" s="69"/>
      <c r="R1395" s="69"/>
      <c r="S1395" s="69"/>
      <c r="T1395" s="69"/>
      <c r="AI1395" s="254"/>
      <c r="AO1395" s="69"/>
    </row>
    <row r="1396" s="67" customFormat="1" customHeight="1" spans="6:41">
      <c r="F1396" s="69"/>
      <c r="G1396" s="262" t="str">
        <f t="shared" si="27"/>
        <v/>
      </c>
      <c r="H1396" s="69"/>
      <c r="I1396" s="69"/>
      <c r="J1396" s="69"/>
      <c r="K1396" s="69"/>
      <c r="L1396" s="69"/>
      <c r="P1396" s="117"/>
      <c r="Q1396" s="69"/>
      <c r="R1396" s="69"/>
      <c r="S1396" s="69"/>
      <c r="T1396" s="69"/>
      <c r="AI1396" s="254"/>
      <c r="AO1396" s="69"/>
    </row>
    <row r="1397" s="67" customFormat="1" customHeight="1" spans="6:41">
      <c r="F1397" s="69"/>
      <c r="G1397" s="262" t="str">
        <f t="shared" si="27"/>
        <v/>
      </c>
      <c r="H1397" s="69"/>
      <c r="I1397" s="69"/>
      <c r="J1397" s="69"/>
      <c r="K1397" s="69"/>
      <c r="L1397" s="69"/>
      <c r="P1397" s="117"/>
      <c r="Q1397" s="69"/>
      <c r="R1397" s="69"/>
      <c r="S1397" s="69"/>
      <c r="T1397" s="69"/>
      <c r="AI1397" s="254"/>
      <c r="AO1397" s="69"/>
    </row>
    <row r="1398" s="67" customFormat="1" customHeight="1" spans="6:41">
      <c r="F1398" s="69"/>
      <c r="G1398" s="262" t="str">
        <f t="shared" si="27"/>
        <v/>
      </c>
      <c r="H1398" s="69"/>
      <c r="I1398" s="69"/>
      <c r="J1398" s="69"/>
      <c r="K1398" s="69"/>
      <c r="L1398" s="69"/>
      <c r="P1398" s="117"/>
      <c r="Q1398" s="69"/>
      <c r="R1398" s="69"/>
      <c r="S1398" s="69"/>
      <c r="T1398" s="69"/>
      <c r="AI1398" s="254"/>
      <c r="AO1398" s="69"/>
    </row>
    <row r="1399" s="67" customFormat="1" customHeight="1" spans="6:41">
      <c r="F1399" s="69"/>
      <c r="G1399" s="262" t="str">
        <f t="shared" si="27"/>
        <v/>
      </c>
      <c r="H1399" s="69"/>
      <c r="I1399" s="69"/>
      <c r="J1399" s="69"/>
      <c r="K1399" s="69"/>
      <c r="L1399" s="69"/>
      <c r="P1399" s="117"/>
      <c r="Q1399" s="69"/>
      <c r="R1399" s="69"/>
      <c r="S1399" s="69"/>
      <c r="T1399" s="69"/>
      <c r="AI1399" s="254"/>
      <c r="AO1399" s="69"/>
    </row>
    <row r="1400" s="67" customFormat="1" customHeight="1" spans="6:41">
      <c r="F1400" s="69"/>
      <c r="G1400" s="262" t="str">
        <f t="shared" si="27"/>
        <v/>
      </c>
      <c r="H1400" s="69"/>
      <c r="I1400" s="69"/>
      <c r="J1400" s="69"/>
      <c r="K1400" s="69"/>
      <c r="L1400" s="69"/>
      <c r="P1400" s="117"/>
      <c r="Q1400" s="69"/>
      <c r="R1400" s="69"/>
      <c r="S1400" s="69"/>
      <c r="T1400" s="69"/>
      <c r="AI1400" s="254"/>
      <c r="AO1400" s="69"/>
    </row>
    <row r="1401" s="67" customFormat="1" customHeight="1" spans="6:41">
      <c r="F1401" s="69"/>
      <c r="G1401" s="262" t="str">
        <f t="shared" si="27"/>
        <v/>
      </c>
      <c r="H1401" s="69"/>
      <c r="I1401" s="69"/>
      <c r="J1401" s="69"/>
      <c r="K1401" s="69"/>
      <c r="L1401" s="69"/>
      <c r="P1401" s="117"/>
      <c r="Q1401" s="69"/>
      <c r="R1401" s="69"/>
      <c r="S1401" s="69"/>
      <c r="T1401" s="69"/>
      <c r="AI1401" s="254"/>
      <c r="AO1401" s="69"/>
    </row>
    <row r="1402" s="67" customFormat="1" customHeight="1" spans="6:41">
      <c r="F1402" s="69"/>
      <c r="G1402" s="262" t="str">
        <f t="shared" si="27"/>
        <v/>
      </c>
      <c r="H1402" s="69"/>
      <c r="I1402" s="69"/>
      <c r="J1402" s="69"/>
      <c r="K1402" s="69"/>
      <c r="L1402" s="69"/>
      <c r="P1402" s="117"/>
      <c r="Q1402" s="69"/>
      <c r="R1402" s="69"/>
      <c r="S1402" s="69"/>
      <c r="T1402" s="69"/>
      <c r="AI1402" s="254"/>
      <c r="AO1402" s="69"/>
    </row>
    <row r="1403" s="67" customFormat="1" customHeight="1" spans="6:41">
      <c r="F1403" s="69"/>
      <c r="G1403" s="262" t="str">
        <f t="shared" si="27"/>
        <v/>
      </c>
      <c r="H1403" s="69"/>
      <c r="I1403" s="69"/>
      <c r="J1403" s="69"/>
      <c r="K1403" s="69"/>
      <c r="L1403" s="69"/>
      <c r="P1403" s="117"/>
      <c r="Q1403" s="69"/>
      <c r="R1403" s="69"/>
      <c r="S1403" s="69"/>
      <c r="T1403" s="69"/>
      <c r="AI1403" s="254"/>
      <c r="AO1403" s="69"/>
    </row>
    <row r="1404" s="67" customFormat="1" customHeight="1" spans="6:41">
      <c r="F1404" s="69"/>
      <c r="G1404" s="262" t="str">
        <f t="shared" si="27"/>
        <v/>
      </c>
      <c r="H1404" s="69"/>
      <c r="I1404" s="69"/>
      <c r="J1404" s="69"/>
      <c r="K1404" s="69"/>
      <c r="L1404" s="69"/>
      <c r="P1404" s="117"/>
      <c r="Q1404" s="69"/>
      <c r="R1404" s="69"/>
      <c r="S1404" s="69"/>
      <c r="T1404" s="69"/>
      <c r="AI1404" s="254"/>
      <c r="AO1404" s="69"/>
    </row>
    <row r="1405" s="67" customFormat="1" customHeight="1" spans="6:41">
      <c r="F1405" s="69"/>
      <c r="G1405" s="262" t="str">
        <f t="shared" si="27"/>
        <v/>
      </c>
      <c r="H1405" s="69"/>
      <c r="I1405" s="69"/>
      <c r="J1405" s="69"/>
      <c r="K1405" s="69"/>
      <c r="L1405" s="69"/>
      <c r="P1405" s="117"/>
      <c r="Q1405" s="69"/>
      <c r="R1405" s="69"/>
      <c r="S1405" s="69"/>
      <c r="T1405" s="69"/>
      <c r="AI1405" s="254"/>
      <c r="AO1405" s="69"/>
    </row>
    <row r="1406" s="67" customFormat="1" customHeight="1" spans="6:41">
      <c r="F1406" s="69"/>
      <c r="G1406" s="262" t="str">
        <f t="shared" si="27"/>
        <v/>
      </c>
      <c r="H1406" s="69"/>
      <c r="I1406" s="69"/>
      <c r="J1406" s="69"/>
      <c r="K1406" s="69"/>
      <c r="L1406" s="69"/>
      <c r="P1406" s="117"/>
      <c r="Q1406" s="69"/>
      <c r="R1406" s="69"/>
      <c r="S1406" s="69"/>
      <c r="T1406" s="69"/>
      <c r="AI1406" s="254"/>
      <c r="AO1406" s="69"/>
    </row>
    <row r="1407" s="67" customFormat="1" customHeight="1" spans="6:41">
      <c r="F1407" s="69"/>
      <c r="G1407" s="262" t="str">
        <f t="shared" si="27"/>
        <v/>
      </c>
      <c r="H1407" s="69"/>
      <c r="I1407" s="69"/>
      <c r="J1407" s="69"/>
      <c r="K1407" s="69"/>
      <c r="L1407" s="69"/>
      <c r="P1407" s="117"/>
      <c r="Q1407" s="69"/>
      <c r="R1407" s="69"/>
      <c r="S1407" s="69"/>
      <c r="T1407" s="69"/>
      <c r="AI1407" s="254"/>
      <c r="AO1407" s="69"/>
    </row>
    <row r="1408" s="67" customFormat="1" customHeight="1" spans="6:41">
      <c r="F1408" s="69"/>
      <c r="G1408" s="262" t="str">
        <f t="shared" si="27"/>
        <v/>
      </c>
      <c r="H1408" s="69"/>
      <c r="I1408" s="69"/>
      <c r="J1408" s="69"/>
      <c r="K1408" s="69"/>
      <c r="L1408" s="69"/>
      <c r="P1408" s="117"/>
      <c r="Q1408" s="69"/>
      <c r="R1408" s="69"/>
      <c r="S1408" s="69"/>
      <c r="T1408" s="69"/>
      <c r="AI1408" s="254"/>
      <c r="AO1408" s="69"/>
    </row>
    <row r="1409" s="67" customFormat="1" customHeight="1" spans="6:41">
      <c r="F1409" s="69"/>
      <c r="G1409" s="262" t="str">
        <f t="shared" si="27"/>
        <v/>
      </c>
      <c r="H1409" s="69"/>
      <c r="I1409" s="69"/>
      <c r="J1409" s="69"/>
      <c r="K1409" s="69"/>
      <c r="L1409" s="69"/>
      <c r="P1409" s="117"/>
      <c r="Q1409" s="69"/>
      <c r="R1409" s="69"/>
      <c r="S1409" s="69"/>
      <c r="T1409" s="69"/>
      <c r="AI1409" s="254"/>
      <c r="AO1409" s="69"/>
    </row>
    <row r="1410" s="67" customFormat="1" customHeight="1" spans="6:41">
      <c r="F1410" s="69"/>
      <c r="G1410" s="262" t="str">
        <f t="shared" ref="G1410:G1473" si="28">IF(H1410="","",IF(H1410=I1410,H1410,_xlfn.CONCAT(H1410,"-",I1410)))</f>
        <v/>
      </c>
      <c r="H1410" s="69"/>
      <c r="I1410" s="69"/>
      <c r="J1410" s="69"/>
      <c r="K1410" s="69"/>
      <c r="L1410" s="69"/>
      <c r="P1410" s="117"/>
      <c r="Q1410" s="69"/>
      <c r="R1410" s="69"/>
      <c r="S1410" s="69"/>
      <c r="T1410" s="69"/>
      <c r="AI1410" s="254"/>
      <c r="AO1410" s="69"/>
    </row>
    <row r="1411" s="67" customFormat="1" customHeight="1" spans="6:41">
      <c r="F1411" s="69"/>
      <c r="G1411" s="262" t="str">
        <f t="shared" si="28"/>
        <v/>
      </c>
      <c r="H1411" s="69"/>
      <c r="I1411" s="69"/>
      <c r="J1411" s="69"/>
      <c r="K1411" s="69"/>
      <c r="L1411" s="69"/>
      <c r="P1411" s="117"/>
      <c r="Q1411" s="69"/>
      <c r="R1411" s="69"/>
      <c r="S1411" s="69"/>
      <c r="T1411" s="69"/>
      <c r="AI1411" s="254"/>
      <c r="AO1411" s="69"/>
    </row>
    <row r="1412" s="67" customFormat="1" customHeight="1" spans="6:41">
      <c r="F1412" s="69"/>
      <c r="G1412" s="262" t="str">
        <f t="shared" si="28"/>
        <v/>
      </c>
      <c r="H1412" s="69"/>
      <c r="I1412" s="69"/>
      <c r="J1412" s="69"/>
      <c r="K1412" s="69"/>
      <c r="L1412" s="69"/>
      <c r="P1412" s="117"/>
      <c r="Q1412" s="69"/>
      <c r="R1412" s="69"/>
      <c r="S1412" s="69"/>
      <c r="T1412" s="69"/>
      <c r="AI1412" s="254"/>
      <c r="AO1412" s="69"/>
    </row>
    <row r="1413" s="67" customFormat="1" customHeight="1" spans="6:41">
      <c r="F1413" s="69"/>
      <c r="G1413" s="262" t="str">
        <f t="shared" si="28"/>
        <v/>
      </c>
      <c r="H1413" s="69"/>
      <c r="I1413" s="69"/>
      <c r="J1413" s="69"/>
      <c r="K1413" s="69"/>
      <c r="L1413" s="69"/>
      <c r="P1413" s="117"/>
      <c r="Q1413" s="69"/>
      <c r="R1413" s="69"/>
      <c r="S1413" s="69"/>
      <c r="T1413" s="69"/>
      <c r="AI1413" s="254"/>
      <c r="AO1413" s="69"/>
    </row>
    <row r="1414" s="67" customFormat="1" customHeight="1" spans="6:41">
      <c r="F1414" s="69"/>
      <c r="G1414" s="262" t="str">
        <f t="shared" si="28"/>
        <v/>
      </c>
      <c r="H1414" s="69"/>
      <c r="I1414" s="69"/>
      <c r="J1414" s="69"/>
      <c r="K1414" s="69"/>
      <c r="L1414" s="69"/>
      <c r="P1414" s="117"/>
      <c r="Q1414" s="69"/>
      <c r="R1414" s="69"/>
      <c r="S1414" s="69"/>
      <c r="T1414" s="69"/>
      <c r="AI1414" s="254"/>
      <c r="AO1414" s="69"/>
    </row>
    <row r="1415" s="67" customFormat="1" customHeight="1" spans="6:41">
      <c r="F1415" s="69"/>
      <c r="G1415" s="262" t="str">
        <f t="shared" si="28"/>
        <v/>
      </c>
      <c r="H1415" s="69"/>
      <c r="I1415" s="69"/>
      <c r="J1415" s="69"/>
      <c r="K1415" s="69"/>
      <c r="L1415" s="69"/>
      <c r="P1415" s="117"/>
      <c r="Q1415" s="69"/>
      <c r="R1415" s="69"/>
      <c r="S1415" s="69"/>
      <c r="T1415" s="69"/>
      <c r="AI1415" s="254"/>
      <c r="AO1415" s="69"/>
    </row>
    <row r="1416" s="67" customFormat="1" customHeight="1" spans="6:41">
      <c r="F1416" s="69"/>
      <c r="G1416" s="262" t="str">
        <f t="shared" si="28"/>
        <v/>
      </c>
      <c r="H1416" s="69"/>
      <c r="I1416" s="69"/>
      <c r="J1416" s="69"/>
      <c r="K1416" s="69"/>
      <c r="L1416" s="69"/>
      <c r="P1416" s="117"/>
      <c r="Q1416" s="69"/>
      <c r="R1416" s="69"/>
      <c r="S1416" s="69"/>
      <c r="T1416" s="69"/>
      <c r="AI1416" s="254"/>
      <c r="AO1416" s="69"/>
    </row>
    <row r="1417" s="67" customFormat="1" customHeight="1" spans="6:41">
      <c r="F1417" s="69"/>
      <c r="G1417" s="262" t="str">
        <f t="shared" si="28"/>
        <v/>
      </c>
      <c r="H1417" s="69"/>
      <c r="I1417" s="69"/>
      <c r="J1417" s="69"/>
      <c r="K1417" s="69"/>
      <c r="L1417" s="69"/>
      <c r="P1417" s="117"/>
      <c r="Q1417" s="69"/>
      <c r="R1417" s="69"/>
      <c r="S1417" s="69"/>
      <c r="T1417" s="69"/>
      <c r="AI1417" s="254"/>
      <c r="AO1417" s="69"/>
    </row>
    <row r="1418" s="67" customFormat="1" customHeight="1" spans="6:41">
      <c r="F1418" s="69"/>
      <c r="G1418" s="262" t="str">
        <f t="shared" si="28"/>
        <v/>
      </c>
      <c r="H1418" s="69"/>
      <c r="I1418" s="69"/>
      <c r="J1418" s="69"/>
      <c r="K1418" s="69"/>
      <c r="L1418" s="69"/>
      <c r="P1418" s="117"/>
      <c r="Q1418" s="69"/>
      <c r="R1418" s="69"/>
      <c r="S1418" s="69"/>
      <c r="T1418" s="69"/>
      <c r="AI1418" s="254"/>
      <c r="AO1418" s="69"/>
    </row>
    <row r="1419" s="67" customFormat="1" customHeight="1" spans="6:41">
      <c r="F1419" s="69"/>
      <c r="G1419" s="262" t="str">
        <f t="shared" si="28"/>
        <v/>
      </c>
      <c r="H1419" s="69"/>
      <c r="I1419" s="69"/>
      <c r="J1419" s="69"/>
      <c r="K1419" s="69"/>
      <c r="L1419" s="69"/>
      <c r="P1419" s="117"/>
      <c r="Q1419" s="69"/>
      <c r="R1419" s="69"/>
      <c r="S1419" s="69"/>
      <c r="T1419" s="69"/>
      <c r="AI1419" s="254"/>
      <c r="AO1419" s="69"/>
    </row>
    <row r="1420" s="67" customFormat="1" customHeight="1" spans="6:41">
      <c r="F1420" s="69"/>
      <c r="G1420" s="262" t="str">
        <f t="shared" si="28"/>
        <v/>
      </c>
      <c r="H1420" s="69"/>
      <c r="I1420" s="69"/>
      <c r="J1420" s="69"/>
      <c r="K1420" s="69"/>
      <c r="L1420" s="69"/>
      <c r="P1420" s="117"/>
      <c r="Q1420" s="69"/>
      <c r="R1420" s="69"/>
      <c r="S1420" s="69"/>
      <c r="T1420" s="69"/>
      <c r="AI1420" s="254"/>
      <c r="AO1420" s="69"/>
    </row>
    <row r="1421" s="67" customFormat="1" customHeight="1" spans="6:41">
      <c r="F1421" s="69"/>
      <c r="G1421" s="262" t="str">
        <f t="shared" si="28"/>
        <v/>
      </c>
      <c r="H1421" s="69"/>
      <c r="I1421" s="69"/>
      <c r="J1421" s="69"/>
      <c r="K1421" s="69"/>
      <c r="L1421" s="69"/>
      <c r="P1421" s="117"/>
      <c r="Q1421" s="69"/>
      <c r="R1421" s="69"/>
      <c r="S1421" s="69"/>
      <c r="T1421" s="69"/>
      <c r="AI1421" s="254"/>
      <c r="AO1421" s="69"/>
    </row>
    <row r="1422" s="67" customFormat="1" customHeight="1" spans="6:41">
      <c r="F1422" s="69"/>
      <c r="G1422" s="262" t="str">
        <f t="shared" si="28"/>
        <v/>
      </c>
      <c r="H1422" s="69"/>
      <c r="I1422" s="69"/>
      <c r="J1422" s="69"/>
      <c r="K1422" s="69"/>
      <c r="L1422" s="69"/>
      <c r="P1422" s="117"/>
      <c r="Q1422" s="69"/>
      <c r="R1422" s="69"/>
      <c r="S1422" s="69"/>
      <c r="T1422" s="69"/>
      <c r="AI1422" s="254"/>
      <c r="AO1422" s="69"/>
    </row>
    <row r="1423" s="67" customFormat="1" customHeight="1" spans="6:41">
      <c r="F1423" s="69"/>
      <c r="G1423" s="262" t="str">
        <f t="shared" si="28"/>
        <v/>
      </c>
      <c r="H1423" s="69"/>
      <c r="I1423" s="69"/>
      <c r="J1423" s="69"/>
      <c r="K1423" s="69"/>
      <c r="L1423" s="69"/>
      <c r="P1423" s="117"/>
      <c r="Q1423" s="69"/>
      <c r="R1423" s="69"/>
      <c r="S1423" s="69"/>
      <c r="T1423" s="69"/>
      <c r="AI1423" s="254"/>
      <c r="AO1423" s="69"/>
    </row>
    <row r="1424" s="67" customFormat="1" customHeight="1" spans="6:41">
      <c r="F1424" s="69"/>
      <c r="G1424" s="262" t="str">
        <f t="shared" si="28"/>
        <v/>
      </c>
      <c r="H1424" s="69"/>
      <c r="I1424" s="69"/>
      <c r="J1424" s="69"/>
      <c r="K1424" s="69"/>
      <c r="L1424" s="69"/>
      <c r="P1424" s="117"/>
      <c r="Q1424" s="69"/>
      <c r="R1424" s="69"/>
      <c r="S1424" s="69"/>
      <c r="T1424" s="69"/>
      <c r="AI1424" s="254"/>
      <c r="AO1424" s="69"/>
    </row>
    <row r="1425" s="67" customFormat="1" customHeight="1" spans="6:41">
      <c r="F1425" s="69"/>
      <c r="G1425" s="262" t="str">
        <f t="shared" si="28"/>
        <v/>
      </c>
      <c r="H1425" s="69"/>
      <c r="I1425" s="69"/>
      <c r="J1425" s="69"/>
      <c r="K1425" s="69"/>
      <c r="L1425" s="69"/>
      <c r="P1425" s="117"/>
      <c r="Q1425" s="69"/>
      <c r="R1425" s="69"/>
      <c r="S1425" s="69"/>
      <c r="T1425" s="69"/>
      <c r="AI1425" s="254"/>
      <c r="AO1425" s="69"/>
    </row>
    <row r="1426" s="67" customFormat="1" customHeight="1" spans="6:41">
      <c r="F1426" s="69"/>
      <c r="G1426" s="262" t="str">
        <f t="shared" si="28"/>
        <v/>
      </c>
      <c r="H1426" s="69"/>
      <c r="I1426" s="69"/>
      <c r="J1426" s="69"/>
      <c r="K1426" s="69"/>
      <c r="L1426" s="69"/>
      <c r="P1426" s="117"/>
      <c r="Q1426" s="69"/>
      <c r="R1426" s="69"/>
      <c r="S1426" s="69"/>
      <c r="T1426" s="69"/>
      <c r="AI1426" s="254"/>
      <c r="AO1426" s="69"/>
    </row>
    <row r="1427" s="67" customFormat="1" customHeight="1" spans="6:41">
      <c r="F1427" s="69"/>
      <c r="G1427" s="262" t="str">
        <f t="shared" si="28"/>
        <v/>
      </c>
      <c r="H1427" s="69"/>
      <c r="I1427" s="69"/>
      <c r="J1427" s="69"/>
      <c r="K1427" s="69"/>
      <c r="L1427" s="69"/>
      <c r="P1427" s="117"/>
      <c r="Q1427" s="69"/>
      <c r="R1427" s="69"/>
      <c r="S1427" s="69"/>
      <c r="T1427" s="69"/>
      <c r="AI1427" s="254"/>
      <c r="AO1427" s="69"/>
    </row>
    <row r="1428" s="67" customFormat="1" customHeight="1" spans="6:41">
      <c r="F1428" s="69"/>
      <c r="G1428" s="262" t="str">
        <f t="shared" si="28"/>
        <v/>
      </c>
      <c r="H1428" s="69"/>
      <c r="I1428" s="69"/>
      <c r="J1428" s="69"/>
      <c r="K1428" s="69"/>
      <c r="L1428" s="69"/>
      <c r="P1428" s="117"/>
      <c r="Q1428" s="69"/>
      <c r="R1428" s="69"/>
      <c r="S1428" s="69"/>
      <c r="T1428" s="69"/>
      <c r="AI1428" s="254"/>
      <c r="AO1428" s="69"/>
    </row>
    <row r="1429" s="67" customFormat="1" customHeight="1" spans="6:41">
      <c r="F1429" s="69"/>
      <c r="G1429" s="262" t="str">
        <f t="shared" si="28"/>
        <v/>
      </c>
      <c r="H1429" s="69"/>
      <c r="I1429" s="69"/>
      <c r="J1429" s="69"/>
      <c r="K1429" s="69"/>
      <c r="L1429" s="69"/>
      <c r="P1429" s="117"/>
      <c r="Q1429" s="69"/>
      <c r="R1429" s="69"/>
      <c r="S1429" s="69"/>
      <c r="T1429" s="69"/>
      <c r="AI1429" s="254"/>
      <c r="AO1429" s="69"/>
    </row>
    <row r="1430" s="67" customFormat="1" customHeight="1" spans="6:41">
      <c r="F1430" s="69"/>
      <c r="G1430" s="262" t="str">
        <f t="shared" si="28"/>
        <v/>
      </c>
      <c r="H1430" s="69"/>
      <c r="I1430" s="69"/>
      <c r="J1430" s="69"/>
      <c r="K1430" s="69"/>
      <c r="L1430" s="69"/>
      <c r="P1430" s="117"/>
      <c r="Q1430" s="69"/>
      <c r="R1430" s="69"/>
      <c r="S1430" s="69"/>
      <c r="T1430" s="69"/>
      <c r="AI1430" s="254"/>
      <c r="AO1430" s="69"/>
    </row>
    <row r="1431" s="67" customFormat="1" customHeight="1" spans="6:41">
      <c r="F1431" s="69"/>
      <c r="G1431" s="262" t="str">
        <f t="shared" si="28"/>
        <v/>
      </c>
      <c r="H1431" s="69"/>
      <c r="I1431" s="69"/>
      <c r="J1431" s="69"/>
      <c r="K1431" s="69"/>
      <c r="L1431" s="69"/>
      <c r="P1431" s="117"/>
      <c r="Q1431" s="69"/>
      <c r="R1431" s="69"/>
      <c r="S1431" s="69"/>
      <c r="T1431" s="69"/>
      <c r="AI1431" s="254"/>
      <c r="AO1431" s="69"/>
    </row>
    <row r="1432" s="67" customFormat="1" customHeight="1" spans="6:41">
      <c r="F1432" s="69"/>
      <c r="G1432" s="262" t="str">
        <f t="shared" si="28"/>
        <v/>
      </c>
      <c r="H1432" s="69"/>
      <c r="I1432" s="69"/>
      <c r="J1432" s="69"/>
      <c r="K1432" s="69"/>
      <c r="L1432" s="69"/>
      <c r="P1432" s="117"/>
      <c r="Q1432" s="69"/>
      <c r="R1432" s="69"/>
      <c r="S1432" s="69"/>
      <c r="T1432" s="69"/>
      <c r="AI1432" s="254"/>
      <c r="AO1432" s="69"/>
    </row>
    <row r="1433" s="67" customFormat="1" customHeight="1" spans="6:41">
      <c r="F1433" s="69"/>
      <c r="G1433" s="262" t="str">
        <f t="shared" si="28"/>
        <v/>
      </c>
      <c r="H1433" s="69"/>
      <c r="I1433" s="69"/>
      <c r="J1433" s="69"/>
      <c r="K1433" s="69"/>
      <c r="L1433" s="69"/>
      <c r="P1433" s="117"/>
      <c r="Q1433" s="69"/>
      <c r="R1433" s="69"/>
      <c r="S1433" s="69"/>
      <c r="T1433" s="69"/>
      <c r="AI1433" s="254"/>
      <c r="AO1433" s="69"/>
    </row>
    <row r="1434" s="67" customFormat="1" customHeight="1" spans="6:41">
      <c r="F1434" s="69"/>
      <c r="G1434" s="262" t="str">
        <f t="shared" si="28"/>
        <v/>
      </c>
      <c r="H1434" s="69"/>
      <c r="I1434" s="69"/>
      <c r="J1434" s="69"/>
      <c r="K1434" s="69"/>
      <c r="L1434" s="69"/>
      <c r="P1434" s="117"/>
      <c r="Q1434" s="69"/>
      <c r="R1434" s="69"/>
      <c r="S1434" s="69"/>
      <c r="T1434" s="69"/>
      <c r="AI1434" s="254"/>
      <c r="AO1434" s="69"/>
    </row>
    <row r="1435" s="67" customFormat="1" customHeight="1" spans="6:41">
      <c r="F1435" s="69"/>
      <c r="G1435" s="262" t="str">
        <f t="shared" si="28"/>
        <v/>
      </c>
      <c r="H1435" s="69"/>
      <c r="I1435" s="69"/>
      <c r="J1435" s="69"/>
      <c r="K1435" s="69"/>
      <c r="L1435" s="69"/>
      <c r="P1435" s="117"/>
      <c r="Q1435" s="69"/>
      <c r="R1435" s="69"/>
      <c r="S1435" s="69"/>
      <c r="T1435" s="69"/>
      <c r="AI1435" s="254"/>
      <c r="AO1435" s="69"/>
    </row>
    <row r="1436" s="67" customFormat="1" customHeight="1" spans="6:41">
      <c r="F1436" s="69"/>
      <c r="G1436" s="262" t="str">
        <f t="shared" si="28"/>
        <v/>
      </c>
      <c r="H1436" s="69"/>
      <c r="I1436" s="69"/>
      <c r="J1436" s="69"/>
      <c r="K1436" s="69"/>
      <c r="L1436" s="69"/>
      <c r="P1436" s="117"/>
      <c r="Q1436" s="69"/>
      <c r="R1436" s="69"/>
      <c r="S1436" s="69"/>
      <c r="T1436" s="69"/>
      <c r="AI1436" s="254"/>
      <c r="AO1436" s="69"/>
    </row>
    <row r="1437" s="67" customFormat="1" customHeight="1" spans="6:41">
      <c r="F1437" s="69"/>
      <c r="G1437" s="262" t="str">
        <f t="shared" si="28"/>
        <v/>
      </c>
      <c r="H1437" s="69"/>
      <c r="I1437" s="69"/>
      <c r="J1437" s="69"/>
      <c r="K1437" s="69"/>
      <c r="L1437" s="69"/>
      <c r="P1437" s="117"/>
      <c r="Q1437" s="69"/>
      <c r="R1437" s="69"/>
      <c r="S1437" s="69"/>
      <c r="T1437" s="69"/>
      <c r="AI1437" s="254"/>
      <c r="AO1437" s="69"/>
    </row>
    <row r="1438" s="67" customFormat="1" customHeight="1" spans="6:41">
      <c r="F1438" s="69"/>
      <c r="G1438" s="262" t="str">
        <f t="shared" si="28"/>
        <v/>
      </c>
      <c r="H1438" s="69"/>
      <c r="I1438" s="69"/>
      <c r="J1438" s="69"/>
      <c r="K1438" s="69"/>
      <c r="L1438" s="69"/>
      <c r="P1438" s="117"/>
      <c r="Q1438" s="69"/>
      <c r="R1438" s="69"/>
      <c r="S1438" s="69"/>
      <c r="T1438" s="69"/>
      <c r="AI1438" s="254"/>
      <c r="AO1438" s="69"/>
    </row>
    <row r="1439" s="67" customFormat="1" customHeight="1" spans="6:41">
      <c r="F1439" s="69"/>
      <c r="G1439" s="262" t="str">
        <f t="shared" si="28"/>
        <v/>
      </c>
      <c r="H1439" s="69"/>
      <c r="I1439" s="69"/>
      <c r="J1439" s="69"/>
      <c r="K1439" s="69"/>
      <c r="L1439" s="69"/>
      <c r="P1439" s="117"/>
      <c r="Q1439" s="69"/>
      <c r="R1439" s="69"/>
      <c r="S1439" s="69"/>
      <c r="T1439" s="69"/>
      <c r="AI1439" s="254"/>
      <c r="AO1439" s="69"/>
    </row>
    <row r="1440" s="67" customFormat="1" customHeight="1" spans="6:41">
      <c r="F1440" s="69"/>
      <c r="G1440" s="262" t="str">
        <f t="shared" si="28"/>
        <v/>
      </c>
      <c r="H1440" s="69"/>
      <c r="I1440" s="69"/>
      <c r="J1440" s="69"/>
      <c r="K1440" s="69"/>
      <c r="L1440" s="69"/>
      <c r="P1440" s="117"/>
      <c r="Q1440" s="69"/>
      <c r="R1440" s="69"/>
      <c r="S1440" s="69"/>
      <c r="T1440" s="69"/>
      <c r="AI1440" s="254"/>
      <c r="AO1440" s="69"/>
    </row>
    <row r="1441" s="67" customFormat="1" customHeight="1" spans="6:41">
      <c r="F1441" s="69"/>
      <c r="G1441" s="262" t="str">
        <f t="shared" si="28"/>
        <v/>
      </c>
      <c r="H1441" s="69"/>
      <c r="I1441" s="69"/>
      <c r="J1441" s="69"/>
      <c r="K1441" s="69"/>
      <c r="L1441" s="69"/>
      <c r="P1441" s="117"/>
      <c r="Q1441" s="69"/>
      <c r="R1441" s="69"/>
      <c r="S1441" s="69"/>
      <c r="T1441" s="69"/>
      <c r="AI1441" s="254"/>
      <c r="AO1441" s="69"/>
    </row>
    <row r="1442" s="67" customFormat="1" customHeight="1" spans="6:41">
      <c r="F1442" s="69"/>
      <c r="G1442" s="262" t="str">
        <f t="shared" si="28"/>
        <v/>
      </c>
      <c r="H1442" s="69"/>
      <c r="I1442" s="69"/>
      <c r="J1442" s="69"/>
      <c r="K1442" s="69"/>
      <c r="L1442" s="69"/>
      <c r="P1442" s="117"/>
      <c r="Q1442" s="69"/>
      <c r="R1442" s="69"/>
      <c r="S1442" s="69"/>
      <c r="T1442" s="69"/>
      <c r="AI1442" s="254"/>
      <c r="AO1442" s="69"/>
    </row>
    <row r="1443" s="67" customFormat="1" customHeight="1" spans="6:41">
      <c r="F1443" s="69"/>
      <c r="G1443" s="262" t="str">
        <f t="shared" si="28"/>
        <v/>
      </c>
      <c r="H1443" s="69"/>
      <c r="I1443" s="69"/>
      <c r="J1443" s="69"/>
      <c r="K1443" s="69"/>
      <c r="L1443" s="69"/>
      <c r="P1443" s="117"/>
      <c r="Q1443" s="69"/>
      <c r="R1443" s="69"/>
      <c r="S1443" s="69"/>
      <c r="T1443" s="69"/>
      <c r="AI1443" s="254"/>
      <c r="AO1443" s="69"/>
    </row>
    <row r="1444" s="67" customFormat="1" customHeight="1" spans="6:41">
      <c r="F1444" s="69"/>
      <c r="G1444" s="262" t="str">
        <f t="shared" si="28"/>
        <v/>
      </c>
      <c r="H1444" s="69"/>
      <c r="I1444" s="69"/>
      <c r="J1444" s="69"/>
      <c r="K1444" s="69"/>
      <c r="L1444" s="69"/>
      <c r="P1444" s="117"/>
      <c r="Q1444" s="69"/>
      <c r="R1444" s="69"/>
      <c r="S1444" s="69"/>
      <c r="T1444" s="69"/>
      <c r="AI1444" s="254"/>
      <c r="AO1444" s="69"/>
    </row>
    <row r="1445" s="67" customFormat="1" customHeight="1" spans="6:41">
      <c r="F1445" s="69"/>
      <c r="G1445" s="262" t="str">
        <f t="shared" si="28"/>
        <v/>
      </c>
      <c r="H1445" s="69"/>
      <c r="I1445" s="69"/>
      <c r="J1445" s="69"/>
      <c r="K1445" s="69"/>
      <c r="L1445" s="69"/>
      <c r="P1445" s="117"/>
      <c r="Q1445" s="69"/>
      <c r="R1445" s="69"/>
      <c r="S1445" s="69"/>
      <c r="T1445" s="69"/>
      <c r="AI1445" s="254"/>
      <c r="AO1445" s="69"/>
    </row>
    <row r="1446" s="67" customFormat="1" customHeight="1" spans="6:41">
      <c r="F1446" s="69"/>
      <c r="G1446" s="262" t="str">
        <f t="shared" si="28"/>
        <v/>
      </c>
      <c r="H1446" s="69"/>
      <c r="I1446" s="69"/>
      <c r="J1446" s="69"/>
      <c r="K1446" s="69"/>
      <c r="L1446" s="69"/>
      <c r="P1446" s="117"/>
      <c r="Q1446" s="69"/>
      <c r="R1446" s="69"/>
      <c r="S1446" s="69"/>
      <c r="T1446" s="69"/>
      <c r="AI1446" s="254"/>
      <c r="AO1446" s="69"/>
    </row>
    <row r="1447" s="67" customFormat="1" customHeight="1" spans="6:41">
      <c r="F1447" s="69"/>
      <c r="G1447" s="262" t="str">
        <f t="shared" si="28"/>
        <v/>
      </c>
      <c r="H1447" s="69"/>
      <c r="I1447" s="69"/>
      <c r="J1447" s="69"/>
      <c r="K1447" s="69"/>
      <c r="L1447" s="69"/>
      <c r="P1447" s="117"/>
      <c r="Q1447" s="69"/>
      <c r="R1447" s="69"/>
      <c r="S1447" s="69"/>
      <c r="T1447" s="69"/>
      <c r="AI1447" s="254"/>
      <c r="AO1447" s="69"/>
    </row>
    <row r="1448" s="67" customFormat="1" customHeight="1" spans="6:41">
      <c r="F1448" s="69"/>
      <c r="G1448" s="262" t="str">
        <f t="shared" si="28"/>
        <v/>
      </c>
      <c r="H1448" s="69"/>
      <c r="I1448" s="69"/>
      <c r="J1448" s="69"/>
      <c r="K1448" s="69"/>
      <c r="L1448" s="69"/>
      <c r="P1448" s="117"/>
      <c r="Q1448" s="69"/>
      <c r="R1448" s="69"/>
      <c r="S1448" s="69"/>
      <c r="T1448" s="69"/>
      <c r="AI1448" s="254"/>
      <c r="AO1448" s="69"/>
    </row>
    <row r="1449" s="67" customFormat="1" customHeight="1" spans="6:41">
      <c r="F1449" s="69"/>
      <c r="G1449" s="262" t="str">
        <f t="shared" si="28"/>
        <v/>
      </c>
      <c r="H1449" s="69"/>
      <c r="I1449" s="69"/>
      <c r="J1449" s="69"/>
      <c r="K1449" s="69"/>
      <c r="L1449" s="69"/>
      <c r="P1449" s="117"/>
      <c r="Q1449" s="69"/>
      <c r="R1449" s="69"/>
      <c r="S1449" s="69"/>
      <c r="T1449" s="69"/>
      <c r="AI1449" s="254"/>
      <c r="AO1449" s="69"/>
    </row>
    <row r="1450" s="67" customFormat="1" customHeight="1" spans="6:41">
      <c r="F1450" s="69"/>
      <c r="G1450" s="262" t="str">
        <f t="shared" si="28"/>
        <v/>
      </c>
      <c r="H1450" s="69"/>
      <c r="I1450" s="69"/>
      <c r="J1450" s="69"/>
      <c r="K1450" s="69"/>
      <c r="L1450" s="69"/>
      <c r="P1450" s="117"/>
      <c r="Q1450" s="69"/>
      <c r="R1450" s="69"/>
      <c r="S1450" s="69"/>
      <c r="T1450" s="69"/>
      <c r="AI1450" s="254"/>
      <c r="AO1450" s="69"/>
    </row>
    <row r="1451" s="67" customFormat="1" customHeight="1" spans="6:41">
      <c r="F1451" s="69"/>
      <c r="G1451" s="262" t="str">
        <f t="shared" si="28"/>
        <v/>
      </c>
      <c r="H1451" s="69"/>
      <c r="I1451" s="69"/>
      <c r="J1451" s="69"/>
      <c r="K1451" s="69"/>
      <c r="L1451" s="69"/>
      <c r="P1451" s="117"/>
      <c r="Q1451" s="69"/>
      <c r="R1451" s="69"/>
      <c r="S1451" s="69"/>
      <c r="T1451" s="69"/>
      <c r="AI1451" s="254"/>
      <c r="AO1451" s="69"/>
    </row>
    <row r="1452" s="67" customFormat="1" customHeight="1" spans="6:41">
      <c r="F1452" s="69"/>
      <c r="G1452" s="262" t="str">
        <f t="shared" si="28"/>
        <v/>
      </c>
      <c r="H1452" s="69"/>
      <c r="I1452" s="69"/>
      <c r="J1452" s="69"/>
      <c r="K1452" s="69"/>
      <c r="L1452" s="69"/>
      <c r="P1452" s="117"/>
      <c r="Q1452" s="69"/>
      <c r="R1452" s="69"/>
      <c r="S1452" s="69"/>
      <c r="T1452" s="69"/>
      <c r="AI1452" s="254"/>
      <c r="AO1452" s="69"/>
    </row>
    <row r="1453" s="67" customFormat="1" customHeight="1" spans="6:41">
      <c r="F1453" s="69"/>
      <c r="G1453" s="262" t="str">
        <f t="shared" si="28"/>
        <v/>
      </c>
      <c r="H1453" s="69"/>
      <c r="I1453" s="69"/>
      <c r="J1453" s="69"/>
      <c r="K1453" s="69"/>
      <c r="L1453" s="69"/>
      <c r="P1453" s="117"/>
      <c r="Q1453" s="69"/>
      <c r="R1453" s="69"/>
      <c r="S1453" s="69"/>
      <c r="T1453" s="69"/>
      <c r="AI1453" s="254"/>
      <c r="AO1453" s="69"/>
    </row>
    <row r="1454" s="67" customFormat="1" customHeight="1" spans="6:41">
      <c r="F1454" s="69"/>
      <c r="G1454" s="262" t="str">
        <f t="shared" si="28"/>
        <v/>
      </c>
      <c r="H1454" s="69"/>
      <c r="I1454" s="69"/>
      <c r="J1454" s="69"/>
      <c r="K1454" s="69"/>
      <c r="L1454" s="69"/>
      <c r="P1454" s="117"/>
      <c r="Q1454" s="69"/>
      <c r="R1454" s="69"/>
      <c r="S1454" s="69"/>
      <c r="T1454" s="69"/>
      <c r="AI1454" s="254"/>
      <c r="AO1454" s="69"/>
    </row>
    <row r="1455" s="67" customFormat="1" customHeight="1" spans="6:41">
      <c r="F1455" s="69"/>
      <c r="G1455" s="262" t="str">
        <f t="shared" si="28"/>
        <v/>
      </c>
      <c r="H1455" s="69"/>
      <c r="I1455" s="69"/>
      <c r="J1455" s="69"/>
      <c r="K1455" s="69"/>
      <c r="L1455" s="69"/>
      <c r="P1455" s="117"/>
      <c r="Q1455" s="69"/>
      <c r="R1455" s="69"/>
      <c r="S1455" s="69"/>
      <c r="T1455" s="69"/>
      <c r="AI1455" s="254"/>
      <c r="AO1455" s="69"/>
    </row>
    <row r="1456" s="67" customFormat="1" customHeight="1" spans="6:41">
      <c r="F1456" s="69"/>
      <c r="G1456" s="262" t="str">
        <f t="shared" si="28"/>
        <v/>
      </c>
      <c r="H1456" s="69"/>
      <c r="I1456" s="69"/>
      <c r="J1456" s="69"/>
      <c r="K1456" s="69"/>
      <c r="L1456" s="69"/>
      <c r="P1456" s="117"/>
      <c r="Q1456" s="69"/>
      <c r="R1456" s="69"/>
      <c r="S1456" s="69"/>
      <c r="T1456" s="69"/>
      <c r="AI1456" s="254"/>
      <c r="AO1456" s="69"/>
    </row>
    <row r="1457" s="67" customFormat="1" customHeight="1" spans="6:41">
      <c r="F1457" s="69"/>
      <c r="G1457" s="262" t="str">
        <f t="shared" si="28"/>
        <v/>
      </c>
      <c r="H1457" s="69"/>
      <c r="I1457" s="69"/>
      <c r="J1457" s="69"/>
      <c r="K1457" s="69"/>
      <c r="L1457" s="69"/>
      <c r="P1457" s="117"/>
      <c r="Q1457" s="69"/>
      <c r="R1457" s="69"/>
      <c r="S1457" s="69"/>
      <c r="T1457" s="69"/>
      <c r="AI1457" s="254"/>
      <c r="AO1457" s="69"/>
    </row>
    <row r="1458" s="67" customFormat="1" customHeight="1" spans="6:41">
      <c r="F1458" s="69"/>
      <c r="G1458" s="262" t="str">
        <f t="shared" si="28"/>
        <v/>
      </c>
      <c r="H1458" s="69"/>
      <c r="I1458" s="69"/>
      <c r="J1458" s="69"/>
      <c r="K1458" s="69"/>
      <c r="L1458" s="69"/>
      <c r="P1458" s="117"/>
      <c r="Q1458" s="69"/>
      <c r="R1458" s="69"/>
      <c r="S1458" s="69"/>
      <c r="T1458" s="69"/>
      <c r="AI1458" s="254"/>
      <c r="AO1458" s="69"/>
    </row>
    <row r="1459" s="67" customFormat="1" customHeight="1" spans="6:41">
      <c r="F1459" s="69"/>
      <c r="G1459" s="262" t="str">
        <f t="shared" si="28"/>
        <v/>
      </c>
      <c r="H1459" s="69"/>
      <c r="I1459" s="69"/>
      <c r="J1459" s="69"/>
      <c r="K1459" s="69"/>
      <c r="L1459" s="69"/>
      <c r="P1459" s="117"/>
      <c r="Q1459" s="69"/>
      <c r="R1459" s="69"/>
      <c r="S1459" s="69"/>
      <c r="T1459" s="69"/>
      <c r="AI1459" s="254"/>
      <c r="AO1459" s="69"/>
    </row>
    <row r="1460" s="67" customFormat="1" customHeight="1" spans="6:41">
      <c r="F1460" s="69"/>
      <c r="G1460" s="262" t="str">
        <f t="shared" si="28"/>
        <v/>
      </c>
      <c r="H1460" s="69"/>
      <c r="I1460" s="69"/>
      <c r="J1460" s="69"/>
      <c r="K1460" s="69"/>
      <c r="L1460" s="69"/>
      <c r="P1460" s="117"/>
      <c r="Q1460" s="69"/>
      <c r="R1460" s="69"/>
      <c r="S1460" s="69"/>
      <c r="T1460" s="69"/>
      <c r="AI1460" s="254"/>
      <c r="AO1460" s="69"/>
    </row>
    <row r="1461" s="67" customFormat="1" customHeight="1" spans="6:41">
      <c r="F1461" s="69"/>
      <c r="G1461" s="262" t="str">
        <f t="shared" si="28"/>
        <v/>
      </c>
      <c r="H1461" s="69"/>
      <c r="I1461" s="69"/>
      <c r="J1461" s="69"/>
      <c r="K1461" s="69"/>
      <c r="L1461" s="69"/>
      <c r="P1461" s="117"/>
      <c r="Q1461" s="69"/>
      <c r="R1461" s="69"/>
      <c r="S1461" s="69"/>
      <c r="T1461" s="69"/>
      <c r="AI1461" s="254"/>
      <c r="AO1461" s="69"/>
    </row>
    <row r="1462" s="67" customFormat="1" customHeight="1" spans="6:41">
      <c r="F1462" s="69"/>
      <c r="G1462" s="262" t="str">
        <f t="shared" si="28"/>
        <v/>
      </c>
      <c r="H1462" s="69"/>
      <c r="I1462" s="69"/>
      <c r="J1462" s="69"/>
      <c r="K1462" s="69"/>
      <c r="L1462" s="69"/>
      <c r="P1462" s="117"/>
      <c r="Q1462" s="69"/>
      <c r="R1462" s="69"/>
      <c r="S1462" s="69"/>
      <c r="T1462" s="69"/>
      <c r="AI1462" s="254"/>
      <c r="AO1462" s="69"/>
    </row>
    <row r="1463" s="67" customFormat="1" customHeight="1" spans="6:41">
      <c r="F1463" s="69"/>
      <c r="G1463" s="262" t="str">
        <f t="shared" si="28"/>
        <v/>
      </c>
      <c r="H1463" s="69"/>
      <c r="I1463" s="69"/>
      <c r="J1463" s="69"/>
      <c r="K1463" s="69"/>
      <c r="L1463" s="69"/>
      <c r="P1463" s="117"/>
      <c r="Q1463" s="69"/>
      <c r="R1463" s="69"/>
      <c r="S1463" s="69"/>
      <c r="T1463" s="69"/>
      <c r="AI1463" s="254"/>
      <c r="AO1463" s="69"/>
    </row>
    <row r="1464" s="67" customFormat="1" customHeight="1" spans="6:41">
      <c r="F1464" s="69"/>
      <c r="G1464" s="262" t="str">
        <f t="shared" si="28"/>
        <v/>
      </c>
      <c r="H1464" s="69"/>
      <c r="I1464" s="69"/>
      <c r="J1464" s="69"/>
      <c r="K1464" s="69"/>
      <c r="L1464" s="69"/>
      <c r="P1464" s="117"/>
      <c r="Q1464" s="69"/>
      <c r="R1464" s="69"/>
      <c r="S1464" s="69"/>
      <c r="T1464" s="69"/>
      <c r="AI1464" s="254"/>
      <c r="AO1464" s="69"/>
    </row>
    <row r="1465" s="67" customFormat="1" customHeight="1" spans="6:41">
      <c r="F1465" s="69"/>
      <c r="G1465" s="262" t="str">
        <f t="shared" si="28"/>
        <v/>
      </c>
      <c r="H1465" s="69"/>
      <c r="I1465" s="69"/>
      <c r="J1465" s="69"/>
      <c r="K1465" s="69"/>
      <c r="L1465" s="69"/>
      <c r="P1465" s="117"/>
      <c r="Q1465" s="69"/>
      <c r="R1465" s="69"/>
      <c r="S1465" s="69"/>
      <c r="T1465" s="69"/>
      <c r="AI1465" s="254"/>
      <c r="AO1465" s="69"/>
    </row>
    <row r="1466" s="67" customFormat="1" customHeight="1" spans="6:41">
      <c r="F1466" s="69"/>
      <c r="G1466" s="262" t="str">
        <f t="shared" si="28"/>
        <v/>
      </c>
      <c r="H1466" s="69"/>
      <c r="I1466" s="69"/>
      <c r="J1466" s="69"/>
      <c r="K1466" s="69"/>
      <c r="L1466" s="69"/>
      <c r="P1466" s="117"/>
      <c r="Q1466" s="69"/>
      <c r="R1466" s="69"/>
      <c r="S1466" s="69"/>
      <c r="T1466" s="69"/>
      <c r="AI1466" s="254"/>
      <c r="AO1466" s="69"/>
    </row>
    <row r="1467" s="67" customFormat="1" customHeight="1" spans="6:41">
      <c r="F1467" s="69"/>
      <c r="G1467" s="262" t="str">
        <f t="shared" si="28"/>
        <v/>
      </c>
      <c r="H1467" s="69"/>
      <c r="I1467" s="69"/>
      <c r="J1467" s="69"/>
      <c r="K1467" s="69"/>
      <c r="L1467" s="69"/>
      <c r="P1467" s="117"/>
      <c r="Q1467" s="69"/>
      <c r="R1467" s="69"/>
      <c r="S1467" s="69"/>
      <c r="T1467" s="69"/>
      <c r="AI1467" s="254"/>
      <c r="AO1467" s="69"/>
    </row>
    <row r="1468" s="67" customFormat="1" customHeight="1" spans="6:41">
      <c r="F1468" s="69"/>
      <c r="G1468" s="262" t="str">
        <f t="shared" si="28"/>
        <v/>
      </c>
      <c r="H1468" s="69"/>
      <c r="I1468" s="69"/>
      <c r="J1468" s="69"/>
      <c r="K1468" s="69"/>
      <c r="L1468" s="69"/>
      <c r="P1468" s="117"/>
      <c r="Q1468" s="69"/>
      <c r="R1468" s="69"/>
      <c r="S1468" s="69"/>
      <c r="T1468" s="69"/>
      <c r="AI1468" s="254"/>
      <c r="AO1468" s="69"/>
    </row>
    <row r="1469" s="67" customFormat="1" customHeight="1" spans="6:41">
      <c r="F1469" s="69"/>
      <c r="G1469" s="262" t="str">
        <f t="shared" si="28"/>
        <v/>
      </c>
      <c r="H1469" s="69"/>
      <c r="I1469" s="69"/>
      <c r="J1469" s="69"/>
      <c r="K1469" s="69"/>
      <c r="L1469" s="69"/>
      <c r="P1469" s="117"/>
      <c r="Q1469" s="69"/>
      <c r="R1469" s="69"/>
      <c r="S1469" s="69"/>
      <c r="T1469" s="69"/>
      <c r="AI1469" s="254"/>
      <c r="AO1469" s="69"/>
    </row>
    <row r="1470" s="67" customFormat="1" customHeight="1" spans="6:41">
      <c r="F1470" s="69"/>
      <c r="G1470" s="262" t="str">
        <f t="shared" si="28"/>
        <v/>
      </c>
      <c r="H1470" s="69"/>
      <c r="I1470" s="69"/>
      <c r="J1470" s="69"/>
      <c r="K1470" s="69"/>
      <c r="L1470" s="69"/>
      <c r="P1470" s="117"/>
      <c r="Q1470" s="69"/>
      <c r="R1470" s="69"/>
      <c r="S1470" s="69"/>
      <c r="T1470" s="69"/>
      <c r="AI1470" s="254"/>
      <c r="AO1470" s="69"/>
    </row>
    <row r="1471" s="67" customFormat="1" customHeight="1" spans="6:41">
      <c r="F1471" s="69"/>
      <c r="G1471" s="262" t="str">
        <f t="shared" si="28"/>
        <v/>
      </c>
      <c r="H1471" s="69"/>
      <c r="I1471" s="69"/>
      <c r="J1471" s="69"/>
      <c r="K1471" s="69"/>
      <c r="L1471" s="69"/>
      <c r="P1471" s="117"/>
      <c r="Q1471" s="69"/>
      <c r="R1471" s="69"/>
      <c r="S1471" s="69"/>
      <c r="T1471" s="69"/>
      <c r="AI1471" s="254"/>
      <c r="AO1471" s="69"/>
    </row>
    <row r="1472" s="67" customFormat="1" customHeight="1" spans="6:41">
      <c r="F1472" s="69"/>
      <c r="G1472" s="262" t="str">
        <f t="shared" si="28"/>
        <v/>
      </c>
      <c r="H1472" s="69"/>
      <c r="I1472" s="69"/>
      <c r="J1472" s="69"/>
      <c r="K1472" s="69"/>
      <c r="L1472" s="69"/>
      <c r="P1472" s="117"/>
      <c r="Q1472" s="69"/>
      <c r="R1472" s="69"/>
      <c r="S1472" s="69"/>
      <c r="T1472" s="69"/>
      <c r="AI1472" s="254"/>
      <c r="AO1472" s="69"/>
    </row>
    <row r="1473" s="67" customFormat="1" customHeight="1" spans="6:41">
      <c r="F1473" s="69"/>
      <c r="G1473" s="262" t="str">
        <f t="shared" si="28"/>
        <v/>
      </c>
      <c r="H1473" s="69"/>
      <c r="I1473" s="69"/>
      <c r="J1473" s="69"/>
      <c r="K1473" s="69"/>
      <c r="L1473" s="69"/>
      <c r="P1473" s="117"/>
      <c r="Q1473" s="69"/>
      <c r="R1473" s="69"/>
      <c r="S1473" s="69"/>
      <c r="T1473" s="69"/>
      <c r="AI1473" s="254"/>
      <c r="AO1473" s="69"/>
    </row>
    <row r="1474" s="67" customFormat="1" customHeight="1" spans="6:41">
      <c r="F1474" s="69"/>
      <c r="G1474" s="262" t="str">
        <f t="shared" ref="G1474:G1537" si="29">IF(H1474="","",IF(H1474=I1474,H1474,_xlfn.CONCAT(H1474,"-",I1474)))</f>
        <v/>
      </c>
      <c r="H1474" s="69"/>
      <c r="I1474" s="69"/>
      <c r="J1474" s="69"/>
      <c r="K1474" s="69"/>
      <c r="L1474" s="69"/>
      <c r="P1474" s="117"/>
      <c r="Q1474" s="69"/>
      <c r="R1474" s="69"/>
      <c r="S1474" s="69"/>
      <c r="T1474" s="69"/>
      <c r="AI1474" s="254"/>
      <c r="AO1474" s="69"/>
    </row>
    <row r="1475" s="67" customFormat="1" customHeight="1" spans="6:41">
      <c r="F1475" s="69"/>
      <c r="G1475" s="262" t="str">
        <f t="shared" si="29"/>
        <v/>
      </c>
      <c r="H1475" s="69"/>
      <c r="I1475" s="69"/>
      <c r="J1475" s="69"/>
      <c r="K1475" s="69"/>
      <c r="L1475" s="69"/>
      <c r="P1475" s="117"/>
      <c r="Q1475" s="69"/>
      <c r="R1475" s="69"/>
      <c r="S1475" s="69"/>
      <c r="T1475" s="69"/>
      <c r="AI1475" s="254"/>
      <c r="AO1475" s="69"/>
    </row>
    <row r="1476" s="67" customFormat="1" customHeight="1" spans="6:41">
      <c r="F1476" s="69"/>
      <c r="G1476" s="262" t="str">
        <f t="shared" si="29"/>
        <v/>
      </c>
      <c r="H1476" s="69"/>
      <c r="I1476" s="69"/>
      <c r="J1476" s="69"/>
      <c r="K1476" s="69"/>
      <c r="L1476" s="69"/>
      <c r="P1476" s="117"/>
      <c r="Q1476" s="69"/>
      <c r="R1476" s="69"/>
      <c r="S1476" s="69"/>
      <c r="T1476" s="69"/>
      <c r="AI1476" s="254"/>
      <c r="AO1476" s="69"/>
    </row>
    <row r="1477" s="67" customFormat="1" customHeight="1" spans="6:41">
      <c r="F1477" s="69"/>
      <c r="G1477" s="262" t="str">
        <f t="shared" si="29"/>
        <v/>
      </c>
      <c r="H1477" s="69"/>
      <c r="I1477" s="69"/>
      <c r="J1477" s="69"/>
      <c r="K1477" s="69"/>
      <c r="L1477" s="69"/>
      <c r="P1477" s="117"/>
      <c r="Q1477" s="69"/>
      <c r="R1477" s="69"/>
      <c r="S1477" s="69"/>
      <c r="T1477" s="69"/>
      <c r="AI1477" s="254"/>
      <c r="AO1477" s="69"/>
    </row>
    <row r="1478" s="67" customFormat="1" customHeight="1" spans="6:41">
      <c r="F1478" s="69"/>
      <c r="G1478" s="262" t="str">
        <f t="shared" si="29"/>
        <v/>
      </c>
      <c r="H1478" s="69"/>
      <c r="I1478" s="69"/>
      <c r="J1478" s="69"/>
      <c r="K1478" s="69"/>
      <c r="L1478" s="69"/>
      <c r="P1478" s="117"/>
      <c r="Q1478" s="69"/>
      <c r="R1478" s="69"/>
      <c r="S1478" s="69"/>
      <c r="T1478" s="69"/>
      <c r="AI1478" s="254"/>
      <c r="AO1478" s="69"/>
    </row>
    <row r="1479" s="67" customFormat="1" customHeight="1" spans="6:41">
      <c r="F1479" s="69"/>
      <c r="G1479" s="262" t="str">
        <f t="shared" si="29"/>
        <v/>
      </c>
      <c r="H1479" s="69"/>
      <c r="I1479" s="69"/>
      <c r="J1479" s="69"/>
      <c r="K1479" s="69"/>
      <c r="L1479" s="69"/>
      <c r="P1479" s="117"/>
      <c r="Q1479" s="69"/>
      <c r="R1479" s="69"/>
      <c r="S1479" s="69"/>
      <c r="T1479" s="69"/>
      <c r="AI1479" s="254"/>
      <c r="AO1479" s="69"/>
    </row>
    <row r="1480" s="67" customFormat="1" customHeight="1" spans="6:41">
      <c r="F1480" s="69"/>
      <c r="G1480" s="262" t="str">
        <f t="shared" si="29"/>
        <v/>
      </c>
      <c r="H1480" s="69"/>
      <c r="I1480" s="69"/>
      <c r="J1480" s="69"/>
      <c r="K1480" s="69"/>
      <c r="L1480" s="69"/>
      <c r="P1480" s="117"/>
      <c r="Q1480" s="69"/>
      <c r="R1480" s="69"/>
      <c r="S1480" s="69"/>
      <c r="T1480" s="69"/>
      <c r="AI1480" s="254"/>
      <c r="AO1480" s="69"/>
    </row>
    <row r="1481" s="67" customFormat="1" customHeight="1" spans="6:41">
      <c r="F1481" s="69"/>
      <c r="G1481" s="262" t="str">
        <f t="shared" si="29"/>
        <v/>
      </c>
      <c r="H1481" s="69"/>
      <c r="I1481" s="69"/>
      <c r="J1481" s="69"/>
      <c r="K1481" s="69"/>
      <c r="L1481" s="69"/>
      <c r="P1481" s="117"/>
      <c r="Q1481" s="69"/>
      <c r="R1481" s="69"/>
      <c r="S1481" s="69"/>
      <c r="T1481" s="69"/>
      <c r="AI1481" s="254"/>
      <c r="AO1481" s="69"/>
    </row>
    <row r="1482" s="67" customFormat="1" customHeight="1" spans="6:41">
      <c r="F1482" s="69"/>
      <c r="G1482" s="262" t="str">
        <f t="shared" si="29"/>
        <v/>
      </c>
      <c r="H1482" s="69"/>
      <c r="I1482" s="69"/>
      <c r="J1482" s="69"/>
      <c r="K1482" s="69"/>
      <c r="L1482" s="69"/>
      <c r="P1482" s="117"/>
      <c r="Q1482" s="69"/>
      <c r="R1482" s="69"/>
      <c r="S1482" s="69"/>
      <c r="T1482" s="69"/>
      <c r="AI1482" s="254"/>
      <c r="AO1482" s="69"/>
    </row>
    <row r="1483" s="67" customFormat="1" customHeight="1" spans="6:41">
      <c r="F1483" s="69"/>
      <c r="G1483" s="262" t="str">
        <f t="shared" si="29"/>
        <v/>
      </c>
      <c r="H1483" s="69"/>
      <c r="I1483" s="69"/>
      <c r="J1483" s="69"/>
      <c r="K1483" s="69"/>
      <c r="L1483" s="69"/>
      <c r="P1483" s="117"/>
      <c r="Q1483" s="69"/>
      <c r="R1483" s="69"/>
      <c r="S1483" s="69"/>
      <c r="T1483" s="69"/>
      <c r="AI1483" s="254"/>
      <c r="AO1483" s="69"/>
    </row>
    <row r="1484" s="67" customFormat="1" customHeight="1" spans="6:41">
      <c r="F1484" s="69"/>
      <c r="G1484" s="262" t="str">
        <f t="shared" si="29"/>
        <v/>
      </c>
      <c r="H1484" s="69"/>
      <c r="I1484" s="69"/>
      <c r="J1484" s="69"/>
      <c r="K1484" s="69"/>
      <c r="L1484" s="69"/>
      <c r="P1484" s="117"/>
      <c r="Q1484" s="69"/>
      <c r="R1484" s="69"/>
      <c r="S1484" s="69"/>
      <c r="T1484" s="69"/>
      <c r="AI1484" s="254"/>
      <c r="AO1484" s="69"/>
    </row>
    <row r="1485" s="67" customFormat="1" customHeight="1" spans="6:41">
      <c r="F1485" s="69"/>
      <c r="G1485" s="262" t="str">
        <f t="shared" si="29"/>
        <v/>
      </c>
      <c r="H1485" s="69"/>
      <c r="I1485" s="69"/>
      <c r="J1485" s="69"/>
      <c r="K1485" s="69"/>
      <c r="L1485" s="69"/>
      <c r="P1485" s="117"/>
      <c r="Q1485" s="69"/>
      <c r="R1485" s="69"/>
      <c r="S1485" s="69"/>
      <c r="T1485" s="69"/>
      <c r="AI1485" s="254"/>
      <c r="AO1485" s="69"/>
    </row>
    <row r="1486" s="67" customFormat="1" customHeight="1" spans="6:41">
      <c r="F1486" s="69"/>
      <c r="G1486" s="262" t="str">
        <f t="shared" si="29"/>
        <v/>
      </c>
      <c r="H1486" s="69"/>
      <c r="I1486" s="69"/>
      <c r="J1486" s="69"/>
      <c r="K1486" s="69"/>
      <c r="L1486" s="69"/>
      <c r="P1486" s="117"/>
      <c r="Q1486" s="69"/>
      <c r="R1486" s="69"/>
      <c r="S1486" s="69"/>
      <c r="T1486" s="69"/>
      <c r="AI1486" s="254"/>
      <c r="AO1486" s="69"/>
    </row>
    <row r="1487" s="67" customFormat="1" customHeight="1" spans="6:41">
      <c r="F1487" s="69"/>
      <c r="G1487" s="262" t="str">
        <f t="shared" si="29"/>
        <v/>
      </c>
      <c r="H1487" s="69"/>
      <c r="I1487" s="69"/>
      <c r="J1487" s="69"/>
      <c r="K1487" s="69"/>
      <c r="L1487" s="69"/>
      <c r="P1487" s="117"/>
      <c r="Q1487" s="69"/>
      <c r="R1487" s="69"/>
      <c r="S1487" s="69"/>
      <c r="T1487" s="69"/>
      <c r="AI1487" s="254"/>
      <c r="AO1487" s="69"/>
    </row>
    <row r="1488" s="67" customFormat="1" customHeight="1" spans="6:41">
      <c r="F1488" s="69"/>
      <c r="G1488" s="262" t="str">
        <f t="shared" si="29"/>
        <v/>
      </c>
      <c r="H1488" s="69"/>
      <c r="I1488" s="69"/>
      <c r="J1488" s="69"/>
      <c r="K1488" s="69"/>
      <c r="L1488" s="69"/>
      <c r="P1488" s="117"/>
      <c r="Q1488" s="69"/>
      <c r="R1488" s="69"/>
      <c r="S1488" s="69"/>
      <c r="T1488" s="69"/>
      <c r="AI1488" s="254"/>
      <c r="AO1488" s="69"/>
    </row>
    <row r="1489" s="67" customFormat="1" customHeight="1" spans="6:41">
      <c r="F1489" s="69"/>
      <c r="G1489" s="262" t="str">
        <f t="shared" si="29"/>
        <v/>
      </c>
      <c r="H1489" s="69"/>
      <c r="I1489" s="69"/>
      <c r="J1489" s="69"/>
      <c r="K1489" s="69"/>
      <c r="L1489" s="69"/>
      <c r="P1489" s="117"/>
      <c r="Q1489" s="69"/>
      <c r="R1489" s="69"/>
      <c r="S1489" s="69"/>
      <c r="T1489" s="69"/>
      <c r="AI1489" s="254"/>
      <c r="AO1489" s="69"/>
    </row>
    <row r="1490" s="67" customFormat="1" customHeight="1" spans="6:41">
      <c r="F1490" s="69"/>
      <c r="G1490" s="262" t="str">
        <f t="shared" si="29"/>
        <v/>
      </c>
      <c r="H1490" s="69"/>
      <c r="I1490" s="69"/>
      <c r="J1490" s="69"/>
      <c r="K1490" s="69"/>
      <c r="L1490" s="69"/>
      <c r="P1490" s="117"/>
      <c r="Q1490" s="69"/>
      <c r="R1490" s="69"/>
      <c r="S1490" s="69"/>
      <c r="T1490" s="69"/>
      <c r="AI1490" s="254"/>
      <c r="AO1490" s="69"/>
    </row>
    <row r="1491" s="67" customFormat="1" customHeight="1" spans="6:41">
      <c r="F1491" s="69"/>
      <c r="G1491" s="262" t="str">
        <f t="shared" si="29"/>
        <v/>
      </c>
      <c r="H1491" s="69"/>
      <c r="I1491" s="69"/>
      <c r="J1491" s="69"/>
      <c r="K1491" s="69"/>
      <c r="L1491" s="69"/>
      <c r="P1491" s="117"/>
      <c r="Q1491" s="69"/>
      <c r="R1491" s="69"/>
      <c r="S1491" s="69"/>
      <c r="T1491" s="69"/>
      <c r="AI1491" s="254"/>
      <c r="AO1491" s="69"/>
    </row>
    <row r="1492" s="67" customFormat="1" customHeight="1" spans="6:41">
      <c r="F1492" s="69"/>
      <c r="G1492" s="262" t="str">
        <f t="shared" si="29"/>
        <v/>
      </c>
      <c r="H1492" s="69"/>
      <c r="I1492" s="69"/>
      <c r="J1492" s="69"/>
      <c r="K1492" s="69"/>
      <c r="L1492" s="69"/>
      <c r="P1492" s="117"/>
      <c r="Q1492" s="69"/>
      <c r="R1492" s="69"/>
      <c r="S1492" s="69"/>
      <c r="T1492" s="69"/>
      <c r="AI1492" s="254"/>
      <c r="AO1492" s="69"/>
    </row>
    <row r="1493" s="67" customFormat="1" customHeight="1" spans="6:41">
      <c r="F1493" s="69"/>
      <c r="G1493" s="262" t="str">
        <f t="shared" si="29"/>
        <v/>
      </c>
      <c r="H1493" s="69"/>
      <c r="I1493" s="69"/>
      <c r="J1493" s="69"/>
      <c r="K1493" s="69"/>
      <c r="L1493" s="69"/>
      <c r="P1493" s="117"/>
      <c r="Q1493" s="69"/>
      <c r="R1493" s="69"/>
      <c r="S1493" s="69"/>
      <c r="T1493" s="69"/>
      <c r="AI1493" s="254"/>
      <c r="AO1493" s="69"/>
    </row>
    <row r="1494" s="67" customFormat="1" customHeight="1" spans="6:41">
      <c r="F1494" s="69"/>
      <c r="G1494" s="262" t="str">
        <f t="shared" si="29"/>
        <v/>
      </c>
      <c r="H1494" s="69"/>
      <c r="I1494" s="69"/>
      <c r="J1494" s="69"/>
      <c r="K1494" s="69"/>
      <c r="L1494" s="69"/>
      <c r="P1494" s="117"/>
      <c r="Q1494" s="69"/>
      <c r="R1494" s="69"/>
      <c r="S1494" s="69"/>
      <c r="T1494" s="69"/>
      <c r="AI1494" s="254"/>
      <c r="AO1494" s="69"/>
    </row>
    <row r="1495" s="67" customFormat="1" customHeight="1" spans="6:41">
      <c r="F1495" s="69"/>
      <c r="G1495" s="262" t="str">
        <f t="shared" si="29"/>
        <v/>
      </c>
      <c r="H1495" s="69"/>
      <c r="I1495" s="69"/>
      <c r="J1495" s="69"/>
      <c r="K1495" s="69"/>
      <c r="L1495" s="69"/>
      <c r="P1495" s="117"/>
      <c r="Q1495" s="69"/>
      <c r="R1495" s="69"/>
      <c r="S1495" s="69"/>
      <c r="T1495" s="69"/>
      <c r="AI1495" s="254"/>
      <c r="AO1495" s="69"/>
    </row>
    <row r="1496" s="67" customFormat="1" customHeight="1" spans="6:41">
      <c r="F1496" s="69"/>
      <c r="G1496" s="262" t="str">
        <f t="shared" si="29"/>
        <v/>
      </c>
      <c r="H1496" s="69"/>
      <c r="I1496" s="69"/>
      <c r="J1496" s="69"/>
      <c r="K1496" s="69"/>
      <c r="L1496" s="69"/>
      <c r="P1496" s="117"/>
      <c r="Q1496" s="69"/>
      <c r="R1496" s="69"/>
      <c r="S1496" s="69"/>
      <c r="T1496" s="69"/>
      <c r="AI1496" s="254"/>
      <c r="AO1496" s="69"/>
    </row>
    <row r="1497" s="67" customFormat="1" customHeight="1" spans="6:41">
      <c r="F1497" s="69"/>
      <c r="G1497" s="262" t="str">
        <f t="shared" si="29"/>
        <v/>
      </c>
      <c r="H1497" s="69"/>
      <c r="I1497" s="69"/>
      <c r="J1497" s="69"/>
      <c r="K1497" s="69"/>
      <c r="L1497" s="69"/>
      <c r="P1497" s="117"/>
      <c r="Q1497" s="69"/>
      <c r="R1497" s="69"/>
      <c r="S1497" s="69"/>
      <c r="T1497" s="69"/>
      <c r="AI1497" s="254"/>
      <c r="AO1497" s="69"/>
    </row>
    <row r="1498" s="67" customFormat="1" customHeight="1" spans="6:41">
      <c r="F1498" s="69"/>
      <c r="G1498" s="262" t="str">
        <f t="shared" si="29"/>
        <v/>
      </c>
      <c r="H1498" s="69"/>
      <c r="I1498" s="69"/>
      <c r="J1498" s="69"/>
      <c r="K1498" s="69"/>
      <c r="L1498" s="69"/>
      <c r="P1498" s="117"/>
      <c r="Q1498" s="69"/>
      <c r="R1498" s="69"/>
      <c r="S1498" s="69"/>
      <c r="T1498" s="69"/>
      <c r="AI1498" s="254"/>
      <c r="AO1498" s="69"/>
    </row>
    <row r="1499" s="67" customFormat="1" customHeight="1" spans="6:41">
      <c r="F1499" s="69"/>
      <c r="G1499" s="262" t="str">
        <f t="shared" si="29"/>
        <v/>
      </c>
      <c r="H1499" s="69"/>
      <c r="I1499" s="69"/>
      <c r="J1499" s="69"/>
      <c r="K1499" s="69"/>
      <c r="L1499" s="69"/>
      <c r="P1499" s="117"/>
      <c r="Q1499" s="69"/>
      <c r="R1499" s="69"/>
      <c r="S1499" s="69"/>
      <c r="T1499" s="69"/>
      <c r="AI1499" s="254"/>
      <c r="AO1499" s="69"/>
    </row>
    <row r="1500" s="67" customFormat="1" customHeight="1" spans="6:41">
      <c r="F1500" s="69"/>
      <c r="G1500" s="262" t="str">
        <f t="shared" si="29"/>
        <v/>
      </c>
      <c r="H1500" s="69"/>
      <c r="I1500" s="69"/>
      <c r="J1500" s="69"/>
      <c r="K1500" s="69"/>
      <c r="L1500" s="69"/>
      <c r="P1500" s="117"/>
      <c r="Q1500" s="69"/>
      <c r="R1500" s="69"/>
      <c r="S1500" s="69"/>
      <c r="T1500" s="69"/>
      <c r="AI1500" s="254"/>
      <c r="AO1500" s="69"/>
    </row>
    <row r="1501" s="67" customFormat="1" customHeight="1" spans="6:41">
      <c r="F1501" s="69"/>
      <c r="G1501" s="262" t="str">
        <f t="shared" si="29"/>
        <v/>
      </c>
      <c r="H1501" s="69"/>
      <c r="I1501" s="69"/>
      <c r="J1501" s="69"/>
      <c r="K1501" s="69"/>
      <c r="L1501" s="69"/>
      <c r="P1501" s="117"/>
      <c r="Q1501" s="69"/>
      <c r="R1501" s="69"/>
      <c r="S1501" s="69"/>
      <c r="T1501" s="69"/>
      <c r="AI1501" s="254"/>
      <c r="AO1501" s="69"/>
    </row>
    <row r="1502" s="67" customFormat="1" customHeight="1" spans="6:41">
      <c r="F1502" s="69"/>
      <c r="G1502" s="262" t="str">
        <f t="shared" si="29"/>
        <v/>
      </c>
      <c r="H1502" s="69"/>
      <c r="I1502" s="69"/>
      <c r="J1502" s="69"/>
      <c r="K1502" s="69"/>
      <c r="L1502" s="69"/>
      <c r="P1502" s="117"/>
      <c r="Q1502" s="69"/>
      <c r="R1502" s="69"/>
      <c r="S1502" s="69"/>
      <c r="T1502" s="69"/>
      <c r="AI1502" s="254"/>
      <c r="AO1502" s="69"/>
    </row>
    <row r="1503" s="67" customFormat="1" customHeight="1" spans="6:41">
      <c r="F1503" s="69"/>
      <c r="G1503" s="262" t="str">
        <f t="shared" si="29"/>
        <v/>
      </c>
      <c r="H1503" s="69"/>
      <c r="I1503" s="69"/>
      <c r="J1503" s="69"/>
      <c r="K1503" s="69"/>
      <c r="L1503" s="69"/>
      <c r="P1503" s="117"/>
      <c r="Q1503" s="69"/>
      <c r="R1503" s="69"/>
      <c r="S1503" s="69"/>
      <c r="T1503" s="69"/>
      <c r="AI1503" s="254"/>
      <c r="AO1503" s="69"/>
    </row>
    <row r="1504" s="67" customFormat="1" customHeight="1" spans="6:41">
      <c r="F1504" s="69"/>
      <c r="G1504" s="262" t="str">
        <f t="shared" si="29"/>
        <v/>
      </c>
      <c r="H1504" s="69"/>
      <c r="I1504" s="69"/>
      <c r="J1504" s="69"/>
      <c r="K1504" s="69"/>
      <c r="L1504" s="69"/>
      <c r="P1504" s="117"/>
      <c r="Q1504" s="69"/>
      <c r="R1504" s="69"/>
      <c r="S1504" s="69"/>
      <c r="T1504" s="69"/>
      <c r="AI1504" s="254"/>
      <c r="AO1504" s="69"/>
    </row>
    <row r="1505" s="67" customFormat="1" customHeight="1" spans="6:41">
      <c r="F1505" s="69"/>
      <c r="G1505" s="262" t="str">
        <f t="shared" si="29"/>
        <v/>
      </c>
      <c r="H1505" s="69"/>
      <c r="I1505" s="69"/>
      <c r="J1505" s="69"/>
      <c r="K1505" s="69"/>
      <c r="L1505" s="69"/>
      <c r="P1505" s="117"/>
      <c r="Q1505" s="69"/>
      <c r="R1505" s="69"/>
      <c r="S1505" s="69"/>
      <c r="T1505" s="69"/>
      <c r="AI1505" s="254"/>
      <c r="AO1505" s="69"/>
    </row>
    <row r="1506" s="67" customFormat="1" customHeight="1" spans="6:41">
      <c r="F1506" s="69"/>
      <c r="G1506" s="262" t="str">
        <f t="shared" si="29"/>
        <v/>
      </c>
      <c r="H1506" s="69"/>
      <c r="I1506" s="69"/>
      <c r="J1506" s="69"/>
      <c r="K1506" s="69"/>
      <c r="L1506" s="69"/>
      <c r="P1506" s="117"/>
      <c r="Q1506" s="69"/>
      <c r="R1506" s="69"/>
      <c r="S1506" s="69"/>
      <c r="T1506" s="69"/>
      <c r="AI1506" s="254"/>
      <c r="AO1506" s="69"/>
    </row>
    <row r="1507" s="67" customFormat="1" customHeight="1" spans="6:41">
      <c r="F1507" s="69"/>
      <c r="G1507" s="262" t="str">
        <f t="shared" si="29"/>
        <v/>
      </c>
      <c r="H1507" s="69"/>
      <c r="I1507" s="69"/>
      <c r="J1507" s="69"/>
      <c r="K1507" s="69"/>
      <c r="L1507" s="69"/>
      <c r="P1507" s="117"/>
      <c r="Q1507" s="69"/>
      <c r="R1507" s="69"/>
      <c r="S1507" s="69"/>
      <c r="T1507" s="69"/>
      <c r="AI1507" s="254"/>
      <c r="AO1507" s="69"/>
    </row>
    <row r="1508" s="67" customFormat="1" customHeight="1" spans="6:41">
      <c r="F1508" s="69"/>
      <c r="G1508" s="262" t="str">
        <f t="shared" si="29"/>
        <v/>
      </c>
      <c r="H1508" s="69"/>
      <c r="I1508" s="69"/>
      <c r="J1508" s="69"/>
      <c r="K1508" s="69"/>
      <c r="L1508" s="69"/>
      <c r="P1508" s="117"/>
      <c r="Q1508" s="69"/>
      <c r="R1508" s="69"/>
      <c r="S1508" s="69"/>
      <c r="T1508" s="69"/>
      <c r="AI1508" s="254"/>
      <c r="AO1508" s="69"/>
    </row>
    <row r="1509" s="67" customFormat="1" customHeight="1" spans="6:41">
      <c r="F1509" s="69"/>
      <c r="G1509" s="262" t="str">
        <f t="shared" si="29"/>
        <v/>
      </c>
      <c r="H1509" s="69"/>
      <c r="I1509" s="69"/>
      <c r="J1509" s="69"/>
      <c r="K1509" s="69"/>
      <c r="L1509" s="69"/>
      <c r="P1509" s="117"/>
      <c r="Q1509" s="69"/>
      <c r="R1509" s="69"/>
      <c r="S1509" s="69"/>
      <c r="T1509" s="69"/>
      <c r="AI1509" s="254"/>
      <c r="AO1509" s="69"/>
    </row>
    <row r="1510" s="67" customFormat="1" customHeight="1" spans="6:41">
      <c r="F1510" s="69"/>
      <c r="G1510" s="262" t="str">
        <f t="shared" si="29"/>
        <v/>
      </c>
      <c r="H1510" s="69"/>
      <c r="I1510" s="69"/>
      <c r="J1510" s="69"/>
      <c r="K1510" s="69"/>
      <c r="L1510" s="69"/>
      <c r="P1510" s="117"/>
      <c r="Q1510" s="69"/>
      <c r="R1510" s="69"/>
      <c r="S1510" s="69"/>
      <c r="T1510" s="69"/>
      <c r="AI1510" s="254"/>
      <c r="AO1510" s="69"/>
    </row>
    <row r="1511" s="67" customFormat="1" customHeight="1" spans="6:41">
      <c r="F1511" s="69"/>
      <c r="G1511" s="262" t="str">
        <f t="shared" si="29"/>
        <v/>
      </c>
      <c r="H1511" s="69"/>
      <c r="I1511" s="69"/>
      <c r="J1511" s="69"/>
      <c r="K1511" s="69"/>
      <c r="L1511" s="69"/>
      <c r="P1511" s="117"/>
      <c r="Q1511" s="69"/>
      <c r="R1511" s="69"/>
      <c r="S1511" s="69"/>
      <c r="T1511" s="69"/>
      <c r="AI1511" s="254"/>
      <c r="AO1511" s="69"/>
    </row>
    <row r="1512" s="67" customFormat="1" customHeight="1" spans="6:41">
      <c r="F1512" s="69"/>
      <c r="G1512" s="262" t="str">
        <f t="shared" si="29"/>
        <v/>
      </c>
      <c r="H1512" s="69"/>
      <c r="I1512" s="69"/>
      <c r="J1512" s="69"/>
      <c r="K1512" s="69"/>
      <c r="L1512" s="69"/>
      <c r="P1512" s="117"/>
      <c r="Q1512" s="69"/>
      <c r="R1512" s="69"/>
      <c r="S1512" s="69"/>
      <c r="T1512" s="69"/>
      <c r="AI1512" s="254"/>
      <c r="AO1512" s="69"/>
    </row>
    <row r="1513" s="67" customFormat="1" customHeight="1" spans="6:41">
      <c r="F1513" s="69"/>
      <c r="G1513" s="262" t="str">
        <f t="shared" si="29"/>
        <v/>
      </c>
      <c r="H1513" s="69"/>
      <c r="I1513" s="69"/>
      <c r="J1513" s="69"/>
      <c r="K1513" s="69"/>
      <c r="L1513" s="69"/>
      <c r="P1513" s="117"/>
      <c r="Q1513" s="69"/>
      <c r="R1513" s="69"/>
      <c r="S1513" s="69"/>
      <c r="T1513" s="69"/>
      <c r="AI1513" s="254"/>
      <c r="AO1513" s="69"/>
    </row>
    <row r="1514" s="67" customFormat="1" customHeight="1" spans="6:41">
      <c r="F1514" s="69"/>
      <c r="G1514" s="262" t="str">
        <f t="shared" si="29"/>
        <v/>
      </c>
      <c r="H1514" s="69"/>
      <c r="I1514" s="69"/>
      <c r="J1514" s="69"/>
      <c r="K1514" s="69"/>
      <c r="L1514" s="69"/>
      <c r="P1514" s="117"/>
      <c r="Q1514" s="69"/>
      <c r="R1514" s="69"/>
      <c r="S1514" s="69"/>
      <c r="T1514" s="69"/>
      <c r="AI1514" s="254"/>
      <c r="AO1514" s="69"/>
    </row>
    <row r="1515" s="67" customFormat="1" customHeight="1" spans="6:41">
      <c r="F1515" s="69"/>
      <c r="G1515" s="262" t="str">
        <f t="shared" si="29"/>
        <v/>
      </c>
      <c r="H1515" s="69"/>
      <c r="I1515" s="69"/>
      <c r="J1515" s="69"/>
      <c r="K1515" s="69"/>
      <c r="L1515" s="69"/>
      <c r="P1515" s="117"/>
      <c r="Q1515" s="69"/>
      <c r="R1515" s="69"/>
      <c r="S1515" s="69"/>
      <c r="T1515" s="69"/>
      <c r="AI1515" s="254"/>
      <c r="AO1515" s="69"/>
    </row>
    <row r="1516" s="67" customFormat="1" customHeight="1" spans="6:41">
      <c r="F1516" s="69"/>
      <c r="G1516" s="262" t="str">
        <f t="shared" si="29"/>
        <v/>
      </c>
      <c r="H1516" s="69"/>
      <c r="I1516" s="69"/>
      <c r="J1516" s="69"/>
      <c r="K1516" s="69"/>
      <c r="L1516" s="69"/>
      <c r="P1516" s="117"/>
      <c r="Q1516" s="69"/>
      <c r="R1516" s="69"/>
      <c r="S1516" s="69"/>
      <c r="T1516" s="69"/>
      <c r="AI1516" s="254"/>
      <c r="AO1516" s="69"/>
    </row>
    <row r="1517" s="67" customFormat="1" customHeight="1" spans="6:41">
      <c r="F1517" s="69"/>
      <c r="G1517" s="262" t="str">
        <f t="shared" si="29"/>
        <v/>
      </c>
      <c r="H1517" s="69"/>
      <c r="I1517" s="69"/>
      <c r="J1517" s="69"/>
      <c r="K1517" s="69"/>
      <c r="L1517" s="69"/>
      <c r="P1517" s="117"/>
      <c r="Q1517" s="69"/>
      <c r="R1517" s="69"/>
      <c r="S1517" s="69"/>
      <c r="T1517" s="69"/>
      <c r="AI1517" s="254"/>
      <c r="AO1517" s="69"/>
    </row>
    <row r="1518" s="67" customFormat="1" customHeight="1" spans="6:41">
      <c r="F1518" s="69"/>
      <c r="G1518" s="262" t="str">
        <f t="shared" si="29"/>
        <v/>
      </c>
      <c r="H1518" s="69"/>
      <c r="I1518" s="69"/>
      <c r="J1518" s="69"/>
      <c r="K1518" s="69"/>
      <c r="L1518" s="69"/>
      <c r="P1518" s="117"/>
      <c r="Q1518" s="69"/>
      <c r="R1518" s="69"/>
      <c r="S1518" s="69"/>
      <c r="T1518" s="69"/>
      <c r="AI1518" s="254"/>
      <c r="AO1518" s="69"/>
    </row>
    <row r="1519" s="67" customFormat="1" customHeight="1" spans="6:41">
      <c r="F1519" s="69"/>
      <c r="G1519" s="262" t="str">
        <f t="shared" si="29"/>
        <v/>
      </c>
      <c r="H1519" s="69"/>
      <c r="I1519" s="69"/>
      <c r="J1519" s="69"/>
      <c r="K1519" s="69"/>
      <c r="L1519" s="69"/>
      <c r="P1519" s="117"/>
      <c r="Q1519" s="69"/>
      <c r="R1519" s="69"/>
      <c r="S1519" s="69"/>
      <c r="T1519" s="69"/>
      <c r="AI1519" s="254"/>
      <c r="AO1519" s="69"/>
    </row>
    <row r="1520" s="67" customFormat="1" customHeight="1" spans="6:41">
      <c r="F1520" s="69"/>
      <c r="G1520" s="262" t="str">
        <f t="shared" si="29"/>
        <v/>
      </c>
      <c r="H1520" s="69"/>
      <c r="I1520" s="69"/>
      <c r="J1520" s="69"/>
      <c r="K1520" s="69"/>
      <c r="L1520" s="69"/>
      <c r="P1520" s="117"/>
      <c r="Q1520" s="69"/>
      <c r="R1520" s="69"/>
      <c r="S1520" s="69"/>
      <c r="T1520" s="69"/>
      <c r="AI1520" s="254"/>
      <c r="AO1520" s="69"/>
    </row>
    <row r="1521" s="67" customFormat="1" customHeight="1" spans="6:41">
      <c r="F1521" s="69"/>
      <c r="G1521" s="262" t="str">
        <f t="shared" si="29"/>
        <v/>
      </c>
      <c r="H1521" s="69"/>
      <c r="I1521" s="69"/>
      <c r="J1521" s="69"/>
      <c r="K1521" s="69"/>
      <c r="L1521" s="69"/>
      <c r="P1521" s="117"/>
      <c r="Q1521" s="69"/>
      <c r="R1521" s="69"/>
      <c r="S1521" s="69"/>
      <c r="T1521" s="69"/>
      <c r="AI1521" s="254"/>
      <c r="AO1521" s="69"/>
    </row>
    <row r="1522" s="67" customFormat="1" customHeight="1" spans="6:41">
      <c r="F1522" s="69"/>
      <c r="G1522" s="262" t="str">
        <f t="shared" si="29"/>
        <v/>
      </c>
      <c r="H1522" s="69"/>
      <c r="I1522" s="69"/>
      <c r="J1522" s="69"/>
      <c r="K1522" s="69"/>
      <c r="L1522" s="69"/>
      <c r="P1522" s="117"/>
      <c r="Q1522" s="69"/>
      <c r="R1522" s="69"/>
      <c r="S1522" s="69"/>
      <c r="T1522" s="69"/>
      <c r="AI1522" s="254"/>
      <c r="AO1522" s="69"/>
    </row>
    <row r="1523" s="67" customFormat="1" customHeight="1" spans="6:41">
      <c r="F1523" s="69"/>
      <c r="G1523" s="262" t="str">
        <f t="shared" si="29"/>
        <v/>
      </c>
      <c r="H1523" s="69"/>
      <c r="I1523" s="69"/>
      <c r="J1523" s="69"/>
      <c r="K1523" s="69"/>
      <c r="L1523" s="69"/>
      <c r="P1523" s="117"/>
      <c r="Q1523" s="69"/>
      <c r="R1523" s="69"/>
      <c r="S1523" s="69"/>
      <c r="T1523" s="69"/>
      <c r="AI1523" s="254"/>
      <c r="AO1523" s="69"/>
    </row>
    <row r="1524" s="67" customFormat="1" customHeight="1" spans="6:41">
      <c r="F1524" s="69"/>
      <c r="G1524" s="262" t="str">
        <f t="shared" si="29"/>
        <v/>
      </c>
      <c r="H1524" s="69"/>
      <c r="I1524" s="69"/>
      <c r="J1524" s="69"/>
      <c r="K1524" s="69"/>
      <c r="L1524" s="69"/>
      <c r="P1524" s="117"/>
      <c r="Q1524" s="69"/>
      <c r="R1524" s="69"/>
      <c r="S1524" s="69"/>
      <c r="T1524" s="69"/>
      <c r="AI1524" s="254"/>
      <c r="AO1524" s="69"/>
    </row>
    <row r="1525" s="67" customFormat="1" customHeight="1" spans="6:41">
      <c r="F1525" s="69"/>
      <c r="G1525" s="262" t="str">
        <f t="shared" si="29"/>
        <v/>
      </c>
      <c r="H1525" s="69"/>
      <c r="I1525" s="69"/>
      <c r="J1525" s="69"/>
      <c r="K1525" s="69"/>
      <c r="L1525" s="69"/>
      <c r="P1525" s="117"/>
      <c r="Q1525" s="69"/>
      <c r="R1525" s="69"/>
      <c r="S1525" s="69"/>
      <c r="T1525" s="69"/>
      <c r="AI1525" s="254"/>
      <c r="AO1525" s="69"/>
    </row>
    <row r="1526" s="67" customFormat="1" customHeight="1" spans="6:41">
      <c r="F1526" s="69"/>
      <c r="G1526" s="262" t="str">
        <f t="shared" si="29"/>
        <v/>
      </c>
      <c r="H1526" s="69"/>
      <c r="I1526" s="69"/>
      <c r="J1526" s="69"/>
      <c r="K1526" s="69"/>
      <c r="L1526" s="69"/>
      <c r="P1526" s="117"/>
      <c r="Q1526" s="69"/>
      <c r="R1526" s="69"/>
      <c r="S1526" s="69"/>
      <c r="T1526" s="69"/>
      <c r="AI1526" s="254"/>
      <c r="AO1526" s="69"/>
    </row>
    <row r="1527" s="67" customFormat="1" customHeight="1" spans="6:41">
      <c r="F1527" s="69"/>
      <c r="G1527" s="262" t="str">
        <f t="shared" si="29"/>
        <v/>
      </c>
      <c r="H1527" s="69"/>
      <c r="I1527" s="69"/>
      <c r="J1527" s="69"/>
      <c r="K1527" s="69"/>
      <c r="L1527" s="69"/>
      <c r="P1527" s="117"/>
      <c r="Q1527" s="69"/>
      <c r="R1527" s="69"/>
      <c r="S1527" s="69"/>
      <c r="T1527" s="69"/>
      <c r="AI1527" s="254"/>
      <c r="AO1527" s="69"/>
    </row>
    <row r="1528" s="67" customFormat="1" customHeight="1" spans="6:41">
      <c r="F1528" s="69"/>
      <c r="G1528" s="262" t="str">
        <f t="shared" si="29"/>
        <v/>
      </c>
      <c r="H1528" s="69"/>
      <c r="I1528" s="69"/>
      <c r="J1528" s="69"/>
      <c r="K1528" s="69"/>
      <c r="L1528" s="69"/>
      <c r="P1528" s="117"/>
      <c r="Q1528" s="69"/>
      <c r="R1528" s="69"/>
      <c r="S1528" s="69"/>
      <c r="T1528" s="69"/>
      <c r="AI1528" s="254"/>
      <c r="AO1528" s="69"/>
    </row>
    <row r="1529" s="67" customFormat="1" customHeight="1" spans="6:41">
      <c r="F1529" s="69"/>
      <c r="G1529" s="262" t="str">
        <f t="shared" si="29"/>
        <v/>
      </c>
      <c r="H1529" s="69"/>
      <c r="I1529" s="69"/>
      <c r="J1529" s="69"/>
      <c r="K1529" s="69"/>
      <c r="L1529" s="69"/>
      <c r="P1529" s="117"/>
      <c r="Q1529" s="69"/>
      <c r="R1529" s="69"/>
      <c r="S1529" s="69"/>
      <c r="T1529" s="69"/>
      <c r="AI1529" s="254"/>
      <c r="AO1529" s="69"/>
    </row>
    <row r="1530" s="67" customFormat="1" customHeight="1" spans="6:41">
      <c r="F1530" s="69"/>
      <c r="G1530" s="262" t="str">
        <f t="shared" si="29"/>
        <v/>
      </c>
      <c r="H1530" s="69"/>
      <c r="I1530" s="69"/>
      <c r="J1530" s="69"/>
      <c r="K1530" s="69"/>
      <c r="L1530" s="69"/>
      <c r="P1530" s="117"/>
      <c r="Q1530" s="69"/>
      <c r="R1530" s="69"/>
      <c r="S1530" s="69"/>
      <c r="T1530" s="69"/>
      <c r="AI1530" s="254"/>
      <c r="AO1530" s="69"/>
    </row>
    <row r="1531" s="67" customFormat="1" customHeight="1" spans="6:41">
      <c r="F1531" s="69"/>
      <c r="G1531" s="262" t="str">
        <f t="shared" si="29"/>
        <v/>
      </c>
      <c r="H1531" s="69"/>
      <c r="I1531" s="69"/>
      <c r="J1531" s="69"/>
      <c r="K1531" s="69"/>
      <c r="L1531" s="69"/>
      <c r="P1531" s="117"/>
      <c r="Q1531" s="69"/>
      <c r="R1531" s="69"/>
      <c r="S1531" s="69"/>
      <c r="T1531" s="69"/>
      <c r="AI1531" s="254"/>
      <c r="AO1531" s="69"/>
    </row>
    <row r="1532" s="67" customFormat="1" customHeight="1" spans="6:41">
      <c r="F1532" s="69"/>
      <c r="G1532" s="262" t="str">
        <f t="shared" si="29"/>
        <v/>
      </c>
      <c r="H1532" s="69"/>
      <c r="I1532" s="69"/>
      <c r="J1532" s="69"/>
      <c r="K1532" s="69"/>
      <c r="L1532" s="69"/>
      <c r="P1532" s="117"/>
      <c r="Q1532" s="69"/>
      <c r="R1532" s="69"/>
      <c r="S1532" s="69"/>
      <c r="T1532" s="69"/>
      <c r="AI1532" s="254"/>
      <c r="AO1532" s="69"/>
    </row>
    <row r="1533" s="67" customFormat="1" customHeight="1" spans="6:41">
      <c r="F1533" s="69"/>
      <c r="G1533" s="262" t="str">
        <f t="shared" si="29"/>
        <v/>
      </c>
      <c r="H1533" s="69"/>
      <c r="I1533" s="69"/>
      <c r="J1533" s="69"/>
      <c r="K1533" s="69"/>
      <c r="L1533" s="69"/>
      <c r="P1533" s="117"/>
      <c r="Q1533" s="69"/>
      <c r="R1533" s="69"/>
      <c r="S1533" s="69"/>
      <c r="T1533" s="69"/>
      <c r="AI1533" s="254"/>
      <c r="AO1533" s="69"/>
    </row>
    <row r="1534" s="67" customFormat="1" customHeight="1" spans="6:41">
      <c r="F1534" s="69"/>
      <c r="G1534" s="262" t="str">
        <f t="shared" si="29"/>
        <v/>
      </c>
      <c r="H1534" s="69"/>
      <c r="I1534" s="69"/>
      <c r="J1534" s="69"/>
      <c r="K1534" s="69"/>
      <c r="L1534" s="69"/>
      <c r="P1534" s="117"/>
      <c r="Q1534" s="69"/>
      <c r="R1534" s="69"/>
      <c r="S1534" s="69"/>
      <c r="T1534" s="69"/>
      <c r="AI1534" s="254"/>
      <c r="AO1534" s="69"/>
    </row>
    <row r="1535" s="67" customFormat="1" customHeight="1" spans="6:41">
      <c r="F1535" s="69"/>
      <c r="G1535" s="262" t="str">
        <f t="shared" si="29"/>
        <v/>
      </c>
      <c r="H1535" s="69"/>
      <c r="I1535" s="69"/>
      <c r="J1535" s="69"/>
      <c r="K1535" s="69"/>
      <c r="L1535" s="69"/>
      <c r="P1535" s="117"/>
      <c r="Q1535" s="69"/>
      <c r="R1535" s="69"/>
      <c r="S1535" s="69"/>
      <c r="T1535" s="69"/>
      <c r="AI1535" s="254"/>
      <c r="AO1535" s="69"/>
    </row>
    <row r="1536" s="67" customFormat="1" customHeight="1" spans="6:41">
      <c r="F1536" s="69"/>
      <c r="G1536" s="262" t="str">
        <f t="shared" si="29"/>
        <v/>
      </c>
      <c r="H1536" s="69"/>
      <c r="I1536" s="69"/>
      <c r="J1536" s="69"/>
      <c r="K1536" s="69"/>
      <c r="L1536" s="69"/>
      <c r="P1536" s="117"/>
      <c r="Q1536" s="69"/>
      <c r="R1536" s="69"/>
      <c r="S1536" s="69"/>
      <c r="T1536" s="69"/>
      <c r="AI1536" s="254"/>
      <c r="AO1536" s="69"/>
    </row>
    <row r="1537" s="67" customFormat="1" customHeight="1" spans="6:41">
      <c r="F1537" s="69"/>
      <c r="G1537" s="262" t="str">
        <f t="shared" si="29"/>
        <v/>
      </c>
      <c r="H1537" s="69"/>
      <c r="I1537" s="69"/>
      <c r="J1537" s="69"/>
      <c r="K1537" s="69"/>
      <c r="L1537" s="69"/>
      <c r="P1537" s="117"/>
      <c r="Q1537" s="69"/>
      <c r="R1537" s="69"/>
      <c r="S1537" s="69"/>
      <c r="T1537" s="69"/>
      <c r="AI1537" s="254"/>
      <c r="AO1537" s="69"/>
    </row>
    <row r="1538" s="67" customFormat="1" customHeight="1" spans="6:41">
      <c r="F1538" s="69"/>
      <c r="G1538" s="262" t="str">
        <f t="shared" ref="G1538:G1601" si="30">IF(H1538="","",IF(H1538=I1538,H1538,_xlfn.CONCAT(H1538,"-",I1538)))</f>
        <v/>
      </c>
      <c r="H1538" s="69"/>
      <c r="I1538" s="69"/>
      <c r="J1538" s="69"/>
      <c r="K1538" s="69"/>
      <c r="L1538" s="69"/>
      <c r="P1538" s="117"/>
      <c r="Q1538" s="69"/>
      <c r="R1538" s="69"/>
      <c r="S1538" s="69"/>
      <c r="T1538" s="69"/>
      <c r="AI1538" s="254"/>
      <c r="AO1538" s="69"/>
    </row>
    <row r="1539" s="67" customFormat="1" customHeight="1" spans="6:41">
      <c r="F1539" s="69"/>
      <c r="G1539" s="262" t="str">
        <f t="shared" si="30"/>
        <v/>
      </c>
      <c r="H1539" s="69"/>
      <c r="I1539" s="69"/>
      <c r="J1539" s="69"/>
      <c r="K1539" s="69"/>
      <c r="L1539" s="69"/>
      <c r="P1539" s="117"/>
      <c r="Q1539" s="69"/>
      <c r="R1539" s="69"/>
      <c r="S1539" s="69"/>
      <c r="T1539" s="69"/>
      <c r="AI1539" s="254"/>
      <c r="AO1539" s="69"/>
    </row>
    <row r="1540" s="67" customFormat="1" customHeight="1" spans="6:41">
      <c r="F1540" s="69"/>
      <c r="G1540" s="262" t="str">
        <f t="shared" si="30"/>
        <v/>
      </c>
      <c r="H1540" s="69"/>
      <c r="I1540" s="69"/>
      <c r="J1540" s="69"/>
      <c r="K1540" s="69"/>
      <c r="L1540" s="69"/>
      <c r="P1540" s="117"/>
      <c r="Q1540" s="69"/>
      <c r="R1540" s="69"/>
      <c r="S1540" s="69"/>
      <c r="T1540" s="69"/>
      <c r="AI1540" s="254"/>
      <c r="AO1540" s="69"/>
    </row>
    <row r="1541" s="67" customFormat="1" customHeight="1" spans="6:41">
      <c r="F1541" s="69"/>
      <c r="G1541" s="262" t="str">
        <f t="shared" si="30"/>
        <v/>
      </c>
      <c r="H1541" s="69"/>
      <c r="I1541" s="69"/>
      <c r="J1541" s="69"/>
      <c r="K1541" s="69"/>
      <c r="L1541" s="69"/>
      <c r="P1541" s="117"/>
      <c r="Q1541" s="69"/>
      <c r="R1541" s="69"/>
      <c r="S1541" s="69"/>
      <c r="T1541" s="69"/>
      <c r="AI1541" s="254"/>
      <c r="AO1541" s="69"/>
    </row>
    <row r="1542" s="67" customFormat="1" customHeight="1" spans="6:41">
      <c r="F1542" s="69"/>
      <c r="G1542" s="262" t="str">
        <f t="shared" si="30"/>
        <v/>
      </c>
      <c r="H1542" s="69"/>
      <c r="I1542" s="69"/>
      <c r="J1542" s="69"/>
      <c r="K1542" s="69"/>
      <c r="L1542" s="69"/>
      <c r="P1542" s="117"/>
      <c r="Q1542" s="69"/>
      <c r="R1542" s="69"/>
      <c r="S1542" s="69"/>
      <c r="T1542" s="69"/>
      <c r="AI1542" s="254"/>
      <c r="AO1542" s="69"/>
    </row>
    <row r="1543" s="67" customFormat="1" customHeight="1" spans="6:41">
      <c r="F1543" s="69"/>
      <c r="G1543" s="262" t="str">
        <f t="shared" si="30"/>
        <v/>
      </c>
      <c r="H1543" s="69"/>
      <c r="I1543" s="69"/>
      <c r="J1543" s="69"/>
      <c r="K1543" s="69"/>
      <c r="L1543" s="69"/>
      <c r="P1543" s="117"/>
      <c r="Q1543" s="69"/>
      <c r="R1543" s="69"/>
      <c r="S1543" s="69"/>
      <c r="T1543" s="69"/>
      <c r="AI1543" s="254"/>
      <c r="AO1543" s="69"/>
    </row>
    <row r="1544" s="67" customFormat="1" customHeight="1" spans="6:41">
      <c r="F1544" s="69"/>
      <c r="G1544" s="262" t="str">
        <f t="shared" si="30"/>
        <v/>
      </c>
      <c r="H1544" s="69"/>
      <c r="I1544" s="69"/>
      <c r="J1544" s="69"/>
      <c r="K1544" s="69"/>
      <c r="L1544" s="69"/>
      <c r="P1544" s="117"/>
      <c r="Q1544" s="69"/>
      <c r="R1544" s="69"/>
      <c r="S1544" s="69"/>
      <c r="T1544" s="69"/>
      <c r="AI1544" s="254"/>
      <c r="AO1544" s="69"/>
    </row>
    <row r="1545" s="67" customFormat="1" customHeight="1" spans="6:41">
      <c r="F1545" s="69"/>
      <c r="G1545" s="262" t="str">
        <f t="shared" si="30"/>
        <v/>
      </c>
      <c r="H1545" s="69"/>
      <c r="I1545" s="69"/>
      <c r="J1545" s="69"/>
      <c r="K1545" s="69"/>
      <c r="L1545" s="69"/>
      <c r="P1545" s="117"/>
      <c r="Q1545" s="69"/>
      <c r="R1545" s="69"/>
      <c r="S1545" s="69"/>
      <c r="T1545" s="69"/>
      <c r="AI1545" s="254"/>
      <c r="AO1545" s="69"/>
    </row>
    <row r="1546" s="67" customFormat="1" customHeight="1" spans="6:41">
      <c r="F1546" s="69"/>
      <c r="G1546" s="262" t="str">
        <f t="shared" si="30"/>
        <v/>
      </c>
      <c r="H1546" s="69"/>
      <c r="I1546" s="69"/>
      <c r="J1546" s="69"/>
      <c r="K1546" s="69"/>
      <c r="L1546" s="69"/>
      <c r="P1546" s="117"/>
      <c r="Q1546" s="69"/>
      <c r="R1546" s="69"/>
      <c r="S1546" s="69"/>
      <c r="T1546" s="69"/>
      <c r="AI1546" s="254"/>
      <c r="AO1546" s="69"/>
    </row>
    <row r="1547" s="67" customFormat="1" customHeight="1" spans="6:41">
      <c r="F1547" s="69"/>
      <c r="G1547" s="262" t="str">
        <f t="shared" si="30"/>
        <v/>
      </c>
      <c r="H1547" s="69"/>
      <c r="I1547" s="69"/>
      <c r="J1547" s="69"/>
      <c r="K1547" s="69"/>
      <c r="L1547" s="69"/>
      <c r="P1547" s="117"/>
      <c r="Q1547" s="69"/>
      <c r="R1547" s="69"/>
      <c r="S1547" s="69"/>
      <c r="T1547" s="69"/>
      <c r="AI1547" s="254"/>
      <c r="AO1547" s="69"/>
    </row>
    <row r="1548" s="67" customFormat="1" customHeight="1" spans="6:41">
      <c r="F1548" s="69"/>
      <c r="G1548" s="262" t="str">
        <f t="shared" si="30"/>
        <v/>
      </c>
      <c r="H1548" s="69"/>
      <c r="I1548" s="69"/>
      <c r="J1548" s="69"/>
      <c r="K1548" s="69"/>
      <c r="L1548" s="69"/>
      <c r="P1548" s="117"/>
      <c r="Q1548" s="69"/>
      <c r="R1548" s="69"/>
      <c r="S1548" s="69"/>
      <c r="T1548" s="69"/>
      <c r="AI1548" s="254"/>
      <c r="AO1548" s="69"/>
    </row>
    <row r="1549" s="67" customFormat="1" customHeight="1" spans="6:41">
      <c r="F1549" s="69"/>
      <c r="G1549" s="262" t="str">
        <f t="shared" si="30"/>
        <v/>
      </c>
      <c r="H1549" s="69"/>
      <c r="I1549" s="69"/>
      <c r="J1549" s="69"/>
      <c r="K1549" s="69"/>
      <c r="L1549" s="69"/>
      <c r="P1549" s="117"/>
      <c r="Q1549" s="69"/>
      <c r="R1549" s="69"/>
      <c r="S1549" s="69"/>
      <c r="T1549" s="69"/>
      <c r="AI1549" s="254"/>
      <c r="AO1549" s="69"/>
    </row>
    <row r="1550" s="67" customFormat="1" customHeight="1" spans="6:41">
      <c r="F1550" s="69"/>
      <c r="G1550" s="262" t="str">
        <f t="shared" si="30"/>
        <v/>
      </c>
      <c r="H1550" s="69"/>
      <c r="I1550" s="69"/>
      <c r="J1550" s="69"/>
      <c r="K1550" s="69"/>
      <c r="L1550" s="69"/>
      <c r="P1550" s="117"/>
      <c r="Q1550" s="69"/>
      <c r="R1550" s="69"/>
      <c r="S1550" s="69"/>
      <c r="T1550" s="69"/>
      <c r="AI1550" s="254"/>
      <c r="AO1550" s="69"/>
    </row>
    <row r="1551" s="67" customFormat="1" customHeight="1" spans="6:41">
      <c r="F1551" s="69"/>
      <c r="G1551" s="262" t="str">
        <f t="shared" si="30"/>
        <v/>
      </c>
      <c r="H1551" s="69"/>
      <c r="I1551" s="69"/>
      <c r="J1551" s="69"/>
      <c r="K1551" s="69"/>
      <c r="L1551" s="69"/>
      <c r="P1551" s="117"/>
      <c r="Q1551" s="69"/>
      <c r="R1551" s="69"/>
      <c r="S1551" s="69"/>
      <c r="T1551" s="69"/>
      <c r="AI1551" s="254"/>
      <c r="AO1551" s="69"/>
    </row>
    <row r="1552" s="67" customFormat="1" customHeight="1" spans="6:41">
      <c r="F1552" s="69"/>
      <c r="G1552" s="262" t="str">
        <f t="shared" si="30"/>
        <v/>
      </c>
      <c r="H1552" s="69"/>
      <c r="I1552" s="69"/>
      <c r="J1552" s="69"/>
      <c r="K1552" s="69"/>
      <c r="L1552" s="69"/>
      <c r="P1552" s="117"/>
      <c r="Q1552" s="69"/>
      <c r="R1552" s="69"/>
      <c r="S1552" s="69"/>
      <c r="T1552" s="69"/>
      <c r="AI1552" s="254"/>
      <c r="AO1552" s="69"/>
    </row>
    <row r="1553" s="67" customFormat="1" customHeight="1" spans="6:41">
      <c r="F1553" s="69"/>
      <c r="G1553" s="262" t="str">
        <f t="shared" si="30"/>
        <v/>
      </c>
      <c r="H1553" s="69"/>
      <c r="I1553" s="69"/>
      <c r="J1553" s="69"/>
      <c r="K1553" s="69"/>
      <c r="L1553" s="69"/>
      <c r="P1553" s="117"/>
      <c r="Q1553" s="69"/>
      <c r="R1553" s="69"/>
      <c r="S1553" s="69"/>
      <c r="T1553" s="69"/>
      <c r="AI1553" s="254"/>
      <c r="AO1553" s="69"/>
    </row>
    <row r="1554" s="67" customFormat="1" customHeight="1" spans="6:41">
      <c r="F1554" s="69"/>
      <c r="G1554" s="262" t="str">
        <f t="shared" si="30"/>
        <v/>
      </c>
      <c r="H1554" s="69"/>
      <c r="I1554" s="69"/>
      <c r="J1554" s="69"/>
      <c r="K1554" s="69"/>
      <c r="L1554" s="69"/>
      <c r="P1554" s="117"/>
      <c r="Q1554" s="69"/>
      <c r="R1554" s="69"/>
      <c r="S1554" s="69"/>
      <c r="T1554" s="69"/>
      <c r="AI1554" s="254"/>
      <c r="AO1554" s="69"/>
    </row>
    <row r="1555" s="67" customFormat="1" customHeight="1" spans="6:41">
      <c r="F1555" s="69"/>
      <c r="G1555" s="262" t="str">
        <f t="shared" si="30"/>
        <v/>
      </c>
      <c r="H1555" s="69"/>
      <c r="I1555" s="69"/>
      <c r="J1555" s="69"/>
      <c r="K1555" s="69"/>
      <c r="L1555" s="69"/>
      <c r="P1555" s="117"/>
      <c r="Q1555" s="69"/>
      <c r="R1555" s="69"/>
      <c r="S1555" s="69"/>
      <c r="T1555" s="69"/>
      <c r="AI1555" s="254"/>
      <c r="AO1555" s="69"/>
    </row>
    <row r="1556" s="67" customFormat="1" customHeight="1" spans="6:41">
      <c r="F1556" s="69"/>
      <c r="G1556" s="262" t="str">
        <f t="shared" si="30"/>
        <v/>
      </c>
      <c r="H1556" s="69"/>
      <c r="I1556" s="69"/>
      <c r="J1556" s="69"/>
      <c r="K1556" s="69"/>
      <c r="L1556" s="69"/>
      <c r="P1556" s="117"/>
      <c r="Q1556" s="69"/>
      <c r="R1556" s="69"/>
      <c r="S1556" s="69"/>
      <c r="T1556" s="69"/>
      <c r="AI1556" s="254"/>
      <c r="AO1556" s="69"/>
    </row>
    <row r="1557" s="67" customFormat="1" customHeight="1" spans="6:41">
      <c r="F1557" s="69"/>
      <c r="G1557" s="262" t="str">
        <f t="shared" si="30"/>
        <v/>
      </c>
      <c r="H1557" s="69"/>
      <c r="I1557" s="69"/>
      <c r="J1557" s="69"/>
      <c r="K1557" s="69"/>
      <c r="L1557" s="69"/>
      <c r="P1557" s="117"/>
      <c r="Q1557" s="69"/>
      <c r="R1557" s="69"/>
      <c r="S1557" s="69"/>
      <c r="T1557" s="69"/>
      <c r="AI1557" s="254"/>
      <c r="AO1557" s="69"/>
    </row>
    <row r="1558" s="67" customFormat="1" customHeight="1" spans="6:41">
      <c r="F1558" s="69"/>
      <c r="G1558" s="262" t="str">
        <f t="shared" si="30"/>
        <v/>
      </c>
      <c r="H1558" s="69"/>
      <c r="I1558" s="69"/>
      <c r="J1558" s="69"/>
      <c r="K1558" s="69"/>
      <c r="L1558" s="69"/>
      <c r="P1558" s="117"/>
      <c r="Q1558" s="69"/>
      <c r="R1558" s="69"/>
      <c r="S1558" s="69"/>
      <c r="T1558" s="69"/>
      <c r="AI1558" s="254"/>
      <c r="AO1558" s="69"/>
    </row>
    <row r="1559" s="67" customFormat="1" customHeight="1" spans="6:41">
      <c r="F1559" s="69"/>
      <c r="G1559" s="262" t="str">
        <f t="shared" si="30"/>
        <v/>
      </c>
      <c r="H1559" s="69"/>
      <c r="I1559" s="69"/>
      <c r="J1559" s="69"/>
      <c r="K1559" s="69"/>
      <c r="L1559" s="69"/>
      <c r="P1559" s="117"/>
      <c r="Q1559" s="69"/>
      <c r="R1559" s="69"/>
      <c r="S1559" s="69"/>
      <c r="T1559" s="69"/>
      <c r="AI1559" s="254"/>
      <c r="AO1559" s="69"/>
    </row>
    <row r="1560" s="67" customFormat="1" customHeight="1" spans="6:41">
      <c r="F1560" s="69"/>
      <c r="G1560" s="262" t="str">
        <f t="shared" si="30"/>
        <v/>
      </c>
      <c r="H1560" s="69"/>
      <c r="I1560" s="69"/>
      <c r="J1560" s="69"/>
      <c r="K1560" s="69"/>
      <c r="L1560" s="69"/>
      <c r="P1560" s="117"/>
      <c r="Q1560" s="69"/>
      <c r="R1560" s="69"/>
      <c r="S1560" s="69"/>
      <c r="T1560" s="69"/>
      <c r="AI1560" s="254"/>
      <c r="AO1560" s="69"/>
    </row>
    <row r="1561" s="67" customFormat="1" customHeight="1" spans="6:41">
      <c r="F1561" s="69"/>
      <c r="G1561" s="262" t="str">
        <f t="shared" si="30"/>
        <v/>
      </c>
      <c r="H1561" s="69"/>
      <c r="I1561" s="69"/>
      <c r="J1561" s="69"/>
      <c r="K1561" s="69"/>
      <c r="L1561" s="69"/>
      <c r="P1561" s="117"/>
      <c r="Q1561" s="69"/>
      <c r="R1561" s="69"/>
      <c r="S1561" s="69"/>
      <c r="T1561" s="69"/>
      <c r="AI1561" s="254"/>
      <c r="AO1561" s="69"/>
    </row>
    <row r="1562" s="67" customFormat="1" customHeight="1" spans="6:41">
      <c r="F1562" s="69"/>
      <c r="G1562" s="262" t="str">
        <f t="shared" si="30"/>
        <v/>
      </c>
      <c r="H1562" s="69"/>
      <c r="I1562" s="69"/>
      <c r="J1562" s="69"/>
      <c r="K1562" s="69"/>
      <c r="L1562" s="69"/>
      <c r="P1562" s="117"/>
      <c r="Q1562" s="69"/>
      <c r="R1562" s="69"/>
      <c r="S1562" s="69"/>
      <c r="T1562" s="69"/>
      <c r="AI1562" s="254"/>
      <c r="AO1562" s="69"/>
    </row>
    <row r="1563" s="67" customFormat="1" customHeight="1" spans="6:41">
      <c r="F1563" s="69"/>
      <c r="G1563" s="262" t="str">
        <f t="shared" si="30"/>
        <v/>
      </c>
      <c r="H1563" s="69"/>
      <c r="I1563" s="69"/>
      <c r="J1563" s="69"/>
      <c r="K1563" s="69"/>
      <c r="L1563" s="69"/>
      <c r="P1563" s="117"/>
      <c r="Q1563" s="69"/>
      <c r="R1563" s="69"/>
      <c r="S1563" s="69"/>
      <c r="T1563" s="69"/>
      <c r="AI1563" s="254"/>
      <c r="AO1563" s="69"/>
    </row>
    <row r="1564" s="67" customFormat="1" customHeight="1" spans="6:41">
      <c r="F1564" s="69"/>
      <c r="G1564" s="262" t="str">
        <f t="shared" si="30"/>
        <v/>
      </c>
      <c r="H1564" s="69"/>
      <c r="I1564" s="69"/>
      <c r="J1564" s="69"/>
      <c r="K1564" s="69"/>
      <c r="L1564" s="69"/>
      <c r="P1564" s="117"/>
      <c r="Q1564" s="69"/>
      <c r="R1564" s="69"/>
      <c r="S1564" s="69"/>
      <c r="T1564" s="69"/>
      <c r="AI1564" s="254"/>
      <c r="AO1564" s="69"/>
    </row>
    <row r="1565" s="67" customFormat="1" customHeight="1" spans="6:41">
      <c r="F1565" s="69"/>
      <c r="G1565" s="262" t="str">
        <f t="shared" si="30"/>
        <v/>
      </c>
      <c r="H1565" s="69"/>
      <c r="I1565" s="69"/>
      <c r="J1565" s="69"/>
      <c r="K1565" s="69"/>
      <c r="L1565" s="69"/>
      <c r="P1565" s="117"/>
      <c r="Q1565" s="69"/>
      <c r="R1565" s="69"/>
      <c r="S1565" s="69"/>
      <c r="T1565" s="69"/>
      <c r="AI1565" s="254"/>
      <c r="AO1565" s="69"/>
    </row>
    <row r="1566" s="67" customFormat="1" customHeight="1" spans="6:41">
      <c r="F1566" s="69"/>
      <c r="G1566" s="262" t="str">
        <f t="shared" si="30"/>
        <v/>
      </c>
      <c r="H1566" s="69"/>
      <c r="I1566" s="69"/>
      <c r="J1566" s="69"/>
      <c r="K1566" s="69"/>
      <c r="L1566" s="69"/>
      <c r="P1566" s="117"/>
      <c r="Q1566" s="69"/>
      <c r="R1566" s="69"/>
      <c r="S1566" s="69"/>
      <c r="T1566" s="69"/>
      <c r="AI1566" s="254"/>
      <c r="AO1566" s="69"/>
    </row>
    <row r="1567" s="67" customFormat="1" customHeight="1" spans="6:41">
      <c r="F1567" s="69"/>
      <c r="G1567" s="262" t="str">
        <f t="shared" si="30"/>
        <v/>
      </c>
      <c r="H1567" s="69"/>
      <c r="I1567" s="69"/>
      <c r="J1567" s="69"/>
      <c r="K1567" s="69"/>
      <c r="L1567" s="69"/>
      <c r="P1567" s="117"/>
      <c r="Q1567" s="69"/>
      <c r="R1567" s="69"/>
      <c r="S1567" s="69"/>
      <c r="T1567" s="69"/>
      <c r="AI1567" s="254"/>
      <c r="AO1567" s="69"/>
    </row>
    <row r="1568" s="67" customFormat="1" customHeight="1" spans="6:41">
      <c r="F1568" s="69"/>
      <c r="G1568" s="262" t="str">
        <f t="shared" si="30"/>
        <v/>
      </c>
      <c r="H1568" s="69"/>
      <c r="I1568" s="69"/>
      <c r="J1568" s="69"/>
      <c r="K1568" s="69"/>
      <c r="L1568" s="69"/>
      <c r="P1568" s="117"/>
      <c r="Q1568" s="69"/>
      <c r="R1568" s="69"/>
      <c r="S1568" s="69"/>
      <c r="T1568" s="69"/>
      <c r="AI1568" s="254"/>
      <c r="AO1568" s="69"/>
    </row>
    <row r="1569" s="67" customFormat="1" customHeight="1" spans="6:41">
      <c r="F1569" s="69"/>
      <c r="G1569" s="262" t="str">
        <f t="shared" si="30"/>
        <v/>
      </c>
      <c r="H1569" s="69"/>
      <c r="I1569" s="69"/>
      <c r="J1569" s="69"/>
      <c r="K1569" s="69"/>
      <c r="L1569" s="69"/>
      <c r="P1569" s="117"/>
      <c r="Q1569" s="69"/>
      <c r="R1569" s="69"/>
      <c r="S1569" s="69"/>
      <c r="T1569" s="69"/>
      <c r="AI1569" s="254"/>
      <c r="AO1569" s="69"/>
    </row>
    <row r="1570" s="67" customFormat="1" customHeight="1" spans="6:41">
      <c r="F1570" s="69"/>
      <c r="G1570" s="262" t="str">
        <f t="shared" si="30"/>
        <v/>
      </c>
      <c r="H1570" s="69"/>
      <c r="I1570" s="69"/>
      <c r="J1570" s="69"/>
      <c r="K1570" s="69"/>
      <c r="L1570" s="69"/>
      <c r="P1570" s="117"/>
      <c r="Q1570" s="69"/>
      <c r="R1570" s="69"/>
      <c r="S1570" s="69"/>
      <c r="T1570" s="69"/>
      <c r="AI1570" s="254"/>
      <c r="AO1570" s="69"/>
    </row>
    <row r="1571" s="67" customFormat="1" customHeight="1" spans="6:41">
      <c r="F1571" s="69"/>
      <c r="G1571" s="262" t="str">
        <f t="shared" si="30"/>
        <v/>
      </c>
      <c r="H1571" s="69"/>
      <c r="I1571" s="69"/>
      <c r="J1571" s="69"/>
      <c r="K1571" s="69"/>
      <c r="L1571" s="69"/>
      <c r="P1571" s="117"/>
      <c r="Q1571" s="69"/>
      <c r="R1571" s="69"/>
      <c r="S1571" s="69"/>
      <c r="T1571" s="69"/>
      <c r="AI1571" s="254"/>
      <c r="AO1571" s="69"/>
    </row>
    <row r="1572" s="67" customFormat="1" customHeight="1" spans="6:41">
      <c r="F1572" s="69"/>
      <c r="G1572" s="262" t="str">
        <f t="shared" si="30"/>
        <v/>
      </c>
      <c r="H1572" s="69"/>
      <c r="I1572" s="69"/>
      <c r="J1572" s="69"/>
      <c r="K1572" s="69"/>
      <c r="L1572" s="69"/>
      <c r="P1572" s="117"/>
      <c r="Q1572" s="69"/>
      <c r="R1572" s="69"/>
      <c r="S1572" s="69"/>
      <c r="T1572" s="69"/>
      <c r="AI1572" s="254"/>
      <c r="AO1572" s="69"/>
    </row>
    <row r="1573" s="67" customFormat="1" customHeight="1" spans="6:41">
      <c r="F1573" s="69"/>
      <c r="G1573" s="262" t="str">
        <f t="shared" si="30"/>
        <v/>
      </c>
      <c r="H1573" s="69"/>
      <c r="I1573" s="69"/>
      <c r="J1573" s="69"/>
      <c r="K1573" s="69"/>
      <c r="L1573" s="69"/>
      <c r="P1573" s="117"/>
      <c r="Q1573" s="69"/>
      <c r="R1573" s="69"/>
      <c r="S1573" s="69"/>
      <c r="T1573" s="69"/>
      <c r="AI1573" s="254"/>
      <c r="AO1573" s="69"/>
    </row>
    <row r="1574" s="67" customFormat="1" customHeight="1" spans="6:41">
      <c r="F1574" s="69"/>
      <c r="G1574" s="262" t="str">
        <f t="shared" si="30"/>
        <v/>
      </c>
      <c r="H1574" s="69"/>
      <c r="I1574" s="69"/>
      <c r="J1574" s="69"/>
      <c r="K1574" s="69"/>
      <c r="L1574" s="69"/>
      <c r="P1574" s="117"/>
      <c r="Q1574" s="69"/>
      <c r="R1574" s="69"/>
      <c r="S1574" s="69"/>
      <c r="T1574" s="69"/>
      <c r="AI1574" s="254"/>
      <c r="AO1574" s="69"/>
    </row>
    <row r="1575" s="67" customFormat="1" customHeight="1" spans="6:41">
      <c r="F1575" s="69"/>
      <c r="G1575" s="262" t="str">
        <f t="shared" si="30"/>
        <v/>
      </c>
      <c r="H1575" s="69"/>
      <c r="I1575" s="69"/>
      <c r="J1575" s="69"/>
      <c r="K1575" s="69"/>
      <c r="L1575" s="69"/>
      <c r="P1575" s="117"/>
      <c r="Q1575" s="69"/>
      <c r="R1575" s="69"/>
      <c r="S1575" s="69"/>
      <c r="T1575" s="69"/>
      <c r="AI1575" s="254"/>
      <c r="AO1575" s="69"/>
    </row>
    <row r="1576" s="67" customFormat="1" customHeight="1" spans="6:41">
      <c r="F1576" s="69"/>
      <c r="G1576" s="262" t="str">
        <f t="shared" si="30"/>
        <v/>
      </c>
      <c r="H1576" s="69"/>
      <c r="I1576" s="69"/>
      <c r="J1576" s="69"/>
      <c r="K1576" s="69"/>
      <c r="L1576" s="69"/>
      <c r="P1576" s="117"/>
      <c r="Q1576" s="69"/>
      <c r="R1576" s="69"/>
      <c r="S1576" s="69"/>
      <c r="T1576" s="69"/>
      <c r="AI1576" s="254"/>
      <c r="AO1576" s="69"/>
    </row>
    <row r="1577" s="67" customFormat="1" customHeight="1" spans="6:41">
      <c r="F1577" s="69"/>
      <c r="G1577" s="262" t="str">
        <f t="shared" si="30"/>
        <v/>
      </c>
      <c r="H1577" s="69"/>
      <c r="I1577" s="69"/>
      <c r="J1577" s="69"/>
      <c r="K1577" s="69"/>
      <c r="L1577" s="69"/>
      <c r="P1577" s="117"/>
      <c r="Q1577" s="69"/>
      <c r="R1577" s="69"/>
      <c r="S1577" s="69"/>
      <c r="T1577" s="69"/>
      <c r="AI1577" s="254"/>
      <c r="AO1577" s="69"/>
    </row>
    <row r="1578" s="67" customFormat="1" customHeight="1" spans="6:41">
      <c r="F1578" s="69"/>
      <c r="G1578" s="262" t="str">
        <f t="shared" si="30"/>
        <v/>
      </c>
      <c r="H1578" s="69"/>
      <c r="I1578" s="69"/>
      <c r="J1578" s="69"/>
      <c r="K1578" s="69"/>
      <c r="L1578" s="69"/>
      <c r="P1578" s="117"/>
      <c r="Q1578" s="69"/>
      <c r="R1578" s="69"/>
      <c r="S1578" s="69"/>
      <c r="T1578" s="69"/>
      <c r="AI1578" s="254"/>
      <c r="AO1578" s="69"/>
    </row>
    <row r="1579" s="67" customFormat="1" customHeight="1" spans="6:41">
      <c r="F1579" s="69"/>
      <c r="G1579" s="262" t="str">
        <f t="shared" si="30"/>
        <v/>
      </c>
      <c r="H1579" s="69"/>
      <c r="I1579" s="69"/>
      <c r="J1579" s="69"/>
      <c r="K1579" s="69"/>
      <c r="L1579" s="69"/>
      <c r="P1579" s="117"/>
      <c r="Q1579" s="69"/>
      <c r="R1579" s="69"/>
      <c r="S1579" s="69"/>
      <c r="T1579" s="69"/>
      <c r="AI1579" s="254"/>
      <c r="AO1579" s="69"/>
    </row>
    <row r="1580" s="67" customFormat="1" customHeight="1" spans="6:41">
      <c r="F1580" s="69"/>
      <c r="G1580" s="262" t="str">
        <f t="shared" si="30"/>
        <v/>
      </c>
      <c r="H1580" s="69"/>
      <c r="I1580" s="69"/>
      <c r="J1580" s="69"/>
      <c r="K1580" s="69"/>
      <c r="L1580" s="69"/>
      <c r="P1580" s="117"/>
      <c r="Q1580" s="69"/>
      <c r="R1580" s="69"/>
      <c r="S1580" s="69"/>
      <c r="T1580" s="69"/>
      <c r="AI1580" s="254"/>
      <c r="AO1580" s="69"/>
    </row>
    <row r="1581" s="67" customFormat="1" customHeight="1" spans="6:41">
      <c r="F1581" s="69"/>
      <c r="G1581" s="262" t="str">
        <f t="shared" si="30"/>
        <v/>
      </c>
      <c r="H1581" s="69"/>
      <c r="I1581" s="69"/>
      <c r="J1581" s="69"/>
      <c r="K1581" s="69"/>
      <c r="L1581" s="69"/>
      <c r="P1581" s="117"/>
      <c r="Q1581" s="69"/>
      <c r="R1581" s="69"/>
      <c r="S1581" s="69"/>
      <c r="T1581" s="69"/>
      <c r="AI1581" s="254"/>
      <c r="AO1581" s="69"/>
    </row>
    <row r="1582" s="67" customFormat="1" customHeight="1" spans="6:41">
      <c r="F1582" s="69"/>
      <c r="G1582" s="262" t="str">
        <f t="shared" si="30"/>
        <v/>
      </c>
      <c r="H1582" s="69"/>
      <c r="I1582" s="69"/>
      <c r="J1582" s="69"/>
      <c r="K1582" s="69"/>
      <c r="L1582" s="69"/>
      <c r="P1582" s="117"/>
      <c r="Q1582" s="69"/>
      <c r="R1582" s="69"/>
      <c r="S1582" s="69"/>
      <c r="T1582" s="69"/>
      <c r="AI1582" s="254"/>
      <c r="AO1582" s="69"/>
    </row>
    <row r="1583" s="67" customFormat="1" customHeight="1" spans="6:41">
      <c r="F1583" s="69"/>
      <c r="G1583" s="262" t="str">
        <f t="shared" si="30"/>
        <v/>
      </c>
      <c r="H1583" s="69"/>
      <c r="I1583" s="69"/>
      <c r="J1583" s="69"/>
      <c r="K1583" s="69"/>
      <c r="L1583" s="69"/>
      <c r="P1583" s="117"/>
      <c r="Q1583" s="69"/>
      <c r="R1583" s="69"/>
      <c r="S1583" s="69"/>
      <c r="T1583" s="69"/>
      <c r="AI1583" s="254"/>
      <c r="AO1583" s="69"/>
    </row>
    <row r="1584" s="67" customFormat="1" customHeight="1" spans="6:41">
      <c r="F1584" s="69"/>
      <c r="G1584" s="262" t="str">
        <f t="shared" si="30"/>
        <v/>
      </c>
      <c r="H1584" s="69"/>
      <c r="I1584" s="69"/>
      <c r="J1584" s="69"/>
      <c r="K1584" s="69"/>
      <c r="L1584" s="69"/>
      <c r="P1584" s="117"/>
      <c r="Q1584" s="69"/>
      <c r="R1584" s="69"/>
      <c r="S1584" s="69"/>
      <c r="T1584" s="69"/>
      <c r="AI1584" s="254"/>
      <c r="AO1584" s="69"/>
    </row>
    <row r="1585" s="67" customFormat="1" customHeight="1" spans="6:41">
      <c r="F1585" s="69"/>
      <c r="G1585" s="262" t="str">
        <f t="shared" si="30"/>
        <v/>
      </c>
      <c r="H1585" s="69"/>
      <c r="I1585" s="69"/>
      <c r="J1585" s="69"/>
      <c r="K1585" s="69"/>
      <c r="L1585" s="69"/>
      <c r="P1585" s="117"/>
      <c r="Q1585" s="69"/>
      <c r="R1585" s="69"/>
      <c r="S1585" s="69"/>
      <c r="T1585" s="69"/>
      <c r="AI1585" s="254"/>
      <c r="AO1585" s="69"/>
    </row>
    <row r="1586" s="67" customFormat="1" customHeight="1" spans="6:41">
      <c r="F1586" s="69"/>
      <c r="G1586" s="262" t="str">
        <f t="shared" si="30"/>
        <v/>
      </c>
      <c r="H1586" s="69"/>
      <c r="I1586" s="69"/>
      <c r="J1586" s="69"/>
      <c r="K1586" s="69"/>
      <c r="L1586" s="69"/>
      <c r="P1586" s="117"/>
      <c r="Q1586" s="69"/>
      <c r="R1586" s="69"/>
      <c r="S1586" s="69"/>
      <c r="T1586" s="69"/>
      <c r="AI1586" s="254"/>
      <c r="AO1586" s="69"/>
    </row>
    <row r="1587" s="67" customFormat="1" customHeight="1" spans="6:41">
      <c r="F1587" s="69"/>
      <c r="G1587" s="262" t="str">
        <f t="shared" si="30"/>
        <v/>
      </c>
      <c r="H1587" s="69"/>
      <c r="I1587" s="69"/>
      <c r="J1587" s="69"/>
      <c r="K1587" s="69"/>
      <c r="L1587" s="69"/>
      <c r="P1587" s="117"/>
      <c r="Q1587" s="69"/>
      <c r="R1587" s="69"/>
      <c r="S1587" s="69"/>
      <c r="T1587" s="69"/>
      <c r="AI1587" s="254"/>
      <c r="AO1587" s="69"/>
    </row>
    <row r="1588" s="67" customFormat="1" customHeight="1" spans="6:41">
      <c r="F1588" s="69"/>
      <c r="G1588" s="262" t="str">
        <f t="shared" si="30"/>
        <v/>
      </c>
      <c r="H1588" s="69"/>
      <c r="I1588" s="69"/>
      <c r="J1588" s="69"/>
      <c r="K1588" s="69"/>
      <c r="L1588" s="69"/>
      <c r="P1588" s="117"/>
      <c r="Q1588" s="69"/>
      <c r="R1588" s="69"/>
      <c r="S1588" s="69"/>
      <c r="T1588" s="69"/>
      <c r="AI1588" s="254"/>
      <c r="AO1588" s="69"/>
    </row>
    <row r="1589" s="67" customFormat="1" customHeight="1" spans="6:41">
      <c r="F1589" s="69"/>
      <c r="G1589" s="262" t="str">
        <f t="shared" si="30"/>
        <v/>
      </c>
      <c r="H1589" s="69"/>
      <c r="I1589" s="69"/>
      <c r="J1589" s="69"/>
      <c r="K1589" s="69"/>
      <c r="L1589" s="69"/>
      <c r="P1589" s="117"/>
      <c r="Q1589" s="69"/>
      <c r="R1589" s="69"/>
      <c r="S1589" s="69"/>
      <c r="T1589" s="69"/>
      <c r="AI1589" s="254"/>
      <c r="AO1589" s="69"/>
    </row>
    <row r="1590" s="67" customFormat="1" customHeight="1" spans="6:41">
      <c r="F1590" s="69"/>
      <c r="G1590" s="262" t="str">
        <f t="shared" si="30"/>
        <v/>
      </c>
      <c r="H1590" s="69"/>
      <c r="I1590" s="69"/>
      <c r="J1590" s="69"/>
      <c r="K1590" s="69"/>
      <c r="L1590" s="69"/>
      <c r="P1590" s="117"/>
      <c r="Q1590" s="69"/>
      <c r="R1590" s="69"/>
      <c r="S1590" s="69"/>
      <c r="T1590" s="69"/>
      <c r="AI1590" s="254"/>
      <c r="AO1590" s="69"/>
    </row>
    <row r="1591" s="67" customFormat="1" customHeight="1" spans="6:41">
      <c r="F1591" s="69"/>
      <c r="G1591" s="262" t="str">
        <f t="shared" si="30"/>
        <v/>
      </c>
      <c r="H1591" s="69"/>
      <c r="I1591" s="69"/>
      <c r="J1591" s="69"/>
      <c r="K1591" s="69"/>
      <c r="L1591" s="69"/>
      <c r="P1591" s="117"/>
      <c r="Q1591" s="69"/>
      <c r="R1591" s="69"/>
      <c r="S1591" s="69"/>
      <c r="T1591" s="69"/>
      <c r="AI1591" s="254"/>
      <c r="AO1591" s="69"/>
    </row>
    <row r="1592" s="67" customFormat="1" customHeight="1" spans="6:41">
      <c r="F1592" s="69"/>
      <c r="G1592" s="262" t="str">
        <f t="shared" si="30"/>
        <v/>
      </c>
      <c r="H1592" s="69"/>
      <c r="I1592" s="69"/>
      <c r="J1592" s="69"/>
      <c r="K1592" s="69"/>
      <c r="L1592" s="69"/>
      <c r="P1592" s="117"/>
      <c r="Q1592" s="69"/>
      <c r="R1592" s="69"/>
      <c r="S1592" s="69"/>
      <c r="T1592" s="69"/>
      <c r="AI1592" s="254"/>
      <c r="AO1592" s="69"/>
    </row>
    <row r="1593" s="67" customFormat="1" customHeight="1" spans="6:41">
      <c r="F1593" s="69"/>
      <c r="G1593" s="262" t="str">
        <f t="shared" si="30"/>
        <v/>
      </c>
      <c r="H1593" s="69"/>
      <c r="I1593" s="69"/>
      <c r="J1593" s="69"/>
      <c r="K1593" s="69"/>
      <c r="L1593" s="69"/>
      <c r="P1593" s="117"/>
      <c r="Q1593" s="69"/>
      <c r="R1593" s="69"/>
      <c r="S1593" s="69"/>
      <c r="T1593" s="69"/>
      <c r="AI1593" s="254"/>
      <c r="AO1593" s="69"/>
    </row>
    <row r="1594" s="67" customFormat="1" customHeight="1" spans="6:41">
      <c r="F1594" s="69"/>
      <c r="G1594" s="262" t="str">
        <f t="shared" si="30"/>
        <v/>
      </c>
      <c r="H1594" s="69"/>
      <c r="I1594" s="69"/>
      <c r="J1594" s="69"/>
      <c r="K1594" s="69"/>
      <c r="L1594" s="69"/>
      <c r="P1594" s="117"/>
      <c r="Q1594" s="69"/>
      <c r="R1594" s="69"/>
      <c r="S1594" s="69"/>
      <c r="T1594" s="69"/>
      <c r="AI1594" s="254"/>
      <c r="AO1594" s="69"/>
    </row>
    <row r="1595" s="67" customFormat="1" customHeight="1" spans="6:41">
      <c r="F1595" s="69"/>
      <c r="G1595" s="262" t="str">
        <f t="shared" si="30"/>
        <v/>
      </c>
      <c r="H1595" s="69"/>
      <c r="I1595" s="69"/>
      <c r="J1595" s="69"/>
      <c r="K1595" s="69"/>
      <c r="L1595" s="69"/>
      <c r="P1595" s="117"/>
      <c r="Q1595" s="69"/>
      <c r="R1595" s="69"/>
      <c r="S1595" s="69"/>
      <c r="T1595" s="69"/>
      <c r="AI1595" s="254"/>
      <c r="AO1595" s="69"/>
    </row>
    <row r="1596" s="67" customFormat="1" customHeight="1" spans="6:41">
      <c r="F1596" s="69"/>
      <c r="G1596" s="262" t="str">
        <f t="shared" si="30"/>
        <v/>
      </c>
      <c r="H1596" s="69"/>
      <c r="I1596" s="69"/>
      <c r="J1596" s="69"/>
      <c r="K1596" s="69"/>
      <c r="L1596" s="69"/>
      <c r="P1596" s="117"/>
      <c r="Q1596" s="69"/>
      <c r="R1596" s="69"/>
      <c r="S1596" s="69"/>
      <c r="T1596" s="69"/>
      <c r="AI1596" s="254"/>
      <c r="AO1596" s="69"/>
    </row>
    <row r="1597" s="67" customFormat="1" customHeight="1" spans="6:41">
      <c r="F1597" s="69"/>
      <c r="G1597" s="262" t="str">
        <f t="shared" si="30"/>
        <v/>
      </c>
      <c r="H1597" s="69"/>
      <c r="I1597" s="69"/>
      <c r="J1597" s="69"/>
      <c r="K1597" s="69"/>
      <c r="L1597" s="69"/>
      <c r="P1597" s="117"/>
      <c r="Q1597" s="69"/>
      <c r="R1597" s="69"/>
      <c r="S1597" s="69"/>
      <c r="T1597" s="69"/>
      <c r="AI1597" s="254"/>
      <c r="AO1597" s="69"/>
    </row>
    <row r="1598" s="67" customFormat="1" customHeight="1" spans="6:41">
      <c r="F1598" s="69"/>
      <c r="G1598" s="262" t="str">
        <f t="shared" si="30"/>
        <v/>
      </c>
      <c r="H1598" s="69"/>
      <c r="I1598" s="69"/>
      <c r="J1598" s="69"/>
      <c r="K1598" s="69"/>
      <c r="L1598" s="69"/>
      <c r="P1598" s="117"/>
      <c r="Q1598" s="69"/>
      <c r="R1598" s="69"/>
      <c r="S1598" s="69"/>
      <c r="T1598" s="69"/>
      <c r="AI1598" s="254"/>
      <c r="AO1598" s="69"/>
    </row>
    <row r="1599" s="67" customFormat="1" customHeight="1" spans="6:41">
      <c r="F1599" s="69"/>
      <c r="G1599" s="262" t="str">
        <f t="shared" si="30"/>
        <v/>
      </c>
      <c r="H1599" s="69"/>
      <c r="I1599" s="69"/>
      <c r="J1599" s="69"/>
      <c r="K1599" s="69"/>
      <c r="L1599" s="69"/>
      <c r="P1599" s="117"/>
      <c r="Q1599" s="69"/>
      <c r="R1599" s="69"/>
      <c r="S1599" s="69"/>
      <c r="T1599" s="69"/>
      <c r="AI1599" s="254"/>
      <c r="AO1599" s="69"/>
    </row>
    <row r="1600" s="67" customFormat="1" customHeight="1" spans="6:41">
      <c r="F1600" s="69"/>
      <c r="G1600" s="262" t="str">
        <f t="shared" si="30"/>
        <v/>
      </c>
      <c r="H1600" s="69"/>
      <c r="I1600" s="69"/>
      <c r="J1600" s="69"/>
      <c r="K1600" s="69"/>
      <c r="L1600" s="69"/>
      <c r="P1600" s="117"/>
      <c r="Q1600" s="69"/>
      <c r="R1600" s="69"/>
      <c r="S1600" s="69"/>
      <c r="T1600" s="69"/>
      <c r="AI1600" s="254"/>
      <c r="AO1600" s="69"/>
    </row>
    <row r="1601" s="67" customFormat="1" customHeight="1" spans="6:41">
      <c r="F1601" s="69"/>
      <c r="G1601" s="262" t="str">
        <f t="shared" si="30"/>
        <v/>
      </c>
      <c r="H1601" s="69"/>
      <c r="I1601" s="69"/>
      <c r="J1601" s="69"/>
      <c r="K1601" s="69"/>
      <c r="L1601" s="69"/>
      <c r="P1601" s="117"/>
      <c r="Q1601" s="69"/>
      <c r="R1601" s="69"/>
      <c r="S1601" s="69"/>
      <c r="T1601" s="69"/>
      <c r="AI1601" s="254"/>
      <c r="AO1601" s="69"/>
    </row>
    <row r="1602" s="67" customFormat="1" customHeight="1" spans="6:41">
      <c r="F1602" s="69"/>
      <c r="G1602" s="262" t="str">
        <f t="shared" ref="G1602:G1665" si="31">IF(H1602="","",IF(H1602=I1602,H1602,_xlfn.CONCAT(H1602,"-",I1602)))</f>
        <v/>
      </c>
      <c r="H1602" s="69"/>
      <c r="I1602" s="69"/>
      <c r="J1602" s="69"/>
      <c r="K1602" s="69"/>
      <c r="L1602" s="69"/>
      <c r="P1602" s="117"/>
      <c r="Q1602" s="69"/>
      <c r="R1602" s="69"/>
      <c r="S1602" s="69"/>
      <c r="T1602" s="69"/>
      <c r="AI1602" s="254"/>
      <c r="AO1602" s="69"/>
    </row>
    <row r="1603" s="67" customFormat="1" customHeight="1" spans="6:41">
      <c r="F1603" s="69"/>
      <c r="G1603" s="262" t="str">
        <f t="shared" si="31"/>
        <v/>
      </c>
      <c r="H1603" s="69"/>
      <c r="I1603" s="69"/>
      <c r="J1603" s="69"/>
      <c r="K1603" s="69"/>
      <c r="L1603" s="69"/>
      <c r="P1603" s="117"/>
      <c r="Q1603" s="69"/>
      <c r="R1603" s="69"/>
      <c r="S1603" s="69"/>
      <c r="T1603" s="69"/>
      <c r="AI1603" s="254"/>
      <c r="AO1603" s="69"/>
    </row>
    <row r="1604" s="67" customFormat="1" customHeight="1" spans="6:41">
      <c r="F1604" s="69"/>
      <c r="G1604" s="262" t="str">
        <f t="shared" si="31"/>
        <v/>
      </c>
      <c r="H1604" s="69"/>
      <c r="I1604" s="69"/>
      <c r="J1604" s="69"/>
      <c r="K1604" s="69"/>
      <c r="L1604" s="69"/>
      <c r="P1604" s="117"/>
      <c r="Q1604" s="69"/>
      <c r="R1604" s="69"/>
      <c r="S1604" s="69"/>
      <c r="T1604" s="69"/>
      <c r="AI1604" s="254"/>
      <c r="AO1604" s="69"/>
    </row>
    <row r="1605" s="67" customFormat="1" customHeight="1" spans="6:41">
      <c r="F1605" s="69"/>
      <c r="G1605" s="262" t="str">
        <f t="shared" si="31"/>
        <v/>
      </c>
      <c r="H1605" s="69"/>
      <c r="I1605" s="69"/>
      <c r="J1605" s="69"/>
      <c r="K1605" s="69"/>
      <c r="L1605" s="69"/>
      <c r="P1605" s="117"/>
      <c r="Q1605" s="69"/>
      <c r="R1605" s="69"/>
      <c r="S1605" s="69"/>
      <c r="T1605" s="69"/>
      <c r="AI1605" s="254"/>
      <c r="AO1605" s="69"/>
    </row>
    <row r="1606" s="67" customFormat="1" customHeight="1" spans="6:41">
      <c r="F1606" s="69"/>
      <c r="G1606" s="262" t="str">
        <f t="shared" si="31"/>
        <v/>
      </c>
      <c r="H1606" s="69"/>
      <c r="I1606" s="69"/>
      <c r="J1606" s="69"/>
      <c r="K1606" s="69"/>
      <c r="L1606" s="69"/>
      <c r="P1606" s="117"/>
      <c r="Q1606" s="69"/>
      <c r="R1606" s="69"/>
      <c r="S1606" s="69"/>
      <c r="T1606" s="69"/>
      <c r="AI1606" s="254"/>
      <c r="AO1606" s="69"/>
    </row>
    <row r="1607" s="67" customFormat="1" customHeight="1" spans="6:41">
      <c r="F1607" s="69"/>
      <c r="G1607" s="262" t="str">
        <f t="shared" si="31"/>
        <v/>
      </c>
      <c r="H1607" s="69"/>
      <c r="I1607" s="69"/>
      <c r="J1607" s="69"/>
      <c r="K1607" s="69"/>
      <c r="L1607" s="69"/>
      <c r="P1607" s="117"/>
      <c r="Q1607" s="69"/>
      <c r="R1607" s="69"/>
      <c r="S1607" s="69"/>
      <c r="T1607" s="69"/>
      <c r="AI1607" s="254"/>
      <c r="AO1607" s="69"/>
    </row>
    <row r="1608" s="67" customFormat="1" customHeight="1" spans="6:41">
      <c r="F1608" s="69"/>
      <c r="G1608" s="262" t="str">
        <f t="shared" si="31"/>
        <v/>
      </c>
      <c r="H1608" s="69"/>
      <c r="I1608" s="69"/>
      <c r="J1608" s="69"/>
      <c r="K1608" s="69"/>
      <c r="L1608" s="69"/>
      <c r="P1608" s="117"/>
      <c r="Q1608" s="69"/>
      <c r="R1608" s="69"/>
      <c r="S1608" s="69"/>
      <c r="T1608" s="69"/>
      <c r="AI1608" s="254"/>
      <c r="AO1608" s="69"/>
    </row>
    <row r="1609" s="67" customFormat="1" customHeight="1" spans="6:41">
      <c r="F1609" s="69"/>
      <c r="G1609" s="262" t="str">
        <f t="shared" si="31"/>
        <v/>
      </c>
      <c r="H1609" s="69"/>
      <c r="I1609" s="69"/>
      <c r="J1609" s="69"/>
      <c r="K1609" s="69"/>
      <c r="L1609" s="69"/>
      <c r="P1609" s="117"/>
      <c r="Q1609" s="69"/>
      <c r="R1609" s="69"/>
      <c r="S1609" s="69"/>
      <c r="T1609" s="69"/>
      <c r="AI1609" s="254"/>
      <c r="AO1609" s="69"/>
    </row>
    <row r="1610" s="67" customFormat="1" customHeight="1" spans="6:41">
      <c r="F1610" s="69"/>
      <c r="G1610" s="262" t="str">
        <f t="shared" si="31"/>
        <v/>
      </c>
      <c r="H1610" s="69"/>
      <c r="I1610" s="69"/>
      <c r="J1610" s="69"/>
      <c r="K1610" s="69"/>
      <c r="L1610" s="69"/>
      <c r="P1610" s="117"/>
      <c r="Q1610" s="69"/>
      <c r="R1610" s="69"/>
      <c r="S1610" s="69"/>
      <c r="T1610" s="69"/>
      <c r="AI1610" s="254"/>
      <c r="AO1610" s="69"/>
    </row>
    <row r="1611" s="67" customFormat="1" customHeight="1" spans="6:41">
      <c r="F1611" s="69"/>
      <c r="G1611" s="262" t="str">
        <f t="shared" si="31"/>
        <v/>
      </c>
      <c r="H1611" s="69"/>
      <c r="I1611" s="69"/>
      <c r="J1611" s="69"/>
      <c r="K1611" s="69"/>
      <c r="L1611" s="69"/>
      <c r="P1611" s="117"/>
      <c r="Q1611" s="69"/>
      <c r="R1611" s="69"/>
      <c r="S1611" s="69"/>
      <c r="T1611" s="69"/>
      <c r="AI1611" s="254"/>
      <c r="AO1611" s="69"/>
    </row>
    <row r="1612" s="67" customFormat="1" customHeight="1" spans="6:41">
      <c r="F1612" s="69"/>
      <c r="G1612" s="262" t="str">
        <f t="shared" si="31"/>
        <v/>
      </c>
      <c r="H1612" s="69"/>
      <c r="I1612" s="69"/>
      <c r="J1612" s="69"/>
      <c r="K1612" s="69"/>
      <c r="L1612" s="69"/>
      <c r="P1612" s="117"/>
      <c r="Q1612" s="69"/>
      <c r="R1612" s="69"/>
      <c r="S1612" s="69"/>
      <c r="T1612" s="69"/>
      <c r="AI1612" s="254"/>
      <c r="AO1612" s="69"/>
    </row>
    <row r="1613" s="67" customFormat="1" customHeight="1" spans="6:41">
      <c r="F1613" s="69"/>
      <c r="G1613" s="262" t="str">
        <f t="shared" si="31"/>
        <v/>
      </c>
      <c r="H1613" s="69"/>
      <c r="I1613" s="69"/>
      <c r="J1613" s="69"/>
      <c r="K1613" s="69"/>
      <c r="L1613" s="69"/>
      <c r="P1613" s="117"/>
      <c r="Q1613" s="69"/>
      <c r="R1613" s="69"/>
      <c r="S1613" s="69"/>
      <c r="T1613" s="69"/>
      <c r="AI1613" s="254"/>
      <c r="AO1613" s="69"/>
    </row>
    <row r="1614" s="67" customFormat="1" customHeight="1" spans="6:41">
      <c r="F1614" s="69"/>
      <c r="G1614" s="262" t="str">
        <f t="shared" si="31"/>
        <v/>
      </c>
      <c r="H1614" s="69"/>
      <c r="I1614" s="69"/>
      <c r="J1614" s="69"/>
      <c r="K1614" s="69"/>
      <c r="L1614" s="69"/>
      <c r="P1614" s="117"/>
      <c r="Q1614" s="69"/>
      <c r="R1614" s="69"/>
      <c r="S1614" s="69"/>
      <c r="T1614" s="69"/>
      <c r="AI1614" s="254"/>
      <c r="AO1614" s="69"/>
    </row>
    <row r="1615" s="67" customFormat="1" customHeight="1" spans="6:41">
      <c r="F1615" s="69"/>
      <c r="G1615" s="262" t="str">
        <f t="shared" si="31"/>
        <v/>
      </c>
      <c r="H1615" s="69"/>
      <c r="I1615" s="69"/>
      <c r="J1615" s="69"/>
      <c r="K1615" s="69"/>
      <c r="L1615" s="69"/>
      <c r="P1615" s="117"/>
      <c r="Q1615" s="69"/>
      <c r="R1615" s="69"/>
      <c r="S1615" s="69"/>
      <c r="T1615" s="69"/>
      <c r="AI1615" s="254"/>
      <c r="AO1615" s="69"/>
    </row>
    <row r="1616" s="67" customFormat="1" customHeight="1" spans="6:41">
      <c r="F1616" s="69"/>
      <c r="G1616" s="262" t="str">
        <f t="shared" si="31"/>
        <v/>
      </c>
      <c r="H1616" s="69"/>
      <c r="I1616" s="69"/>
      <c r="J1616" s="69"/>
      <c r="K1616" s="69"/>
      <c r="L1616" s="69"/>
      <c r="P1616" s="117"/>
      <c r="Q1616" s="69"/>
      <c r="R1616" s="69"/>
      <c r="S1616" s="69"/>
      <c r="T1616" s="69"/>
      <c r="AI1616" s="254"/>
      <c r="AO1616" s="69"/>
    </row>
    <row r="1617" s="67" customFormat="1" customHeight="1" spans="6:41">
      <c r="F1617" s="69"/>
      <c r="G1617" s="262" t="str">
        <f t="shared" si="31"/>
        <v/>
      </c>
      <c r="H1617" s="69"/>
      <c r="I1617" s="69"/>
      <c r="J1617" s="69"/>
      <c r="K1617" s="69"/>
      <c r="L1617" s="69"/>
      <c r="P1617" s="117"/>
      <c r="Q1617" s="69"/>
      <c r="R1617" s="69"/>
      <c r="S1617" s="69"/>
      <c r="T1617" s="69"/>
      <c r="AI1617" s="254"/>
      <c r="AO1617" s="69"/>
    </row>
    <row r="1618" s="67" customFormat="1" customHeight="1" spans="6:41">
      <c r="F1618" s="69"/>
      <c r="G1618" s="262" t="str">
        <f t="shared" si="31"/>
        <v/>
      </c>
      <c r="H1618" s="69"/>
      <c r="I1618" s="69"/>
      <c r="J1618" s="69"/>
      <c r="K1618" s="69"/>
      <c r="L1618" s="69"/>
      <c r="P1618" s="117"/>
      <c r="Q1618" s="69"/>
      <c r="R1618" s="69"/>
      <c r="S1618" s="69"/>
      <c r="T1618" s="69"/>
      <c r="AI1618" s="254"/>
      <c r="AO1618" s="69"/>
    </row>
    <row r="1619" s="67" customFormat="1" customHeight="1" spans="6:41">
      <c r="F1619" s="69"/>
      <c r="G1619" s="262" t="str">
        <f t="shared" si="31"/>
        <v/>
      </c>
      <c r="H1619" s="69"/>
      <c r="I1619" s="69"/>
      <c r="J1619" s="69"/>
      <c r="K1619" s="69"/>
      <c r="L1619" s="69"/>
      <c r="P1619" s="117"/>
      <c r="Q1619" s="69"/>
      <c r="R1619" s="69"/>
      <c r="S1619" s="69"/>
      <c r="T1619" s="69"/>
      <c r="AI1619" s="254"/>
      <c r="AO1619" s="69"/>
    </row>
    <row r="1620" s="67" customFormat="1" customHeight="1" spans="6:41">
      <c r="F1620" s="69"/>
      <c r="G1620" s="262" t="str">
        <f t="shared" si="31"/>
        <v/>
      </c>
      <c r="H1620" s="69"/>
      <c r="I1620" s="69"/>
      <c r="J1620" s="69"/>
      <c r="K1620" s="69"/>
      <c r="L1620" s="69"/>
      <c r="P1620" s="117"/>
      <c r="Q1620" s="69"/>
      <c r="R1620" s="69"/>
      <c r="S1620" s="69"/>
      <c r="T1620" s="69"/>
      <c r="AI1620" s="254"/>
      <c r="AO1620" s="69"/>
    </row>
    <row r="1621" s="67" customFormat="1" customHeight="1" spans="6:41">
      <c r="F1621" s="69"/>
      <c r="G1621" s="262" t="str">
        <f t="shared" si="31"/>
        <v/>
      </c>
      <c r="H1621" s="69"/>
      <c r="I1621" s="69"/>
      <c r="J1621" s="69"/>
      <c r="K1621" s="69"/>
      <c r="L1621" s="69"/>
      <c r="P1621" s="117"/>
      <c r="Q1621" s="69"/>
      <c r="R1621" s="69"/>
      <c r="S1621" s="69"/>
      <c r="T1621" s="69"/>
      <c r="AI1621" s="254"/>
      <c r="AO1621" s="69"/>
    </row>
    <row r="1622" s="67" customFormat="1" customHeight="1" spans="6:41">
      <c r="F1622" s="69"/>
      <c r="G1622" s="262" t="str">
        <f t="shared" si="31"/>
        <v/>
      </c>
      <c r="H1622" s="69"/>
      <c r="I1622" s="69"/>
      <c r="J1622" s="69"/>
      <c r="K1622" s="69"/>
      <c r="L1622" s="69"/>
      <c r="P1622" s="117"/>
      <c r="Q1622" s="69"/>
      <c r="R1622" s="69"/>
      <c r="S1622" s="69"/>
      <c r="T1622" s="69"/>
      <c r="AI1622" s="254"/>
      <c r="AO1622" s="69"/>
    </row>
    <row r="1623" s="67" customFormat="1" customHeight="1" spans="6:41">
      <c r="F1623" s="69"/>
      <c r="G1623" s="262" t="str">
        <f t="shared" si="31"/>
        <v/>
      </c>
      <c r="H1623" s="69"/>
      <c r="I1623" s="69"/>
      <c r="J1623" s="69"/>
      <c r="K1623" s="69"/>
      <c r="L1623" s="69"/>
      <c r="P1623" s="117"/>
      <c r="Q1623" s="69"/>
      <c r="R1623" s="69"/>
      <c r="S1623" s="69"/>
      <c r="T1623" s="69"/>
      <c r="AI1623" s="254"/>
      <c r="AO1623" s="69"/>
    </row>
    <row r="1624" s="67" customFormat="1" customHeight="1" spans="6:41">
      <c r="F1624" s="69"/>
      <c r="G1624" s="262" t="str">
        <f t="shared" si="31"/>
        <v/>
      </c>
      <c r="H1624" s="69"/>
      <c r="I1624" s="69"/>
      <c r="J1624" s="69"/>
      <c r="K1624" s="69"/>
      <c r="L1624" s="69"/>
      <c r="P1624" s="117"/>
      <c r="Q1624" s="69"/>
      <c r="R1624" s="69"/>
      <c r="S1624" s="69"/>
      <c r="T1624" s="69"/>
      <c r="AI1624" s="254"/>
      <c r="AO1624" s="69"/>
    </row>
    <row r="1625" s="67" customFormat="1" customHeight="1" spans="6:41">
      <c r="F1625" s="69"/>
      <c r="G1625" s="262" t="str">
        <f t="shared" si="31"/>
        <v/>
      </c>
      <c r="H1625" s="69"/>
      <c r="I1625" s="69"/>
      <c r="J1625" s="69"/>
      <c r="K1625" s="69"/>
      <c r="L1625" s="69"/>
      <c r="P1625" s="117"/>
      <c r="Q1625" s="69"/>
      <c r="R1625" s="69"/>
      <c r="S1625" s="69"/>
      <c r="T1625" s="69"/>
      <c r="AI1625" s="254"/>
      <c r="AO1625" s="69"/>
    </row>
    <row r="1626" s="67" customFormat="1" customHeight="1" spans="6:41">
      <c r="F1626" s="69"/>
      <c r="G1626" s="262" t="str">
        <f t="shared" si="31"/>
        <v/>
      </c>
      <c r="H1626" s="69"/>
      <c r="I1626" s="69"/>
      <c r="J1626" s="69"/>
      <c r="K1626" s="69"/>
      <c r="L1626" s="69"/>
      <c r="P1626" s="117"/>
      <c r="Q1626" s="69"/>
      <c r="R1626" s="69"/>
      <c r="S1626" s="69"/>
      <c r="T1626" s="69"/>
      <c r="AI1626" s="254"/>
      <c r="AO1626" s="69"/>
    </row>
    <row r="1627" s="67" customFormat="1" customHeight="1" spans="6:41">
      <c r="F1627" s="69"/>
      <c r="G1627" s="262" t="str">
        <f t="shared" si="31"/>
        <v/>
      </c>
      <c r="H1627" s="69"/>
      <c r="I1627" s="69"/>
      <c r="J1627" s="69"/>
      <c r="K1627" s="69"/>
      <c r="L1627" s="69"/>
      <c r="P1627" s="117"/>
      <c r="Q1627" s="69"/>
      <c r="R1627" s="69"/>
      <c r="S1627" s="69"/>
      <c r="T1627" s="69"/>
      <c r="AI1627" s="254"/>
      <c r="AO1627" s="69"/>
    </row>
    <row r="1628" s="67" customFormat="1" customHeight="1" spans="6:41">
      <c r="F1628" s="69"/>
      <c r="G1628" s="262" t="str">
        <f t="shared" si="31"/>
        <v/>
      </c>
      <c r="H1628" s="69"/>
      <c r="I1628" s="69"/>
      <c r="J1628" s="69"/>
      <c r="K1628" s="69"/>
      <c r="L1628" s="69"/>
      <c r="P1628" s="117"/>
      <c r="Q1628" s="69"/>
      <c r="R1628" s="69"/>
      <c r="S1628" s="69"/>
      <c r="T1628" s="69"/>
      <c r="AI1628" s="254"/>
      <c r="AO1628" s="69"/>
    </row>
    <row r="1629" s="67" customFormat="1" customHeight="1" spans="6:41">
      <c r="F1629" s="69"/>
      <c r="G1629" s="262" t="str">
        <f t="shared" si="31"/>
        <v/>
      </c>
      <c r="H1629" s="69"/>
      <c r="I1629" s="69"/>
      <c r="J1629" s="69"/>
      <c r="K1629" s="69"/>
      <c r="L1629" s="69"/>
      <c r="P1629" s="117"/>
      <c r="Q1629" s="69"/>
      <c r="R1629" s="69"/>
      <c r="S1629" s="69"/>
      <c r="T1629" s="69"/>
      <c r="AI1629" s="254"/>
      <c r="AO1629" s="69"/>
    </row>
    <row r="1630" s="67" customFormat="1" customHeight="1" spans="6:41">
      <c r="F1630" s="69"/>
      <c r="G1630" s="262" t="str">
        <f t="shared" si="31"/>
        <v/>
      </c>
      <c r="H1630" s="69"/>
      <c r="I1630" s="69"/>
      <c r="J1630" s="69"/>
      <c r="K1630" s="69"/>
      <c r="L1630" s="69"/>
      <c r="P1630" s="117"/>
      <c r="Q1630" s="69"/>
      <c r="R1630" s="69"/>
      <c r="S1630" s="69"/>
      <c r="T1630" s="69"/>
      <c r="AI1630" s="254"/>
      <c r="AO1630" s="69"/>
    </row>
    <row r="1631" s="67" customFormat="1" customHeight="1" spans="6:41">
      <c r="F1631" s="69"/>
      <c r="G1631" s="262" t="str">
        <f t="shared" si="31"/>
        <v/>
      </c>
      <c r="H1631" s="69"/>
      <c r="I1631" s="69"/>
      <c r="J1631" s="69"/>
      <c r="K1631" s="69"/>
      <c r="L1631" s="69"/>
      <c r="P1631" s="117"/>
      <c r="Q1631" s="69"/>
      <c r="R1631" s="69"/>
      <c r="S1631" s="69"/>
      <c r="T1631" s="69"/>
      <c r="AI1631" s="254"/>
      <c r="AO1631" s="69"/>
    </row>
    <row r="1632" s="67" customFormat="1" customHeight="1" spans="6:41">
      <c r="F1632" s="69"/>
      <c r="G1632" s="262" t="str">
        <f t="shared" si="31"/>
        <v/>
      </c>
      <c r="H1632" s="69"/>
      <c r="I1632" s="69"/>
      <c r="J1632" s="69"/>
      <c r="K1632" s="69"/>
      <c r="L1632" s="69"/>
      <c r="P1632" s="117"/>
      <c r="Q1632" s="69"/>
      <c r="R1632" s="69"/>
      <c r="S1632" s="69"/>
      <c r="T1632" s="69"/>
      <c r="AI1632" s="254"/>
      <c r="AO1632" s="69"/>
    </row>
    <row r="1633" s="67" customFormat="1" customHeight="1" spans="6:41">
      <c r="F1633" s="69"/>
      <c r="G1633" s="262" t="str">
        <f t="shared" si="31"/>
        <v/>
      </c>
      <c r="H1633" s="69"/>
      <c r="I1633" s="69"/>
      <c r="J1633" s="69"/>
      <c r="K1633" s="69"/>
      <c r="L1633" s="69"/>
      <c r="P1633" s="117"/>
      <c r="Q1633" s="69"/>
      <c r="R1633" s="69"/>
      <c r="S1633" s="69"/>
      <c r="T1633" s="69"/>
      <c r="AI1633" s="254"/>
      <c r="AO1633" s="69"/>
    </row>
    <row r="1634" s="67" customFormat="1" customHeight="1" spans="6:41">
      <c r="F1634" s="69"/>
      <c r="G1634" s="262" t="str">
        <f t="shared" si="31"/>
        <v/>
      </c>
      <c r="H1634" s="69"/>
      <c r="I1634" s="69"/>
      <c r="J1634" s="69"/>
      <c r="K1634" s="69"/>
      <c r="L1634" s="69"/>
      <c r="P1634" s="117"/>
      <c r="Q1634" s="69"/>
      <c r="R1634" s="69"/>
      <c r="S1634" s="69"/>
      <c r="T1634" s="69"/>
      <c r="AI1634" s="254"/>
      <c r="AO1634" s="69"/>
    </row>
    <row r="1635" s="67" customFormat="1" customHeight="1" spans="6:41">
      <c r="F1635" s="69"/>
      <c r="G1635" s="262" t="str">
        <f t="shared" si="31"/>
        <v/>
      </c>
      <c r="H1635" s="69"/>
      <c r="I1635" s="69"/>
      <c r="J1635" s="69"/>
      <c r="K1635" s="69"/>
      <c r="L1635" s="69"/>
      <c r="P1635" s="117"/>
      <c r="Q1635" s="69"/>
      <c r="R1635" s="69"/>
      <c r="S1635" s="69"/>
      <c r="T1635" s="69"/>
      <c r="AI1635" s="254"/>
      <c r="AO1635" s="69"/>
    </row>
    <row r="1636" s="67" customFormat="1" customHeight="1" spans="6:41">
      <c r="F1636" s="69"/>
      <c r="G1636" s="262" t="str">
        <f t="shared" si="31"/>
        <v/>
      </c>
      <c r="H1636" s="69"/>
      <c r="I1636" s="69"/>
      <c r="J1636" s="69"/>
      <c r="K1636" s="69"/>
      <c r="L1636" s="69"/>
      <c r="P1636" s="117"/>
      <c r="Q1636" s="69"/>
      <c r="R1636" s="69"/>
      <c r="S1636" s="69"/>
      <c r="T1636" s="69"/>
      <c r="AI1636" s="254"/>
      <c r="AO1636" s="69"/>
    </row>
    <row r="1637" s="67" customFormat="1" customHeight="1" spans="6:41">
      <c r="F1637" s="69"/>
      <c r="G1637" s="262" t="str">
        <f t="shared" si="31"/>
        <v/>
      </c>
      <c r="H1637" s="69"/>
      <c r="I1637" s="69"/>
      <c r="J1637" s="69"/>
      <c r="K1637" s="69"/>
      <c r="L1637" s="69"/>
      <c r="P1637" s="117"/>
      <c r="Q1637" s="69"/>
      <c r="R1637" s="69"/>
      <c r="S1637" s="69"/>
      <c r="T1637" s="69"/>
      <c r="AI1637" s="254"/>
      <c r="AO1637" s="69"/>
    </row>
    <row r="1638" s="67" customFormat="1" customHeight="1" spans="6:41">
      <c r="F1638" s="69"/>
      <c r="G1638" s="262" t="str">
        <f t="shared" si="31"/>
        <v/>
      </c>
      <c r="H1638" s="69"/>
      <c r="I1638" s="69"/>
      <c r="J1638" s="69"/>
      <c r="K1638" s="69"/>
      <c r="L1638" s="69"/>
      <c r="P1638" s="117"/>
      <c r="Q1638" s="69"/>
      <c r="R1638" s="69"/>
      <c r="S1638" s="69"/>
      <c r="T1638" s="69"/>
      <c r="AI1638" s="254"/>
      <c r="AO1638" s="69"/>
    </row>
    <row r="1639" s="67" customFormat="1" customHeight="1" spans="6:41">
      <c r="F1639" s="69"/>
      <c r="G1639" s="262" t="str">
        <f t="shared" si="31"/>
        <v/>
      </c>
      <c r="H1639" s="69"/>
      <c r="I1639" s="69"/>
      <c r="J1639" s="69"/>
      <c r="K1639" s="69"/>
      <c r="L1639" s="69"/>
      <c r="P1639" s="117"/>
      <c r="Q1639" s="69"/>
      <c r="R1639" s="69"/>
      <c r="S1639" s="69"/>
      <c r="T1639" s="69"/>
      <c r="AI1639" s="254"/>
      <c r="AO1639" s="69"/>
    </row>
    <row r="1640" s="67" customFormat="1" customHeight="1" spans="6:41">
      <c r="F1640" s="69"/>
      <c r="G1640" s="262" t="str">
        <f t="shared" si="31"/>
        <v/>
      </c>
      <c r="H1640" s="69"/>
      <c r="I1640" s="69"/>
      <c r="J1640" s="69"/>
      <c r="K1640" s="69"/>
      <c r="L1640" s="69"/>
      <c r="P1640" s="117"/>
      <c r="Q1640" s="69"/>
      <c r="R1640" s="69"/>
      <c r="S1640" s="69"/>
      <c r="T1640" s="69"/>
      <c r="AI1640" s="254"/>
      <c r="AO1640" s="69"/>
    </row>
    <row r="1641" s="67" customFormat="1" customHeight="1" spans="6:41">
      <c r="F1641" s="69"/>
      <c r="G1641" s="262" t="str">
        <f t="shared" si="31"/>
        <v/>
      </c>
      <c r="H1641" s="69"/>
      <c r="I1641" s="69"/>
      <c r="J1641" s="69"/>
      <c r="K1641" s="69"/>
      <c r="L1641" s="69"/>
      <c r="P1641" s="117"/>
      <c r="Q1641" s="69"/>
      <c r="R1641" s="69"/>
      <c r="S1641" s="69"/>
      <c r="T1641" s="69"/>
      <c r="AI1641" s="254"/>
      <c r="AO1641" s="69"/>
    </row>
    <row r="1642" s="67" customFormat="1" customHeight="1" spans="6:41">
      <c r="F1642" s="69"/>
      <c r="G1642" s="262" t="str">
        <f t="shared" si="31"/>
        <v/>
      </c>
      <c r="H1642" s="69"/>
      <c r="I1642" s="69"/>
      <c r="J1642" s="69"/>
      <c r="K1642" s="69"/>
      <c r="L1642" s="69"/>
      <c r="P1642" s="117"/>
      <c r="Q1642" s="69"/>
      <c r="R1642" s="69"/>
      <c r="S1642" s="69"/>
      <c r="T1642" s="69"/>
      <c r="AI1642" s="254"/>
      <c r="AO1642" s="69"/>
    </row>
    <row r="1643" s="67" customFormat="1" customHeight="1" spans="6:41">
      <c r="F1643" s="69"/>
      <c r="G1643" s="262" t="str">
        <f t="shared" si="31"/>
        <v/>
      </c>
      <c r="H1643" s="69"/>
      <c r="I1643" s="69"/>
      <c r="J1643" s="69"/>
      <c r="K1643" s="69"/>
      <c r="L1643" s="69"/>
      <c r="P1643" s="117"/>
      <c r="Q1643" s="69"/>
      <c r="R1643" s="69"/>
      <c r="S1643" s="69"/>
      <c r="T1643" s="69"/>
      <c r="AI1643" s="254"/>
      <c r="AO1643" s="69"/>
    </row>
    <row r="1644" s="67" customFormat="1" customHeight="1" spans="6:41">
      <c r="F1644" s="69"/>
      <c r="G1644" s="262" t="str">
        <f t="shared" si="31"/>
        <v/>
      </c>
      <c r="H1644" s="69"/>
      <c r="I1644" s="69"/>
      <c r="J1644" s="69"/>
      <c r="K1644" s="69"/>
      <c r="L1644" s="69"/>
      <c r="P1644" s="117"/>
      <c r="Q1644" s="69"/>
      <c r="R1644" s="69"/>
      <c r="S1644" s="69"/>
      <c r="T1644" s="69"/>
      <c r="AI1644" s="254"/>
      <c r="AO1644" s="69"/>
    </row>
    <row r="1645" s="67" customFormat="1" customHeight="1" spans="6:41">
      <c r="F1645" s="69"/>
      <c r="G1645" s="262" t="str">
        <f t="shared" si="31"/>
        <v/>
      </c>
      <c r="H1645" s="69"/>
      <c r="I1645" s="69"/>
      <c r="J1645" s="69"/>
      <c r="K1645" s="69"/>
      <c r="L1645" s="69"/>
      <c r="P1645" s="117"/>
      <c r="Q1645" s="69"/>
      <c r="R1645" s="69"/>
      <c r="S1645" s="69"/>
      <c r="T1645" s="69"/>
      <c r="AI1645" s="254"/>
      <c r="AO1645" s="69"/>
    </row>
    <row r="1646" s="67" customFormat="1" customHeight="1" spans="6:41">
      <c r="F1646" s="69"/>
      <c r="G1646" s="262" t="str">
        <f t="shared" si="31"/>
        <v/>
      </c>
      <c r="H1646" s="69"/>
      <c r="I1646" s="69"/>
      <c r="J1646" s="69"/>
      <c r="K1646" s="69"/>
      <c r="L1646" s="69"/>
      <c r="P1646" s="117"/>
      <c r="Q1646" s="69"/>
      <c r="R1646" s="69"/>
      <c r="S1646" s="69"/>
      <c r="T1646" s="69"/>
      <c r="AI1646" s="254"/>
      <c r="AO1646" s="69"/>
    </row>
    <row r="1647" s="67" customFormat="1" customHeight="1" spans="6:41">
      <c r="F1647" s="69"/>
      <c r="G1647" s="262" t="str">
        <f t="shared" si="31"/>
        <v/>
      </c>
      <c r="H1647" s="69"/>
      <c r="I1647" s="69"/>
      <c r="J1647" s="69"/>
      <c r="K1647" s="69"/>
      <c r="L1647" s="69"/>
      <c r="P1647" s="117"/>
      <c r="Q1647" s="69"/>
      <c r="R1647" s="69"/>
      <c r="S1647" s="69"/>
      <c r="T1647" s="69"/>
      <c r="AI1647" s="254"/>
      <c r="AO1647" s="69"/>
    </row>
    <row r="1648" s="67" customFormat="1" customHeight="1" spans="6:41">
      <c r="F1648" s="69"/>
      <c r="G1648" s="262" t="str">
        <f t="shared" si="31"/>
        <v/>
      </c>
      <c r="H1648" s="69"/>
      <c r="I1648" s="69"/>
      <c r="J1648" s="69"/>
      <c r="K1648" s="69"/>
      <c r="L1648" s="69"/>
      <c r="P1648" s="117"/>
      <c r="Q1648" s="69"/>
      <c r="R1648" s="69"/>
      <c r="S1648" s="69"/>
      <c r="T1648" s="69"/>
      <c r="AI1648" s="254"/>
      <c r="AO1648" s="69"/>
    </row>
    <row r="1649" s="67" customFormat="1" customHeight="1" spans="6:41">
      <c r="F1649" s="69"/>
      <c r="G1649" s="262" t="str">
        <f t="shared" si="31"/>
        <v/>
      </c>
      <c r="H1649" s="69"/>
      <c r="I1649" s="69"/>
      <c r="J1649" s="69"/>
      <c r="K1649" s="69"/>
      <c r="L1649" s="69"/>
      <c r="P1649" s="117"/>
      <c r="Q1649" s="69"/>
      <c r="R1649" s="69"/>
      <c r="S1649" s="69"/>
      <c r="T1649" s="69"/>
      <c r="AI1649" s="254"/>
      <c r="AO1649" s="69"/>
    </row>
    <row r="1650" s="67" customFormat="1" customHeight="1" spans="6:41">
      <c r="F1650" s="69"/>
      <c r="G1650" s="262" t="str">
        <f t="shared" si="31"/>
        <v/>
      </c>
      <c r="H1650" s="69"/>
      <c r="I1650" s="69"/>
      <c r="J1650" s="69"/>
      <c r="K1650" s="69"/>
      <c r="L1650" s="69"/>
      <c r="P1650" s="117"/>
      <c r="Q1650" s="69"/>
      <c r="R1650" s="69"/>
      <c r="S1650" s="69"/>
      <c r="T1650" s="69"/>
      <c r="AI1650" s="254"/>
      <c r="AO1650" s="69"/>
    </row>
    <row r="1651" s="67" customFormat="1" customHeight="1" spans="6:41">
      <c r="F1651" s="69"/>
      <c r="G1651" s="262" t="str">
        <f t="shared" si="31"/>
        <v/>
      </c>
      <c r="H1651" s="69"/>
      <c r="I1651" s="69"/>
      <c r="J1651" s="69"/>
      <c r="K1651" s="69"/>
      <c r="L1651" s="69"/>
      <c r="P1651" s="117"/>
      <c r="Q1651" s="69"/>
      <c r="R1651" s="69"/>
      <c r="S1651" s="69"/>
      <c r="T1651" s="69"/>
      <c r="AI1651" s="254"/>
      <c r="AO1651" s="69"/>
    </row>
    <row r="1652" s="67" customFormat="1" customHeight="1" spans="6:41">
      <c r="F1652" s="69"/>
      <c r="G1652" s="262" t="str">
        <f t="shared" si="31"/>
        <v/>
      </c>
      <c r="H1652" s="69"/>
      <c r="I1652" s="69"/>
      <c r="J1652" s="69"/>
      <c r="K1652" s="69"/>
      <c r="L1652" s="69"/>
      <c r="P1652" s="117"/>
      <c r="Q1652" s="69"/>
      <c r="R1652" s="69"/>
      <c r="S1652" s="69"/>
      <c r="T1652" s="69"/>
      <c r="AI1652" s="254"/>
      <c r="AO1652" s="69"/>
    </row>
    <row r="1653" s="67" customFormat="1" customHeight="1" spans="6:41">
      <c r="F1653" s="69"/>
      <c r="G1653" s="262" t="str">
        <f t="shared" si="31"/>
        <v/>
      </c>
      <c r="H1653" s="69"/>
      <c r="I1653" s="69"/>
      <c r="J1653" s="69"/>
      <c r="K1653" s="69"/>
      <c r="L1653" s="69"/>
      <c r="P1653" s="117"/>
      <c r="Q1653" s="69"/>
      <c r="R1653" s="69"/>
      <c r="S1653" s="69"/>
      <c r="T1653" s="69"/>
      <c r="AI1653" s="254"/>
      <c r="AO1653" s="69"/>
    </row>
    <row r="1654" s="67" customFormat="1" customHeight="1" spans="6:41">
      <c r="F1654" s="69"/>
      <c r="G1654" s="262" t="str">
        <f t="shared" si="31"/>
        <v/>
      </c>
      <c r="H1654" s="69"/>
      <c r="I1654" s="69"/>
      <c r="J1654" s="69"/>
      <c r="K1654" s="69"/>
      <c r="L1654" s="69"/>
      <c r="P1654" s="117"/>
      <c r="Q1654" s="69"/>
      <c r="R1654" s="69"/>
      <c r="S1654" s="69"/>
      <c r="T1654" s="69"/>
      <c r="AI1654" s="254"/>
      <c r="AO1654" s="69"/>
    </row>
    <row r="1655" s="67" customFormat="1" customHeight="1" spans="6:41">
      <c r="F1655" s="69"/>
      <c r="G1655" s="262" t="str">
        <f t="shared" si="31"/>
        <v/>
      </c>
      <c r="H1655" s="69"/>
      <c r="I1655" s="69"/>
      <c r="J1655" s="69"/>
      <c r="K1655" s="69"/>
      <c r="L1655" s="69"/>
      <c r="P1655" s="117"/>
      <c r="Q1655" s="69"/>
      <c r="R1655" s="69"/>
      <c r="S1655" s="69"/>
      <c r="T1655" s="69"/>
      <c r="AI1655" s="254"/>
      <c r="AO1655" s="69"/>
    </row>
    <row r="1656" s="67" customFormat="1" customHeight="1" spans="6:41">
      <c r="F1656" s="69"/>
      <c r="G1656" s="262" t="str">
        <f t="shared" si="31"/>
        <v/>
      </c>
      <c r="H1656" s="69"/>
      <c r="I1656" s="69"/>
      <c r="J1656" s="69"/>
      <c r="K1656" s="69"/>
      <c r="L1656" s="69"/>
      <c r="P1656" s="117"/>
      <c r="Q1656" s="69"/>
      <c r="R1656" s="69"/>
      <c r="S1656" s="69"/>
      <c r="T1656" s="69"/>
      <c r="AI1656" s="254"/>
      <c r="AO1656" s="69"/>
    </row>
    <row r="1657" s="67" customFormat="1" customHeight="1" spans="6:41">
      <c r="F1657" s="69"/>
      <c r="G1657" s="262" t="str">
        <f t="shared" si="31"/>
        <v/>
      </c>
      <c r="H1657" s="69"/>
      <c r="I1657" s="69"/>
      <c r="J1657" s="69"/>
      <c r="K1657" s="69"/>
      <c r="L1657" s="69"/>
      <c r="P1657" s="117"/>
      <c r="Q1657" s="69"/>
      <c r="R1657" s="69"/>
      <c r="S1657" s="69"/>
      <c r="T1657" s="69"/>
      <c r="AI1657" s="254"/>
      <c r="AO1657" s="69"/>
    </row>
    <row r="1658" s="67" customFormat="1" customHeight="1" spans="6:41">
      <c r="F1658" s="69"/>
      <c r="G1658" s="262" t="str">
        <f t="shared" si="31"/>
        <v/>
      </c>
      <c r="H1658" s="69"/>
      <c r="I1658" s="69"/>
      <c r="J1658" s="69"/>
      <c r="K1658" s="69"/>
      <c r="L1658" s="69"/>
      <c r="P1658" s="117"/>
      <c r="Q1658" s="69"/>
      <c r="R1658" s="69"/>
      <c r="S1658" s="69"/>
      <c r="T1658" s="69"/>
      <c r="AI1658" s="254"/>
      <c r="AO1658" s="69"/>
    </row>
    <row r="1659" s="67" customFormat="1" customHeight="1" spans="6:41">
      <c r="F1659" s="69"/>
      <c r="G1659" s="262" t="str">
        <f t="shared" si="31"/>
        <v/>
      </c>
      <c r="H1659" s="69"/>
      <c r="I1659" s="69"/>
      <c r="J1659" s="69"/>
      <c r="K1659" s="69"/>
      <c r="L1659" s="69"/>
      <c r="P1659" s="117"/>
      <c r="Q1659" s="69"/>
      <c r="R1659" s="69"/>
      <c r="S1659" s="69"/>
      <c r="T1659" s="69"/>
      <c r="AI1659" s="254"/>
      <c r="AO1659" s="69"/>
    </row>
    <row r="1660" s="67" customFormat="1" customHeight="1" spans="6:41">
      <c r="F1660" s="69"/>
      <c r="G1660" s="262" t="str">
        <f t="shared" si="31"/>
        <v/>
      </c>
      <c r="H1660" s="69"/>
      <c r="I1660" s="69"/>
      <c r="J1660" s="69"/>
      <c r="K1660" s="69"/>
      <c r="L1660" s="69"/>
      <c r="P1660" s="117"/>
      <c r="Q1660" s="69"/>
      <c r="R1660" s="69"/>
      <c r="S1660" s="69"/>
      <c r="T1660" s="69"/>
      <c r="AI1660" s="254"/>
      <c r="AO1660" s="69"/>
    </row>
    <row r="1661" s="67" customFormat="1" customHeight="1" spans="6:41">
      <c r="F1661" s="69"/>
      <c r="G1661" s="262" t="str">
        <f t="shared" si="31"/>
        <v/>
      </c>
      <c r="H1661" s="69"/>
      <c r="I1661" s="69"/>
      <c r="J1661" s="69"/>
      <c r="K1661" s="69"/>
      <c r="L1661" s="69"/>
      <c r="P1661" s="117"/>
      <c r="Q1661" s="69"/>
      <c r="R1661" s="69"/>
      <c r="S1661" s="69"/>
      <c r="T1661" s="69"/>
      <c r="AI1661" s="254"/>
      <c r="AO1661" s="69"/>
    </row>
    <row r="1662" s="67" customFormat="1" customHeight="1" spans="6:41">
      <c r="F1662" s="69"/>
      <c r="G1662" s="262" t="str">
        <f t="shared" si="31"/>
        <v/>
      </c>
      <c r="H1662" s="69"/>
      <c r="I1662" s="69"/>
      <c r="J1662" s="69"/>
      <c r="K1662" s="69"/>
      <c r="L1662" s="69"/>
      <c r="P1662" s="117"/>
      <c r="Q1662" s="69"/>
      <c r="R1662" s="69"/>
      <c r="S1662" s="69"/>
      <c r="T1662" s="69"/>
      <c r="AI1662" s="254"/>
      <c r="AO1662" s="69"/>
    </row>
    <row r="1663" s="67" customFormat="1" customHeight="1" spans="6:41">
      <c r="F1663" s="69"/>
      <c r="G1663" s="262" t="str">
        <f t="shared" si="31"/>
        <v/>
      </c>
      <c r="H1663" s="69"/>
      <c r="I1663" s="69"/>
      <c r="J1663" s="69"/>
      <c r="K1663" s="69"/>
      <c r="L1663" s="69"/>
      <c r="P1663" s="117"/>
      <c r="Q1663" s="69"/>
      <c r="R1663" s="69"/>
      <c r="S1663" s="69"/>
      <c r="T1663" s="69"/>
      <c r="AI1663" s="254"/>
      <c r="AO1663" s="69"/>
    </row>
    <row r="1664" s="67" customFormat="1" customHeight="1" spans="6:41">
      <c r="F1664" s="69"/>
      <c r="G1664" s="262" t="str">
        <f t="shared" si="31"/>
        <v/>
      </c>
      <c r="H1664" s="69"/>
      <c r="I1664" s="69"/>
      <c r="J1664" s="69"/>
      <c r="K1664" s="69"/>
      <c r="L1664" s="69"/>
      <c r="P1664" s="117"/>
      <c r="Q1664" s="69"/>
      <c r="R1664" s="69"/>
      <c r="S1664" s="69"/>
      <c r="T1664" s="69"/>
      <c r="AI1664" s="254"/>
      <c r="AO1664" s="69"/>
    </row>
    <row r="1665" s="67" customFormat="1" customHeight="1" spans="6:41">
      <c r="F1665" s="69"/>
      <c r="G1665" s="262" t="str">
        <f t="shared" si="31"/>
        <v/>
      </c>
      <c r="H1665" s="69"/>
      <c r="I1665" s="69"/>
      <c r="J1665" s="69"/>
      <c r="K1665" s="69"/>
      <c r="L1665" s="69"/>
      <c r="P1665" s="117"/>
      <c r="Q1665" s="69"/>
      <c r="R1665" s="69"/>
      <c r="S1665" s="69"/>
      <c r="T1665" s="69"/>
      <c r="AI1665" s="254"/>
      <c r="AO1665" s="69"/>
    </row>
    <row r="1666" s="67" customFormat="1" customHeight="1" spans="6:41">
      <c r="F1666" s="69"/>
      <c r="G1666" s="262" t="str">
        <f t="shared" ref="G1666:G1729" si="32">IF(H1666="","",IF(H1666=I1666,H1666,_xlfn.CONCAT(H1666,"-",I1666)))</f>
        <v/>
      </c>
      <c r="H1666" s="69"/>
      <c r="I1666" s="69"/>
      <c r="J1666" s="69"/>
      <c r="K1666" s="69"/>
      <c r="L1666" s="69"/>
      <c r="P1666" s="117"/>
      <c r="Q1666" s="69"/>
      <c r="R1666" s="69"/>
      <c r="S1666" s="69"/>
      <c r="T1666" s="69"/>
      <c r="AI1666" s="254"/>
      <c r="AO1666" s="69"/>
    </row>
    <row r="1667" s="67" customFormat="1" customHeight="1" spans="6:41">
      <c r="F1667" s="69"/>
      <c r="G1667" s="262" t="str">
        <f t="shared" si="32"/>
        <v/>
      </c>
      <c r="H1667" s="69"/>
      <c r="I1667" s="69"/>
      <c r="J1667" s="69"/>
      <c r="K1667" s="69"/>
      <c r="L1667" s="69"/>
      <c r="P1667" s="117"/>
      <c r="Q1667" s="69"/>
      <c r="R1667" s="69"/>
      <c r="S1667" s="69"/>
      <c r="T1667" s="69"/>
      <c r="AI1667" s="254"/>
      <c r="AO1667" s="69"/>
    </row>
    <row r="1668" s="67" customFormat="1" customHeight="1" spans="6:41">
      <c r="F1668" s="69"/>
      <c r="G1668" s="262" t="str">
        <f t="shared" si="32"/>
        <v/>
      </c>
      <c r="H1668" s="69"/>
      <c r="I1668" s="69"/>
      <c r="J1668" s="69"/>
      <c r="K1668" s="69"/>
      <c r="L1668" s="69"/>
      <c r="P1668" s="117"/>
      <c r="Q1668" s="69"/>
      <c r="R1668" s="69"/>
      <c r="S1668" s="69"/>
      <c r="T1668" s="69"/>
      <c r="AI1668" s="254"/>
      <c r="AO1668" s="69"/>
    </row>
    <row r="1669" s="67" customFormat="1" customHeight="1" spans="6:41">
      <c r="F1669" s="69"/>
      <c r="G1669" s="262" t="str">
        <f t="shared" si="32"/>
        <v/>
      </c>
      <c r="H1669" s="69"/>
      <c r="I1669" s="69"/>
      <c r="J1669" s="69"/>
      <c r="K1669" s="69"/>
      <c r="L1669" s="69"/>
      <c r="P1669" s="117"/>
      <c r="Q1669" s="69"/>
      <c r="R1669" s="69"/>
      <c r="S1669" s="69"/>
      <c r="T1669" s="69"/>
      <c r="AI1669" s="254"/>
      <c r="AO1669" s="69"/>
    </row>
    <row r="1670" s="67" customFormat="1" customHeight="1" spans="6:41">
      <c r="F1670" s="69"/>
      <c r="G1670" s="262" t="str">
        <f t="shared" si="32"/>
        <v/>
      </c>
      <c r="H1670" s="69"/>
      <c r="I1670" s="69"/>
      <c r="J1670" s="69"/>
      <c r="K1670" s="69"/>
      <c r="L1670" s="69"/>
      <c r="P1670" s="117"/>
      <c r="Q1670" s="69"/>
      <c r="R1670" s="69"/>
      <c r="S1670" s="69"/>
      <c r="T1670" s="69"/>
      <c r="AI1670" s="254"/>
      <c r="AO1670" s="69"/>
    </row>
    <row r="1671" s="67" customFormat="1" customHeight="1" spans="6:41">
      <c r="F1671" s="69"/>
      <c r="G1671" s="262" t="str">
        <f t="shared" si="32"/>
        <v/>
      </c>
      <c r="H1671" s="69"/>
      <c r="I1671" s="69"/>
      <c r="J1671" s="69"/>
      <c r="K1671" s="69"/>
      <c r="L1671" s="69"/>
      <c r="P1671" s="117"/>
      <c r="Q1671" s="69"/>
      <c r="R1671" s="69"/>
      <c r="S1671" s="69"/>
      <c r="T1671" s="69"/>
      <c r="AI1671" s="254"/>
      <c r="AO1671" s="69"/>
    </row>
    <row r="1672" s="67" customFormat="1" customHeight="1" spans="6:41">
      <c r="F1672" s="69"/>
      <c r="G1672" s="262" t="str">
        <f t="shared" si="32"/>
        <v/>
      </c>
      <c r="H1672" s="69"/>
      <c r="I1672" s="69"/>
      <c r="J1672" s="69"/>
      <c r="K1672" s="69"/>
      <c r="L1672" s="69"/>
      <c r="P1672" s="117"/>
      <c r="Q1672" s="69"/>
      <c r="R1672" s="69"/>
      <c r="S1672" s="69"/>
      <c r="T1672" s="69"/>
      <c r="AI1672" s="254"/>
      <c r="AO1672" s="69"/>
    </row>
    <row r="1673" s="67" customFormat="1" customHeight="1" spans="6:41">
      <c r="F1673" s="69"/>
      <c r="G1673" s="262" t="str">
        <f t="shared" si="32"/>
        <v/>
      </c>
      <c r="H1673" s="69"/>
      <c r="I1673" s="69"/>
      <c r="J1673" s="69"/>
      <c r="K1673" s="69"/>
      <c r="L1673" s="69"/>
      <c r="P1673" s="117"/>
      <c r="Q1673" s="69"/>
      <c r="R1673" s="69"/>
      <c r="S1673" s="69"/>
      <c r="T1673" s="69"/>
      <c r="AI1673" s="254"/>
      <c r="AO1673" s="69"/>
    </row>
    <row r="1674" s="67" customFormat="1" customHeight="1" spans="6:41">
      <c r="F1674" s="69"/>
      <c r="G1674" s="262" t="str">
        <f t="shared" si="32"/>
        <v/>
      </c>
      <c r="H1674" s="69"/>
      <c r="I1674" s="69"/>
      <c r="J1674" s="69"/>
      <c r="K1674" s="69"/>
      <c r="L1674" s="69"/>
      <c r="P1674" s="117"/>
      <c r="Q1674" s="69"/>
      <c r="R1674" s="69"/>
      <c r="S1674" s="69"/>
      <c r="T1674" s="69"/>
      <c r="AI1674" s="254"/>
      <c r="AO1674" s="69"/>
    </row>
    <row r="1675" s="67" customFormat="1" customHeight="1" spans="6:41">
      <c r="F1675" s="69"/>
      <c r="G1675" s="262" t="str">
        <f t="shared" si="32"/>
        <v/>
      </c>
      <c r="H1675" s="69"/>
      <c r="I1675" s="69"/>
      <c r="J1675" s="69"/>
      <c r="K1675" s="69"/>
      <c r="L1675" s="69"/>
      <c r="P1675" s="117"/>
      <c r="Q1675" s="69"/>
      <c r="R1675" s="69"/>
      <c r="S1675" s="69"/>
      <c r="T1675" s="69"/>
      <c r="AI1675" s="254"/>
      <c r="AO1675" s="69"/>
    </row>
    <row r="1676" s="67" customFormat="1" customHeight="1" spans="6:41">
      <c r="F1676" s="69"/>
      <c r="G1676" s="262" t="str">
        <f t="shared" si="32"/>
        <v/>
      </c>
      <c r="H1676" s="69"/>
      <c r="I1676" s="69"/>
      <c r="J1676" s="69"/>
      <c r="K1676" s="69"/>
      <c r="L1676" s="69"/>
      <c r="P1676" s="117"/>
      <c r="Q1676" s="69"/>
      <c r="R1676" s="69"/>
      <c r="S1676" s="69"/>
      <c r="T1676" s="69"/>
      <c r="AI1676" s="254"/>
      <c r="AO1676" s="69"/>
    </row>
    <row r="1677" s="67" customFormat="1" customHeight="1" spans="6:41">
      <c r="F1677" s="69"/>
      <c r="G1677" s="262" t="str">
        <f t="shared" si="32"/>
        <v/>
      </c>
      <c r="H1677" s="69"/>
      <c r="I1677" s="69"/>
      <c r="J1677" s="69"/>
      <c r="K1677" s="69"/>
      <c r="L1677" s="69"/>
      <c r="P1677" s="117"/>
      <c r="Q1677" s="69"/>
      <c r="R1677" s="69"/>
      <c r="S1677" s="69"/>
      <c r="T1677" s="69"/>
      <c r="AI1677" s="254"/>
      <c r="AO1677" s="69"/>
    </row>
    <row r="1678" s="67" customFormat="1" customHeight="1" spans="6:41">
      <c r="F1678" s="69"/>
      <c r="G1678" s="262" t="str">
        <f t="shared" si="32"/>
        <v/>
      </c>
      <c r="H1678" s="69"/>
      <c r="I1678" s="69"/>
      <c r="J1678" s="69"/>
      <c r="K1678" s="69"/>
      <c r="L1678" s="69"/>
      <c r="P1678" s="117"/>
      <c r="Q1678" s="69"/>
      <c r="R1678" s="69"/>
      <c r="S1678" s="69"/>
      <c r="T1678" s="69"/>
      <c r="AI1678" s="254"/>
      <c r="AO1678" s="69"/>
    </row>
    <row r="1679" s="67" customFormat="1" customHeight="1" spans="6:41">
      <c r="F1679" s="69"/>
      <c r="G1679" s="262" t="str">
        <f t="shared" si="32"/>
        <v/>
      </c>
      <c r="H1679" s="69"/>
      <c r="I1679" s="69"/>
      <c r="J1679" s="69"/>
      <c r="K1679" s="69"/>
      <c r="L1679" s="69"/>
      <c r="P1679" s="117"/>
      <c r="Q1679" s="69"/>
      <c r="R1679" s="69"/>
      <c r="S1679" s="69"/>
      <c r="T1679" s="69"/>
      <c r="AI1679" s="254"/>
      <c r="AO1679" s="69"/>
    </row>
    <row r="1680" s="67" customFormat="1" customHeight="1" spans="6:41">
      <c r="F1680" s="69"/>
      <c r="G1680" s="262" t="str">
        <f t="shared" si="32"/>
        <v/>
      </c>
      <c r="H1680" s="69"/>
      <c r="I1680" s="69"/>
      <c r="J1680" s="69"/>
      <c r="K1680" s="69"/>
      <c r="L1680" s="69"/>
      <c r="P1680" s="117"/>
      <c r="Q1680" s="69"/>
      <c r="R1680" s="69"/>
      <c r="S1680" s="69"/>
      <c r="T1680" s="69"/>
      <c r="AI1680" s="254"/>
      <c r="AO1680" s="69"/>
    </row>
    <row r="1681" s="67" customFormat="1" customHeight="1" spans="6:41">
      <c r="F1681" s="69"/>
      <c r="G1681" s="262" t="str">
        <f t="shared" si="32"/>
        <v/>
      </c>
      <c r="H1681" s="69"/>
      <c r="I1681" s="69"/>
      <c r="J1681" s="69"/>
      <c r="K1681" s="69"/>
      <c r="L1681" s="69"/>
      <c r="P1681" s="117"/>
      <c r="Q1681" s="69"/>
      <c r="R1681" s="69"/>
      <c r="S1681" s="69"/>
      <c r="T1681" s="69"/>
      <c r="AI1681" s="254"/>
      <c r="AO1681" s="69"/>
    </row>
    <row r="1682" s="67" customFormat="1" customHeight="1" spans="6:41">
      <c r="F1682" s="69"/>
      <c r="G1682" s="262" t="str">
        <f t="shared" si="32"/>
        <v/>
      </c>
      <c r="H1682" s="69"/>
      <c r="I1682" s="69"/>
      <c r="J1682" s="69"/>
      <c r="K1682" s="69"/>
      <c r="L1682" s="69"/>
      <c r="P1682" s="117"/>
      <c r="Q1682" s="69"/>
      <c r="R1682" s="69"/>
      <c r="S1682" s="69"/>
      <c r="T1682" s="69"/>
      <c r="AI1682" s="254"/>
      <c r="AO1682" s="69"/>
    </row>
    <row r="1683" s="67" customFormat="1" customHeight="1" spans="6:41">
      <c r="F1683" s="69"/>
      <c r="G1683" s="262" t="str">
        <f t="shared" si="32"/>
        <v/>
      </c>
      <c r="H1683" s="69"/>
      <c r="I1683" s="69"/>
      <c r="J1683" s="69"/>
      <c r="K1683" s="69"/>
      <c r="L1683" s="69"/>
      <c r="P1683" s="117"/>
      <c r="Q1683" s="69"/>
      <c r="R1683" s="69"/>
      <c r="S1683" s="69"/>
      <c r="T1683" s="69"/>
      <c r="AI1683" s="254"/>
      <c r="AO1683" s="69"/>
    </row>
    <row r="1684" s="67" customFormat="1" customHeight="1" spans="6:41">
      <c r="F1684" s="69"/>
      <c r="G1684" s="262" t="str">
        <f t="shared" si="32"/>
        <v/>
      </c>
      <c r="H1684" s="69"/>
      <c r="I1684" s="69"/>
      <c r="J1684" s="69"/>
      <c r="K1684" s="69"/>
      <c r="L1684" s="69"/>
      <c r="P1684" s="117"/>
      <c r="Q1684" s="69"/>
      <c r="R1684" s="69"/>
      <c r="S1684" s="69"/>
      <c r="T1684" s="69"/>
      <c r="AI1684" s="254"/>
      <c r="AO1684" s="69"/>
    </row>
    <row r="1685" s="67" customFormat="1" customHeight="1" spans="6:41">
      <c r="F1685" s="69"/>
      <c r="G1685" s="262" t="str">
        <f t="shared" si="32"/>
        <v/>
      </c>
      <c r="H1685" s="69"/>
      <c r="I1685" s="69"/>
      <c r="J1685" s="69"/>
      <c r="K1685" s="69"/>
      <c r="L1685" s="69"/>
      <c r="P1685" s="117"/>
      <c r="Q1685" s="69"/>
      <c r="R1685" s="69"/>
      <c r="S1685" s="69"/>
      <c r="T1685" s="69"/>
      <c r="AI1685" s="254"/>
      <c r="AO1685" s="69"/>
    </row>
    <row r="1686" s="67" customFormat="1" customHeight="1" spans="6:41">
      <c r="F1686" s="69"/>
      <c r="G1686" s="262" t="str">
        <f t="shared" si="32"/>
        <v/>
      </c>
      <c r="H1686" s="69"/>
      <c r="I1686" s="69"/>
      <c r="J1686" s="69"/>
      <c r="K1686" s="69"/>
      <c r="L1686" s="69"/>
      <c r="P1686" s="117"/>
      <c r="Q1686" s="69"/>
      <c r="R1686" s="69"/>
      <c r="S1686" s="69"/>
      <c r="T1686" s="69"/>
      <c r="AI1686" s="254"/>
      <c r="AO1686" s="69"/>
    </row>
    <row r="1687" s="67" customFormat="1" customHeight="1" spans="6:41">
      <c r="F1687" s="69"/>
      <c r="G1687" s="262" t="str">
        <f t="shared" si="32"/>
        <v/>
      </c>
      <c r="H1687" s="69"/>
      <c r="I1687" s="69"/>
      <c r="J1687" s="69"/>
      <c r="K1687" s="69"/>
      <c r="L1687" s="69"/>
      <c r="P1687" s="117"/>
      <c r="Q1687" s="69"/>
      <c r="R1687" s="69"/>
      <c r="S1687" s="69"/>
      <c r="T1687" s="69"/>
      <c r="AI1687" s="254"/>
      <c r="AO1687" s="69"/>
    </row>
    <row r="1688" s="67" customFormat="1" customHeight="1" spans="6:41">
      <c r="F1688" s="69"/>
      <c r="G1688" s="262" t="str">
        <f t="shared" si="32"/>
        <v/>
      </c>
      <c r="H1688" s="69"/>
      <c r="I1688" s="69"/>
      <c r="J1688" s="69"/>
      <c r="K1688" s="69"/>
      <c r="L1688" s="69"/>
      <c r="P1688" s="117"/>
      <c r="Q1688" s="69"/>
      <c r="R1688" s="69"/>
      <c r="S1688" s="69"/>
      <c r="T1688" s="69"/>
      <c r="AI1688" s="254"/>
      <c r="AO1688" s="69"/>
    </row>
    <row r="1689" s="67" customFormat="1" customHeight="1" spans="6:41">
      <c r="F1689" s="69"/>
      <c r="G1689" s="262" t="str">
        <f t="shared" si="32"/>
        <v/>
      </c>
      <c r="H1689" s="69"/>
      <c r="I1689" s="69"/>
      <c r="J1689" s="69"/>
      <c r="K1689" s="69"/>
      <c r="L1689" s="69"/>
      <c r="P1689" s="117"/>
      <c r="Q1689" s="69"/>
      <c r="R1689" s="69"/>
      <c r="S1689" s="69"/>
      <c r="T1689" s="69"/>
      <c r="AI1689" s="254"/>
      <c r="AO1689" s="69"/>
    </row>
    <row r="1690" s="67" customFormat="1" customHeight="1" spans="6:41">
      <c r="F1690" s="69"/>
      <c r="G1690" s="262" t="str">
        <f t="shared" si="32"/>
        <v/>
      </c>
      <c r="H1690" s="69"/>
      <c r="I1690" s="69"/>
      <c r="J1690" s="69"/>
      <c r="K1690" s="69"/>
      <c r="L1690" s="69"/>
      <c r="P1690" s="117"/>
      <c r="Q1690" s="69"/>
      <c r="R1690" s="69"/>
      <c r="S1690" s="69"/>
      <c r="T1690" s="69"/>
      <c r="AI1690" s="254"/>
      <c r="AO1690" s="69"/>
    </row>
    <row r="1691" s="67" customFormat="1" customHeight="1" spans="6:41">
      <c r="F1691" s="69"/>
      <c r="G1691" s="262" t="str">
        <f t="shared" si="32"/>
        <v/>
      </c>
      <c r="H1691" s="69"/>
      <c r="I1691" s="69"/>
      <c r="J1691" s="69"/>
      <c r="K1691" s="69"/>
      <c r="L1691" s="69"/>
      <c r="P1691" s="117"/>
      <c r="Q1691" s="69"/>
      <c r="R1691" s="69"/>
      <c r="S1691" s="69"/>
      <c r="T1691" s="69"/>
      <c r="AI1691" s="254"/>
      <c r="AO1691" s="69"/>
    </row>
    <row r="1692" s="67" customFormat="1" customHeight="1" spans="6:41">
      <c r="F1692" s="69"/>
      <c r="G1692" s="262" t="str">
        <f t="shared" si="32"/>
        <v/>
      </c>
      <c r="H1692" s="69"/>
      <c r="I1692" s="69"/>
      <c r="J1692" s="69"/>
      <c r="K1692" s="69"/>
      <c r="L1692" s="69"/>
      <c r="P1692" s="117"/>
      <c r="Q1692" s="69"/>
      <c r="R1692" s="69"/>
      <c r="S1692" s="69"/>
      <c r="T1692" s="69"/>
      <c r="AI1692" s="254"/>
      <c r="AO1692" s="69"/>
    </row>
    <row r="1693" s="67" customFormat="1" customHeight="1" spans="6:41">
      <c r="F1693" s="69"/>
      <c r="G1693" s="262" t="str">
        <f t="shared" si="32"/>
        <v/>
      </c>
      <c r="H1693" s="69"/>
      <c r="I1693" s="69"/>
      <c r="J1693" s="69"/>
      <c r="K1693" s="69"/>
      <c r="L1693" s="69"/>
      <c r="P1693" s="117"/>
      <c r="Q1693" s="69"/>
      <c r="R1693" s="69"/>
      <c r="S1693" s="69"/>
      <c r="T1693" s="69"/>
      <c r="AI1693" s="254"/>
      <c r="AO1693" s="69"/>
    </row>
    <row r="1694" s="67" customFormat="1" customHeight="1" spans="6:41">
      <c r="F1694" s="69"/>
      <c r="G1694" s="262" t="str">
        <f t="shared" si="32"/>
        <v/>
      </c>
      <c r="H1694" s="69"/>
      <c r="I1694" s="69"/>
      <c r="J1694" s="69"/>
      <c r="K1694" s="69"/>
      <c r="L1694" s="69"/>
      <c r="P1694" s="117"/>
      <c r="Q1694" s="69"/>
      <c r="R1694" s="69"/>
      <c r="S1694" s="69"/>
      <c r="T1694" s="69"/>
      <c r="AI1694" s="254"/>
      <c r="AO1694" s="69"/>
    </row>
    <row r="1695" s="67" customFormat="1" customHeight="1" spans="6:41">
      <c r="F1695" s="69"/>
      <c r="G1695" s="262" t="str">
        <f t="shared" si="32"/>
        <v/>
      </c>
      <c r="H1695" s="69"/>
      <c r="I1695" s="69"/>
      <c r="J1695" s="69"/>
      <c r="K1695" s="69"/>
      <c r="L1695" s="69"/>
      <c r="P1695" s="117"/>
      <c r="Q1695" s="69"/>
      <c r="R1695" s="69"/>
      <c r="S1695" s="69"/>
      <c r="T1695" s="69"/>
      <c r="AI1695" s="254"/>
      <c r="AO1695" s="69"/>
    </row>
    <row r="1696" s="67" customFormat="1" customHeight="1" spans="6:41">
      <c r="F1696" s="69"/>
      <c r="G1696" s="262" t="str">
        <f t="shared" si="32"/>
        <v/>
      </c>
      <c r="H1696" s="69"/>
      <c r="I1696" s="69"/>
      <c r="J1696" s="69"/>
      <c r="K1696" s="69"/>
      <c r="L1696" s="69"/>
      <c r="P1696" s="117"/>
      <c r="Q1696" s="69"/>
      <c r="R1696" s="69"/>
      <c r="S1696" s="69"/>
      <c r="T1696" s="69"/>
      <c r="AI1696" s="254"/>
      <c r="AO1696" s="69"/>
    </row>
    <row r="1697" s="67" customFormat="1" customHeight="1" spans="6:41">
      <c r="F1697" s="69"/>
      <c r="G1697" s="262" t="str">
        <f t="shared" si="32"/>
        <v/>
      </c>
      <c r="H1697" s="69"/>
      <c r="I1697" s="69"/>
      <c r="J1697" s="69"/>
      <c r="K1697" s="69"/>
      <c r="L1697" s="69"/>
      <c r="P1697" s="117"/>
      <c r="Q1697" s="69"/>
      <c r="R1697" s="69"/>
      <c r="S1697" s="69"/>
      <c r="T1697" s="69"/>
      <c r="AI1697" s="254"/>
      <c r="AO1697" s="69"/>
    </row>
    <row r="1698" s="67" customFormat="1" customHeight="1" spans="6:41">
      <c r="F1698" s="69"/>
      <c r="G1698" s="262" t="str">
        <f t="shared" si="32"/>
        <v/>
      </c>
      <c r="H1698" s="69"/>
      <c r="I1698" s="69"/>
      <c r="J1698" s="69"/>
      <c r="K1698" s="69"/>
      <c r="L1698" s="69"/>
      <c r="P1698" s="117"/>
      <c r="Q1698" s="69"/>
      <c r="R1698" s="69"/>
      <c r="S1698" s="69"/>
      <c r="T1698" s="69"/>
      <c r="AI1698" s="254"/>
      <c r="AO1698" s="69"/>
    </row>
    <row r="1699" s="67" customFormat="1" customHeight="1" spans="6:41">
      <c r="F1699" s="69"/>
      <c r="G1699" s="262" t="str">
        <f t="shared" si="32"/>
        <v/>
      </c>
      <c r="H1699" s="69"/>
      <c r="I1699" s="69"/>
      <c r="J1699" s="69"/>
      <c r="K1699" s="69"/>
      <c r="L1699" s="69"/>
      <c r="P1699" s="117"/>
      <c r="Q1699" s="69"/>
      <c r="R1699" s="69"/>
      <c r="S1699" s="69"/>
      <c r="T1699" s="69"/>
      <c r="AI1699" s="254"/>
      <c r="AO1699" s="69"/>
    </row>
    <row r="1700" s="67" customFormat="1" customHeight="1" spans="6:41">
      <c r="F1700" s="69"/>
      <c r="G1700" s="262" t="str">
        <f t="shared" si="32"/>
        <v/>
      </c>
      <c r="H1700" s="69"/>
      <c r="I1700" s="69"/>
      <c r="J1700" s="69"/>
      <c r="K1700" s="69"/>
      <c r="L1700" s="69"/>
      <c r="P1700" s="117"/>
      <c r="Q1700" s="69"/>
      <c r="R1700" s="69"/>
      <c r="S1700" s="69"/>
      <c r="T1700" s="69"/>
      <c r="AI1700" s="254"/>
      <c r="AO1700" s="69"/>
    </row>
    <row r="1701" s="67" customFormat="1" customHeight="1" spans="6:41">
      <c r="F1701" s="69"/>
      <c r="G1701" s="262" t="str">
        <f t="shared" si="32"/>
        <v/>
      </c>
      <c r="H1701" s="69"/>
      <c r="I1701" s="69"/>
      <c r="J1701" s="69"/>
      <c r="K1701" s="69"/>
      <c r="L1701" s="69"/>
      <c r="P1701" s="117"/>
      <c r="Q1701" s="69"/>
      <c r="R1701" s="69"/>
      <c r="S1701" s="69"/>
      <c r="T1701" s="69"/>
      <c r="AI1701" s="254"/>
      <c r="AO1701" s="69"/>
    </row>
    <row r="1702" s="67" customFormat="1" customHeight="1" spans="6:41">
      <c r="F1702" s="69"/>
      <c r="G1702" s="262" t="str">
        <f t="shared" si="32"/>
        <v/>
      </c>
      <c r="H1702" s="69"/>
      <c r="I1702" s="69"/>
      <c r="J1702" s="69"/>
      <c r="K1702" s="69"/>
      <c r="L1702" s="69"/>
      <c r="P1702" s="117"/>
      <c r="Q1702" s="69"/>
      <c r="R1702" s="69"/>
      <c r="S1702" s="69"/>
      <c r="T1702" s="69"/>
      <c r="AI1702" s="254"/>
      <c r="AO1702" s="69"/>
    </row>
    <row r="1703" s="67" customFormat="1" customHeight="1" spans="6:41">
      <c r="F1703" s="69"/>
      <c r="G1703" s="262" t="str">
        <f t="shared" si="32"/>
        <v/>
      </c>
      <c r="H1703" s="69"/>
      <c r="I1703" s="69"/>
      <c r="J1703" s="69"/>
      <c r="K1703" s="69"/>
      <c r="L1703" s="69"/>
      <c r="P1703" s="117"/>
      <c r="Q1703" s="69"/>
      <c r="R1703" s="69"/>
      <c r="S1703" s="69"/>
      <c r="T1703" s="69"/>
      <c r="AI1703" s="254"/>
      <c r="AO1703" s="69"/>
    </row>
    <row r="1704" s="67" customFormat="1" customHeight="1" spans="6:41">
      <c r="F1704" s="69"/>
      <c r="G1704" s="262" t="str">
        <f t="shared" si="32"/>
        <v/>
      </c>
      <c r="H1704" s="69"/>
      <c r="I1704" s="69"/>
      <c r="J1704" s="69"/>
      <c r="K1704" s="69"/>
      <c r="L1704" s="69"/>
      <c r="P1704" s="117"/>
      <c r="Q1704" s="69"/>
      <c r="R1704" s="69"/>
      <c r="S1704" s="69"/>
      <c r="T1704" s="69"/>
      <c r="AI1704" s="254"/>
      <c r="AO1704" s="69"/>
    </row>
    <row r="1705" s="67" customFormat="1" customHeight="1" spans="6:41">
      <c r="F1705" s="69"/>
      <c r="G1705" s="262" t="str">
        <f t="shared" si="32"/>
        <v/>
      </c>
      <c r="H1705" s="69"/>
      <c r="I1705" s="69"/>
      <c r="J1705" s="69"/>
      <c r="K1705" s="69"/>
      <c r="L1705" s="69"/>
      <c r="P1705" s="117"/>
      <c r="Q1705" s="69"/>
      <c r="R1705" s="69"/>
      <c r="S1705" s="69"/>
      <c r="T1705" s="69"/>
      <c r="AI1705" s="254"/>
      <c r="AO1705" s="69"/>
    </row>
    <row r="1706" s="67" customFormat="1" customHeight="1" spans="6:41">
      <c r="F1706" s="69"/>
      <c r="G1706" s="262" t="str">
        <f t="shared" si="32"/>
        <v/>
      </c>
      <c r="H1706" s="69"/>
      <c r="I1706" s="69"/>
      <c r="J1706" s="69"/>
      <c r="K1706" s="69"/>
      <c r="L1706" s="69"/>
      <c r="P1706" s="117"/>
      <c r="Q1706" s="69"/>
      <c r="R1706" s="69"/>
      <c r="S1706" s="69"/>
      <c r="T1706" s="69"/>
      <c r="AI1706" s="254"/>
      <c r="AO1706" s="69"/>
    </row>
    <row r="1707" s="67" customFormat="1" customHeight="1" spans="6:41">
      <c r="F1707" s="69"/>
      <c r="G1707" s="262" t="str">
        <f t="shared" si="32"/>
        <v/>
      </c>
      <c r="H1707" s="69"/>
      <c r="I1707" s="69"/>
      <c r="J1707" s="69"/>
      <c r="K1707" s="69"/>
      <c r="L1707" s="69"/>
      <c r="P1707" s="117"/>
      <c r="Q1707" s="69"/>
      <c r="R1707" s="69"/>
      <c r="S1707" s="69"/>
      <c r="T1707" s="69"/>
      <c r="AI1707" s="254"/>
      <c r="AO1707" s="69"/>
    </row>
    <row r="1708" s="67" customFormat="1" customHeight="1" spans="6:41">
      <c r="F1708" s="69"/>
      <c r="G1708" s="262" t="str">
        <f t="shared" si="32"/>
        <v/>
      </c>
      <c r="H1708" s="69"/>
      <c r="I1708" s="69"/>
      <c r="J1708" s="69"/>
      <c r="K1708" s="69"/>
      <c r="L1708" s="69"/>
      <c r="P1708" s="117"/>
      <c r="Q1708" s="69"/>
      <c r="R1708" s="69"/>
      <c r="S1708" s="69"/>
      <c r="T1708" s="69"/>
      <c r="AI1708" s="254"/>
      <c r="AO1708" s="69"/>
    </row>
    <row r="1709" s="67" customFormat="1" customHeight="1" spans="6:41">
      <c r="F1709" s="69"/>
      <c r="G1709" s="262" t="str">
        <f t="shared" si="32"/>
        <v/>
      </c>
      <c r="H1709" s="69"/>
      <c r="I1709" s="69"/>
      <c r="J1709" s="69"/>
      <c r="K1709" s="69"/>
      <c r="L1709" s="69"/>
      <c r="P1709" s="117"/>
      <c r="Q1709" s="69"/>
      <c r="R1709" s="69"/>
      <c r="S1709" s="69"/>
      <c r="T1709" s="69"/>
      <c r="AI1709" s="254"/>
      <c r="AO1709" s="69"/>
    </row>
    <row r="1710" s="67" customFormat="1" customHeight="1" spans="6:41">
      <c r="F1710" s="69"/>
      <c r="G1710" s="262" t="str">
        <f t="shared" si="32"/>
        <v/>
      </c>
      <c r="H1710" s="69"/>
      <c r="I1710" s="69"/>
      <c r="J1710" s="69"/>
      <c r="K1710" s="69"/>
      <c r="L1710" s="69"/>
      <c r="P1710" s="117"/>
      <c r="Q1710" s="69"/>
      <c r="R1710" s="69"/>
      <c r="S1710" s="69"/>
      <c r="T1710" s="69"/>
      <c r="AI1710" s="254"/>
      <c r="AO1710" s="69"/>
    </row>
    <row r="1711" s="67" customFormat="1" customHeight="1" spans="6:41">
      <c r="F1711" s="69"/>
      <c r="G1711" s="262" t="str">
        <f t="shared" si="32"/>
        <v/>
      </c>
      <c r="H1711" s="69"/>
      <c r="I1711" s="69"/>
      <c r="J1711" s="69"/>
      <c r="K1711" s="69"/>
      <c r="L1711" s="69"/>
      <c r="P1711" s="117"/>
      <c r="Q1711" s="69"/>
      <c r="R1711" s="69"/>
      <c r="S1711" s="69"/>
      <c r="T1711" s="69"/>
      <c r="AI1711" s="254"/>
      <c r="AO1711" s="69"/>
    </row>
    <row r="1712" s="67" customFormat="1" customHeight="1" spans="6:41">
      <c r="F1712" s="69"/>
      <c r="G1712" s="262" t="str">
        <f t="shared" si="32"/>
        <v/>
      </c>
      <c r="H1712" s="69"/>
      <c r="I1712" s="69"/>
      <c r="J1712" s="69"/>
      <c r="K1712" s="69"/>
      <c r="L1712" s="69"/>
      <c r="P1712" s="117"/>
      <c r="Q1712" s="69"/>
      <c r="R1712" s="69"/>
      <c r="S1712" s="69"/>
      <c r="T1712" s="69"/>
      <c r="AI1712" s="254"/>
      <c r="AO1712" s="69"/>
    </row>
    <row r="1713" s="67" customFormat="1" customHeight="1" spans="6:41">
      <c r="F1713" s="69"/>
      <c r="G1713" s="262" t="str">
        <f t="shared" si="32"/>
        <v/>
      </c>
      <c r="H1713" s="69"/>
      <c r="I1713" s="69"/>
      <c r="J1713" s="69"/>
      <c r="K1713" s="69"/>
      <c r="L1713" s="69"/>
      <c r="P1713" s="117"/>
      <c r="Q1713" s="69"/>
      <c r="R1713" s="69"/>
      <c r="S1713" s="69"/>
      <c r="T1713" s="69"/>
      <c r="AI1713" s="254"/>
      <c r="AO1713" s="69"/>
    </row>
    <row r="1714" s="67" customFormat="1" customHeight="1" spans="6:41">
      <c r="F1714" s="69"/>
      <c r="G1714" s="262" t="str">
        <f t="shared" si="32"/>
        <v/>
      </c>
      <c r="H1714" s="69"/>
      <c r="I1714" s="69"/>
      <c r="J1714" s="69"/>
      <c r="K1714" s="69"/>
      <c r="L1714" s="69"/>
      <c r="P1714" s="117"/>
      <c r="Q1714" s="69"/>
      <c r="R1714" s="69"/>
      <c r="S1714" s="69"/>
      <c r="T1714" s="69"/>
      <c r="AI1714" s="254"/>
      <c r="AO1714" s="69"/>
    </row>
    <row r="1715" s="67" customFormat="1" customHeight="1" spans="6:41">
      <c r="F1715" s="69"/>
      <c r="G1715" s="262" t="str">
        <f t="shared" si="32"/>
        <v/>
      </c>
      <c r="H1715" s="69"/>
      <c r="I1715" s="69"/>
      <c r="J1715" s="69"/>
      <c r="K1715" s="69"/>
      <c r="L1715" s="69"/>
      <c r="P1715" s="117"/>
      <c r="Q1715" s="69"/>
      <c r="R1715" s="69"/>
      <c r="S1715" s="69"/>
      <c r="T1715" s="69"/>
      <c r="AI1715" s="254"/>
      <c r="AO1715" s="69"/>
    </row>
    <row r="1716" s="67" customFormat="1" customHeight="1" spans="6:41">
      <c r="F1716" s="69"/>
      <c r="G1716" s="262" t="str">
        <f t="shared" si="32"/>
        <v/>
      </c>
      <c r="H1716" s="69"/>
      <c r="I1716" s="69"/>
      <c r="J1716" s="69"/>
      <c r="K1716" s="69"/>
      <c r="L1716" s="69"/>
      <c r="P1716" s="117"/>
      <c r="Q1716" s="69"/>
      <c r="R1716" s="69"/>
      <c r="S1716" s="69"/>
      <c r="T1716" s="69"/>
      <c r="AI1716" s="254"/>
      <c r="AO1716" s="69"/>
    </row>
    <row r="1717" s="67" customFormat="1" customHeight="1" spans="6:41">
      <c r="F1717" s="69"/>
      <c r="G1717" s="262" t="str">
        <f t="shared" si="32"/>
        <v/>
      </c>
      <c r="H1717" s="69"/>
      <c r="I1717" s="69"/>
      <c r="J1717" s="69"/>
      <c r="K1717" s="69"/>
      <c r="L1717" s="69"/>
      <c r="P1717" s="117"/>
      <c r="Q1717" s="69"/>
      <c r="R1717" s="69"/>
      <c r="S1717" s="69"/>
      <c r="T1717" s="69"/>
      <c r="AI1717" s="254"/>
      <c r="AO1717" s="69"/>
    </row>
    <row r="1718" s="67" customFormat="1" customHeight="1" spans="6:41">
      <c r="F1718" s="69"/>
      <c r="G1718" s="262" t="str">
        <f t="shared" si="32"/>
        <v/>
      </c>
      <c r="H1718" s="69"/>
      <c r="I1718" s="69"/>
      <c r="J1718" s="69"/>
      <c r="K1718" s="69"/>
      <c r="L1718" s="69"/>
      <c r="P1718" s="117"/>
      <c r="Q1718" s="69"/>
      <c r="R1718" s="69"/>
      <c r="S1718" s="69"/>
      <c r="T1718" s="69"/>
      <c r="AI1718" s="254"/>
      <c r="AO1718" s="69"/>
    </row>
    <row r="1719" s="67" customFormat="1" customHeight="1" spans="6:41">
      <c r="F1719" s="69"/>
      <c r="G1719" s="262" t="str">
        <f t="shared" si="32"/>
        <v/>
      </c>
      <c r="H1719" s="69"/>
      <c r="I1719" s="69"/>
      <c r="J1719" s="69"/>
      <c r="K1719" s="69"/>
      <c r="L1719" s="69"/>
      <c r="P1719" s="117"/>
      <c r="Q1719" s="69"/>
      <c r="R1719" s="69"/>
      <c r="S1719" s="69"/>
      <c r="T1719" s="69"/>
      <c r="AI1719" s="254"/>
      <c r="AO1719" s="69"/>
    </row>
    <row r="1720" s="67" customFormat="1" customHeight="1" spans="6:41">
      <c r="F1720" s="69"/>
      <c r="G1720" s="262" t="str">
        <f t="shared" si="32"/>
        <v/>
      </c>
      <c r="H1720" s="69"/>
      <c r="I1720" s="69"/>
      <c r="J1720" s="69"/>
      <c r="K1720" s="69"/>
      <c r="L1720" s="69"/>
      <c r="P1720" s="117"/>
      <c r="Q1720" s="69"/>
      <c r="R1720" s="69"/>
      <c r="S1720" s="69"/>
      <c r="T1720" s="69"/>
      <c r="AI1720" s="254"/>
      <c r="AO1720" s="69"/>
    </row>
    <row r="1721" s="67" customFormat="1" customHeight="1" spans="6:41">
      <c r="F1721" s="69"/>
      <c r="G1721" s="262" t="str">
        <f t="shared" si="32"/>
        <v/>
      </c>
      <c r="H1721" s="69"/>
      <c r="I1721" s="69"/>
      <c r="J1721" s="69"/>
      <c r="K1721" s="69"/>
      <c r="L1721" s="69"/>
      <c r="P1721" s="117"/>
      <c r="Q1721" s="69"/>
      <c r="R1721" s="69"/>
      <c r="S1721" s="69"/>
      <c r="T1721" s="69"/>
      <c r="AI1721" s="254"/>
      <c r="AO1721" s="69"/>
    </row>
    <row r="1722" s="67" customFormat="1" customHeight="1" spans="6:41">
      <c r="F1722" s="69"/>
      <c r="G1722" s="262" t="str">
        <f t="shared" si="32"/>
        <v/>
      </c>
      <c r="H1722" s="69"/>
      <c r="I1722" s="69"/>
      <c r="J1722" s="69"/>
      <c r="K1722" s="69"/>
      <c r="L1722" s="69"/>
      <c r="P1722" s="117"/>
      <c r="Q1722" s="69"/>
      <c r="R1722" s="69"/>
      <c r="S1722" s="69"/>
      <c r="T1722" s="69"/>
      <c r="AI1722" s="254"/>
      <c r="AO1722" s="69"/>
    </row>
    <row r="1723" s="67" customFormat="1" customHeight="1" spans="6:41">
      <c r="F1723" s="69"/>
      <c r="G1723" s="262" t="str">
        <f t="shared" si="32"/>
        <v/>
      </c>
      <c r="H1723" s="69"/>
      <c r="I1723" s="69"/>
      <c r="J1723" s="69"/>
      <c r="K1723" s="69"/>
      <c r="L1723" s="69"/>
      <c r="P1723" s="117"/>
      <c r="Q1723" s="69"/>
      <c r="R1723" s="69"/>
      <c r="S1723" s="69"/>
      <c r="T1723" s="69"/>
      <c r="AI1723" s="254"/>
      <c r="AO1723" s="69"/>
    </row>
    <row r="1724" s="67" customFormat="1" customHeight="1" spans="6:41">
      <c r="F1724" s="69"/>
      <c r="G1724" s="262" t="str">
        <f t="shared" si="32"/>
        <v/>
      </c>
      <c r="H1724" s="69"/>
      <c r="I1724" s="69"/>
      <c r="J1724" s="69"/>
      <c r="K1724" s="69"/>
      <c r="L1724" s="69"/>
      <c r="P1724" s="117"/>
      <c r="Q1724" s="69"/>
      <c r="R1724" s="69"/>
      <c r="S1724" s="69"/>
      <c r="T1724" s="69"/>
      <c r="AI1724" s="254"/>
      <c r="AO1724" s="69"/>
    </row>
    <row r="1725" s="67" customFormat="1" customHeight="1" spans="6:41">
      <c r="F1725" s="69"/>
      <c r="G1725" s="262" t="str">
        <f t="shared" si="32"/>
        <v/>
      </c>
      <c r="H1725" s="69"/>
      <c r="I1725" s="69"/>
      <c r="J1725" s="69"/>
      <c r="K1725" s="69"/>
      <c r="L1725" s="69"/>
      <c r="P1725" s="117"/>
      <c r="Q1725" s="69"/>
      <c r="R1725" s="69"/>
      <c r="S1725" s="69"/>
      <c r="T1725" s="69"/>
      <c r="AI1725" s="254"/>
      <c r="AO1725" s="69"/>
    </row>
    <row r="1726" s="67" customFormat="1" customHeight="1" spans="6:41">
      <c r="F1726" s="69"/>
      <c r="G1726" s="262" t="str">
        <f t="shared" si="32"/>
        <v/>
      </c>
      <c r="H1726" s="69"/>
      <c r="I1726" s="69"/>
      <c r="J1726" s="69"/>
      <c r="K1726" s="69"/>
      <c r="L1726" s="69"/>
      <c r="P1726" s="117"/>
      <c r="Q1726" s="69"/>
      <c r="R1726" s="69"/>
      <c r="S1726" s="69"/>
      <c r="T1726" s="69"/>
      <c r="AI1726" s="254"/>
      <c r="AO1726" s="69"/>
    </row>
    <row r="1727" s="67" customFormat="1" customHeight="1" spans="6:41">
      <c r="F1727" s="69"/>
      <c r="G1727" s="262" t="str">
        <f t="shared" si="32"/>
        <v/>
      </c>
      <c r="H1727" s="69"/>
      <c r="I1727" s="69"/>
      <c r="J1727" s="69"/>
      <c r="K1727" s="69"/>
      <c r="L1727" s="69"/>
      <c r="P1727" s="117"/>
      <c r="Q1727" s="69"/>
      <c r="R1727" s="69"/>
      <c r="S1727" s="69"/>
      <c r="T1727" s="69"/>
      <c r="AI1727" s="254"/>
      <c r="AO1727" s="69"/>
    </row>
    <row r="1728" s="67" customFormat="1" customHeight="1" spans="6:41">
      <c r="F1728" s="69"/>
      <c r="G1728" s="262" t="str">
        <f t="shared" si="32"/>
        <v/>
      </c>
      <c r="H1728" s="69"/>
      <c r="I1728" s="69"/>
      <c r="J1728" s="69"/>
      <c r="K1728" s="69"/>
      <c r="L1728" s="69"/>
      <c r="P1728" s="117"/>
      <c r="Q1728" s="69"/>
      <c r="R1728" s="69"/>
      <c r="S1728" s="69"/>
      <c r="T1728" s="69"/>
      <c r="AI1728" s="254"/>
      <c r="AO1728" s="69"/>
    </row>
    <row r="1729" s="67" customFormat="1" customHeight="1" spans="6:41">
      <c r="F1729" s="69"/>
      <c r="G1729" s="262" t="str">
        <f t="shared" si="32"/>
        <v/>
      </c>
      <c r="H1729" s="69"/>
      <c r="I1729" s="69"/>
      <c r="J1729" s="69"/>
      <c r="K1729" s="69"/>
      <c r="L1729" s="69"/>
      <c r="P1729" s="117"/>
      <c r="Q1729" s="69"/>
      <c r="R1729" s="69"/>
      <c r="S1729" s="69"/>
      <c r="T1729" s="69"/>
      <c r="AI1729" s="254"/>
      <c r="AO1729" s="69"/>
    </row>
    <row r="1730" s="67" customFormat="1" customHeight="1" spans="6:41">
      <c r="F1730" s="69"/>
      <c r="G1730" s="262" t="str">
        <f t="shared" ref="G1730:G1793" si="33">IF(H1730="","",IF(H1730=I1730,H1730,_xlfn.CONCAT(H1730,"-",I1730)))</f>
        <v/>
      </c>
      <c r="H1730" s="69"/>
      <c r="I1730" s="69"/>
      <c r="J1730" s="69"/>
      <c r="K1730" s="69"/>
      <c r="L1730" s="69"/>
      <c r="P1730" s="117"/>
      <c r="Q1730" s="69"/>
      <c r="R1730" s="69"/>
      <c r="S1730" s="69"/>
      <c r="T1730" s="69"/>
      <c r="AI1730" s="254"/>
      <c r="AO1730" s="69"/>
    </row>
    <row r="1731" s="67" customFormat="1" customHeight="1" spans="6:41">
      <c r="F1731" s="69"/>
      <c r="G1731" s="262" t="str">
        <f t="shared" si="33"/>
        <v/>
      </c>
      <c r="H1731" s="69"/>
      <c r="I1731" s="69"/>
      <c r="J1731" s="69"/>
      <c r="K1731" s="69"/>
      <c r="L1731" s="69"/>
      <c r="P1731" s="117"/>
      <c r="Q1731" s="69"/>
      <c r="R1731" s="69"/>
      <c r="S1731" s="69"/>
      <c r="T1731" s="69"/>
      <c r="AI1731" s="254"/>
      <c r="AO1731" s="69"/>
    </row>
    <row r="1732" s="67" customFormat="1" customHeight="1" spans="6:41">
      <c r="F1732" s="69"/>
      <c r="G1732" s="262" t="str">
        <f t="shared" si="33"/>
        <v/>
      </c>
      <c r="H1732" s="69"/>
      <c r="I1732" s="69"/>
      <c r="J1732" s="69"/>
      <c r="K1732" s="69"/>
      <c r="L1732" s="69"/>
      <c r="P1732" s="117"/>
      <c r="Q1732" s="69"/>
      <c r="R1732" s="69"/>
      <c r="S1732" s="69"/>
      <c r="T1732" s="69"/>
      <c r="AI1732" s="254"/>
      <c r="AO1732" s="69"/>
    </row>
    <row r="1733" s="67" customFormat="1" customHeight="1" spans="6:41">
      <c r="F1733" s="69"/>
      <c r="G1733" s="262" t="str">
        <f t="shared" si="33"/>
        <v/>
      </c>
      <c r="H1733" s="69"/>
      <c r="I1733" s="69"/>
      <c r="J1733" s="69"/>
      <c r="K1733" s="69"/>
      <c r="L1733" s="69"/>
      <c r="P1733" s="117"/>
      <c r="Q1733" s="69"/>
      <c r="R1733" s="69"/>
      <c r="S1733" s="69"/>
      <c r="T1733" s="69"/>
      <c r="AI1733" s="254"/>
      <c r="AO1733" s="69"/>
    </row>
    <row r="1734" s="67" customFormat="1" customHeight="1" spans="6:41">
      <c r="F1734" s="69"/>
      <c r="G1734" s="262" t="str">
        <f t="shared" si="33"/>
        <v/>
      </c>
      <c r="H1734" s="69"/>
      <c r="I1734" s="69"/>
      <c r="J1734" s="69"/>
      <c r="K1734" s="69"/>
      <c r="L1734" s="69"/>
      <c r="P1734" s="117"/>
      <c r="Q1734" s="69"/>
      <c r="R1734" s="69"/>
      <c r="S1734" s="69"/>
      <c r="T1734" s="69"/>
      <c r="AI1734" s="254"/>
      <c r="AO1734" s="69"/>
    </row>
    <row r="1735" s="67" customFormat="1" customHeight="1" spans="6:41">
      <c r="F1735" s="69"/>
      <c r="G1735" s="262" t="str">
        <f t="shared" si="33"/>
        <v/>
      </c>
      <c r="H1735" s="69"/>
      <c r="I1735" s="69"/>
      <c r="J1735" s="69"/>
      <c r="K1735" s="69"/>
      <c r="L1735" s="69"/>
      <c r="P1735" s="117"/>
      <c r="Q1735" s="69"/>
      <c r="R1735" s="69"/>
      <c r="S1735" s="69"/>
      <c r="T1735" s="69"/>
      <c r="AI1735" s="254"/>
      <c r="AO1735" s="69"/>
    </row>
    <row r="1736" s="67" customFormat="1" customHeight="1" spans="6:41">
      <c r="F1736" s="69"/>
      <c r="G1736" s="262" t="str">
        <f t="shared" si="33"/>
        <v/>
      </c>
      <c r="H1736" s="69"/>
      <c r="I1736" s="69"/>
      <c r="J1736" s="69"/>
      <c r="K1736" s="69"/>
      <c r="L1736" s="69"/>
      <c r="P1736" s="117"/>
      <c r="Q1736" s="69"/>
      <c r="R1736" s="69"/>
      <c r="S1736" s="69"/>
      <c r="T1736" s="69"/>
      <c r="AI1736" s="254"/>
      <c r="AO1736" s="69"/>
    </row>
    <row r="1737" s="67" customFormat="1" customHeight="1" spans="6:41">
      <c r="F1737" s="69"/>
      <c r="G1737" s="262" t="str">
        <f t="shared" si="33"/>
        <v/>
      </c>
      <c r="H1737" s="69"/>
      <c r="I1737" s="69"/>
      <c r="J1737" s="69"/>
      <c r="K1737" s="69"/>
      <c r="L1737" s="69"/>
      <c r="P1737" s="117"/>
      <c r="Q1737" s="69"/>
      <c r="R1737" s="69"/>
      <c r="S1737" s="69"/>
      <c r="T1737" s="69"/>
      <c r="AI1737" s="254"/>
      <c r="AO1737" s="69"/>
    </row>
    <row r="1738" s="67" customFormat="1" customHeight="1" spans="6:41">
      <c r="F1738" s="69"/>
      <c r="G1738" s="262" t="str">
        <f t="shared" si="33"/>
        <v/>
      </c>
      <c r="H1738" s="69"/>
      <c r="I1738" s="69"/>
      <c r="J1738" s="69"/>
      <c r="K1738" s="69"/>
      <c r="L1738" s="69"/>
      <c r="P1738" s="117"/>
      <c r="Q1738" s="69"/>
      <c r="R1738" s="69"/>
      <c r="S1738" s="69"/>
      <c r="T1738" s="69"/>
      <c r="AI1738" s="254"/>
      <c r="AO1738" s="69"/>
    </row>
    <row r="1739" s="67" customFormat="1" customHeight="1" spans="6:41">
      <c r="F1739" s="69"/>
      <c r="G1739" s="262" t="str">
        <f t="shared" si="33"/>
        <v/>
      </c>
      <c r="H1739" s="69"/>
      <c r="I1739" s="69"/>
      <c r="J1739" s="69"/>
      <c r="K1739" s="69"/>
      <c r="L1739" s="69"/>
      <c r="P1739" s="117"/>
      <c r="Q1739" s="69"/>
      <c r="R1739" s="69"/>
      <c r="S1739" s="69"/>
      <c r="T1739" s="69"/>
      <c r="AI1739" s="254"/>
      <c r="AO1739" s="69"/>
    </row>
    <row r="1740" s="67" customFormat="1" customHeight="1" spans="6:41">
      <c r="F1740" s="69"/>
      <c r="G1740" s="262" t="str">
        <f t="shared" si="33"/>
        <v/>
      </c>
      <c r="H1740" s="69"/>
      <c r="I1740" s="69"/>
      <c r="J1740" s="69"/>
      <c r="K1740" s="69"/>
      <c r="L1740" s="69"/>
      <c r="P1740" s="117"/>
      <c r="Q1740" s="69"/>
      <c r="R1740" s="69"/>
      <c r="S1740" s="69"/>
      <c r="T1740" s="69"/>
      <c r="AI1740" s="254"/>
      <c r="AO1740" s="69"/>
    </row>
    <row r="1741" s="67" customFormat="1" customHeight="1" spans="6:41">
      <c r="F1741" s="69"/>
      <c r="G1741" s="262" t="str">
        <f t="shared" si="33"/>
        <v/>
      </c>
      <c r="H1741" s="69"/>
      <c r="I1741" s="69"/>
      <c r="J1741" s="69"/>
      <c r="K1741" s="69"/>
      <c r="L1741" s="69"/>
      <c r="P1741" s="117"/>
      <c r="Q1741" s="69"/>
      <c r="R1741" s="69"/>
      <c r="S1741" s="69"/>
      <c r="T1741" s="69"/>
      <c r="AI1741" s="254"/>
      <c r="AO1741" s="69"/>
    </row>
    <row r="1742" s="67" customFormat="1" customHeight="1" spans="6:41">
      <c r="F1742" s="69"/>
      <c r="G1742" s="262" t="str">
        <f t="shared" si="33"/>
        <v/>
      </c>
      <c r="H1742" s="69"/>
      <c r="I1742" s="69"/>
      <c r="J1742" s="69"/>
      <c r="K1742" s="69"/>
      <c r="L1742" s="69"/>
      <c r="P1742" s="117"/>
      <c r="Q1742" s="69"/>
      <c r="R1742" s="69"/>
      <c r="S1742" s="69"/>
      <c r="T1742" s="69"/>
      <c r="AI1742" s="254"/>
      <c r="AO1742" s="69"/>
    </row>
    <row r="1743" s="67" customFormat="1" customHeight="1" spans="6:41">
      <c r="F1743" s="69"/>
      <c r="G1743" s="262" t="str">
        <f t="shared" si="33"/>
        <v/>
      </c>
      <c r="H1743" s="69"/>
      <c r="I1743" s="69"/>
      <c r="J1743" s="69"/>
      <c r="K1743" s="69"/>
      <c r="L1743" s="69"/>
      <c r="P1743" s="117"/>
      <c r="Q1743" s="69"/>
      <c r="R1743" s="69"/>
      <c r="S1743" s="69"/>
      <c r="T1743" s="69"/>
      <c r="AI1743" s="254"/>
      <c r="AO1743" s="69"/>
    </row>
    <row r="1744" s="67" customFormat="1" customHeight="1" spans="6:41">
      <c r="F1744" s="69"/>
      <c r="G1744" s="262" t="str">
        <f t="shared" si="33"/>
        <v/>
      </c>
      <c r="H1744" s="69"/>
      <c r="I1744" s="69"/>
      <c r="J1744" s="69"/>
      <c r="K1744" s="69"/>
      <c r="L1744" s="69"/>
      <c r="P1744" s="117"/>
      <c r="Q1744" s="69"/>
      <c r="R1744" s="69"/>
      <c r="S1744" s="69"/>
      <c r="T1744" s="69"/>
      <c r="AI1744" s="254"/>
      <c r="AO1744" s="69"/>
    </row>
    <row r="1745" s="67" customFormat="1" customHeight="1" spans="6:41">
      <c r="F1745" s="69"/>
      <c r="G1745" s="262" t="str">
        <f t="shared" si="33"/>
        <v/>
      </c>
      <c r="H1745" s="69"/>
      <c r="I1745" s="69"/>
      <c r="J1745" s="69"/>
      <c r="K1745" s="69"/>
      <c r="L1745" s="69"/>
      <c r="P1745" s="117"/>
      <c r="Q1745" s="69"/>
      <c r="R1745" s="69"/>
      <c r="S1745" s="69"/>
      <c r="T1745" s="69"/>
      <c r="AI1745" s="254"/>
      <c r="AO1745" s="69"/>
    </row>
    <row r="1746" s="67" customFormat="1" customHeight="1" spans="6:41">
      <c r="F1746" s="69"/>
      <c r="G1746" s="262" t="str">
        <f t="shared" si="33"/>
        <v/>
      </c>
      <c r="H1746" s="69"/>
      <c r="I1746" s="69"/>
      <c r="J1746" s="69"/>
      <c r="K1746" s="69"/>
      <c r="L1746" s="69"/>
      <c r="P1746" s="117"/>
      <c r="Q1746" s="69"/>
      <c r="R1746" s="69"/>
      <c r="S1746" s="69"/>
      <c r="T1746" s="69"/>
      <c r="AI1746" s="254"/>
      <c r="AO1746" s="69"/>
    </row>
    <row r="1747" s="67" customFormat="1" customHeight="1" spans="6:41">
      <c r="F1747" s="69"/>
      <c r="G1747" s="262" t="str">
        <f t="shared" si="33"/>
        <v/>
      </c>
      <c r="H1747" s="69"/>
      <c r="I1747" s="69"/>
      <c r="J1747" s="69"/>
      <c r="K1747" s="69"/>
      <c r="L1747" s="69"/>
      <c r="P1747" s="117"/>
      <c r="Q1747" s="69"/>
      <c r="R1747" s="69"/>
      <c r="S1747" s="69"/>
      <c r="T1747" s="69"/>
      <c r="AI1747" s="254"/>
      <c r="AO1747" s="69"/>
    </row>
    <row r="1748" s="67" customFormat="1" customHeight="1" spans="6:41">
      <c r="F1748" s="69"/>
      <c r="G1748" s="262" t="str">
        <f t="shared" si="33"/>
        <v/>
      </c>
      <c r="H1748" s="69"/>
      <c r="I1748" s="69"/>
      <c r="J1748" s="69"/>
      <c r="K1748" s="69"/>
      <c r="L1748" s="69"/>
      <c r="P1748" s="117"/>
      <c r="Q1748" s="69"/>
      <c r="R1748" s="69"/>
      <c r="S1748" s="69"/>
      <c r="T1748" s="69"/>
      <c r="AI1748" s="254"/>
      <c r="AO1748" s="69"/>
    </row>
    <row r="1749" s="67" customFormat="1" customHeight="1" spans="6:41">
      <c r="F1749" s="69"/>
      <c r="G1749" s="262" t="str">
        <f t="shared" si="33"/>
        <v/>
      </c>
      <c r="H1749" s="69"/>
      <c r="I1749" s="69"/>
      <c r="J1749" s="69"/>
      <c r="K1749" s="69"/>
      <c r="L1749" s="69"/>
      <c r="P1749" s="117"/>
      <c r="Q1749" s="69"/>
      <c r="R1749" s="69"/>
      <c r="S1749" s="69"/>
      <c r="T1749" s="69"/>
      <c r="AI1749" s="254"/>
      <c r="AO1749" s="69"/>
    </row>
    <row r="1750" s="67" customFormat="1" customHeight="1" spans="6:41">
      <c r="F1750" s="69"/>
      <c r="G1750" s="262" t="str">
        <f t="shared" si="33"/>
        <v/>
      </c>
      <c r="H1750" s="69"/>
      <c r="I1750" s="69"/>
      <c r="J1750" s="69"/>
      <c r="K1750" s="69"/>
      <c r="L1750" s="69"/>
      <c r="P1750" s="117"/>
      <c r="Q1750" s="69"/>
      <c r="R1750" s="69"/>
      <c r="S1750" s="69"/>
      <c r="T1750" s="69"/>
      <c r="AI1750" s="254"/>
      <c r="AO1750" s="69"/>
    </row>
    <row r="1751" s="67" customFormat="1" customHeight="1" spans="6:41">
      <c r="F1751" s="69"/>
      <c r="G1751" s="262" t="str">
        <f t="shared" si="33"/>
        <v/>
      </c>
      <c r="H1751" s="69"/>
      <c r="I1751" s="69"/>
      <c r="J1751" s="69"/>
      <c r="K1751" s="69"/>
      <c r="L1751" s="69"/>
      <c r="P1751" s="117"/>
      <c r="Q1751" s="69"/>
      <c r="R1751" s="69"/>
      <c r="S1751" s="69"/>
      <c r="T1751" s="69"/>
      <c r="AI1751" s="254"/>
      <c r="AO1751" s="69"/>
    </row>
    <row r="1752" s="67" customFormat="1" customHeight="1" spans="6:41">
      <c r="F1752" s="69"/>
      <c r="G1752" s="262" t="str">
        <f t="shared" si="33"/>
        <v/>
      </c>
      <c r="H1752" s="69"/>
      <c r="I1752" s="69"/>
      <c r="J1752" s="69"/>
      <c r="K1752" s="69"/>
      <c r="L1752" s="69"/>
      <c r="P1752" s="117"/>
      <c r="Q1752" s="69"/>
      <c r="R1752" s="69"/>
      <c r="S1752" s="69"/>
      <c r="T1752" s="69"/>
      <c r="AI1752" s="254"/>
      <c r="AO1752" s="69"/>
    </row>
    <row r="1753" s="67" customFormat="1" customHeight="1" spans="6:41">
      <c r="F1753" s="69"/>
      <c r="G1753" s="262" t="str">
        <f t="shared" si="33"/>
        <v/>
      </c>
      <c r="H1753" s="69"/>
      <c r="I1753" s="69"/>
      <c r="J1753" s="69"/>
      <c r="K1753" s="69"/>
      <c r="L1753" s="69"/>
      <c r="P1753" s="117"/>
      <c r="Q1753" s="69"/>
      <c r="R1753" s="69"/>
      <c r="S1753" s="69"/>
      <c r="T1753" s="69"/>
      <c r="AI1753" s="254"/>
      <c r="AO1753" s="69"/>
    </row>
    <row r="1754" s="67" customFormat="1" customHeight="1" spans="6:41">
      <c r="F1754" s="69"/>
      <c r="G1754" s="262" t="str">
        <f t="shared" si="33"/>
        <v/>
      </c>
      <c r="H1754" s="69"/>
      <c r="I1754" s="69"/>
      <c r="J1754" s="69"/>
      <c r="K1754" s="69"/>
      <c r="L1754" s="69"/>
      <c r="P1754" s="117"/>
      <c r="Q1754" s="69"/>
      <c r="R1754" s="69"/>
      <c r="S1754" s="69"/>
      <c r="T1754" s="69"/>
      <c r="AI1754" s="254"/>
      <c r="AO1754" s="69"/>
    </row>
    <row r="1755" s="67" customFormat="1" customHeight="1" spans="6:41">
      <c r="F1755" s="69"/>
      <c r="G1755" s="262" t="str">
        <f t="shared" si="33"/>
        <v/>
      </c>
      <c r="H1755" s="69"/>
      <c r="I1755" s="69"/>
      <c r="J1755" s="69"/>
      <c r="K1755" s="69"/>
      <c r="L1755" s="69"/>
      <c r="P1755" s="117"/>
      <c r="Q1755" s="69"/>
      <c r="R1755" s="69"/>
      <c r="S1755" s="69"/>
      <c r="T1755" s="69"/>
      <c r="AI1755" s="254"/>
      <c r="AO1755" s="69"/>
    </row>
    <row r="1756" s="67" customFormat="1" customHeight="1" spans="6:41">
      <c r="F1756" s="69"/>
      <c r="G1756" s="262" t="str">
        <f t="shared" si="33"/>
        <v/>
      </c>
      <c r="H1756" s="69"/>
      <c r="I1756" s="69"/>
      <c r="J1756" s="69"/>
      <c r="K1756" s="69"/>
      <c r="L1756" s="69"/>
      <c r="P1756" s="117"/>
      <c r="Q1756" s="69"/>
      <c r="R1756" s="69"/>
      <c r="S1756" s="69"/>
      <c r="T1756" s="69"/>
      <c r="AI1756" s="254"/>
      <c r="AO1756" s="69"/>
    </row>
    <row r="1757" s="67" customFormat="1" customHeight="1" spans="6:41">
      <c r="F1757" s="69"/>
      <c r="G1757" s="262" t="str">
        <f t="shared" si="33"/>
        <v/>
      </c>
      <c r="H1757" s="69"/>
      <c r="I1757" s="69"/>
      <c r="J1757" s="69"/>
      <c r="K1757" s="69"/>
      <c r="L1757" s="69"/>
      <c r="P1757" s="117"/>
      <c r="Q1757" s="69"/>
      <c r="R1757" s="69"/>
      <c r="S1757" s="69"/>
      <c r="T1757" s="69"/>
      <c r="AI1757" s="254"/>
      <c r="AO1757" s="69"/>
    </row>
    <row r="1758" s="67" customFormat="1" customHeight="1" spans="6:41">
      <c r="F1758" s="69"/>
      <c r="G1758" s="262" t="str">
        <f t="shared" si="33"/>
        <v/>
      </c>
      <c r="H1758" s="69"/>
      <c r="I1758" s="69"/>
      <c r="J1758" s="69"/>
      <c r="K1758" s="69"/>
      <c r="L1758" s="69"/>
      <c r="P1758" s="117"/>
      <c r="Q1758" s="69"/>
      <c r="R1758" s="69"/>
      <c r="S1758" s="69"/>
      <c r="T1758" s="69"/>
      <c r="AI1758" s="254"/>
      <c r="AO1758" s="69"/>
    </row>
    <row r="1759" s="67" customFormat="1" customHeight="1" spans="6:41">
      <c r="F1759" s="69"/>
      <c r="G1759" s="262" t="str">
        <f t="shared" si="33"/>
        <v/>
      </c>
      <c r="H1759" s="69"/>
      <c r="I1759" s="69"/>
      <c r="J1759" s="69"/>
      <c r="K1759" s="69"/>
      <c r="L1759" s="69"/>
      <c r="P1759" s="117"/>
      <c r="Q1759" s="69"/>
      <c r="R1759" s="69"/>
      <c r="S1759" s="69"/>
      <c r="T1759" s="69"/>
      <c r="AI1759" s="254"/>
      <c r="AO1759" s="69"/>
    </row>
    <row r="1760" s="67" customFormat="1" customHeight="1" spans="6:41">
      <c r="F1760" s="69"/>
      <c r="G1760" s="262" t="str">
        <f t="shared" si="33"/>
        <v/>
      </c>
      <c r="H1760" s="69"/>
      <c r="I1760" s="69"/>
      <c r="J1760" s="69"/>
      <c r="K1760" s="69"/>
      <c r="L1760" s="69"/>
      <c r="P1760" s="117"/>
      <c r="Q1760" s="69"/>
      <c r="R1760" s="69"/>
      <c r="S1760" s="69"/>
      <c r="T1760" s="69"/>
      <c r="AI1760" s="254"/>
      <c r="AO1760" s="69"/>
    </row>
    <row r="1761" s="67" customFormat="1" customHeight="1" spans="6:41">
      <c r="F1761" s="69"/>
      <c r="G1761" s="262" t="str">
        <f t="shared" si="33"/>
        <v/>
      </c>
      <c r="H1761" s="69"/>
      <c r="I1761" s="69"/>
      <c r="J1761" s="69"/>
      <c r="K1761" s="69"/>
      <c r="L1761" s="69"/>
      <c r="P1761" s="117"/>
      <c r="Q1761" s="69"/>
      <c r="R1761" s="69"/>
      <c r="S1761" s="69"/>
      <c r="T1761" s="69"/>
      <c r="AI1761" s="254"/>
      <c r="AO1761" s="69"/>
    </row>
    <row r="1762" s="67" customFormat="1" customHeight="1" spans="6:41">
      <c r="F1762" s="69"/>
      <c r="G1762" s="262" t="str">
        <f t="shared" si="33"/>
        <v/>
      </c>
      <c r="H1762" s="69"/>
      <c r="I1762" s="69"/>
      <c r="J1762" s="69"/>
      <c r="K1762" s="69"/>
      <c r="L1762" s="69"/>
      <c r="P1762" s="117"/>
      <c r="Q1762" s="69"/>
      <c r="R1762" s="69"/>
      <c r="S1762" s="69"/>
      <c r="T1762" s="69"/>
      <c r="AI1762" s="254"/>
      <c r="AO1762" s="69"/>
    </row>
    <row r="1763" s="67" customFormat="1" customHeight="1" spans="6:41">
      <c r="F1763" s="69"/>
      <c r="G1763" s="262" t="str">
        <f t="shared" si="33"/>
        <v/>
      </c>
      <c r="H1763" s="69"/>
      <c r="I1763" s="69"/>
      <c r="J1763" s="69"/>
      <c r="K1763" s="69"/>
      <c r="L1763" s="69"/>
      <c r="P1763" s="117"/>
      <c r="Q1763" s="69"/>
      <c r="R1763" s="69"/>
      <c r="S1763" s="69"/>
      <c r="T1763" s="69"/>
      <c r="AI1763" s="254"/>
      <c r="AO1763" s="69"/>
    </row>
    <row r="1764" s="67" customFormat="1" customHeight="1" spans="6:41">
      <c r="F1764" s="69"/>
      <c r="G1764" s="262" t="str">
        <f t="shared" si="33"/>
        <v/>
      </c>
      <c r="H1764" s="69"/>
      <c r="I1764" s="69"/>
      <c r="J1764" s="69"/>
      <c r="K1764" s="69"/>
      <c r="L1764" s="69"/>
      <c r="P1764" s="117"/>
      <c r="Q1764" s="69"/>
      <c r="R1764" s="69"/>
      <c r="S1764" s="69"/>
      <c r="T1764" s="69"/>
      <c r="AI1764" s="254"/>
      <c r="AO1764" s="69"/>
    </row>
    <row r="1765" s="67" customFormat="1" customHeight="1" spans="6:41">
      <c r="F1765" s="69"/>
      <c r="G1765" s="262" t="str">
        <f t="shared" si="33"/>
        <v/>
      </c>
      <c r="H1765" s="69"/>
      <c r="I1765" s="69"/>
      <c r="J1765" s="69"/>
      <c r="K1765" s="69"/>
      <c r="L1765" s="69"/>
      <c r="P1765" s="117"/>
      <c r="Q1765" s="69"/>
      <c r="R1765" s="69"/>
      <c r="S1765" s="69"/>
      <c r="T1765" s="69"/>
      <c r="AI1765" s="254"/>
      <c r="AO1765" s="69"/>
    </row>
    <row r="1766" s="67" customFormat="1" customHeight="1" spans="6:41">
      <c r="F1766" s="69"/>
      <c r="G1766" s="262" t="str">
        <f t="shared" si="33"/>
        <v/>
      </c>
      <c r="H1766" s="69"/>
      <c r="I1766" s="69"/>
      <c r="J1766" s="69"/>
      <c r="K1766" s="69"/>
      <c r="L1766" s="69"/>
      <c r="P1766" s="117"/>
      <c r="Q1766" s="69"/>
      <c r="R1766" s="69"/>
      <c r="S1766" s="69"/>
      <c r="T1766" s="69"/>
      <c r="AI1766" s="254"/>
      <c r="AO1766" s="69"/>
    </row>
    <row r="1767" s="67" customFormat="1" customHeight="1" spans="6:41">
      <c r="F1767" s="69"/>
      <c r="G1767" s="262" t="str">
        <f t="shared" si="33"/>
        <v/>
      </c>
      <c r="H1767" s="69"/>
      <c r="I1767" s="69"/>
      <c r="J1767" s="69"/>
      <c r="K1767" s="69"/>
      <c r="L1767" s="69"/>
      <c r="P1767" s="117"/>
      <c r="Q1767" s="69"/>
      <c r="R1767" s="69"/>
      <c r="S1767" s="69"/>
      <c r="T1767" s="69"/>
      <c r="AI1767" s="254"/>
      <c r="AO1767" s="69"/>
    </row>
    <row r="1768" s="67" customFormat="1" customHeight="1" spans="6:41">
      <c r="F1768" s="69"/>
      <c r="G1768" s="262" t="str">
        <f t="shared" si="33"/>
        <v/>
      </c>
      <c r="H1768" s="69"/>
      <c r="I1768" s="69"/>
      <c r="J1768" s="69"/>
      <c r="K1768" s="69"/>
      <c r="L1768" s="69"/>
      <c r="P1768" s="117"/>
      <c r="Q1768" s="69"/>
      <c r="R1768" s="69"/>
      <c r="S1768" s="69"/>
      <c r="T1768" s="69"/>
      <c r="AI1768" s="254"/>
      <c r="AO1768" s="69"/>
    </row>
    <row r="1769" s="67" customFormat="1" customHeight="1" spans="6:41">
      <c r="F1769" s="69"/>
      <c r="G1769" s="262" t="str">
        <f t="shared" si="33"/>
        <v/>
      </c>
      <c r="H1769" s="69"/>
      <c r="I1769" s="69"/>
      <c r="J1769" s="69"/>
      <c r="K1769" s="69"/>
      <c r="L1769" s="69"/>
      <c r="P1769" s="117"/>
      <c r="Q1769" s="69"/>
      <c r="R1769" s="69"/>
      <c r="S1769" s="69"/>
      <c r="T1769" s="69"/>
      <c r="AI1769" s="254"/>
      <c r="AO1769" s="69"/>
    </row>
    <row r="1770" s="67" customFormat="1" customHeight="1" spans="6:41">
      <c r="F1770" s="69"/>
      <c r="G1770" s="262" t="str">
        <f t="shared" si="33"/>
        <v/>
      </c>
      <c r="H1770" s="69"/>
      <c r="I1770" s="69"/>
      <c r="J1770" s="69"/>
      <c r="K1770" s="69"/>
      <c r="L1770" s="69"/>
      <c r="P1770" s="117"/>
      <c r="Q1770" s="69"/>
      <c r="R1770" s="69"/>
      <c r="S1770" s="69"/>
      <c r="T1770" s="69"/>
      <c r="AI1770" s="254"/>
      <c r="AO1770" s="69"/>
    </row>
    <row r="1771" s="67" customFormat="1" customHeight="1" spans="6:41">
      <c r="F1771" s="69"/>
      <c r="G1771" s="262" t="str">
        <f t="shared" si="33"/>
        <v/>
      </c>
      <c r="H1771" s="69"/>
      <c r="I1771" s="69"/>
      <c r="J1771" s="69"/>
      <c r="K1771" s="69"/>
      <c r="L1771" s="69"/>
      <c r="P1771" s="117"/>
      <c r="Q1771" s="69"/>
      <c r="R1771" s="69"/>
      <c r="S1771" s="69"/>
      <c r="T1771" s="69"/>
      <c r="AI1771" s="254"/>
      <c r="AO1771" s="69"/>
    </row>
    <row r="1772" s="67" customFormat="1" customHeight="1" spans="6:41">
      <c r="F1772" s="69"/>
      <c r="G1772" s="262" t="str">
        <f t="shared" si="33"/>
        <v/>
      </c>
      <c r="H1772" s="69"/>
      <c r="I1772" s="69"/>
      <c r="J1772" s="69"/>
      <c r="K1772" s="69"/>
      <c r="L1772" s="69"/>
      <c r="P1772" s="117"/>
      <c r="Q1772" s="69"/>
      <c r="R1772" s="69"/>
      <c r="S1772" s="69"/>
      <c r="T1772" s="69"/>
      <c r="AI1772" s="254"/>
      <c r="AO1772" s="69"/>
    </row>
    <row r="1773" s="67" customFormat="1" customHeight="1" spans="6:41">
      <c r="F1773" s="69"/>
      <c r="G1773" s="262" t="str">
        <f t="shared" si="33"/>
        <v/>
      </c>
      <c r="H1773" s="69"/>
      <c r="I1773" s="69"/>
      <c r="J1773" s="69"/>
      <c r="K1773" s="69"/>
      <c r="L1773" s="69"/>
      <c r="P1773" s="117"/>
      <c r="Q1773" s="69"/>
      <c r="R1773" s="69"/>
      <c r="S1773" s="69"/>
      <c r="T1773" s="69"/>
      <c r="AI1773" s="254"/>
      <c r="AO1773" s="69"/>
    </row>
    <row r="1774" s="67" customFormat="1" customHeight="1" spans="6:41">
      <c r="F1774" s="69"/>
      <c r="G1774" s="262" t="str">
        <f t="shared" si="33"/>
        <v/>
      </c>
      <c r="H1774" s="69"/>
      <c r="I1774" s="69"/>
      <c r="J1774" s="69"/>
      <c r="K1774" s="69"/>
      <c r="L1774" s="69"/>
      <c r="P1774" s="117"/>
      <c r="Q1774" s="69"/>
      <c r="R1774" s="69"/>
      <c r="S1774" s="69"/>
      <c r="T1774" s="69"/>
      <c r="AI1774" s="254"/>
      <c r="AO1774" s="69"/>
    </row>
    <row r="1775" s="67" customFormat="1" customHeight="1" spans="6:41">
      <c r="F1775" s="69"/>
      <c r="G1775" s="262" t="str">
        <f t="shared" si="33"/>
        <v/>
      </c>
      <c r="H1775" s="69"/>
      <c r="I1775" s="69"/>
      <c r="J1775" s="69"/>
      <c r="K1775" s="69"/>
      <c r="L1775" s="69"/>
      <c r="P1775" s="117"/>
      <c r="Q1775" s="69"/>
      <c r="R1775" s="69"/>
      <c r="S1775" s="69"/>
      <c r="T1775" s="69"/>
      <c r="AI1775" s="254"/>
      <c r="AO1775" s="69"/>
    </row>
    <row r="1776" s="67" customFormat="1" customHeight="1" spans="6:41">
      <c r="F1776" s="69"/>
      <c r="G1776" s="262" t="str">
        <f t="shared" si="33"/>
        <v/>
      </c>
      <c r="H1776" s="69"/>
      <c r="I1776" s="69"/>
      <c r="J1776" s="69"/>
      <c r="K1776" s="69"/>
      <c r="L1776" s="69"/>
      <c r="P1776" s="117"/>
      <c r="Q1776" s="69"/>
      <c r="R1776" s="69"/>
      <c r="S1776" s="69"/>
      <c r="T1776" s="69"/>
      <c r="AI1776" s="254"/>
      <c r="AO1776" s="69"/>
    </row>
    <row r="1777" s="67" customFormat="1" customHeight="1" spans="6:41">
      <c r="F1777" s="69"/>
      <c r="G1777" s="262" t="str">
        <f t="shared" si="33"/>
        <v/>
      </c>
      <c r="H1777" s="69"/>
      <c r="I1777" s="69"/>
      <c r="J1777" s="69"/>
      <c r="K1777" s="69"/>
      <c r="L1777" s="69"/>
      <c r="P1777" s="117"/>
      <c r="Q1777" s="69"/>
      <c r="R1777" s="69"/>
      <c r="S1777" s="69"/>
      <c r="T1777" s="69"/>
      <c r="AI1777" s="254"/>
      <c r="AO1777" s="69"/>
    </row>
    <row r="1778" s="67" customFormat="1" customHeight="1" spans="6:41">
      <c r="F1778" s="69"/>
      <c r="G1778" s="262" t="str">
        <f t="shared" si="33"/>
        <v/>
      </c>
      <c r="H1778" s="69"/>
      <c r="I1778" s="69"/>
      <c r="J1778" s="69"/>
      <c r="K1778" s="69"/>
      <c r="L1778" s="69"/>
      <c r="P1778" s="117"/>
      <c r="Q1778" s="69"/>
      <c r="R1778" s="69"/>
      <c r="S1778" s="69"/>
      <c r="T1778" s="69"/>
      <c r="AI1778" s="254"/>
      <c r="AO1778" s="69"/>
    </row>
    <row r="1779" s="67" customFormat="1" customHeight="1" spans="6:41">
      <c r="F1779" s="69"/>
      <c r="G1779" s="262" t="str">
        <f t="shared" si="33"/>
        <v/>
      </c>
      <c r="H1779" s="69"/>
      <c r="I1779" s="69"/>
      <c r="J1779" s="69"/>
      <c r="K1779" s="69"/>
      <c r="L1779" s="69"/>
      <c r="P1779" s="117"/>
      <c r="Q1779" s="69"/>
      <c r="R1779" s="69"/>
      <c r="S1779" s="69"/>
      <c r="T1779" s="69"/>
      <c r="AI1779" s="254"/>
      <c r="AO1779" s="69"/>
    </row>
    <row r="1780" s="67" customFormat="1" customHeight="1" spans="6:41">
      <c r="F1780" s="69"/>
      <c r="G1780" s="262" t="str">
        <f t="shared" si="33"/>
        <v/>
      </c>
      <c r="H1780" s="69"/>
      <c r="I1780" s="69"/>
      <c r="J1780" s="69"/>
      <c r="K1780" s="69"/>
      <c r="L1780" s="69"/>
      <c r="P1780" s="117"/>
      <c r="Q1780" s="69"/>
      <c r="R1780" s="69"/>
      <c r="S1780" s="69"/>
      <c r="T1780" s="69"/>
      <c r="AI1780" s="254"/>
      <c r="AO1780" s="69"/>
    </row>
    <row r="1781" s="67" customFormat="1" customHeight="1" spans="6:41">
      <c r="F1781" s="69"/>
      <c r="G1781" s="262" t="str">
        <f t="shared" si="33"/>
        <v/>
      </c>
      <c r="H1781" s="69"/>
      <c r="I1781" s="69"/>
      <c r="J1781" s="69"/>
      <c r="K1781" s="69"/>
      <c r="L1781" s="69"/>
      <c r="P1781" s="117"/>
      <c r="Q1781" s="69"/>
      <c r="R1781" s="69"/>
      <c r="S1781" s="69"/>
      <c r="T1781" s="69"/>
      <c r="AI1781" s="254"/>
      <c r="AO1781" s="69"/>
    </row>
    <row r="1782" s="67" customFormat="1" customHeight="1" spans="6:41">
      <c r="F1782" s="69"/>
      <c r="G1782" s="262" t="str">
        <f t="shared" si="33"/>
        <v/>
      </c>
      <c r="H1782" s="69"/>
      <c r="I1782" s="69"/>
      <c r="J1782" s="69"/>
      <c r="K1782" s="69"/>
      <c r="L1782" s="69"/>
      <c r="P1782" s="117"/>
      <c r="Q1782" s="69"/>
      <c r="R1782" s="69"/>
      <c r="S1782" s="69"/>
      <c r="T1782" s="69"/>
      <c r="AI1782" s="254"/>
      <c r="AO1782" s="69"/>
    </row>
    <row r="1783" s="67" customFormat="1" customHeight="1" spans="6:41">
      <c r="F1783" s="69"/>
      <c r="G1783" s="262" t="str">
        <f t="shared" si="33"/>
        <v/>
      </c>
      <c r="H1783" s="69"/>
      <c r="I1783" s="69"/>
      <c r="J1783" s="69"/>
      <c r="K1783" s="69"/>
      <c r="L1783" s="69"/>
      <c r="P1783" s="117"/>
      <c r="Q1783" s="69"/>
      <c r="R1783" s="69"/>
      <c r="S1783" s="69"/>
      <c r="T1783" s="69"/>
      <c r="AI1783" s="254"/>
      <c r="AO1783" s="69"/>
    </row>
    <row r="1784" s="67" customFormat="1" customHeight="1" spans="6:41">
      <c r="F1784" s="69"/>
      <c r="G1784" s="262" t="str">
        <f t="shared" si="33"/>
        <v/>
      </c>
      <c r="H1784" s="69"/>
      <c r="I1784" s="69"/>
      <c r="J1784" s="69"/>
      <c r="K1784" s="69"/>
      <c r="L1784" s="69"/>
      <c r="P1784" s="117"/>
      <c r="Q1784" s="69"/>
      <c r="R1784" s="69"/>
      <c r="S1784" s="69"/>
      <c r="T1784" s="69"/>
      <c r="AI1784" s="254"/>
      <c r="AO1784" s="69"/>
    </row>
    <row r="1785" s="67" customFormat="1" customHeight="1" spans="6:41">
      <c r="F1785" s="69"/>
      <c r="G1785" s="262" t="str">
        <f t="shared" si="33"/>
        <v/>
      </c>
      <c r="H1785" s="69"/>
      <c r="I1785" s="69"/>
      <c r="J1785" s="69"/>
      <c r="K1785" s="69"/>
      <c r="L1785" s="69"/>
      <c r="P1785" s="117"/>
      <c r="Q1785" s="69"/>
      <c r="R1785" s="69"/>
      <c r="S1785" s="69"/>
      <c r="T1785" s="69"/>
      <c r="AI1785" s="254"/>
      <c r="AO1785" s="69"/>
    </row>
    <row r="1786" s="67" customFormat="1" customHeight="1" spans="6:41">
      <c r="F1786" s="69"/>
      <c r="G1786" s="262" t="str">
        <f t="shared" si="33"/>
        <v/>
      </c>
      <c r="H1786" s="69"/>
      <c r="I1786" s="69"/>
      <c r="J1786" s="69"/>
      <c r="K1786" s="69"/>
      <c r="L1786" s="69"/>
      <c r="P1786" s="117"/>
      <c r="Q1786" s="69"/>
      <c r="R1786" s="69"/>
      <c r="S1786" s="69"/>
      <c r="T1786" s="69"/>
      <c r="AI1786" s="254"/>
      <c r="AO1786" s="69"/>
    </row>
    <row r="1787" s="67" customFormat="1" customHeight="1" spans="6:41">
      <c r="F1787" s="69"/>
      <c r="G1787" s="262" t="str">
        <f t="shared" si="33"/>
        <v/>
      </c>
      <c r="H1787" s="69"/>
      <c r="I1787" s="69"/>
      <c r="J1787" s="69"/>
      <c r="K1787" s="69"/>
      <c r="L1787" s="69"/>
      <c r="P1787" s="117"/>
      <c r="Q1787" s="69"/>
      <c r="R1787" s="69"/>
      <c r="S1787" s="69"/>
      <c r="T1787" s="69"/>
      <c r="AI1787" s="254"/>
      <c r="AO1787" s="69"/>
    </row>
    <row r="1788" s="67" customFormat="1" customHeight="1" spans="6:41">
      <c r="F1788" s="69"/>
      <c r="G1788" s="262" t="str">
        <f t="shared" si="33"/>
        <v/>
      </c>
      <c r="H1788" s="69"/>
      <c r="I1788" s="69"/>
      <c r="J1788" s="69"/>
      <c r="K1788" s="69"/>
      <c r="L1788" s="69"/>
      <c r="P1788" s="117"/>
      <c r="Q1788" s="69"/>
      <c r="R1788" s="69"/>
      <c r="S1788" s="69"/>
      <c r="T1788" s="69"/>
      <c r="AI1788" s="254"/>
      <c r="AO1788" s="69"/>
    </row>
    <row r="1789" s="67" customFormat="1" customHeight="1" spans="6:41">
      <c r="F1789" s="69"/>
      <c r="G1789" s="262" t="str">
        <f t="shared" si="33"/>
        <v/>
      </c>
      <c r="H1789" s="69"/>
      <c r="I1789" s="69"/>
      <c r="J1789" s="69"/>
      <c r="K1789" s="69"/>
      <c r="L1789" s="69"/>
      <c r="P1789" s="117"/>
      <c r="Q1789" s="69"/>
      <c r="R1789" s="69"/>
      <c r="S1789" s="69"/>
      <c r="T1789" s="69"/>
      <c r="AI1789" s="254"/>
      <c r="AO1789" s="69"/>
    </row>
    <row r="1790" s="67" customFormat="1" customHeight="1" spans="6:41">
      <c r="F1790" s="69"/>
      <c r="G1790" s="262" t="str">
        <f t="shared" si="33"/>
        <v/>
      </c>
      <c r="H1790" s="69"/>
      <c r="I1790" s="69"/>
      <c r="J1790" s="69"/>
      <c r="K1790" s="69"/>
      <c r="L1790" s="69"/>
      <c r="P1790" s="117"/>
      <c r="Q1790" s="69"/>
      <c r="R1790" s="69"/>
      <c r="S1790" s="69"/>
      <c r="T1790" s="69"/>
      <c r="AI1790" s="254"/>
      <c r="AO1790" s="69"/>
    </row>
    <row r="1791" s="67" customFormat="1" customHeight="1" spans="6:41">
      <c r="F1791" s="69"/>
      <c r="G1791" s="262" t="str">
        <f t="shared" si="33"/>
        <v/>
      </c>
      <c r="H1791" s="69"/>
      <c r="I1791" s="69"/>
      <c r="J1791" s="69"/>
      <c r="K1791" s="69"/>
      <c r="L1791" s="69"/>
      <c r="P1791" s="117"/>
      <c r="Q1791" s="69"/>
      <c r="R1791" s="69"/>
      <c r="S1791" s="69"/>
      <c r="T1791" s="69"/>
      <c r="AI1791" s="254"/>
      <c r="AO1791" s="69"/>
    </row>
    <row r="1792" s="67" customFormat="1" customHeight="1" spans="6:41">
      <c r="F1792" s="69"/>
      <c r="G1792" s="262" t="str">
        <f t="shared" si="33"/>
        <v/>
      </c>
      <c r="H1792" s="69"/>
      <c r="I1792" s="69"/>
      <c r="J1792" s="69"/>
      <c r="K1792" s="69"/>
      <c r="L1792" s="69"/>
      <c r="P1792" s="117"/>
      <c r="Q1792" s="69"/>
      <c r="R1792" s="69"/>
      <c r="S1792" s="69"/>
      <c r="T1792" s="69"/>
      <c r="AI1792" s="254"/>
      <c r="AO1792" s="69"/>
    </row>
    <row r="1793" s="67" customFormat="1" customHeight="1" spans="6:41">
      <c r="F1793" s="69"/>
      <c r="G1793" s="262" t="str">
        <f t="shared" si="33"/>
        <v/>
      </c>
      <c r="H1793" s="69"/>
      <c r="I1793" s="69"/>
      <c r="J1793" s="69"/>
      <c r="K1793" s="69"/>
      <c r="L1793" s="69"/>
      <c r="P1793" s="117"/>
      <c r="Q1793" s="69"/>
      <c r="R1793" s="69"/>
      <c r="S1793" s="69"/>
      <c r="T1793" s="69"/>
      <c r="AI1793" s="254"/>
      <c r="AO1793" s="69"/>
    </row>
    <row r="1794" s="67" customFormat="1" customHeight="1" spans="6:41">
      <c r="F1794" s="69"/>
      <c r="G1794" s="262" t="str">
        <f t="shared" ref="G1794:G1857" si="34">IF(H1794="","",IF(H1794=I1794,H1794,_xlfn.CONCAT(H1794,"-",I1794)))</f>
        <v/>
      </c>
      <c r="H1794" s="69"/>
      <c r="I1794" s="69"/>
      <c r="J1794" s="69"/>
      <c r="K1794" s="69"/>
      <c r="L1794" s="69"/>
      <c r="P1794" s="117"/>
      <c r="Q1794" s="69"/>
      <c r="R1794" s="69"/>
      <c r="S1794" s="69"/>
      <c r="T1794" s="69"/>
      <c r="AI1794" s="254"/>
      <c r="AO1794" s="69"/>
    </row>
    <row r="1795" s="67" customFormat="1" customHeight="1" spans="6:41">
      <c r="F1795" s="69"/>
      <c r="G1795" s="262" t="str">
        <f t="shared" si="34"/>
        <v/>
      </c>
      <c r="H1795" s="69"/>
      <c r="I1795" s="69"/>
      <c r="J1795" s="69"/>
      <c r="K1795" s="69"/>
      <c r="L1795" s="69"/>
      <c r="P1795" s="117"/>
      <c r="Q1795" s="69"/>
      <c r="R1795" s="69"/>
      <c r="S1795" s="69"/>
      <c r="T1795" s="69"/>
      <c r="AI1795" s="254"/>
      <c r="AO1795" s="69"/>
    </row>
    <row r="1796" s="67" customFormat="1" customHeight="1" spans="6:41">
      <c r="F1796" s="69"/>
      <c r="G1796" s="262" t="str">
        <f t="shared" si="34"/>
        <v/>
      </c>
      <c r="H1796" s="69"/>
      <c r="I1796" s="69"/>
      <c r="J1796" s="69"/>
      <c r="K1796" s="69"/>
      <c r="L1796" s="69"/>
      <c r="P1796" s="117"/>
      <c r="Q1796" s="69"/>
      <c r="R1796" s="69"/>
      <c r="S1796" s="69"/>
      <c r="T1796" s="69"/>
      <c r="AI1796" s="254"/>
      <c r="AO1796" s="69"/>
    </row>
    <row r="1797" s="67" customFormat="1" customHeight="1" spans="6:41">
      <c r="F1797" s="69"/>
      <c r="G1797" s="262" t="str">
        <f t="shared" si="34"/>
        <v/>
      </c>
      <c r="H1797" s="69"/>
      <c r="I1797" s="69"/>
      <c r="J1797" s="69"/>
      <c r="K1797" s="69"/>
      <c r="L1797" s="69"/>
      <c r="P1797" s="117"/>
      <c r="Q1797" s="69"/>
      <c r="R1797" s="69"/>
      <c r="S1797" s="69"/>
      <c r="T1797" s="69"/>
      <c r="AI1797" s="254"/>
      <c r="AO1797" s="69"/>
    </row>
    <row r="1798" s="67" customFormat="1" customHeight="1" spans="6:41">
      <c r="F1798" s="69"/>
      <c r="G1798" s="262" t="str">
        <f t="shared" si="34"/>
        <v/>
      </c>
      <c r="H1798" s="69"/>
      <c r="I1798" s="69"/>
      <c r="J1798" s="69"/>
      <c r="K1798" s="69"/>
      <c r="L1798" s="69"/>
      <c r="P1798" s="117"/>
      <c r="Q1798" s="69"/>
      <c r="R1798" s="69"/>
      <c r="S1798" s="69"/>
      <c r="T1798" s="69"/>
      <c r="AI1798" s="254"/>
      <c r="AO1798" s="69"/>
    </row>
    <row r="1799" s="67" customFormat="1" customHeight="1" spans="6:41">
      <c r="F1799" s="69"/>
      <c r="G1799" s="262" t="str">
        <f t="shared" si="34"/>
        <v/>
      </c>
      <c r="H1799" s="69"/>
      <c r="I1799" s="69"/>
      <c r="J1799" s="69"/>
      <c r="K1799" s="69"/>
      <c r="L1799" s="69"/>
      <c r="P1799" s="117"/>
      <c r="Q1799" s="69"/>
      <c r="R1799" s="69"/>
      <c r="S1799" s="69"/>
      <c r="T1799" s="69"/>
      <c r="AI1799" s="254"/>
      <c r="AO1799" s="69"/>
    </row>
    <row r="1800" s="67" customFormat="1" customHeight="1" spans="6:41">
      <c r="F1800" s="69"/>
      <c r="G1800" s="262" t="str">
        <f t="shared" si="34"/>
        <v/>
      </c>
      <c r="H1800" s="69"/>
      <c r="I1800" s="69"/>
      <c r="J1800" s="69"/>
      <c r="K1800" s="69"/>
      <c r="L1800" s="69"/>
      <c r="P1800" s="117"/>
      <c r="Q1800" s="69"/>
      <c r="R1800" s="69"/>
      <c r="S1800" s="69"/>
      <c r="T1800" s="69"/>
      <c r="AI1800" s="254"/>
      <c r="AO1800" s="69"/>
    </row>
    <row r="1801" s="67" customFormat="1" customHeight="1" spans="6:41">
      <c r="F1801" s="69"/>
      <c r="G1801" s="262" t="str">
        <f t="shared" si="34"/>
        <v/>
      </c>
      <c r="H1801" s="69"/>
      <c r="I1801" s="69"/>
      <c r="J1801" s="69"/>
      <c r="K1801" s="69"/>
      <c r="L1801" s="69"/>
      <c r="P1801" s="117"/>
      <c r="Q1801" s="69"/>
      <c r="R1801" s="69"/>
      <c r="S1801" s="69"/>
      <c r="T1801" s="69"/>
      <c r="AI1801" s="254"/>
      <c r="AO1801" s="69"/>
    </row>
    <row r="1802" s="67" customFormat="1" customHeight="1" spans="6:41">
      <c r="F1802" s="69"/>
      <c r="G1802" s="262" t="str">
        <f t="shared" si="34"/>
        <v/>
      </c>
      <c r="H1802" s="69"/>
      <c r="I1802" s="69"/>
      <c r="J1802" s="69"/>
      <c r="K1802" s="69"/>
      <c r="L1802" s="69"/>
      <c r="P1802" s="117"/>
      <c r="Q1802" s="69"/>
      <c r="R1802" s="69"/>
      <c r="S1802" s="69"/>
      <c r="T1802" s="69"/>
      <c r="AI1802" s="254"/>
      <c r="AO1802" s="69"/>
    </row>
    <row r="1803" s="67" customFormat="1" customHeight="1" spans="6:41">
      <c r="F1803" s="69"/>
      <c r="G1803" s="262" t="str">
        <f t="shared" si="34"/>
        <v/>
      </c>
      <c r="H1803" s="69"/>
      <c r="I1803" s="69"/>
      <c r="J1803" s="69"/>
      <c r="K1803" s="69"/>
      <c r="L1803" s="69"/>
      <c r="P1803" s="117"/>
      <c r="Q1803" s="69"/>
      <c r="R1803" s="69"/>
      <c r="S1803" s="69"/>
      <c r="T1803" s="69"/>
      <c r="AI1803" s="254"/>
      <c r="AO1803" s="69"/>
    </row>
    <row r="1804" s="67" customFormat="1" customHeight="1" spans="6:41">
      <c r="F1804" s="69"/>
      <c r="G1804" s="262" t="str">
        <f t="shared" si="34"/>
        <v/>
      </c>
      <c r="H1804" s="69"/>
      <c r="I1804" s="69"/>
      <c r="J1804" s="69"/>
      <c r="K1804" s="69"/>
      <c r="L1804" s="69"/>
      <c r="P1804" s="117"/>
      <c r="Q1804" s="69"/>
      <c r="R1804" s="69"/>
      <c r="S1804" s="69"/>
      <c r="T1804" s="69"/>
      <c r="AI1804" s="254"/>
      <c r="AO1804" s="69"/>
    </row>
    <row r="1805" s="67" customFormat="1" customHeight="1" spans="6:41">
      <c r="F1805" s="69"/>
      <c r="G1805" s="262" t="str">
        <f t="shared" si="34"/>
        <v/>
      </c>
      <c r="H1805" s="69"/>
      <c r="I1805" s="69"/>
      <c r="J1805" s="69"/>
      <c r="K1805" s="69"/>
      <c r="L1805" s="69"/>
      <c r="P1805" s="117"/>
      <c r="Q1805" s="69"/>
      <c r="R1805" s="69"/>
      <c r="S1805" s="69"/>
      <c r="T1805" s="69"/>
      <c r="AI1805" s="254"/>
      <c r="AO1805" s="69"/>
    </row>
    <row r="1806" s="67" customFormat="1" customHeight="1" spans="6:41">
      <c r="F1806" s="69"/>
      <c r="G1806" s="262" t="str">
        <f t="shared" si="34"/>
        <v/>
      </c>
      <c r="H1806" s="69"/>
      <c r="I1806" s="69"/>
      <c r="J1806" s="69"/>
      <c r="K1806" s="69"/>
      <c r="L1806" s="69"/>
      <c r="P1806" s="117"/>
      <c r="Q1806" s="69"/>
      <c r="R1806" s="69"/>
      <c r="S1806" s="69"/>
      <c r="T1806" s="69"/>
      <c r="AI1806" s="254"/>
      <c r="AO1806" s="69"/>
    </row>
    <row r="1807" s="67" customFormat="1" customHeight="1" spans="6:41">
      <c r="F1807" s="69"/>
      <c r="G1807" s="262" t="str">
        <f t="shared" si="34"/>
        <v/>
      </c>
      <c r="H1807" s="69"/>
      <c r="I1807" s="69"/>
      <c r="J1807" s="69"/>
      <c r="K1807" s="69"/>
      <c r="L1807" s="69"/>
      <c r="P1807" s="117"/>
      <c r="Q1807" s="69"/>
      <c r="R1807" s="69"/>
      <c r="S1807" s="69"/>
      <c r="T1807" s="69"/>
      <c r="AI1807" s="254"/>
      <c r="AO1807" s="69"/>
    </row>
    <row r="1808" s="67" customFormat="1" customHeight="1" spans="6:41">
      <c r="F1808" s="69"/>
      <c r="G1808" s="262" t="str">
        <f t="shared" si="34"/>
        <v/>
      </c>
      <c r="H1808" s="69"/>
      <c r="I1808" s="69"/>
      <c r="J1808" s="69"/>
      <c r="K1808" s="69"/>
      <c r="L1808" s="69"/>
      <c r="P1808" s="117"/>
      <c r="Q1808" s="69"/>
      <c r="R1808" s="69"/>
      <c r="S1808" s="69"/>
      <c r="T1808" s="69"/>
      <c r="AI1808" s="254"/>
      <c r="AO1808" s="69"/>
    </row>
    <row r="1809" s="67" customFormat="1" customHeight="1" spans="6:41">
      <c r="F1809" s="69"/>
      <c r="G1809" s="262" t="str">
        <f t="shared" si="34"/>
        <v/>
      </c>
      <c r="H1809" s="69"/>
      <c r="I1809" s="69"/>
      <c r="J1809" s="69"/>
      <c r="K1809" s="69"/>
      <c r="L1809" s="69"/>
      <c r="P1809" s="117"/>
      <c r="Q1809" s="69"/>
      <c r="R1809" s="69"/>
      <c r="S1809" s="69"/>
      <c r="T1809" s="69"/>
      <c r="AI1809" s="254"/>
      <c r="AO1809" s="69"/>
    </row>
    <row r="1810" s="67" customFormat="1" customHeight="1" spans="6:41">
      <c r="F1810" s="69"/>
      <c r="G1810" s="262" t="str">
        <f t="shared" si="34"/>
        <v/>
      </c>
      <c r="H1810" s="69"/>
      <c r="I1810" s="69"/>
      <c r="J1810" s="69"/>
      <c r="K1810" s="69"/>
      <c r="L1810" s="69"/>
      <c r="P1810" s="117"/>
      <c r="Q1810" s="69"/>
      <c r="R1810" s="69"/>
      <c r="S1810" s="69"/>
      <c r="T1810" s="69"/>
      <c r="AI1810" s="254"/>
      <c r="AO1810" s="69"/>
    </row>
    <row r="1811" s="67" customFormat="1" customHeight="1" spans="6:41">
      <c r="F1811" s="69"/>
      <c r="G1811" s="262" t="str">
        <f t="shared" si="34"/>
        <v/>
      </c>
      <c r="H1811" s="69"/>
      <c r="I1811" s="69"/>
      <c r="J1811" s="69"/>
      <c r="K1811" s="69"/>
      <c r="L1811" s="69"/>
      <c r="P1811" s="117"/>
      <c r="Q1811" s="69"/>
      <c r="R1811" s="69"/>
      <c r="S1811" s="69"/>
      <c r="T1811" s="69"/>
      <c r="AI1811" s="254"/>
      <c r="AO1811" s="69"/>
    </row>
    <row r="1812" s="67" customFormat="1" customHeight="1" spans="6:41">
      <c r="F1812" s="69"/>
      <c r="G1812" s="262" t="str">
        <f t="shared" si="34"/>
        <v/>
      </c>
      <c r="H1812" s="69"/>
      <c r="I1812" s="69"/>
      <c r="J1812" s="69"/>
      <c r="K1812" s="69"/>
      <c r="L1812" s="69"/>
      <c r="P1812" s="117"/>
      <c r="Q1812" s="69"/>
      <c r="R1812" s="69"/>
      <c r="S1812" s="69"/>
      <c r="T1812" s="69"/>
      <c r="AI1812" s="254"/>
      <c r="AO1812" s="69"/>
    </row>
    <row r="1813" s="67" customFormat="1" customHeight="1" spans="6:41">
      <c r="F1813" s="69"/>
      <c r="G1813" s="262" t="str">
        <f t="shared" si="34"/>
        <v/>
      </c>
      <c r="H1813" s="69"/>
      <c r="I1813" s="69"/>
      <c r="J1813" s="69"/>
      <c r="K1813" s="69"/>
      <c r="L1813" s="69"/>
      <c r="P1813" s="117"/>
      <c r="Q1813" s="69"/>
      <c r="R1813" s="69"/>
      <c r="S1813" s="69"/>
      <c r="T1813" s="69"/>
      <c r="AI1813" s="254"/>
      <c r="AO1813" s="69"/>
    </row>
    <row r="1814" s="67" customFormat="1" customHeight="1" spans="6:41">
      <c r="F1814" s="69"/>
      <c r="G1814" s="262" t="str">
        <f t="shared" si="34"/>
        <v/>
      </c>
      <c r="H1814" s="69"/>
      <c r="I1814" s="69"/>
      <c r="J1814" s="69"/>
      <c r="K1814" s="69"/>
      <c r="L1814" s="69"/>
      <c r="P1814" s="117"/>
      <c r="Q1814" s="69"/>
      <c r="R1814" s="69"/>
      <c r="S1814" s="69"/>
      <c r="T1814" s="69"/>
      <c r="AI1814" s="254"/>
      <c r="AO1814" s="69"/>
    </row>
    <row r="1815" s="67" customFormat="1" customHeight="1" spans="6:41">
      <c r="F1815" s="69"/>
      <c r="G1815" s="262" t="str">
        <f t="shared" si="34"/>
        <v/>
      </c>
      <c r="H1815" s="69"/>
      <c r="I1815" s="69"/>
      <c r="J1815" s="69"/>
      <c r="K1815" s="69"/>
      <c r="L1815" s="69"/>
      <c r="P1815" s="117"/>
      <c r="Q1815" s="69"/>
      <c r="R1815" s="69"/>
      <c r="S1815" s="69"/>
      <c r="T1815" s="69"/>
      <c r="AI1815" s="254"/>
      <c r="AO1815" s="69"/>
    </row>
    <row r="1816" s="67" customFormat="1" customHeight="1" spans="6:41">
      <c r="F1816" s="69"/>
      <c r="G1816" s="262" t="str">
        <f t="shared" si="34"/>
        <v/>
      </c>
      <c r="H1816" s="69"/>
      <c r="I1816" s="69"/>
      <c r="J1816" s="69"/>
      <c r="K1816" s="69"/>
      <c r="L1816" s="69"/>
      <c r="P1816" s="117"/>
      <c r="Q1816" s="69"/>
      <c r="R1816" s="69"/>
      <c r="S1816" s="69"/>
      <c r="T1816" s="69"/>
      <c r="AI1816" s="254"/>
      <c r="AO1816" s="69"/>
    </row>
    <row r="1817" s="67" customFormat="1" customHeight="1" spans="6:41">
      <c r="F1817" s="69"/>
      <c r="G1817" s="262" t="str">
        <f t="shared" si="34"/>
        <v/>
      </c>
      <c r="H1817" s="69"/>
      <c r="I1817" s="69"/>
      <c r="J1817" s="69"/>
      <c r="K1817" s="69"/>
      <c r="L1817" s="69"/>
      <c r="P1817" s="117"/>
      <c r="Q1817" s="69"/>
      <c r="R1817" s="69"/>
      <c r="S1817" s="69"/>
      <c r="T1817" s="69"/>
      <c r="AI1817" s="254"/>
      <c r="AO1817" s="69"/>
    </row>
    <row r="1818" s="67" customFormat="1" customHeight="1" spans="6:41">
      <c r="F1818" s="69"/>
      <c r="G1818" s="262" t="str">
        <f t="shared" si="34"/>
        <v/>
      </c>
      <c r="H1818" s="69"/>
      <c r="I1818" s="69"/>
      <c r="J1818" s="69"/>
      <c r="K1818" s="69"/>
      <c r="L1818" s="69"/>
      <c r="P1818" s="117"/>
      <c r="Q1818" s="69"/>
      <c r="R1818" s="69"/>
      <c r="S1818" s="69"/>
      <c r="T1818" s="69"/>
      <c r="AI1818" s="254"/>
      <c r="AO1818" s="69"/>
    </row>
    <row r="1819" s="67" customFormat="1" customHeight="1" spans="6:41">
      <c r="F1819" s="69"/>
      <c r="G1819" s="262" t="str">
        <f t="shared" si="34"/>
        <v/>
      </c>
      <c r="H1819" s="69"/>
      <c r="I1819" s="69"/>
      <c r="J1819" s="69"/>
      <c r="K1819" s="69"/>
      <c r="L1819" s="69"/>
      <c r="P1819" s="117"/>
      <c r="Q1819" s="69"/>
      <c r="R1819" s="69"/>
      <c r="S1819" s="69"/>
      <c r="T1819" s="69"/>
      <c r="AI1819" s="254"/>
      <c r="AO1819" s="69"/>
    </row>
    <row r="1820" s="67" customFormat="1" customHeight="1" spans="6:41">
      <c r="F1820" s="69"/>
      <c r="G1820" s="262" t="str">
        <f t="shared" si="34"/>
        <v/>
      </c>
      <c r="H1820" s="69"/>
      <c r="I1820" s="69"/>
      <c r="J1820" s="69"/>
      <c r="K1820" s="69"/>
      <c r="L1820" s="69"/>
      <c r="P1820" s="117"/>
      <c r="Q1820" s="69"/>
      <c r="R1820" s="69"/>
      <c r="S1820" s="69"/>
      <c r="T1820" s="69"/>
      <c r="AI1820" s="254"/>
      <c r="AO1820" s="69"/>
    </row>
    <row r="1821" s="67" customFormat="1" customHeight="1" spans="6:41">
      <c r="F1821" s="69"/>
      <c r="G1821" s="262" t="str">
        <f t="shared" si="34"/>
        <v/>
      </c>
      <c r="H1821" s="69"/>
      <c r="I1821" s="69"/>
      <c r="J1821" s="69"/>
      <c r="K1821" s="69"/>
      <c r="L1821" s="69"/>
      <c r="P1821" s="117"/>
      <c r="Q1821" s="69"/>
      <c r="R1821" s="69"/>
      <c r="S1821" s="69"/>
      <c r="T1821" s="69"/>
      <c r="AI1821" s="254"/>
      <c r="AO1821" s="69"/>
    </row>
    <row r="1822" s="67" customFormat="1" customHeight="1" spans="6:41">
      <c r="F1822" s="69"/>
      <c r="G1822" s="262" t="str">
        <f t="shared" si="34"/>
        <v/>
      </c>
      <c r="H1822" s="69"/>
      <c r="I1822" s="69"/>
      <c r="J1822" s="69"/>
      <c r="K1822" s="69"/>
      <c r="L1822" s="69"/>
      <c r="P1822" s="117"/>
      <c r="Q1822" s="69"/>
      <c r="R1822" s="69"/>
      <c r="S1822" s="69"/>
      <c r="T1822" s="69"/>
      <c r="AI1822" s="254"/>
      <c r="AO1822" s="69"/>
    </row>
    <row r="1823" s="67" customFormat="1" customHeight="1" spans="6:41">
      <c r="F1823" s="69"/>
      <c r="G1823" s="262" t="str">
        <f t="shared" si="34"/>
        <v/>
      </c>
      <c r="H1823" s="69"/>
      <c r="I1823" s="69"/>
      <c r="J1823" s="69"/>
      <c r="K1823" s="69"/>
      <c r="L1823" s="69"/>
      <c r="P1823" s="117"/>
      <c r="Q1823" s="69"/>
      <c r="R1823" s="69"/>
      <c r="S1823" s="69"/>
      <c r="T1823" s="69"/>
      <c r="AI1823" s="254"/>
      <c r="AO1823" s="69"/>
    </row>
    <row r="1824" s="67" customFormat="1" customHeight="1" spans="6:41">
      <c r="F1824" s="69"/>
      <c r="G1824" s="262" t="str">
        <f t="shared" si="34"/>
        <v/>
      </c>
      <c r="H1824" s="69"/>
      <c r="I1824" s="69"/>
      <c r="J1824" s="69"/>
      <c r="K1824" s="69"/>
      <c r="L1824" s="69"/>
      <c r="P1824" s="117"/>
      <c r="Q1824" s="69"/>
      <c r="R1824" s="69"/>
      <c r="S1824" s="69"/>
      <c r="T1824" s="69"/>
      <c r="AI1824" s="254"/>
      <c r="AO1824" s="69"/>
    </row>
    <row r="1825" s="67" customFormat="1" customHeight="1" spans="6:41">
      <c r="F1825" s="69"/>
      <c r="G1825" s="262" t="str">
        <f t="shared" si="34"/>
        <v/>
      </c>
      <c r="H1825" s="69"/>
      <c r="I1825" s="69"/>
      <c r="J1825" s="69"/>
      <c r="K1825" s="69"/>
      <c r="L1825" s="69"/>
      <c r="P1825" s="117"/>
      <c r="Q1825" s="69"/>
      <c r="R1825" s="69"/>
      <c r="S1825" s="69"/>
      <c r="T1825" s="69"/>
      <c r="AI1825" s="254"/>
      <c r="AO1825" s="69"/>
    </row>
    <row r="1826" s="67" customFormat="1" customHeight="1" spans="6:41">
      <c r="F1826" s="69"/>
      <c r="G1826" s="262" t="str">
        <f t="shared" si="34"/>
        <v/>
      </c>
      <c r="H1826" s="69"/>
      <c r="I1826" s="69"/>
      <c r="J1826" s="69"/>
      <c r="K1826" s="69"/>
      <c r="L1826" s="69"/>
      <c r="P1826" s="117"/>
      <c r="Q1826" s="69"/>
      <c r="R1826" s="69"/>
      <c r="S1826" s="69"/>
      <c r="T1826" s="69"/>
      <c r="AI1826" s="254"/>
      <c r="AO1826" s="69"/>
    </row>
    <row r="1827" s="67" customFormat="1" customHeight="1" spans="6:41">
      <c r="F1827" s="69"/>
      <c r="G1827" s="262" t="str">
        <f t="shared" si="34"/>
        <v/>
      </c>
      <c r="H1827" s="69"/>
      <c r="I1827" s="69"/>
      <c r="J1827" s="69"/>
      <c r="K1827" s="69"/>
      <c r="L1827" s="69"/>
      <c r="P1827" s="117"/>
      <c r="Q1827" s="69"/>
      <c r="R1827" s="69"/>
      <c r="S1827" s="69"/>
      <c r="T1827" s="69"/>
      <c r="AI1827" s="254"/>
      <c r="AO1827" s="69"/>
    </row>
    <row r="1828" s="67" customFormat="1" customHeight="1" spans="6:41">
      <c r="F1828" s="69"/>
      <c r="G1828" s="262" t="str">
        <f t="shared" si="34"/>
        <v/>
      </c>
      <c r="H1828" s="69"/>
      <c r="I1828" s="69"/>
      <c r="J1828" s="69"/>
      <c r="K1828" s="69"/>
      <c r="L1828" s="69"/>
      <c r="P1828" s="117"/>
      <c r="Q1828" s="69"/>
      <c r="R1828" s="69"/>
      <c r="S1828" s="69"/>
      <c r="T1828" s="69"/>
      <c r="AI1828" s="254"/>
      <c r="AO1828" s="69"/>
    </row>
    <row r="1829" s="67" customFormat="1" customHeight="1" spans="6:41">
      <c r="F1829" s="69"/>
      <c r="G1829" s="262" t="str">
        <f t="shared" si="34"/>
        <v/>
      </c>
      <c r="H1829" s="69"/>
      <c r="I1829" s="69"/>
      <c r="J1829" s="69"/>
      <c r="K1829" s="69"/>
      <c r="L1829" s="69"/>
      <c r="P1829" s="117"/>
      <c r="Q1829" s="69"/>
      <c r="R1829" s="69"/>
      <c r="S1829" s="69"/>
      <c r="T1829" s="69"/>
      <c r="AI1829" s="254"/>
      <c r="AO1829" s="69"/>
    </row>
    <row r="1830" s="67" customFormat="1" customHeight="1" spans="6:41">
      <c r="F1830" s="69"/>
      <c r="G1830" s="262" t="str">
        <f t="shared" si="34"/>
        <v/>
      </c>
      <c r="H1830" s="69"/>
      <c r="I1830" s="69"/>
      <c r="J1830" s="69"/>
      <c r="K1830" s="69"/>
      <c r="L1830" s="69"/>
      <c r="P1830" s="117"/>
      <c r="Q1830" s="69"/>
      <c r="R1830" s="69"/>
      <c r="S1830" s="69"/>
      <c r="T1830" s="69"/>
      <c r="AI1830" s="254"/>
      <c r="AO1830" s="69"/>
    </row>
    <row r="1831" s="67" customFormat="1" customHeight="1" spans="6:41">
      <c r="F1831" s="69"/>
      <c r="G1831" s="262" t="str">
        <f t="shared" si="34"/>
        <v/>
      </c>
      <c r="H1831" s="69"/>
      <c r="I1831" s="69"/>
      <c r="J1831" s="69"/>
      <c r="K1831" s="69"/>
      <c r="L1831" s="69"/>
      <c r="P1831" s="117"/>
      <c r="Q1831" s="69"/>
      <c r="R1831" s="69"/>
      <c r="S1831" s="69"/>
      <c r="T1831" s="69"/>
      <c r="AI1831" s="254"/>
      <c r="AO1831" s="69"/>
    </row>
    <row r="1832" s="67" customFormat="1" customHeight="1" spans="6:41">
      <c r="F1832" s="69"/>
      <c r="G1832" s="262" t="str">
        <f t="shared" si="34"/>
        <v/>
      </c>
      <c r="H1832" s="69"/>
      <c r="I1832" s="69"/>
      <c r="J1832" s="69"/>
      <c r="K1832" s="69"/>
      <c r="L1832" s="69"/>
      <c r="P1832" s="117"/>
      <c r="Q1832" s="69"/>
      <c r="R1832" s="69"/>
      <c r="S1832" s="69"/>
      <c r="T1832" s="69"/>
      <c r="AI1832" s="254"/>
      <c r="AO1832" s="69"/>
    </row>
    <row r="1833" s="67" customFormat="1" customHeight="1" spans="6:41">
      <c r="F1833" s="69"/>
      <c r="G1833" s="262" t="str">
        <f t="shared" si="34"/>
        <v/>
      </c>
      <c r="H1833" s="69"/>
      <c r="I1833" s="69"/>
      <c r="J1833" s="69"/>
      <c r="K1833" s="69"/>
      <c r="L1833" s="69"/>
      <c r="P1833" s="117"/>
      <c r="Q1833" s="69"/>
      <c r="R1833" s="69"/>
      <c r="S1833" s="69"/>
      <c r="T1833" s="69"/>
      <c r="AI1833" s="254"/>
      <c r="AO1833" s="69"/>
    </row>
    <row r="1834" s="67" customFormat="1" customHeight="1" spans="6:41">
      <c r="F1834" s="69"/>
      <c r="G1834" s="262" t="str">
        <f t="shared" si="34"/>
        <v/>
      </c>
      <c r="H1834" s="69"/>
      <c r="I1834" s="69"/>
      <c r="J1834" s="69"/>
      <c r="K1834" s="69"/>
      <c r="L1834" s="69"/>
      <c r="P1834" s="117"/>
      <c r="Q1834" s="69"/>
      <c r="R1834" s="69"/>
      <c r="S1834" s="69"/>
      <c r="T1834" s="69"/>
      <c r="AI1834" s="254"/>
      <c r="AO1834" s="69"/>
    </row>
    <row r="1835" s="67" customFormat="1" customHeight="1" spans="6:41">
      <c r="F1835" s="69"/>
      <c r="G1835" s="262" t="str">
        <f t="shared" si="34"/>
        <v/>
      </c>
      <c r="H1835" s="69"/>
      <c r="I1835" s="69"/>
      <c r="J1835" s="69"/>
      <c r="K1835" s="69"/>
      <c r="L1835" s="69"/>
      <c r="P1835" s="117"/>
      <c r="Q1835" s="69"/>
      <c r="R1835" s="69"/>
      <c r="S1835" s="69"/>
      <c r="T1835" s="69"/>
      <c r="AI1835" s="254"/>
      <c r="AO1835" s="69"/>
    </row>
    <row r="1836" s="67" customFormat="1" customHeight="1" spans="6:41">
      <c r="F1836" s="69"/>
      <c r="G1836" s="262" t="str">
        <f t="shared" si="34"/>
        <v/>
      </c>
      <c r="H1836" s="69"/>
      <c r="I1836" s="69"/>
      <c r="J1836" s="69"/>
      <c r="K1836" s="69"/>
      <c r="L1836" s="69"/>
      <c r="P1836" s="117"/>
      <c r="Q1836" s="69"/>
      <c r="R1836" s="69"/>
      <c r="S1836" s="69"/>
      <c r="T1836" s="69"/>
      <c r="AI1836" s="254"/>
      <c r="AO1836" s="69"/>
    </row>
    <row r="1837" s="67" customFormat="1" customHeight="1" spans="6:41">
      <c r="F1837" s="69"/>
      <c r="G1837" s="262" t="str">
        <f t="shared" si="34"/>
        <v/>
      </c>
      <c r="H1837" s="69"/>
      <c r="I1837" s="69"/>
      <c r="J1837" s="69"/>
      <c r="K1837" s="69"/>
      <c r="L1837" s="69"/>
      <c r="P1837" s="117"/>
      <c r="Q1837" s="69"/>
      <c r="R1837" s="69"/>
      <c r="S1837" s="69"/>
      <c r="T1837" s="69"/>
      <c r="AI1837" s="254"/>
      <c r="AO1837" s="69"/>
    </row>
    <row r="1838" s="67" customFormat="1" customHeight="1" spans="6:41">
      <c r="F1838" s="69"/>
      <c r="G1838" s="262" t="str">
        <f t="shared" si="34"/>
        <v/>
      </c>
      <c r="H1838" s="69"/>
      <c r="I1838" s="69"/>
      <c r="J1838" s="69"/>
      <c r="K1838" s="69"/>
      <c r="L1838" s="69"/>
      <c r="P1838" s="117"/>
      <c r="Q1838" s="69"/>
      <c r="R1838" s="69"/>
      <c r="S1838" s="69"/>
      <c r="T1838" s="69"/>
      <c r="AI1838" s="254"/>
      <c r="AO1838" s="69"/>
    </row>
    <row r="1839" s="67" customFormat="1" customHeight="1" spans="6:41">
      <c r="F1839" s="69"/>
      <c r="G1839" s="262" t="str">
        <f t="shared" si="34"/>
        <v/>
      </c>
      <c r="H1839" s="69"/>
      <c r="I1839" s="69"/>
      <c r="J1839" s="69"/>
      <c r="K1839" s="69"/>
      <c r="L1839" s="69"/>
      <c r="P1839" s="117"/>
      <c r="Q1839" s="69"/>
      <c r="R1839" s="69"/>
      <c r="S1839" s="69"/>
      <c r="T1839" s="69"/>
      <c r="AI1839" s="254"/>
      <c r="AO1839" s="69"/>
    </row>
    <row r="1840" s="67" customFormat="1" customHeight="1" spans="6:41">
      <c r="F1840" s="69"/>
      <c r="G1840" s="262" t="str">
        <f t="shared" si="34"/>
        <v/>
      </c>
      <c r="H1840" s="69"/>
      <c r="I1840" s="69"/>
      <c r="J1840" s="69"/>
      <c r="K1840" s="69"/>
      <c r="L1840" s="69"/>
      <c r="P1840" s="117"/>
      <c r="Q1840" s="69"/>
      <c r="R1840" s="69"/>
      <c r="S1840" s="69"/>
      <c r="T1840" s="69"/>
      <c r="AI1840" s="254"/>
      <c r="AO1840" s="69"/>
    </row>
    <row r="1841" s="67" customFormat="1" customHeight="1" spans="6:41">
      <c r="F1841" s="69"/>
      <c r="G1841" s="262" t="str">
        <f t="shared" si="34"/>
        <v/>
      </c>
      <c r="H1841" s="69"/>
      <c r="I1841" s="69"/>
      <c r="J1841" s="69"/>
      <c r="K1841" s="69"/>
      <c r="L1841" s="69"/>
      <c r="P1841" s="117"/>
      <c r="Q1841" s="69"/>
      <c r="R1841" s="69"/>
      <c r="S1841" s="69"/>
      <c r="T1841" s="69"/>
      <c r="AI1841" s="254"/>
      <c r="AO1841" s="69"/>
    </row>
    <row r="1842" s="67" customFormat="1" customHeight="1" spans="6:41">
      <c r="F1842" s="69"/>
      <c r="G1842" s="262" t="str">
        <f t="shared" si="34"/>
        <v/>
      </c>
      <c r="H1842" s="69"/>
      <c r="I1842" s="69"/>
      <c r="J1842" s="69"/>
      <c r="K1842" s="69"/>
      <c r="L1842" s="69"/>
      <c r="P1842" s="117"/>
      <c r="Q1842" s="69"/>
      <c r="R1842" s="69"/>
      <c r="S1842" s="69"/>
      <c r="T1842" s="69"/>
      <c r="AI1842" s="254"/>
      <c r="AO1842" s="69"/>
    </row>
    <row r="1843" s="67" customFormat="1" customHeight="1" spans="6:41">
      <c r="F1843" s="69"/>
      <c r="G1843" s="262" t="str">
        <f t="shared" si="34"/>
        <v/>
      </c>
      <c r="H1843" s="69"/>
      <c r="I1843" s="69"/>
      <c r="J1843" s="69"/>
      <c r="K1843" s="69"/>
      <c r="L1843" s="69"/>
      <c r="P1843" s="117"/>
      <c r="Q1843" s="69"/>
      <c r="R1843" s="69"/>
      <c r="S1843" s="69"/>
      <c r="T1843" s="69"/>
      <c r="AI1843" s="254"/>
      <c r="AO1843" s="69"/>
    </row>
    <row r="1844" s="67" customFormat="1" customHeight="1" spans="6:41">
      <c r="F1844" s="69"/>
      <c r="G1844" s="262" t="str">
        <f t="shared" si="34"/>
        <v/>
      </c>
      <c r="H1844" s="69"/>
      <c r="I1844" s="69"/>
      <c r="J1844" s="69"/>
      <c r="K1844" s="69"/>
      <c r="L1844" s="69"/>
      <c r="P1844" s="117"/>
      <c r="Q1844" s="69"/>
      <c r="R1844" s="69"/>
      <c r="S1844" s="69"/>
      <c r="T1844" s="69"/>
      <c r="AI1844" s="254"/>
      <c r="AO1844" s="69"/>
    </row>
    <row r="1845" s="67" customFormat="1" customHeight="1" spans="6:41">
      <c r="F1845" s="69"/>
      <c r="G1845" s="262" t="str">
        <f t="shared" si="34"/>
        <v/>
      </c>
      <c r="H1845" s="69"/>
      <c r="I1845" s="69"/>
      <c r="J1845" s="69"/>
      <c r="K1845" s="69"/>
      <c r="L1845" s="69"/>
      <c r="P1845" s="117"/>
      <c r="Q1845" s="69"/>
      <c r="R1845" s="69"/>
      <c r="S1845" s="69"/>
      <c r="T1845" s="69"/>
      <c r="AI1845" s="254"/>
      <c r="AO1845" s="69"/>
    </row>
    <row r="1846" s="67" customFormat="1" customHeight="1" spans="6:41">
      <c r="F1846" s="69"/>
      <c r="G1846" s="262" t="str">
        <f t="shared" si="34"/>
        <v/>
      </c>
      <c r="H1846" s="69"/>
      <c r="I1846" s="69"/>
      <c r="J1846" s="69"/>
      <c r="K1846" s="69"/>
      <c r="L1846" s="69"/>
      <c r="P1846" s="117"/>
      <c r="Q1846" s="69"/>
      <c r="R1846" s="69"/>
      <c r="S1846" s="69"/>
      <c r="T1846" s="69"/>
      <c r="AI1846" s="254"/>
      <c r="AO1846" s="69"/>
    </row>
    <row r="1847" s="67" customFormat="1" customHeight="1" spans="6:41">
      <c r="F1847" s="69"/>
      <c r="G1847" s="262" t="str">
        <f t="shared" si="34"/>
        <v/>
      </c>
      <c r="H1847" s="69"/>
      <c r="I1847" s="69"/>
      <c r="J1847" s="69"/>
      <c r="K1847" s="69"/>
      <c r="L1847" s="69"/>
      <c r="P1847" s="117"/>
      <c r="Q1847" s="69"/>
      <c r="R1847" s="69"/>
      <c r="S1847" s="69"/>
      <c r="T1847" s="69"/>
      <c r="AI1847" s="254"/>
      <c r="AO1847" s="69"/>
    </row>
    <row r="1848" s="67" customFormat="1" customHeight="1" spans="6:41">
      <c r="F1848" s="69"/>
      <c r="G1848" s="262" t="str">
        <f t="shared" si="34"/>
        <v/>
      </c>
      <c r="H1848" s="69"/>
      <c r="I1848" s="69"/>
      <c r="J1848" s="69"/>
      <c r="K1848" s="69"/>
      <c r="L1848" s="69"/>
      <c r="P1848" s="117"/>
      <c r="Q1848" s="69"/>
      <c r="R1848" s="69"/>
      <c r="S1848" s="69"/>
      <c r="T1848" s="69"/>
      <c r="AI1848" s="254"/>
      <c r="AO1848" s="69"/>
    </row>
    <row r="1849" s="67" customFormat="1" customHeight="1" spans="6:41">
      <c r="F1849" s="69"/>
      <c r="G1849" s="262" t="str">
        <f t="shared" si="34"/>
        <v/>
      </c>
      <c r="H1849" s="69"/>
      <c r="I1849" s="69"/>
      <c r="J1849" s="69"/>
      <c r="K1849" s="69"/>
      <c r="L1849" s="69"/>
      <c r="P1849" s="117"/>
      <c r="Q1849" s="69"/>
      <c r="R1849" s="69"/>
      <c r="S1849" s="69"/>
      <c r="T1849" s="69"/>
      <c r="AI1849" s="254"/>
      <c r="AO1849" s="69"/>
    </row>
    <row r="1850" s="67" customFormat="1" customHeight="1" spans="6:41">
      <c r="F1850" s="69"/>
      <c r="G1850" s="262" t="str">
        <f t="shared" si="34"/>
        <v/>
      </c>
      <c r="H1850" s="69"/>
      <c r="I1850" s="69"/>
      <c r="J1850" s="69"/>
      <c r="K1850" s="69"/>
      <c r="L1850" s="69"/>
      <c r="P1850" s="117"/>
      <c r="Q1850" s="69"/>
      <c r="R1850" s="69"/>
      <c r="S1850" s="69"/>
      <c r="T1850" s="69"/>
      <c r="AI1850" s="254"/>
      <c r="AO1850" s="69"/>
    </row>
    <row r="1851" s="67" customFormat="1" customHeight="1" spans="6:41">
      <c r="F1851" s="69"/>
      <c r="G1851" s="262" t="str">
        <f t="shared" si="34"/>
        <v/>
      </c>
      <c r="H1851" s="69"/>
      <c r="I1851" s="69"/>
      <c r="J1851" s="69"/>
      <c r="K1851" s="69"/>
      <c r="L1851" s="69"/>
      <c r="P1851" s="117"/>
      <c r="Q1851" s="69"/>
      <c r="R1851" s="69"/>
      <c r="S1851" s="69"/>
      <c r="T1851" s="69"/>
      <c r="AI1851" s="254"/>
      <c r="AO1851" s="69"/>
    </row>
    <row r="1852" s="67" customFormat="1" customHeight="1" spans="6:41">
      <c r="F1852" s="69"/>
      <c r="G1852" s="262" t="str">
        <f t="shared" si="34"/>
        <v/>
      </c>
      <c r="H1852" s="69"/>
      <c r="I1852" s="69"/>
      <c r="J1852" s="69"/>
      <c r="K1852" s="69"/>
      <c r="L1852" s="69"/>
      <c r="P1852" s="117"/>
      <c r="Q1852" s="69"/>
      <c r="R1852" s="69"/>
      <c r="S1852" s="69"/>
      <c r="T1852" s="69"/>
      <c r="AI1852" s="254"/>
      <c r="AO1852" s="69"/>
    </row>
    <row r="1853" s="67" customFormat="1" customHeight="1" spans="6:41">
      <c r="F1853" s="69"/>
      <c r="G1853" s="262" t="str">
        <f t="shared" si="34"/>
        <v/>
      </c>
      <c r="H1853" s="69"/>
      <c r="I1853" s="69"/>
      <c r="J1853" s="69"/>
      <c r="K1853" s="69"/>
      <c r="L1853" s="69"/>
      <c r="P1853" s="117"/>
      <c r="Q1853" s="69"/>
      <c r="R1853" s="69"/>
      <c r="S1853" s="69"/>
      <c r="T1853" s="69"/>
      <c r="AI1853" s="254"/>
      <c r="AO1853" s="69"/>
    </row>
    <row r="1854" s="67" customFormat="1" customHeight="1" spans="6:41">
      <c r="F1854" s="69"/>
      <c r="G1854" s="262" t="str">
        <f t="shared" si="34"/>
        <v/>
      </c>
      <c r="H1854" s="69"/>
      <c r="I1854" s="69"/>
      <c r="J1854" s="69"/>
      <c r="K1854" s="69"/>
      <c r="L1854" s="69"/>
      <c r="P1854" s="117"/>
      <c r="Q1854" s="69"/>
      <c r="R1854" s="69"/>
      <c r="S1854" s="69"/>
      <c r="T1854" s="69"/>
      <c r="AI1854" s="254"/>
      <c r="AO1854" s="69"/>
    </row>
    <row r="1855" s="67" customFormat="1" customHeight="1" spans="6:41">
      <c r="F1855" s="69"/>
      <c r="G1855" s="262" t="str">
        <f t="shared" si="34"/>
        <v/>
      </c>
      <c r="H1855" s="69"/>
      <c r="I1855" s="69"/>
      <c r="J1855" s="69"/>
      <c r="K1855" s="69"/>
      <c r="L1855" s="69"/>
      <c r="P1855" s="117"/>
      <c r="Q1855" s="69"/>
      <c r="R1855" s="69"/>
      <c r="S1855" s="69"/>
      <c r="T1855" s="69"/>
      <c r="AI1855" s="254"/>
      <c r="AO1855" s="69"/>
    </row>
    <row r="1856" s="67" customFormat="1" customHeight="1" spans="6:41">
      <c r="F1856" s="69"/>
      <c r="G1856" s="262" t="str">
        <f t="shared" si="34"/>
        <v/>
      </c>
      <c r="H1856" s="69"/>
      <c r="I1856" s="69"/>
      <c r="J1856" s="69"/>
      <c r="K1856" s="69"/>
      <c r="L1856" s="69"/>
      <c r="P1856" s="117"/>
      <c r="Q1856" s="69"/>
      <c r="R1856" s="69"/>
      <c r="S1856" s="69"/>
      <c r="T1856" s="69"/>
      <c r="AI1856" s="254"/>
      <c r="AO1856" s="69"/>
    </row>
    <row r="1857" s="67" customFormat="1" customHeight="1" spans="6:41">
      <c r="F1857" s="69"/>
      <c r="G1857" s="262" t="str">
        <f t="shared" si="34"/>
        <v/>
      </c>
      <c r="H1857" s="69"/>
      <c r="I1857" s="69"/>
      <c r="J1857" s="69"/>
      <c r="K1857" s="69"/>
      <c r="L1857" s="69"/>
      <c r="P1857" s="117"/>
      <c r="Q1857" s="69"/>
      <c r="R1857" s="69"/>
      <c r="S1857" s="69"/>
      <c r="T1857" s="69"/>
      <c r="AI1857" s="254"/>
      <c r="AO1857" s="69"/>
    </row>
    <row r="1858" s="67" customFormat="1" customHeight="1" spans="6:41">
      <c r="F1858" s="69"/>
      <c r="G1858" s="262" t="str">
        <f t="shared" ref="G1858:G1921" si="35">IF(H1858="","",IF(H1858=I1858,H1858,_xlfn.CONCAT(H1858,"-",I1858)))</f>
        <v/>
      </c>
      <c r="H1858" s="69"/>
      <c r="I1858" s="69"/>
      <c r="J1858" s="69"/>
      <c r="K1858" s="69"/>
      <c r="L1858" s="69"/>
      <c r="P1858" s="117"/>
      <c r="Q1858" s="69"/>
      <c r="R1858" s="69"/>
      <c r="S1858" s="69"/>
      <c r="T1858" s="69"/>
      <c r="AI1858" s="254"/>
      <c r="AO1858" s="69"/>
    </row>
    <row r="1859" s="67" customFormat="1" customHeight="1" spans="6:41">
      <c r="F1859" s="69"/>
      <c r="G1859" s="262" t="str">
        <f t="shared" si="35"/>
        <v/>
      </c>
      <c r="H1859" s="69"/>
      <c r="I1859" s="69"/>
      <c r="J1859" s="69"/>
      <c r="K1859" s="69"/>
      <c r="L1859" s="69"/>
      <c r="P1859" s="117"/>
      <c r="Q1859" s="69"/>
      <c r="R1859" s="69"/>
      <c r="S1859" s="69"/>
      <c r="T1859" s="69"/>
      <c r="AI1859" s="254"/>
      <c r="AO1859" s="69"/>
    </row>
    <row r="1860" s="67" customFormat="1" customHeight="1" spans="6:41">
      <c r="F1860" s="69"/>
      <c r="G1860" s="262" t="str">
        <f t="shared" si="35"/>
        <v/>
      </c>
      <c r="H1860" s="69"/>
      <c r="I1860" s="69"/>
      <c r="J1860" s="69"/>
      <c r="K1860" s="69"/>
      <c r="L1860" s="69"/>
      <c r="P1860" s="117"/>
      <c r="Q1860" s="69"/>
      <c r="R1860" s="69"/>
      <c r="S1860" s="69"/>
      <c r="T1860" s="69"/>
      <c r="AI1860" s="254"/>
      <c r="AO1860" s="69"/>
    </row>
    <row r="1861" s="67" customFormat="1" customHeight="1" spans="6:41">
      <c r="F1861" s="69"/>
      <c r="G1861" s="262" t="str">
        <f t="shared" si="35"/>
        <v/>
      </c>
      <c r="H1861" s="69"/>
      <c r="I1861" s="69"/>
      <c r="J1861" s="69"/>
      <c r="K1861" s="69"/>
      <c r="L1861" s="69"/>
      <c r="P1861" s="117"/>
      <c r="Q1861" s="69"/>
      <c r="R1861" s="69"/>
      <c r="S1861" s="69"/>
      <c r="T1861" s="69"/>
      <c r="AI1861" s="254"/>
      <c r="AO1861" s="69"/>
    </row>
    <row r="1862" s="67" customFormat="1" customHeight="1" spans="6:41">
      <c r="F1862" s="69"/>
      <c r="G1862" s="262" t="str">
        <f t="shared" si="35"/>
        <v/>
      </c>
      <c r="H1862" s="69"/>
      <c r="I1862" s="69"/>
      <c r="J1862" s="69"/>
      <c r="K1862" s="69"/>
      <c r="L1862" s="69"/>
      <c r="P1862" s="117"/>
      <c r="Q1862" s="69"/>
      <c r="R1862" s="69"/>
      <c r="S1862" s="69"/>
      <c r="T1862" s="69"/>
      <c r="AI1862" s="254"/>
      <c r="AO1862" s="69"/>
    </row>
    <row r="1863" s="67" customFormat="1" customHeight="1" spans="6:41">
      <c r="F1863" s="69"/>
      <c r="G1863" s="262" t="str">
        <f t="shared" si="35"/>
        <v/>
      </c>
      <c r="H1863" s="69"/>
      <c r="I1863" s="69"/>
      <c r="J1863" s="69"/>
      <c r="K1863" s="69"/>
      <c r="L1863" s="69"/>
      <c r="P1863" s="117"/>
      <c r="Q1863" s="69"/>
      <c r="R1863" s="69"/>
      <c r="S1863" s="69"/>
      <c r="T1863" s="69"/>
      <c r="AI1863" s="254"/>
      <c r="AO1863" s="69"/>
    </row>
    <row r="1864" s="67" customFormat="1" customHeight="1" spans="6:41">
      <c r="F1864" s="69"/>
      <c r="G1864" s="262" t="str">
        <f t="shared" si="35"/>
        <v/>
      </c>
      <c r="H1864" s="69"/>
      <c r="I1864" s="69"/>
      <c r="J1864" s="69"/>
      <c r="K1864" s="69"/>
      <c r="L1864" s="69"/>
      <c r="P1864" s="117"/>
      <c r="Q1864" s="69"/>
      <c r="R1864" s="69"/>
      <c r="S1864" s="69"/>
      <c r="T1864" s="69"/>
      <c r="AI1864" s="254"/>
      <c r="AO1864" s="69"/>
    </row>
    <row r="1865" s="67" customFormat="1" customHeight="1" spans="6:41">
      <c r="F1865" s="69"/>
      <c r="G1865" s="262" t="str">
        <f t="shared" si="35"/>
        <v/>
      </c>
      <c r="H1865" s="69"/>
      <c r="I1865" s="69"/>
      <c r="J1865" s="69"/>
      <c r="K1865" s="69"/>
      <c r="L1865" s="69"/>
      <c r="P1865" s="117"/>
      <c r="Q1865" s="69"/>
      <c r="R1865" s="69"/>
      <c r="S1865" s="69"/>
      <c r="T1865" s="69"/>
      <c r="AI1865" s="254"/>
      <c r="AO1865" s="69"/>
    </row>
    <row r="1866" s="67" customFormat="1" customHeight="1" spans="6:41">
      <c r="F1866" s="69"/>
      <c r="G1866" s="262" t="str">
        <f t="shared" si="35"/>
        <v/>
      </c>
      <c r="H1866" s="69"/>
      <c r="I1866" s="69"/>
      <c r="J1866" s="69"/>
      <c r="K1866" s="69"/>
      <c r="L1866" s="69"/>
      <c r="P1866" s="117"/>
      <c r="Q1866" s="69"/>
      <c r="R1866" s="69"/>
      <c r="S1866" s="69"/>
      <c r="T1866" s="69"/>
      <c r="AI1866" s="254"/>
      <c r="AO1866" s="69"/>
    </row>
    <row r="1867" s="67" customFormat="1" customHeight="1" spans="6:41">
      <c r="F1867" s="69"/>
      <c r="G1867" s="262" t="str">
        <f t="shared" si="35"/>
        <v/>
      </c>
      <c r="H1867" s="69"/>
      <c r="I1867" s="69"/>
      <c r="J1867" s="69"/>
      <c r="K1867" s="69"/>
      <c r="L1867" s="69"/>
      <c r="P1867" s="117"/>
      <c r="Q1867" s="69"/>
      <c r="R1867" s="69"/>
      <c r="S1867" s="69"/>
      <c r="T1867" s="69"/>
      <c r="AI1867" s="254"/>
      <c r="AO1867" s="69"/>
    </row>
    <row r="1868" s="67" customFormat="1" customHeight="1" spans="6:41">
      <c r="F1868" s="69"/>
      <c r="G1868" s="262" t="str">
        <f t="shared" si="35"/>
        <v/>
      </c>
      <c r="H1868" s="69"/>
      <c r="I1868" s="69"/>
      <c r="J1868" s="69"/>
      <c r="K1868" s="69"/>
      <c r="L1868" s="69"/>
      <c r="P1868" s="117"/>
      <c r="Q1868" s="69"/>
      <c r="R1868" s="69"/>
      <c r="S1868" s="69"/>
      <c r="T1868" s="69"/>
      <c r="AI1868" s="254"/>
      <c r="AO1868" s="69"/>
    </row>
    <row r="1869" s="67" customFormat="1" customHeight="1" spans="6:41">
      <c r="F1869" s="69"/>
      <c r="G1869" s="262" t="str">
        <f t="shared" si="35"/>
        <v/>
      </c>
      <c r="H1869" s="69"/>
      <c r="I1869" s="69"/>
      <c r="J1869" s="69"/>
      <c r="K1869" s="69"/>
      <c r="L1869" s="69"/>
      <c r="P1869" s="117"/>
      <c r="Q1869" s="69"/>
      <c r="R1869" s="69"/>
      <c r="S1869" s="69"/>
      <c r="T1869" s="69"/>
      <c r="AI1869" s="254"/>
      <c r="AO1869" s="69"/>
    </row>
    <row r="1870" s="67" customFormat="1" customHeight="1" spans="6:41">
      <c r="F1870" s="69"/>
      <c r="G1870" s="262" t="str">
        <f t="shared" si="35"/>
        <v/>
      </c>
      <c r="H1870" s="69"/>
      <c r="I1870" s="69"/>
      <c r="J1870" s="69"/>
      <c r="K1870" s="69"/>
      <c r="L1870" s="69"/>
      <c r="P1870" s="117"/>
      <c r="Q1870" s="69"/>
      <c r="R1870" s="69"/>
      <c r="S1870" s="69"/>
      <c r="T1870" s="69"/>
      <c r="AI1870" s="254"/>
      <c r="AO1870" s="69"/>
    </row>
    <row r="1871" s="67" customFormat="1" customHeight="1" spans="6:41">
      <c r="F1871" s="69"/>
      <c r="G1871" s="262" t="str">
        <f t="shared" si="35"/>
        <v/>
      </c>
      <c r="H1871" s="69"/>
      <c r="I1871" s="69"/>
      <c r="J1871" s="69"/>
      <c r="K1871" s="69"/>
      <c r="L1871" s="69"/>
      <c r="P1871" s="117"/>
      <c r="Q1871" s="69"/>
      <c r="R1871" s="69"/>
      <c r="S1871" s="69"/>
      <c r="T1871" s="69"/>
      <c r="AI1871" s="254"/>
      <c r="AO1871" s="69"/>
    </row>
    <row r="1872" s="67" customFormat="1" customHeight="1" spans="6:41">
      <c r="F1872" s="69"/>
      <c r="G1872" s="262" t="str">
        <f t="shared" si="35"/>
        <v/>
      </c>
      <c r="H1872" s="69"/>
      <c r="I1872" s="69"/>
      <c r="J1872" s="69"/>
      <c r="K1872" s="69"/>
      <c r="L1872" s="69"/>
      <c r="P1872" s="117"/>
      <c r="Q1872" s="69"/>
      <c r="R1872" s="69"/>
      <c r="S1872" s="69"/>
      <c r="T1872" s="69"/>
      <c r="AI1872" s="254"/>
      <c r="AO1872" s="69"/>
    </row>
    <row r="1873" s="67" customFormat="1" customHeight="1" spans="6:41">
      <c r="F1873" s="69"/>
      <c r="G1873" s="262" t="str">
        <f t="shared" si="35"/>
        <v/>
      </c>
      <c r="H1873" s="69"/>
      <c r="I1873" s="69"/>
      <c r="J1873" s="69"/>
      <c r="K1873" s="69"/>
      <c r="L1873" s="69"/>
      <c r="P1873" s="117"/>
      <c r="Q1873" s="69"/>
      <c r="R1873" s="69"/>
      <c r="S1873" s="69"/>
      <c r="T1873" s="69"/>
      <c r="AI1873" s="254"/>
      <c r="AO1873" s="69"/>
    </row>
    <row r="1874" s="67" customFormat="1" customHeight="1" spans="6:41">
      <c r="F1874" s="69"/>
      <c r="G1874" s="262" t="str">
        <f t="shared" si="35"/>
        <v/>
      </c>
      <c r="H1874" s="69"/>
      <c r="I1874" s="69"/>
      <c r="J1874" s="69"/>
      <c r="K1874" s="69"/>
      <c r="L1874" s="69"/>
      <c r="P1874" s="117"/>
      <c r="Q1874" s="69"/>
      <c r="R1874" s="69"/>
      <c r="S1874" s="69"/>
      <c r="T1874" s="69"/>
      <c r="AI1874" s="254"/>
      <c r="AO1874" s="69"/>
    </row>
    <row r="1875" s="67" customFormat="1" customHeight="1" spans="6:41">
      <c r="F1875" s="69"/>
      <c r="G1875" s="262" t="str">
        <f t="shared" si="35"/>
        <v/>
      </c>
      <c r="H1875" s="69"/>
      <c r="I1875" s="69"/>
      <c r="J1875" s="69"/>
      <c r="K1875" s="69"/>
      <c r="L1875" s="69"/>
      <c r="P1875" s="117"/>
      <c r="Q1875" s="69"/>
      <c r="R1875" s="69"/>
      <c r="S1875" s="69"/>
      <c r="T1875" s="69"/>
      <c r="AI1875" s="254"/>
      <c r="AO1875" s="69"/>
    </row>
    <row r="1876" s="67" customFormat="1" customHeight="1" spans="6:41">
      <c r="F1876" s="69"/>
      <c r="G1876" s="262" t="str">
        <f t="shared" si="35"/>
        <v/>
      </c>
      <c r="H1876" s="69"/>
      <c r="I1876" s="69"/>
      <c r="J1876" s="69"/>
      <c r="K1876" s="69"/>
      <c r="L1876" s="69"/>
      <c r="P1876" s="117"/>
      <c r="Q1876" s="69"/>
      <c r="R1876" s="69"/>
      <c r="S1876" s="69"/>
      <c r="T1876" s="69"/>
      <c r="AI1876" s="254"/>
      <c r="AO1876" s="69"/>
    </row>
    <row r="1877" s="67" customFormat="1" customHeight="1" spans="6:41">
      <c r="F1877" s="69"/>
      <c r="G1877" s="262" t="str">
        <f t="shared" si="35"/>
        <v/>
      </c>
      <c r="H1877" s="69"/>
      <c r="I1877" s="69"/>
      <c r="J1877" s="69"/>
      <c r="K1877" s="69"/>
      <c r="L1877" s="69"/>
      <c r="P1877" s="117"/>
      <c r="Q1877" s="69"/>
      <c r="R1877" s="69"/>
      <c r="S1877" s="69"/>
      <c r="T1877" s="69"/>
      <c r="AI1877" s="254"/>
      <c r="AO1877" s="69"/>
    </row>
    <row r="1878" s="67" customFormat="1" customHeight="1" spans="6:41">
      <c r="F1878" s="69"/>
      <c r="G1878" s="262" t="str">
        <f t="shared" si="35"/>
        <v/>
      </c>
      <c r="H1878" s="69"/>
      <c r="I1878" s="69"/>
      <c r="J1878" s="69"/>
      <c r="K1878" s="69"/>
      <c r="L1878" s="69"/>
      <c r="P1878" s="117"/>
      <c r="Q1878" s="69"/>
      <c r="R1878" s="69"/>
      <c r="S1878" s="69"/>
      <c r="T1878" s="69"/>
      <c r="AI1878" s="254"/>
      <c r="AO1878" s="69"/>
    </row>
    <row r="1879" s="67" customFormat="1" customHeight="1" spans="6:41">
      <c r="F1879" s="69"/>
      <c r="G1879" s="262" t="str">
        <f t="shared" si="35"/>
        <v/>
      </c>
      <c r="H1879" s="69"/>
      <c r="I1879" s="69"/>
      <c r="J1879" s="69"/>
      <c r="K1879" s="69"/>
      <c r="L1879" s="69"/>
      <c r="P1879" s="117"/>
      <c r="Q1879" s="69"/>
      <c r="R1879" s="69"/>
      <c r="S1879" s="69"/>
      <c r="T1879" s="69"/>
      <c r="AI1879" s="254"/>
      <c r="AO1879" s="69"/>
    </row>
    <row r="1880" s="67" customFormat="1" customHeight="1" spans="6:41">
      <c r="F1880" s="69"/>
      <c r="G1880" s="262" t="str">
        <f t="shared" si="35"/>
        <v/>
      </c>
      <c r="H1880" s="69"/>
      <c r="I1880" s="69"/>
      <c r="J1880" s="69"/>
      <c r="K1880" s="69"/>
      <c r="L1880" s="69"/>
      <c r="P1880" s="117"/>
      <c r="Q1880" s="69"/>
      <c r="R1880" s="69"/>
      <c r="S1880" s="69"/>
      <c r="T1880" s="69"/>
      <c r="AI1880" s="254"/>
      <c r="AO1880" s="69"/>
    </row>
    <row r="1881" s="67" customFormat="1" customHeight="1" spans="6:41">
      <c r="F1881" s="69"/>
      <c r="G1881" s="262" t="str">
        <f t="shared" si="35"/>
        <v/>
      </c>
      <c r="H1881" s="69"/>
      <c r="I1881" s="69"/>
      <c r="J1881" s="69"/>
      <c r="K1881" s="69"/>
      <c r="L1881" s="69"/>
      <c r="P1881" s="117"/>
      <c r="Q1881" s="69"/>
      <c r="R1881" s="69"/>
      <c r="S1881" s="69"/>
      <c r="T1881" s="69"/>
      <c r="AI1881" s="254"/>
      <c r="AO1881" s="69"/>
    </row>
    <row r="1882" s="67" customFormat="1" customHeight="1" spans="6:41">
      <c r="F1882" s="69"/>
      <c r="G1882" s="262" t="str">
        <f t="shared" si="35"/>
        <v/>
      </c>
      <c r="H1882" s="69"/>
      <c r="I1882" s="69"/>
      <c r="J1882" s="69"/>
      <c r="K1882" s="69"/>
      <c r="L1882" s="69"/>
      <c r="P1882" s="117"/>
      <c r="Q1882" s="69"/>
      <c r="R1882" s="69"/>
      <c r="S1882" s="69"/>
      <c r="T1882" s="69"/>
      <c r="AI1882" s="254"/>
      <c r="AO1882" s="69"/>
    </row>
    <row r="1883" s="67" customFormat="1" customHeight="1" spans="6:41">
      <c r="F1883" s="69"/>
      <c r="G1883" s="262" t="str">
        <f t="shared" si="35"/>
        <v/>
      </c>
      <c r="H1883" s="69"/>
      <c r="I1883" s="69"/>
      <c r="J1883" s="69"/>
      <c r="K1883" s="69"/>
      <c r="L1883" s="69"/>
      <c r="P1883" s="117"/>
      <c r="Q1883" s="69"/>
      <c r="R1883" s="69"/>
      <c r="S1883" s="69"/>
      <c r="T1883" s="69"/>
      <c r="AI1883" s="254"/>
      <c r="AO1883" s="69"/>
    </row>
    <row r="1884" s="67" customFormat="1" customHeight="1" spans="6:41">
      <c r="F1884" s="69"/>
      <c r="G1884" s="262" t="str">
        <f t="shared" si="35"/>
        <v/>
      </c>
      <c r="H1884" s="69"/>
      <c r="I1884" s="69"/>
      <c r="J1884" s="69"/>
      <c r="K1884" s="69"/>
      <c r="L1884" s="69"/>
      <c r="P1884" s="117"/>
      <c r="Q1884" s="69"/>
      <c r="R1884" s="69"/>
      <c r="S1884" s="69"/>
      <c r="T1884" s="69"/>
      <c r="AI1884" s="254"/>
      <c r="AO1884" s="69"/>
    </row>
    <row r="1885" s="67" customFormat="1" customHeight="1" spans="6:41">
      <c r="F1885" s="69"/>
      <c r="G1885" s="262" t="str">
        <f t="shared" si="35"/>
        <v/>
      </c>
      <c r="H1885" s="69"/>
      <c r="I1885" s="69"/>
      <c r="J1885" s="69"/>
      <c r="K1885" s="69"/>
      <c r="L1885" s="69"/>
      <c r="P1885" s="117"/>
      <c r="Q1885" s="69"/>
      <c r="R1885" s="69"/>
      <c r="S1885" s="69"/>
      <c r="T1885" s="69"/>
      <c r="AI1885" s="254"/>
      <c r="AO1885" s="69"/>
    </row>
    <row r="1886" s="67" customFormat="1" customHeight="1" spans="6:41">
      <c r="F1886" s="69"/>
      <c r="G1886" s="262" t="str">
        <f t="shared" si="35"/>
        <v/>
      </c>
      <c r="H1886" s="69"/>
      <c r="I1886" s="69"/>
      <c r="J1886" s="69"/>
      <c r="K1886" s="69"/>
      <c r="L1886" s="69"/>
      <c r="P1886" s="117"/>
      <c r="Q1886" s="69"/>
      <c r="R1886" s="69"/>
      <c r="S1886" s="69"/>
      <c r="T1886" s="69"/>
      <c r="AI1886" s="254"/>
      <c r="AO1886" s="69"/>
    </row>
    <row r="1887" s="67" customFormat="1" customHeight="1" spans="6:41">
      <c r="F1887" s="69"/>
      <c r="G1887" s="262" t="str">
        <f t="shared" si="35"/>
        <v/>
      </c>
      <c r="H1887" s="69"/>
      <c r="I1887" s="69"/>
      <c r="J1887" s="69"/>
      <c r="K1887" s="69"/>
      <c r="L1887" s="69"/>
      <c r="P1887" s="117"/>
      <c r="Q1887" s="69"/>
      <c r="R1887" s="69"/>
      <c r="S1887" s="69"/>
      <c r="T1887" s="69"/>
      <c r="AI1887" s="254"/>
      <c r="AO1887" s="69"/>
    </row>
    <row r="1888" s="67" customFormat="1" customHeight="1" spans="6:41">
      <c r="F1888" s="69"/>
      <c r="G1888" s="262" t="str">
        <f t="shared" si="35"/>
        <v/>
      </c>
      <c r="H1888" s="69"/>
      <c r="I1888" s="69"/>
      <c r="J1888" s="69"/>
      <c r="K1888" s="69"/>
      <c r="L1888" s="69"/>
      <c r="P1888" s="117"/>
      <c r="Q1888" s="69"/>
      <c r="R1888" s="69"/>
      <c r="S1888" s="69"/>
      <c r="T1888" s="69"/>
      <c r="AI1888" s="254"/>
      <c r="AO1888" s="69"/>
    </row>
    <row r="1889" s="67" customFormat="1" customHeight="1" spans="6:41">
      <c r="F1889" s="69"/>
      <c r="G1889" s="262" t="str">
        <f t="shared" si="35"/>
        <v/>
      </c>
      <c r="H1889" s="69"/>
      <c r="I1889" s="69"/>
      <c r="J1889" s="69"/>
      <c r="K1889" s="69"/>
      <c r="L1889" s="69"/>
      <c r="P1889" s="117"/>
      <c r="Q1889" s="69"/>
      <c r="R1889" s="69"/>
      <c r="S1889" s="69"/>
      <c r="T1889" s="69"/>
      <c r="AI1889" s="254"/>
      <c r="AO1889" s="69"/>
    </row>
    <row r="1890" s="67" customFormat="1" customHeight="1" spans="6:41">
      <c r="F1890" s="69"/>
      <c r="G1890" s="262" t="str">
        <f t="shared" si="35"/>
        <v/>
      </c>
      <c r="H1890" s="69"/>
      <c r="I1890" s="69"/>
      <c r="J1890" s="69"/>
      <c r="K1890" s="69"/>
      <c r="L1890" s="69"/>
      <c r="P1890" s="117"/>
      <c r="Q1890" s="69"/>
      <c r="R1890" s="69"/>
      <c r="S1890" s="69"/>
      <c r="T1890" s="69"/>
      <c r="AI1890" s="254"/>
      <c r="AO1890" s="69"/>
    </row>
    <row r="1891" s="67" customFormat="1" customHeight="1" spans="6:41">
      <c r="F1891" s="69"/>
      <c r="G1891" s="262" t="str">
        <f t="shared" si="35"/>
        <v/>
      </c>
      <c r="H1891" s="69"/>
      <c r="I1891" s="69"/>
      <c r="J1891" s="69"/>
      <c r="K1891" s="69"/>
      <c r="L1891" s="69"/>
      <c r="P1891" s="117"/>
      <c r="Q1891" s="69"/>
      <c r="R1891" s="69"/>
      <c r="S1891" s="69"/>
      <c r="T1891" s="69"/>
      <c r="AI1891" s="254"/>
      <c r="AO1891" s="69"/>
    </row>
    <row r="1892" s="67" customFormat="1" customHeight="1" spans="6:41">
      <c r="F1892" s="69"/>
      <c r="G1892" s="262" t="str">
        <f t="shared" si="35"/>
        <v/>
      </c>
      <c r="H1892" s="69"/>
      <c r="I1892" s="69"/>
      <c r="J1892" s="69"/>
      <c r="K1892" s="69"/>
      <c r="L1892" s="69"/>
      <c r="P1892" s="117"/>
      <c r="Q1892" s="69"/>
      <c r="R1892" s="69"/>
      <c r="S1892" s="69"/>
      <c r="T1892" s="69"/>
      <c r="AI1892" s="254"/>
      <c r="AO1892" s="69"/>
    </row>
    <row r="1893" s="67" customFormat="1" customHeight="1" spans="6:41">
      <c r="F1893" s="69"/>
      <c r="G1893" s="262" t="str">
        <f t="shared" si="35"/>
        <v/>
      </c>
      <c r="H1893" s="69"/>
      <c r="I1893" s="69"/>
      <c r="J1893" s="69"/>
      <c r="K1893" s="69"/>
      <c r="L1893" s="69"/>
      <c r="P1893" s="117"/>
      <c r="Q1893" s="69"/>
      <c r="R1893" s="69"/>
      <c r="S1893" s="69"/>
      <c r="T1893" s="69"/>
      <c r="AI1893" s="254"/>
      <c r="AO1893" s="69"/>
    </row>
    <row r="1894" s="67" customFormat="1" customHeight="1" spans="6:41">
      <c r="F1894" s="69"/>
      <c r="G1894" s="262" t="str">
        <f t="shared" si="35"/>
        <v/>
      </c>
      <c r="H1894" s="69"/>
      <c r="I1894" s="69"/>
      <c r="J1894" s="69"/>
      <c r="K1894" s="69"/>
      <c r="L1894" s="69"/>
      <c r="P1894" s="117"/>
      <c r="Q1894" s="69"/>
      <c r="R1894" s="69"/>
      <c r="S1894" s="69"/>
      <c r="T1894" s="69"/>
      <c r="AI1894" s="254"/>
      <c r="AO1894" s="69"/>
    </row>
    <row r="1895" s="67" customFormat="1" customHeight="1" spans="6:41">
      <c r="F1895" s="69"/>
      <c r="G1895" s="262" t="str">
        <f t="shared" si="35"/>
        <v/>
      </c>
      <c r="H1895" s="69"/>
      <c r="I1895" s="69"/>
      <c r="J1895" s="69"/>
      <c r="K1895" s="69"/>
      <c r="L1895" s="69"/>
      <c r="P1895" s="117"/>
      <c r="Q1895" s="69"/>
      <c r="R1895" s="69"/>
      <c r="S1895" s="69"/>
      <c r="T1895" s="69"/>
      <c r="AI1895" s="254"/>
      <c r="AO1895" s="69"/>
    </row>
    <row r="1896" s="67" customFormat="1" customHeight="1" spans="6:41">
      <c r="F1896" s="69"/>
      <c r="G1896" s="262" t="str">
        <f t="shared" si="35"/>
        <v/>
      </c>
      <c r="H1896" s="69"/>
      <c r="I1896" s="69"/>
      <c r="J1896" s="69"/>
      <c r="K1896" s="69"/>
      <c r="L1896" s="69"/>
      <c r="P1896" s="117"/>
      <c r="Q1896" s="69"/>
      <c r="R1896" s="69"/>
      <c r="S1896" s="69"/>
      <c r="T1896" s="69"/>
      <c r="AI1896" s="254"/>
      <c r="AO1896" s="69"/>
    </row>
    <row r="1897" s="67" customFormat="1" customHeight="1" spans="6:41">
      <c r="F1897" s="69"/>
      <c r="G1897" s="262" t="str">
        <f t="shared" si="35"/>
        <v/>
      </c>
      <c r="H1897" s="69"/>
      <c r="I1897" s="69"/>
      <c r="J1897" s="69"/>
      <c r="K1897" s="69"/>
      <c r="L1897" s="69"/>
      <c r="P1897" s="117"/>
      <c r="Q1897" s="69"/>
      <c r="R1897" s="69"/>
      <c r="S1897" s="69"/>
      <c r="T1897" s="69"/>
      <c r="AI1897" s="254"/>
      <c r="AO1897" s="69"/>
    </row>
    <row r="1898" s="67" customFormat="1" customHeight="1" spans="6:41">
      <c r="F1898" s="69"/>
      <c r="G1898" s="262" t="str">
        <f t="shared" si="35"/>
        <v/>
      </c>
      <c r="H1898" s="69"/>
      <c r="I1898" s="69"/>
      <c r="J1898" s="69"/>
      <c r="K1898" s="69"/>
      <c r="L1898" s="69"/>
      <c r="P1898" s="117"/>
      <c r="Q1898" s="69"/>
      <c r="R1898" s="69"/>
      <c r="S1898" s="69"/>
      <c r="T1898" s="69"/>
      <c r="AI1898" s="254"/>
      <c r="AO1898" s="69"/>
    </row>
    <row r="1899" s="67" customFormat="1" customHeight="1" spans="6:41">
      <c r="F1899" s="69"/>
      <c r="G1899" s="262" t="str">
        <f t="shared" si="35"/>
        <v/>
      </c>
      <c r="H1899" s="69"/>
      <c r="I1899" s="69"/>
      <c r="J1899" s="69"/>
      <c r="K1899" s="69"/>
      <c r="L1899" s="69"/>
      <c r="P1899" s="117"/>
      <c r="Q1899" s="69"/>
      <c r="R1899" s="69"/>
      <c r="S1899" s="69"/>
      <c r="T1899" s="69"/>
      <c r="AI1899" s="254"/>
      <c r="AO1899" s="69"/>
    </row>
    <row r="1900" s="67" customFormat="1" customHeight="1" spans="6:41">
      <c r="F1900" s="69"/>
      <c r="G1900" s="262" t="str">
        <f t="shared" si="35"/>
        <v/>
      </c>
      <c r="H1900" s="69"/>
      <c r="I1900" s="69"/>
      <c r="J1900" s="69"/>
      <c r="K1900" s="69"/>
      <c r="L1900" s="69"/>
      <c r="P1900" s="117"/>
      <c r="Q1900" s="69"/>
      <c r="R1900" s="69"/>
      <c r="S1900" s="69"/>
      <c r="T1900" s="69"/>
      <c r="AI1900" s="254"/>
      <c r="AO1900" s="69"/>
    </row>
    <row r="1901" s="67" customFormat="1" customHeight="1" spans="6:41">
      <c r="F1901" s="69"/>
      <c r="G1901" s="262" t="str">
        <f t="shared" si="35"/>
        <v/>
      </c>
      <c r="H1901" s="69"/>
      <c r="I1901" s="69"/>
      <c r="J1901" s="69"/>
      <c r="K1901" s="69"/>
      <c r="L1901" s="69"/>
      <c r="P1901" s="117"/>
      <c r="Q1901" s="69"/>
      <c r="R1901" s="69"/>
      <c r="S1901" s="69"/>
      <c r="T1901" s="69"/>
      <c r="AI1901" s="254"/>
      <c r="AO1901" s="69"/>
    </row>
    <row r="1902" s="67" customFormat="1" customHeight="1" spans="6:41">
      <c r="F1902" s="69"/>
      <c r="G1902" s="262" t="str">
        <f t="shared" si="35"/>
        <v/>
      </c>
      <c r="H1902" s="69"/>
      <c r="I1902" s="69"/>
      <c r="J1902" s="69"/>
      <c r="K1902" s="69"/>
      <c r="L1902" s="69"/>
      <c r="P1902" s="117"/>
      <c r="Q1902" s="69"/>
      <c r="R1902" s="69"/>
      <c r="S1902" s="69"/>
      <c r="T1902" s="69"/>
      <c r="AI1902" s="254"/>
      <c r="AO1902" s="69"/>
    </row>
    <row r="1903" s="67" customFormat="1" customHeight="1" spans="6:41">
      <c r="F1903" s="69"/>
      <c r="G1903" s="262" t="str">
        <f t="shared" si="35"/>
        <v/>
      </c>
      <c r="H1903" s="69"/>
      <c r="I1903" s="69"/>
      <c r="J1903" s="69"/>
      <c r="K1903" s="69"/>
      <c r="L1903" s="69"/>
      <c r="P1903" s="117"/>
      <c r="Q1903" s="69"/>
      <c r="R1903" s="69"/>
      <c r="S1903" s="69"/>
      <c r="T1903" s="69"/>
      <c r="AI1903" s="254"/>
      <c r="AO1903" s="69"/>
    </row>
    <row r="1904" s="67" customFormat="1" customHeight="1" spans="6:41">
      <c r="F1904" s="69"/>
      <c r="G1904" s="262" t="str">
        <f t="shared" si="35"/>
        <v/>
      </c>
      <c r="H1904" s="69"/>
      <c r="I1904" s="69"/>
      <c r="J1904" s="69"/>
      <c r="K1904" s="69"/>
      <c r="L1904" s="69"/>
      <c r="P1904" s="117"/>
      <c r="Q1904" s="69"/>
      <c r="R1904" s="69"/>
      <c r="S1904" s="69"/>
      <c r="T1904" s="69"/>
      <c r="AI1904" s="254"/>
      <c r="AO1904" s="69"/>
    </row>
    <row r="1905" s="67" customFormat="1" customHeight="1" spans="6:41">
      <c r="F1905" s="69"/>
      <c r="G1905" s="262" t="str">
        <f t="shared" si="35"/>
        <v/>
      </c>
      <c r="H1905" s="69"/>
      <c r="I1905" s="69"/>
      <c r="J1905" s="69"/>
      <c r="K1905" s="69"/>
      <c r="L1905" s="69"/>
      <c r="P1905" s="117"/>
      <c r="Q1905" s="69"/>
      <c r="R1905" s="69"/>
      <c r="S1905" s="69"/>
      <c r="T1905" s="69"/>
      <c r="AI1905" s="254"/>
      <c r="AO1905" s="69"/>
    </row>
    <row r="1906" s="67" customFormat="1" customHeight="1" spans="6:41">
      <c r="F1906" s="69"/>
      <c r="G1906" s="262" t="str">
        <f t="shared" si="35"/>
        <v/>
      </c>
      <c r="H1906" s="69"/>
      <c r="I1906" s="69"/>
      <c r="J1906" s="69"/>
      <c r="K1906" s="69"/>
      <c r="L1906" s="69"/>
      <c r="P1906" s="117"/>
      <c r="Q1906" s="69"/>
      <c r="R1906" s="69"/>
      <c r="S1906" s="69"/>
      <c r="T1906" s="69"/>
      <c r="AI1906" s="254"/>
      <c r="AO1906" s="69"/>
    </row>
    <row r="1907" s="67" customFormat="1" customHeight="1" spans="6:41">
      <c r="F1907" s="69"/>
      <c r="G1907" s="262" t="str">
        <f t="shared" si="35"/>
        <v/>
      </c>
      <c r="H1907" s="69"/>
      <c r="I1907" s="69"/>
      <c r="J1907" s="69"/>
      <c r="K1907" s="69"/>
      <c r="L1907" s="69"/>
      <c r="P1907" s="117"/>
      <c r="Q1907" s="69"/>
      <c r="R1907" s="69"/>
      <c r="S1907" s="69"/>
      <c r="T1907" s="69"/>
      <c r="AI1907" s="254"/>
      <c r="AO1907" s="69"/>
    </row>
    <row r="1908" s="67" customFormat="1" customHeight="1" spans="6:41">
      <c r="F1908" s="69"/>
      <c r="G1908" s="262" t="str">
        <f t="shared" si="35"/>
        <v/>
      </c>
      <c r="H1908" s="69"/>
      <c r="I1908" s="69"/>
      <c r="J1908" s="69"/>
      <c r="K1908" s="69"/>
      <c r="L1908" s="69"/>
      <c r="P1908" s="117"/>
      <c r="Q1908" s="69"/>
      <c r="R1908" s="69"/>
      <c r="S1908" s="69"/>
      <c r="T1908" s="69"/>
      <c r="AI1908" s="254"/>
      <c r="AO1908" s="69"/>
    </row>
    <row r="1909" s="67" customFormat="1" customHeight="1" spans="6:41">
      <c r="F1909" s="69"/>
      <c r="G1909" s="262" t="str">
        <f t="shared" si="35"/>
        <v/>
      </c>
      <c r="H1909" s="69"/>
      <c r="I1909" s="69"/>
      <c r="J1909" s="69"/>
      <c r="K1909" s="69"/>
      <c r="L1909" s="69"/>
      <c r="P1909" s="117"/>
      <c r="Q1909" s="69"/>
      <c r="R1909" s="69"/>
      <c r="S1909" s="69"/>
      <c r="T1909" s="69"/>
      <c r="AI1909" s="254"/>
      <c r="AO1909" s="69"/>
    </row>
    <row r="1910" s="67" customFormat="1" customHeight="1" spans="6:41">
      <c r="F1910" s="69"/>
      <c r="G1910" s="262" t="str">
        <f t="shared" si="35"/>
        <v/>
      </c>
      <c r="H1910" s="69"/>
      <c r="I1910" s="69"/>
      <c r="J1910" s="69"/>
      <c r="K1910" s="69"/>
      <c r="L1910" s="69"/>
      <c r="P1910" s="117"/>
      <c r="Q1910" s="69"/>
      <c r="R1910" s="69"/>
      <c r="S1910" s="69"/>
      <c r="T1910" s="69"/>
      <c r="AI1910" s="254"/>
      <c r="AO1910" s="69"/>
    </row>
    <row r="1911" s="67" customFormat="1" customHeight="1" spans="6:41">
      <c r="F1911" s="69"/>
      <c r="G1911" s="262" t="str">
        <f t="shared" si="35"/>
        <v/>
      </c>
      <c r="H1911" s="69"/>
      <c r="I1911" s="69"/>
      <c r="J1911" s="69"/>
      <c r="K1911" s="69"/>
      <c r="L1911" s="69"/>
      <c r="P1911" s="117"/>
      <c r="Q1911" s="69"/>
      <c r="R1911" s="69"/>
      <c r="S1911" s="69"/>
      <c r="T1911" s="69"/>
      <c r="AI1911" s="254"/>
      <c r="AO1911" s="69"/>
    </row>
    <row r="1912" s="67" customFormat="1" customHeight="1" spans="6:41">
      <c r="F1912" s="69"/>
      <c r="G1912" s="262" t="str">
        <f t="shared" si="35"/>
        <v/>
      </c>
      <c r="H1912" s="69"/>
      <c r="I1912" s="69"/>
      <c r="J1912" s="69"/>
      <c r="K1912" s="69"/>
      <c r="L1912" s="69"/>
      <c r="P1912" s="117"/>
      <c r="Q1912" s="69"/>
      <c r="R1912" s="69"/>
      <c r="S1912" s="69"/>
      <c r="T1912" s="69"/>
      <c r="AI1912" s="254"/>
      <c r="AO1912" s="69"/>
    </row>
    <row r="1913" s="67" customFormat="1" customHeight="1" spans="6:41">
      <c r="F1913" s="69"/>
      <c r="G1913" s="262" t="str">
        <f t="shared" si="35"/>
        <v/>
      </c>
      <c r="H1913" s="69"/>
      <c r="I1913" s="69"/>
      <c r="J1913" s="69"/>
      <c r="K1913" s="69"/>
      <c r="L1913" s="69"/>
      <c r="P1913" s="117"/>
      <c r="Q1913" s="69"/>
      <c r="R1913" s="69"/>
      <c r="S1913" s="69"/>
      <c r="T1913" s="69"/>
      <c r="AI1913" s="254"/>
      <c r="AO1913" s="69"/>
    </row>
    <row r="1914" s="67" customFormat="1" customHeight="1" spans="6:41">
      <c r="F1914" s="69"/>
      <c r="G1914" s="262" t="str">
        <f t="shared" si="35"/>
        <v/>
      </c>
      <c r="H1914" s="69"/>
      <c r="I1914" s="69"/>
      <c r="J1914" s="69"/>
      <c r="K1914" s="69"/>
      <c r="L1914" s="69"/>
      <c r="P1914" s="117"/>
      <c r="Q1914" s="69"/>
      <c r="R1914" s="69"/>
      <c r="S1914" s="69"/>
      <c r="T1914" s="69"/>
      <c r="AI1914" s="254"/>
      <c r="AO1914" s="69"/>
    </row>
    <row r="1915" s="67" customFormat="1" customHeight="1" spans="6:41">
      <c r="F1915" s="69"/>
      <c r="G1915" s="262" t="str">
        <f t="shared" si="35"/>
        <v/>
      </c>
      <c r="H1915" s="69"/>
      <c r="I1915" s="69"/>
      <c r="J1915" s="69"/>
      <c r="K1915" s="69"/>
      <c r="L1915" s="69"/>
      <c r="P1915" s="117"/>
      <c r="Q1915" s="69"/>
      <c r="R1915" s="69"/>
      <c r="S1915" s="69"/>
      <c r="T1915" s="69"/>
      <c r="AI1915" s="254"/>
      <c r="AO1915" s="69"/>
    </row>
    <row r="1916" s="67" customFormat="1" customHeight="1" spans="6:41">
      <c r="F1916" s="69"/>
      <c r="G1916" s="262" t="str">
        <f t="shared" si="35"/>
        <v/>
      </c>
      <c r="H1916" s="69"/>
      <c r="I1916" s="69"/>
      <c r="J1916" s="69"/>
      <c r="K1916" s="69"/>
      <c r="L1916" s="69"/>
      <c r="P1916" s="117"/>
      <c r="Q1916" s="69"/>
      <c r="R1916" s="69"/>
      <c r="S1916" s="69"/>
      <c r="T1916" s="69"/>
      <c r="AI1916" s="254"/>
      <c r="AO1916" s="69"/>
    </row>
    <row r="1917" s="67" customFormat="1" customHeight="1" spans="6:41">
      <c r="F1917" s="69"/>
      <c r="G1917" s="262" t="str">
        <f t="shared" si="35"/>
        <v/>
      </c>
      <c r="H1917" s="69"/>
      <c r="I1917" s="69"/>
      <c r="J1917" s="69"/>
      <c r="K1917" s="69"/>
      <c r="L1917" s="69"/>
      <c r="P1917" s="117"/>
      <c r="Q1917" s="69"/>
      <c r="R1917" s="69"/>
      <c r="S1917" s="69"/>
      <c r="T1917" s="69"/>
      <c r="AI1917" s="254"/>
      <c r="AO1917" s="69"/>
    </row>
    <row r="1918" s="67" customFormat="1" customHeight="1" spans="6:41">
      <c r="F1918" s="69"/>
      <c r="G1918" s="262" t="str">
        <f t="shared" si="35"/>
        <v/>
      </c>
      <c r="H1918" s="69"/>
      <c r="I1918" s="69"/>
      <c r="J1918" s="69"/>
      <c r="K1918" s="69"/>
      <c r="L1918" s="69"/>
      <c r="P1918" s="117"/>
      <c r="Q1918" s="69"/>
      <c r="R1918" s="69"/>
      <c r="S1918" s="69"/>
      <c r="T1918" s="69"/>
      <c r="AI1918" s="254"/>
      <c r="AO1918" s="69"/>
    </row>
    <row r="1919" s="67" customFormat="1" customHeight="1" spans="6:41">
      <c r="F1919" s="69"/>
      <c r="G1919" s="262" t="str">
        <f t="shared" si="35"/>
        <v/>
      </c>
      <c r="H1919" s="69"/>
      <c r="I1919" s="69"/>
      <c r="J1919" s="69"/>
      <c r="K1919" s="69"/>
      <c r="L1919" s="69"/>
      <c r="P1919" s="117"/>
      <c r="Q1919" s="69"/>
      <c r="R1919" s="69"/>
      <c r="S1919" s="69"/>
      <c r="T1919" s="69"/>
      <c r="AI1919" s="254"/>
      <c r="AO1919" s="69"/>
    </row>
    <row r="1920" s="67" customFormat="1" customHeight="1" spans="6:41">
      <c r="F1920" s="69"/>
      <c r="G1920" s="262" t="str">
        <f t="shared" si="35"/>
        <v/>
      </c>
      <c r="H1920" s="69"/>
      <c r="I1920" s="69"/>
      <c r="J1920" s="69"/>
      <c r="K1920" s="69"/>
      <c r="L1920" s="69"/>
      <c r="P1920" s="117"/>
      <c r="Q1920" s="69"/>
      <c r="R1920" s="69"/>
      <c r="S1920" s="69"/>
      <c r="T1920" s="69"/>
      <c r="AI1920" s="254"/>
      <c r="AO1920" s="69"/>
    </row>
    <row r="1921" s="67" customFormat="1" customHeight="1" spans="6:41">
      <c r="F1921" s="69"/>
      <c r="G1921" s="262" t="str">
        <f t="shared" si="35"/>
        <v/>
      </c>
      <c r="H1921" s="69"/>
      <c r="I1921" s="69"/>
      <c r="J1921" s="69"/>
      <c r="K1921" s="69"/>
      <c r="L1921" s="69"/>
      <c r="P1921" s="117"/>
      <c r="Q1921" s="69"/>
      <c r="R1921" s="69"/>
      <c r="S1921" s="69"/>
      <c r="T1921" s="69"/>
      <c r="AI1921" s="254"/>
      <c r="AO1921" s="69"/>
    </row>
    <row r="1922" s="67" customFormat="1" customHeight="1" spans="6:41">
      <c r="F1922" s="69"/>
      <c r="G1922" s="262" t="str">
        <f t="shared" ref="G1922:G1985" si="36">IF(H1922="","",IF(H1922=I1922,H1922,_xlfn.CONCAT(H1922,"-",I1922)))</f>
        <v/>
      </c>
      <c r="H1922" s="69"/>
      <c r="I1922" s="69"/>
      <c r="J1922" s="69"/>
      <c r="K1922" s="69"/>
      <c r="L1922" s="69"/>
      <c r="P1922" s="117"/>
      <c r="Q1922" s="69"/>
      <c r="R1922" s="69"/>
      <c r="S1922" s="69"/>
      <c r="T1922" s="69"/>
      <c r="AI1922" s="254"/>
      <c r="AO1922" s="69"/>
    </row>
    <row r="1923" s="67" customFormat="1" customHeight="1" spans="6:41">
      <c r="F1923" s="69"/>
      <c r="G1923" s="262" t="str">
        <f t="shared" si="36"/>
        <v/>
      </c>
      <c r="H1923" s="69"/>
      <c r="I1923" s="69"/>
      <c r="J1923" s="69"/>
      <c r="K1923" s="69"/>
      <c r="L1923" s="69"/>
      <c r="P1923" s="117"/>
      <c r="Q1923" s="69"/>
      <c r="R1923" s="69"/>
      <c r="S1923" s="69"/>
      <c r="T1923" s="69"/>
      <c r="AI1923" s="254"/>
      <c r="AO1923" s="69"/>
    </row>
    <row r="1924" s="67" customFormat="1" customHeight="1" spans="6:41">
      <c r="F1924" s="69"/>
      <c r="G1924" s="262" t="str">
        <f t="shared" si="36"/>
        <v/>
      </c>
      <c r="H1924" s="69"/>
      <c r="I1924" s="69"/>
      <c r="J1924" s="69"/>
      <c r="K1924" s="69"/>
      <c r="L1924" s="69"/>
      <c r="P1924" s="117"/>
      <c r="Q1924" s="69"/>
      <c r="R1924" s="69"/>
      <c r="S1924" s="69"/>
      <c r="T1924" s="69"/>
      <c r="AI1924" s="254"/>
      <c r="AO1924" s="69"/>
    </row>
    <row r="1925" s="67" customFormat="1" customHeight="1" spans="6:41">
      <c r="F1925" s="69"/>
      <c r="G1925" s="262" t="str">
        <f t="shared" si="36"/>
        <v/>
      </c>
      <c r="H1925" s="69"/>
      <c r="I1925" s="69"/>
      <c r="J1925" s="69"/>
      <c r="K1925" s="69"/>
      <c r="L1925" s="69"/>
      <c r="P1925" s="117"/>
      <c r="Q1925" s="69"/>
      <c r="R1925" s="69"/>
      <c r="S1925" s="69"/>
      <c r="T1925" s="69"/>
      <c r="AI1925" s="254"/>
      <c r="AO1925" s="69"/>
    </row>
    <row r="1926" s="67" customFormat="1" customHeight="1" spans="6:41">
      <c r="F1926" s="69"/>
      <c r="G1926" s="262" t="str">
        <f t="shared" si="36"/>
        <v/>
      </c>
      <c r="H1926" s="69"/>
      <c r="I1926" s="69"/>
      <c r="J1926" s="69"/>
      <c r="K1926" s="69"/>
      <c r="L1926" s="69"/>
      <c r="P1926" s="117"/>
      <c r="Q1926" s="69"/>
      <c r="R1926" s="69"/>
      <c r="S1926" s="69"/>
      <c r="T1926" s="69"/>
      <c r="AI1926" s="254"/>
      <c r="AO1926" s="69"/>
    </row>
    <row r="1927" s="67" customFormat="1" customHeight="1" spans="6:41">
      <c r="F1927" s="69"/>
      <c r="G1927" s="262" t="str">
        <f t="shared" si="36"/>
        <v/>
      </c>
      <c r="H1927" s="69"/>
      <c r="I1927" s="69"/>
      <c r="J1927" s="69"/>
      <c r="K1927" s="69"/>
      <c r="L1927" s="69"/>
      <c r="P1927" s="117"/>
      <c r="Q1927" s="69"/>
      <c r="R1927" s="69"/>
      <c r="S1927" s="69"/>
      <c r="T1927" s="69"/>
      <c r="AI1927" s="254"/>
      <c r="AO1927" s="69"/>
    </row>
    <row r="1928" s="67" customFormat="1" customHeight="1" spans="6:41">
      <c r="F1928" s="69"/>
      <c r="G1928" s="262" t="str">
        <f t="shared" si="36"/>
        <v/>
      </c>
      <c r="H1928" s="69"/>
      <c r="I1928" s="69"/>
      <c r="J1928" s="69"/>
      <c r="K1928" s="69"/>
      <c r="L1928" s="69"/>
      <c r="P1928" s="117"/>
      <c r="Q1928" s="69"/>
      <c r="R1928" s="69"/>
      <c r="S1928" s="69"/>
      <c r="T1928" s="69"/>
      <c r="AI1928" s="254"/>
      <c r="AO1928" s="69"/>
    </row>
    <row r="1929" s="67" customFormat="1" customHeight="1" spans="6:41">
      <c r="F1929" s="69"/>
      <c r="G1929" s="262" t="str">
        <f t="shared" si="36"/>
        <v/>
      </c>
      <c r="H1929" s="69"/>
      <c r="I1929" s="69"/>
      <c r="J1929" s="69"/>
      <c r="K1929" s="69"/>
      <c r="L1929" s="69"/>
      <c r="P1929" s="117"/>
      <c r="Q1929" s="69"/>
      <c r="R1929" s="69"/>
      <c r="S1929" s="69"/>
      <c r="T1929" s="69"/>
      <c r="AI1929" s="254"/>
      <c r="AO1929" s="69"/>
    </row>
    <row r="1930" s="67" customFormat="1" customHeight="1" spans="6:41">
      <c r="F1930" s="69"/>
      <c r="G1930" s="262" t="str">
        <f t="shared" si="36"/>
        <v/>
      </c>
      <c r="H1930" s="69"/>
      <c r="I1930" s="69"/>
      <c r="J1930" s="69"/>
      <c r="K1930" s="69"/>
      <c r="L1930" s="69"/>
      <c r="P1930" s="117"/>
      <c r="Q1930" s="69"/>
      <c r="R1930" s="69"/>
      <c r="S1930" s="69"/>
      <c r="T1930" s="69"/>
      <c r="AI1930" s="254"/>
      <c r="AO1930" s="69"/>
    </row>
    <row r="1931" s="67" customFormat="1" customHeight="1" spans="6:41">
      <c r="F1931" s="69"/>
      <c r="G1931" s="262" t="str">
        <f t="shared" si="36"/>
        <v/>
      </c>
      <c r="H1931" s="69"/>
      <c r="I1931" s="69"/>
      <c r="J1931" s="69"/>
      <c r="K1931" s="69"/>
      <c r="L1931" s="69"/>
      <c r="P1931" s="117"/>
      <c r="Q1931" s="69"/>
      <c r="R1931" s="69"/>
      <c r="S1931" s="69"/>
      <c r="T1931" s="69"/>
      <c r="AI1931" s="254"/>
      <c r="AO1931" s="69"/>
    </row>
    <row r="1932" s="67" customFormat="1" customHeight="1" spans="6:41">
      <c r="F1932" s="69"/>
      <c r="G1932" s="262" t="str">
        <f t="shared" si="36"/>
        <v/>
      </c>
      <c r="H1932" s="69"/>
      <c r="I1932" s="69"/>
      <c r="J1932" s="69"/>
      <c r="K1932" s="69"/>
      <c r="L1932" s="69"/>
      <c r="P1932" s="117"/>
      <c r="Q1932" s="69"/>
      <c r="R1932" s="69"/>
      <c r="S1932" s="69"/>
      <c r="T1932" s="69"/>
      <c r="AI1932" s="254"/>
      <c r="AO1932" s="69"/>
    </row>
    <row r="1933" s="67" customFormat="1" customHeight="1" spans="6:41">
      <c r="F1933" s="69"/>
      <c r="G1933" s="262" t="str">
        <f t="shared" si="36"/>
        <v/>
      </c>
      <c r="H1933" s="69"/>
      <c r="I1933" s="69"/>
      <c r="J1933" s="69"/>
      <c r="K1933" s="69"/>
      <c r="L1933" s="69"/>
      <c r="P1933" s="117"/>
      <c r="Q1933" s="69"/>
      <c r="R1933" s="69"/>
      <c r="S1933" s="69"/>
      <c r="T1933" s="69"/>
      <c r="AI1933" s="254"/>
      <c r="AO1933" s="69"/>
    </row>
    <row r="1934" s="67" customFormat="1" customHeight="1" spans="6:41">
      <c r="F1934" s="69"/>
      <c r="G1934" s="262" t="str">
        <f t="shared" si="36"/>
        <v/>
      </c>
      <c r="H1934" s="69"/>
      <c r="I1934" s="69"/>
      <c r="J1934" s="69"/>
      <c r="K1934" s="69"/>
      <c r="L1934" s="69"/>
      <c r="P1934" s="117"/>
      <c r="Q1934" s="69"/>
      <c r="R1934" s="69"/>
      <c r="S1934" s="69"/>
      <c r="T1934" s="69"/>
      <c r="AI1934" s="254"/>
      <c r="AO1934" s="69"/>
    </row>
    <row r="1935" s="67" customFormat="1" customHeight="1" spans="6:41">
      <c r="F1935" s="69"/>
      <c r="G1935" s="262" t="str">
        <f t="shared" si="36"/>
        <v/>
      </c>
      <c r="H1935" s="69"/>
      <c r="I1935" s="69"/>
      <c r="J1935" s="69"/>
      <c r="K1935" s="69"/>
      <c r="L1935" s="69"/>
      <c r="P1935" s="117"/>
      <c r="Q1935" s="69"/>
      <c r="R1935" s="69"/>
      <c r="S1935" s="69"/>
      <c r="T1935" s="69"/>
      <c r="AI1935" s="254"/>
      <c r="AO1935" s="69"/>
    </row>
    <row r="1936" s="67" customFormat="1" customHeight="1" spans="6:41">
      <c r="F1936" s="69"/>
      <c r="G1936" s="262" t="str">
        <f t="shared" si="36"/>
        <v/>
      </c>
      <c r="H1936" s="69"/>
      <c r="I1936" s="69"/>
      <c r="J1936" s="69"/>
      <c r="K1936" s="69"/>
      <c r="L1936" s="69"/>
      <c r="P1936" s="117"/>
      <c r="Q1936" s="69"/>
      <c r="R1936" s="69"/>
      <c r="S1936" s="69"/>
      <c r="T1936" s="69"/>
      <c r="AI1936" s="254"/>
      <c r="AO1936" s="69"/>
    </row>
    <row r="1937" s="67" customFormat="1" customHeight="1" spans="6:41">
      <c r="F1937" s="69"/>
      <c r="G1937" s="262" t="str">
        <f t="shared" si="36"/>
        <v/>
      </c>
      <c r="H1937" s="69"/>
      <c r="I1937" s="69"/>
      <c r="J1937" s="69"/>
      <c r="K1937" s="69"/>
      <c r="L1937" s="69"/>
      <c r="P1937" s="117"/>
      <c r="Q1937" s="69"/>
      <c r="R1937" s="69"/>
      <c r="S1937" s="69"/>
      <c r="T1937" s="69"/>
      <c r="AI1937" s="254"/>
      <c r="AO1937" s="69"/>
    </row>
    <row r="1938" s="67" customFormat="1" customHeight="1" spans="6:41">
      <c r="F1938" s="69"/>
      <c r="G1938" s="262" t="str">
        <f t="shared" si="36"/>
        <v/>
      </c>
      <c r="H1938" s="69"/>
      <c r="I1938" s="69"/>
      <c r="J1938" s="69"/>
      <c r="K1938" s="69"/>
      <c r="L1938" s="69"/>
      <c r="P1938" s="117"/>
      <c r="Q1938" s="69"/>
      <c r="R1938" s="69"/>
      <c r="S1938" s="69"/>
      <c r="T1938" s="69"/>
      <c r="AI1938" s="254"/>
      <c r="AO1938" s="69"/>
    </row>
    <row r="1939" s="67" customFormat="1" customHeight="1" spans="6:41">
      <c r="F1939" s="69"/>
      <c r="G1939" s="262" t="str">
        <f t="shared" si="36"/>
        <v/>
      </c>
      <c r="H1939" s="69"/>
      <c r="I1939" s="69"/>
      <c r="J1939" s="69"/>
      <c r="K1939" s="69"/>
      <c r="L1939" s="69"/>
      <c r="P1939" s="117"/>
      <c r="Q1939" s="69"/>
      <c r="R1939" s="69"/>
      <c r="S1939" s="69"/>
      <c r="T1939" s="69"/>
      <c r="AI1939" s="254"/>
      <c r="AO1939" s="69"/>
    </row>
    <row r="1940" s="67" customFormat="1" customHeight="1" spans="6:41">
      <c r="F1940" s="69"/>
      <c r="G1940" s="262" t="str">
        <f t="shared" si="36"/>
        <v/>
      </c>
      <c r="H1940" s="69"/>
      <c r="I1940" s="69"/>
      <c r="J1940" s="69"/>
      <c r="K1940" s="69"/>
      <c r="L1940" s="69"/>
      <c r="P1940" s="117"/>
      <c r="Q1940" s="69"/>
      <c r="R1940" s="69"/>
      <c r="S1940" s="69"/>
      <c r="T1940" s="69"/>
      <c r="AI1940" s="254"/>
      <c r="AO1940" s="69"/>
    </row>
    <row r="1941" s="67" customFormat="1" customHeight="1" spans="6:41">
      <c r="F1941" s="69"/>
      <c r="G1941" s="262" t="str">
        <f t="shared" si="36"/>
        <v/>
      </c>
      <c r="H1941" s="69"/>
      <c r="I1941" s="69"/>
      <c r="J1941" s="69"/>
      <c r="K1941" s="69"/>
      <c r="L1941" s="69"/>
      <c r="P1941" s="117"/>
      <c r="Q1941" s="69"/>
      <c r="R1941" s="69"/>
      <c r="S1941" s="69"/>
      <c r="T1941" s="69"/>
      <c r="AI1941" s="254"/>
      <c r="AO1941" s="69"/>
    </row>
    <row r="1942" s="67" customFormat="1" customHeight="1" spans="6:41">
      <c r="F1942" s="69"/>
      <c r="G1942" s="262" t="str">
        <f t="shared" si="36"/>
        <v/>
      </c>
      <c r="H1942" s="69"/>
      <c r="I1942" s="69"/>
      <c r="J1942" s="69"/>
      <c r="K1942" s="69"/>
      <c r="L1942" s="69"/>
      <c r="P1942" s="117"/>
      <c r="Q1942" s="69"/>
      <c r="R1942" s="69"/>
      <c r="S1942" s="69"/>
      <c r="T1942" s="69"/>
      <c r="AI1942" s="254"/>
      <c r="AO1942" s="69"/>
    </row>
    <row r="1943" s="67" customFormat="1" customHeight="1" spans="6:41">
      <c r="F1943" s="69"/>
      <c r="G1943" s="262" t="str">
        <f t="shared" si="36"/>
        <v/>
      </c>
      <c r="H1943" s="69"/>
      <c r="I1943" s="69"/>
      <c r="J1943" s="69"/>
      <c r="K1943" s="69"/>
      <c r="L1943" s="69"/>
      <c r="P1943" s="117"/>
      <c r="Q1943" s="69"/>
      <c r="R1943" s="69"/>
      <c r="S1943" s="69"/>
      <c r="T1943" s="69"/>
      <c r="AI1943" s="254"/>
      <c r="AO1943" s="69"/>
    </row>
    <row r="1944" s="67" customFormat="1" customHeight="1" spans="6:41">
      <c r="F1944" s="69"/>
      <c r="G1944" s="262" t="str">
        <f t="shared" si="36"/>
        <v/>
      </c>
      <c r="H1944" s="69"/>
      <c r="I1944" s="69"/>
      <c r="J1944" s="69"/>
      <c r="K1944" s="69"/>
      <c r="L1944" s="69"/>
      <c r="P1944" s="117"/>
      <c r="Q1944" s="69"/>
      <c r="R1944" s="69"/>
      <c r="S1944" s="69"/>
      <c r="T1944" s="69"/>
      <c r="AI1944" s="254"/>
      <c r="AO1944" s="69"/>
    </row>
    <row r="1945" s="67" customFormat="1" customHeight="1" spans="6:41">
      <c r="F1945" s="69"/>
      <c r="G1945" s="262" t="str">
        <f t="shared" si="36"/>
        <v/>
      </c>
      <c r="H1945" s="69"/>
      <c r="I1945" s="69"/>
      <c r="J1945" s="69"/>
      <c r="K1945" s="69"/>
      <c r="L1945" s="69"/>
      <c r="P1945" s="117"/>
      <c r="Q1945" s="69"/>
      <c r="R1945" s="69"/>
      <c r="S1945" s="69"/>
      <c r="T1945" s="69"/>
      <c r="AI1945" s="254"/>
      <c r="AO1945" s="69"/>
    </row>
    <row r="1946" s="67" customFormat="1" customHeight="1" spans="6:41">
      <c r="F1946" s="69"/>
      <c r="G1946" s="262" t="str">
        <f t="shared" si="36"/>
        <v/>
      </c>
      <c r="H1946" s="69"/>
      <c r="I1946" s="69"/>
      <c r="J1946" s="69"/>
      <c r="K1946" s="69"/>
      <c r="L1946" s="69"/>
      <c r="P1946" s="117"/>
      <c r="Q1946" s="69"/>
      <c r="R1946" s="69"/>
      <c r="S1946" s="69"/>
      <c r="T1946" s="69"/>
      <c r="AI1946" s="254"/>
      <c r="AO1946" s="69"/>
    </row>
    <row r="1947" s="67" customFormat="1" customHeight="1" spans="6:41">
      <c r="F1947" s="69"/>
      <c r="G1947" s="262" t="str">
        <f t="shared" si="36"/>
        <v/>
      </c>
      <c r="H1947" s="69"/>
      <c r="I1947" s="69"/>
      <c r="J1947" s="69"/>
      <c r="K1947" s="69"/>
      <c r="L1947" s="69"/>
      <c r="P1947" s="117"/>
      <c r="Q1947" s="69"/>
      <c r="R1947" s="69"/>
      <c r="S1947" s="69"/>
      <c r="T1947" s="69"/>
      <c r="AI1947" s="254"/>
      <c r="AO1947" s="69"/>
    </row>
    <row r="1948" s="67" customFormat="1" customHeight="1" spans="6:41">
      <c r="F1948" s="69"/>
      <c r="G1948" s="262" t="str">
        <f t="shared" si="36"/>
        <v/>
      </c>
      <c r="H1948" s="69"/>
      <c r="I1948" s="69"/>
      <c r="J1948" s="69"/>
      <c r="K1948" s="69"/>
      <c r="L1948" s="69"/>
      <c r="P1948" s="117"/>
      <c r="Q1948" s="69"/>
      <c r="R1948" s="69"/>
      <c r="S1948" s="69"/>
      <c r="T1948" s="69"/>
      <c r="AI1948" s="254"/>
      <c r="AO1948" s="69"/>
    </row>
    <row r="1949" s="67" customFormat="1" customHeight="1" spans="6:41">
      <c r="F1949" s="69"/>
      <c r="G1949" s="262" t="str">
        <f t="shared" si="36"/>
        <v/>
      </c>
      <c r="H1949" s="69"/>
      <c r="I1949" s="69"/>
      <c r="J1949" s="69"/>
      <c r="K1949" s="69"/>
      <c r="L1949" s="69"/>
      <c r="P1949" s="117"/>
      <c r="Q1949" s="69"/>
      <c r="R1949" s="69"/>
      <c r="S1949" s="69"/>
      <c r="T1949" s="69"/>
      <c r="AI1949" s="254"/>
      <c r="AO1949" s="69"/>
    </row>
    <row r="1950" s="67" customFormat="1" customHeight="1" spans="6:41">
      <c r="F1950" s="69"/>
      <c r="G1950" s="262" t="str">
        <f t="shared" si="36"/>
        <v/>
      </c>
      <c r="H1950" s="69"/>
      <c r="I1950" s="69"/>
      <c r="J1950" s="69"/>
      <c r="K1950" s="69"/>
      <c r="L1950" s="69"/>
      <c r="P1950" s="117"/>
      <c r="Q1950" s="69"/>
      <c r="R1950" s="69"/>
      <c r="S1950" s="69"/>
      <c r="T1950" s="69"/>
      <c r="AI1950" s="254"/>
      <c r="AO1950" s="69"/>
    </row>
    <row r="1951" s="67" customFormat="1" customHeight="1" spans="6:41">
      <c r="F1951" s="69"/>
      <c r="G1951" s="262" t="str">
        <f t="shared" si="36"/>
        <v/>
      </c>
      <c r="H1951" s="69"/>
      <c r="I1951" s="69"/>
      <c r="J1951" s="69"/>
      <c r="K1951" s="69"/>
      <c r="L1951" s="69"/>
      <c r="P1951" s="117"/>
      <c r="Q1951" s="69"/>
      <c r="R1951" s="69"/>
      <c r="S1951" s="69"/>
      <c r="T1951" s="69"/>
      <c r="AI1951" s="254"/>
      <c r="AO1951" s="69"/>
    </row>
    <row r="1952" s="67" customFormat="1" customHeight="1" spans="6:41">
      <c r="F1952" s="69"/>
      <c r="G1952" s="262" t="str">
        <f t="shared" si="36"/>
        <v/>
      </c>
      <c r="H1952" s="69"/>
      <c r="I1952" s="69"/>
      <c r="J1952" s="69"/>
      <c r="K1952" s="69"/>
      <c r="L1952" s="69"/>
      <c r="P1952" s="117"/>
      <c r="Q1952" s="69"/>
      <c r="R1952" s="69"/>
      <c r="S1952" s="69"/>
      <c r="T1952" s="69"/>
      <c r="AI1952" s="254"/>
      <c r="AO1952" s="69"/>
    </row>
    <row r="1953" s="67" customFormat="1" customHeight="1" spans="6:41">
      <c r="F1953" s="69"/>
      <c r="G1953" s="262" t="str">
        <f t="shared" si="36"/>
        <v/>
      </c>
      <c r="H1953" s="69"/>
      <c r="I1953" s="69"/>
      <c r="J1953" s="69"/>
      <c r="K1953" s="69"/>
      <c r="L1953" s="69"/>
      <c r="P1953" s="117"/>
      <c r="Q1953" s="69"/>
      <c r="R1953" s="69"/>
      <c r="S1953" s="69"/>
      <c r="T1953" s="69"/>
      <c r="AI1953" s="254"/>
      <c r="AO1953" s="69"/>
    </row>
    <row r="1954" s="67" customFormat="1" customHeight="1" spans="6:41">
      <c r="F1954" s="69"/>
      <c r="G1954" s="262" t="str">
        <f t="shared" si="36"/>
        <v/>
      </c>
      <c r="H1954" s="69"/>
      <c r="I1954" s="69"/>
      <c r="J1954" s="69"/>
      <c r="K1954" s="69"/>
      <c r="L1954" s="69"/>
      <c r="P1954" s="117"/>
      <c r="Q1954" s="69"/>
      <c r="R1954" s="69"/>
      <c r="S1954" s="69"/>
      <c r="T1954" s="69"/>
      <c r="AI1954" s="254"/>
      <c r="AO1954" s="69"/>
    </row>
    <row r="1955" s="67" customFormat="1" customHeight="1" spans="6:41">
      <c r="F1955" s="69"/>
      <c r="G1955" s="262" t="str">
        <f t="shared" si="36"/>
        <v/>
      </c>
      <c r="H1955" s="69"/>
      <c r="I1955" s="69"/>
      <c r="J1955" s="69"/>
      <c r="K1955" s="69"/>
      <c r="L1955" s="69"/>
      <c r="P1955" s="117"/>
      <c r="Q1955" s="69"/>
      <c r="R1955" s="69"/>
      <c r="S1955" s="69"/>
      <c r="T1955" s="69"/>
      <c r="AI1955" s="254"/>
      <c r="AO1955" s="69"/>
    </row>
    <row r="1956" s="67" customFormat="1" customHeight="1" spans="6:41">
      <c r="F1956" s="69"/>
      <c r="G1956" s="262" t="str">
        <f t="shared" si="36"/>
        <v/>
      </c>
      <c r="H1956" s="69"/>
      <c r="I1956" s="69"/>
      <c r="J1956" s="69"/>
      <c r="K1956" s="69"/>
      <c r="L1956" s="69"/>
      <c r="P1956" s="117"/>
      <c r="Q1956" s="69"/>
      <c r="R1956" s="69"/>
      <c r="S1956" s="69"/>
      <c r="T1956" s="69"/>
      <c r="AI1956" s="254"/>
      <c r="AO1956" s="69"/>
    </row>
    <row r="1957" s="67" customFormat="1" customHeight="1" spans="6:41">
      <c r="F1957" s="69"/>
      <c r="G1957" s="262" t="str">
        <f t="shared" si="36"/>
        <v/>
      </c>
      <c r="H1957" s="69"/>
      <c r="I1957" s="69"/>
      <c r="J1957" s="69"/>
      <c r="K1957" s="69"/>
      <c r="L1957" s="69"/>
      <c r="P1957" s="117"/>
      <c r="Q1957" s="69"/>
      <c r="R1957" s="69"/>
      <c r="S1957" s="69"/>
      <c r="T1957" s="69"/>
      <c r="AI1957" s="254"/>
      <c r="AO1957" s="69"/>
    </row>
    <row r="1958" s="67" customFormat="1" customHeight="1" spans="6:41">
      <c r="F1958" s="69"/>
      <c r="G1958" s="262" t="str">
        <f t="shared" si="36"/>
        <v/>
      </c>
      <c r="H1958" s="69"/>
      <c r="I1958" s="69"/>
      <c r="J1958" s="69"/>
      <c r="K1958" s="69"/>
      <c r="L1958" s="69"/>
      <c r="P1958" s="117"/>
      <c r="Q1958" s="69"/>
      <c r="R1958" s="69"/>
      <c r="S1958" s="69"/>
      <c r="T1958" s="69"/>
      <c r="AI1958" s="254"/>
      <c r="AO1958" s="69"/>
    </row>
    <row r="1959" s="67" customFormat="1" customHeight="1" spans="6:41">
      <c r="F1959" s="69"/>
      <c r="G1959" s="262" t="str">
        <f t="shared" si="36"/>
        <v/>
      </c>
      <c r="H1959" s="69"/>
      <c r="I1959" s="69"/>
      <c r="J1959" s="69"/>
      <c r="K1959" s="69"/>
      <c r="L1959" s="69"/>
      <c r="P1959" s="117"/>
      <c r="Q1959" s="69"/>
      <c r="R1959" s="69"/>
      <c r="S1959" s="69"/>
      <c r="T1959" s="69"/>
      <c r="AI1959" s="254"/>
      <c r="AO1959" s="69"/>
    </row>
    <row r="1960" s="67" customFormat="1" customHeight="1" spans="6:41">
      <c r="F1960" s="69"/>
      <c r="G1960" s="262" t="str">
        <f t="shared" si="36"/>
        <v/>
      </c>
      <c r="H1960" s="69"/>
      <c r="I1960" s="69"/>
      <c r="J1960" s="69"/>
      <c r="K1960" s="69"/>
      <c r="L1960" s="69"/>
      <c r="P1960" s="117"/>
      <c r="Q1960" s="69"/>
      <c r="R1960" s="69"/>
      <c r="S1960" s="69"/>
      <c r="T1960" s="69"/>
      <c r="AI1960" s="254"/>
      <c r="AO1960" s="69"/>
    </row>
    <row r="1961" s="67" customFormat="1" customHeight="1" spans="6:41">
      <c r="F1961" s="69"/>
      <c r="G1961" s="262" t="str">
        <f t="shared" si="36"/>
        <v/>
      </c>
      <c r="H1961" s="69"/>
      <c r="I1961" s="69"/>
      <c r="J1961" s="69"/>
      <c r="K1961" s="69"/>
      <c r="L1961" s="69"/>
      <c r="P1961" s="117"/>
      <c r="Q1961" s="69"/>
      <c r="R1961" s="69"/>
      <c r="S1961" s="69"/>
      <c r="T1961" s="69"/>
      <c r="AI1961" s="254"/>
      <c r="AO1961" s="69"/>
    </row>
    <row r="1962" s="67" customFormat="1" customHeight="1" spans="6:41">
      <c r="F1962" s="69"/>
      <c r="G1962" s="262" t="str">
        <f t="shared" si="36"/>
        <v/>
      </c>
      <c r="H1962" s="69"/>
      <c r="I1962" s="69"/>
      <c r="J1962" s="69"/>
      <c r="K1962" s="69"/>
      <c r="L1962" s="69"/>
      <c r="P1962" s="117"/>
      <c r="Q1962" s="69"/>
      <c r="R1962" s="69"/>
      <c r="S1962" s="69"/>
      <c r="T1962" s="69"/>
      <c r="AI1962" s="254"/>
      <c r="AO1962" s="69"/>
    </row>
    <row r="1963" s="67" customFormat="1" customHeight="1" spans="6:41">
      <c r="F1963" s="69"/>
      <c r="G1963" s="262" t="str">
        <f t="shared" si="36"/>
        <v/>
      </c>
      <c r="H1963" s="69"/>
      <c r="I1963" s="69"/>
      <c r="J1963" s="69"/>
      <c r="K1963" s="69"/>
      <c r="L1963" s="69"/>
      <c r="P1963" s="117"/>
      <c r="Q1963" s="69"/>
      <c r="R1963" s="69"/>
      <c r="S1963" s="69"/>
      <c r="T1963" s="69"/>
      <c r="AI1963" s="254"/>
      <c r="AO1963" s="69"/>
    </row>
    <row r="1964" s="67" customFormat="1" customHeight="1" spans="6:41">
      <c r="F1964" s="69"/>
      <c r="G1964" s="262" t="str">
        <f t="shared" si="36"/>
        <v/>
      </c>
      <c r="H1964" s="69"/>
      <c r="I1964" s="69"/>
      <c r="J1964" s="69"/>
      <c r="K1964" s="69"/>
      <c r="L1964" s="69"/>
      <c r="P1964" s="117"/>
      <c r="Q1964" s="69"/>
      <c r="R1964" s="69"/>
      <c r="S1964" s="69"/>
      <c r="T1964" s="69"/>
      <c r="AI1964" s="254"/>
      <c r="AO1964" s="69"/>
    </row>
    <row r="1965" s="67" customFormat="1" customHeight="1" spans="6:41">
      <c r="F1965" s="69"/>
      <c r="G1965" s="262" t="str">
        <f t="shared" si="36"/>
        <v/>
      </c>
      <c r="H1965" s="69"/>
      <c r="I1965" s="69"/>
      <c r="J1965" s="69"/>
      <c r="K1965" s="69"/>
      <c r="L1965" s="69"/>
      <c r="P1965" s="117"/>
      <c r="Q1965" s="69"/>
      <c r="R1965" s="69"/>
      <c r="S1965" s="69"/>
      <c r="T1965" s="69"/>
      <c r="AI1965" s="254"/>
      <c r="AO1965" s="69"/>
    </row>
    <row r="1966" s="67" customFormat="1" customHeight="1" spans="6:41">
      <c r="F1966" s="69"/>
      <c r="G1966" s="262" t="str">
        <f t="shared" si="36"/>
        <v/>
      </c>
      <c r="H1966" s="69"/>
      <c r="I1966" s="69"/>
      <c r="J1966" s="69"/>
      <c r="K1966" s="69"/>
      <c r="L1966" s="69"/>
      <c r="P1966" s="117"/>
      <c r="Q1966" s="69"/>
      <c r="R1966" s="69"/>
      <c r="S1966" s="69"/>
      <c r="T1966" s="69"/>
      <c r="AI1966" s="254"/>
      <c r="AO1966" s="69"/>
    </row>
    <row r="1967" s="67" customFormat="1" customHeight="1" spans="6:41">
      <c r="F1967" s="69"/>
      <c r="G1967" s="262" t="str">
        <f t="shared" si="36"/>
        <v/>
      </c>
      <c r="H1967" s="69"/>
      <c r="I1967" s="69"/>
      <c r="J1967" s="69"/>
      <c r="K1967" s="69"/>
      <c r="L1967" s="69"/>
      <c r="P1967" s="117"/>
      <c r="Q1967" s="69"/>
      <c r="R1967" s="69"/>
      <c r="S1967" s="69"/>
      <c r="T1967" s="69"/>
      <c r="AI1967" s="254"/>
      <c r="AO1967" s="69"/>
    </row>
    <row r="1968" s="67" customFormat="1" customHeight="1" spans="6:41">
      <c r="F1968" s="69"/>
      <c r="G1968" s="262" t="str">
        <f t="shared" si="36"/>
        <v/>
      </c>
      <c r="H1968" s="69"/>
      <c r="I1968" s="69"/>
      <c r="J1968" s="69"/>
      <c r="K1968" s="69"/>
      <c r="L1968" s="69"/>
      <c r="P1968" s="117"/>
      <c r="Q1968" s="69"/>
      <c r="R1968" s="69"/>
      <c r="S1968" s="69"/>
      <c r="T1968" s="69"/>
      <c r="AI1968" s="254"/>
      <c r="AO1968" s="69"/>
    </row>
    <row r="1969" s="67" customFormat="1" customHeight="1" spans="6:41">
      <c r="F1969" s="69"/>
      <c r="G1969" s="262" t="str">
        <f t="shared" si="36"/>
        <v/>
      </c>
      <c r="H1969" s="69"/>
      <c r="I1969" s="69"/>
      <c r="J1969" s="69"/>
      <c r="K1969" s="69"/>
      <c r="L1969" s="69"/>
      <c r="P1969" s="117"/>
      <c r="Q1969" s="69"/>
      <c r="R1969" s="69"/>
      <c r="S1969" s="69"/>
      <c r="T1969" s="69"/>
      <c r="AI1969" s="254"/>
      <c r="AO1969" s="69"/>
    </row>
    <row r="1970" s="67" customFormat="1" customHeight="1" spans="6:41">
      <c r="F1970" s="69"/>
      <c r="G1970" s="262" t="str">
        <f t="shared" si="36"/>
        <v/>
      </c>
      <c r="H1970" s="69"/>
      <c r="I1970" s="69"/>
      <c r="J1970" s="69"/>
      <c r="K1970" s="69"/>
      <c r="L1970" s="69"/>
      <c r="P1970" s="117"/>
      <c r="Q1970" s="69"/>
      <c r="R1970" s="69"/>
      <c r="S1970" s="69"/>
      <c r="T1970" s="69"/>
      <c r="AI1970" s="254"/>
      <c r="AO1970" s="69"/>
    </row>
    <row r="1971" s="67" customFormat="1" customHeight="1" spans="6:41">
      <c r="F1971" s="69"/>
      <c r="G1971" s="262" t="str">
        <f t="shared" si="36"/>
        <v/>
      </c>
      <c r="H1971" s="69"/>
      <c r="I1971" s="69"/>
      <c r="J1971" s="69"/>
      <c r="K1971" s="69"/>
      <c r="L1971" s="69"/>
      <c r="P1971" s="117"/>
      <c r="Q1971" s="69"/>
      <c r="R1971" s="69"/>
      <c r="S1971" s="69"/>
      <c r="T1971" s="69"/>
      <c r="AI1971" s="254"/>
      <c r="AO1971" s="69"/>
    </row>
    <row r="1972" s="67" customFormat="1" customHeight="1" spans="6:41">
      <c r="F1972" s="69"/>
      <c r="G1972" s="262" t="str">
        <f t="shared" si="36"/>
        <v/>
      </c>
      <c r="H1972" s="69"/>
      <c r="I1972" s="69"/>
      <c r="J1972" s="69"/>
      <c r="K1972" s="69"/>
      <c r="L1972" s="69"/>
      <c r="P1972" s="117"/>
      <c r="Q1972" s="69"/>
      <c r="R1972" s="69"/>
      <c r="S1972" s="69"/>
      <c r="T1972" s="69"/>
      <c r="AI1972" s="254"/>
      <c r="AO1972" s="69"/>
    </row>
    <row r="1973" s="67" customFormat="1" customHeight="1" spans="6:41">
      <c r="F1973" s="69"/>
      <c r="G1973" s="262" t="str">
        <f t="shared" si="36"/>
        <v/>
      </c>
      <c r="H1973" s="69"/>
      <c r="I1973" s="69"/>
      <c r="J1973" s="69"/>
      <c r="K1973" s="69"/>
      <c r="L1973" s="69"/>
      <c r="P1973" s="117"/>
      <c r="Q1973" s="69"/>
      <c r="R1973" s="69"/>
      <c r="S1973" s="69"/>
      <c r="T1973" s="69"/>
      <c r="AI1973" s="254"/>
      <c r="AO1973" s="69"/>
    </row>
    <row r="1974" s="67" customFormat="1" customHeight="1" spans="6:41">
      <c r="F1974" s="69"/>
      <c r="G1974" s="262" t="str">
        <f t="shared" si="36"/>
        <v/>
      </c>
      <c r="H1974" s="69"/>
      <c r="I1974" s="69"/>
      <c r="J1974" s="69"/>
      <c r="K1974" s="69"/>
      <c r="L1974" s="69"/>
      <c r="P1974" s="117"/>
      <c r="Q1974" s="69"/>
      <c r="R1974" s="69"/>
      <c r="S1974" s="69"/>
      <c r="T1974" s="69"/>
      <c r="AI1974" s="254"/>
      <c r="AO1974" s="69"/>
    </row>
    <row r="1975" s="67" customFormat="1" customHeight="1" spans="6:41">
      <c r="F1975" s="69"/>
      <c r="G1975" s="262" t="str">
        <f t="shared" si="36"/>
        <v/>
      </c>
      <c r="H1975" s="69"/>
      <c r="I1975" s="69"/>
      <c r="J1975" s="69"/>
      <c r="K1975" s="69"/>
      <c r="L1975" s="69"/>
      <c r="P1975" s="117"/>
      <c r="Q1975" s="69"/>
      <c r="R1975" s="69"/>
      <c r="S1975" s="69"/>
      <c r="T1975" s="69"/>
      <c r="AI1975" s="254"/>
      <c r="AO1975" s="69"/>
    </row>
    <row r="1976" s="67" customFormat="1" customHeight="1" spans="6:41">
      <c r="F1976" s="69"/>
      <c r="G1976" s="262" t="str">
        <f t="shared" si="36"/>
        <v/>
      </c>
      <c r="H1976" s="69"/>
      <c r="I1976" s="69"/>
      <c r="J1976" s="69"/>
      <c r="K1976" s="69"/>
      <c r="L1976" s="69"/>
      <c r="P1976" s="117"/>
      <c r="Q1976" s="69"/>
      <c r="R1976" s="69"/>
      <c r="S1976" s="69"/>
      <c r="T1976" s="69"/>
      <c r="AI1976" s="254"/>
      <c r="AO1976" s="69"/>
    </row>
    <row r="1977" s="67" customFormat="1" customHeight="1" spans="6:41">
      <c r="F1977" s="69"/>
      <c r="G1977" s="262" t="str">
        <f t="shared" si="36"/>
        <v/>
      </c>
      <c r="H1977" s="69"/>
      <c r="I1977" s="69"/>
      <c r="J1977" s="69"/>
      <c r="K1977" s="69"/>
      <c r="L1977" s="69"/>
      <c r="P1977" s="117"/>
      <c r="Q1977" s="69"/>
      <c r="R1977" s="69"/>
      <c r="S1977" s="69"/>
      <c r="T1977" s="69"/>
      <c r="AI1977" s="254"/>
      <c r="AO1977" s="69"/>
    </row>
    <row r="1978" s="67" customFormat="1" customHeight="1" spans="6:41">
      <c r="F1978" s="69"/>
      <c r="G1978" s="262" t="str">
        <f t="shared" si="36"/>
        <v/>
      </c>
      <c r="H1978" s="69"/>
      <c r="I1978" s="69"/>
      <c r="J1978" s="69"/>
      <c r="K1978" s="69"/>
      <c r="L1978" s="69"/>
      <c r="P1978" s="117"/>
      <c r="Q1978" s="69"/>
      <c r="R1978" s="69"/>
      <c r="S1978" s="69"/>
      <c r="T1978" s="69"/>
      <c r="AI1978" s="254"/>
      <c r="AO1978" s="69"/>
    </row>
    <row r="1979" s="67" customFormat="1" customHeight="1" spans="6:41">
      <c r="F1979" s="69"/>
      <c r="G1979" s="262" t="str">
        <f t="shared" si="36"/>
        <v/>
      </c>
      <c r="H1979" s="69"/>
      <c r="I1979" s="69"/>
      <c r="J1979" s="69"/>
      <c r="K1979" s="69"/>
      <c r="L1979" s="69"/>
      <c r="P1979" s="117"/>
      <c r="Q1979" s="69"/>
      <c r="R1979" s="69"/>
      <c r="S1979" s="69"/>
      <c r="T1979" s="69"/>
      <c r="AI1979" s="254"/>
      <c r="AO1979" s="69"/>
    </row>
    <row r="1980" s="67" customFormat="1" customHeight="1" spans="6:41">
      <c r="F1980" s="69"/>
      <c r="G1980" s="262" t="str">
        <f t="shared" si="36"/>
        <v/>
      </c>
      <c r="H1980" s="69"/>
      <c r="I1980" s="69"/>
      <c r="J1980" s="69"/>
      <c r="K1980" s="69"/>
      <c r="L1980" s="69"/>
      <c r="P1980" s="117"/>
      <c r="Q1980" s="69"/>
      <c r="R1980" s="69"/>
      <c r="S1980" s="69"/>
      <c r="T1980" s="69"/>
      <c r="AI1980" s="254"/>
      <c r="AO1980" s="69"/>
    </row>
    <row r="1981" s="67" customFormat="1" customHeight="1" spans="6:41">
      <c r="F1981" s="69"/>
      <c r="G1981" s="262" t="str">
        <f t="shared" si="36"/>
        <v/>
      </c>
      <c r="H1981" s="69"/>
      <c r="I1981" s="69"/>
      <c r="J1981" s="69"/>
      <c r="K1981" s="69"/>
      <c r="L1981" s="69"/>
      <c r="P1981" s="117"/>
      <c r="Q1981" s="69"/>
      <c r="R1981" s="69"/>
      <c r="S1981" s="69"/>
      <c r="T1981" s="69"/>
      <c r="AI1981" s="254"/>
      <c r="AO1981" s="69"/>
    </row>
    <row r="1982" s="67" customFormat="1" customHeight="1" spans="6:41">
      <c r="F1982" s="69"/>
      <c r="G1982" s="262" t="str">
        <f t="shared" si="36"/>
        <v/>
      </c>
      <c r="H1982" s="69"/>
      <c r="I1982" s="69"/>
      <c r="J1982" s="69"/>
      <c r="K1982" s="69"/>
      <c r="L1982" s="69"/>
      <c r="P1982" s="117"/>
      <c r="Q1982" s="69"/>
      <c r="R1982" s="69"/>
      <c r="S1982" s="69"/>
      <c r="T1982" s="69"/>
      <c r="AI1982" s="254"/>
      <c r="AO1982" s="69"/>
    </row>
    <row r="1983" s="67" customFormat="1" customHeight="1" spans="6:41">
      <c r="F1983" s="69"/>
      <c r="G1983" s="262" t="str">
        <f t="shared" si="36"/>
        <v/>
      </c>
      <c r="H1983" s="69"/>
      <c r="I1983" s="69"/>
      <c r="J1983" s="69"/>
      <c r="K1983" s="69"/>
      <c r="L1983" s="69"/>
      <c r="P1983" s="117"/>
      <c r="Q1983" s="69"/>
      <c r="R1983" s="69"/>
      <c r="S1983" s="69"/>
      <c r="T1983" s="69"/>
      <c r="AI1983" s="254"/>
      <c r="AO1983" s="69"/>
    </row>
    <row r="1984" s="67" customFormat="1" customHeight="1" spans="6:41">
      <c r="F1984" s="69"/>
      <c r="G1984" s="262" t="str">
        <f t="shared" si="36"/>
        <v/>
      </c>
      <c r="H1984" s="69"/>
      <c r="I1984" s="69"/>
      <c r="J1984" s="69"/>
      <c r="K1984" s="69"/>
      <c r="L1984" s="69"/>
      <c r="P1984" s="117"/>
      <c r="Q1984" s="69"/>
      <c r="R1984" s="69"/>
      <c r="S1984" s="69"/>
      <c r="T1984" s="69"/>
      <c r="AI1984" s="254"/>
      <c r="AO1984" s="69"/>
    </row>
    <row r="1985" s="67" customFormat="1" customHeight="1" spans="6:41">
      <c r="F1985" s="69"/>
      <c r="G1985" s="262" t="str">
        <f t="shared" si="36"/>
        <v/>
      </c>
      <c r="H1985" s="69"/>
      <c r="I1985" s="69"/>
      <c r="J1985" s="69"/>
      <c r="K1985" s="69"/>
      <c r="L1985" s="69"/>
      <c r="P1985" s="117"/>
      <c r="Q1985" s="69"/>
      <c r="R1985" s="69"/>
      <c r="S1985" s="69"/>
      <c r="T1985" s="69"/>
      <c r="AI1985" s="254"/>
      <c r="AO1985" s="69"/>
    </row>
    <row r="1986" s="67" customFormat="1" customHeight="1" spans="6:41">
      <c r="F1986" s="69"/>
      <c r="G1986" s="262" t="str">
        <f t="shared" ref="G1986:G2049" si="37">IF(H1986="","",IF(H1986=I1986,H1986,_xlfn.CONCAT(H1986,"-",I1986)))</f>
        <v/>
      </c>
      <c r="H1986" s="69"/>
      <c r="I1986" s="69"/>
      <c r="J1986" s="69"/>
      <c r="K1986" s="69"/>
      <c r="L1986" s="69"/>
      <c r="P1986" s="117"/>
      <c r="Q1986" s="69"/>
      <c r="R1986" s="69"/>
      <c r="S1986" s="69"/>
      <c r="T1986" s="69"/>
      <c r="AI1986" s="254"/>
      <c r="AO1986" s="69"/>
    </row>
    <row r="1987" s="67" customFormat="1" customHeight="1" spans="6:41">
      <c r="F1987" s="69"/>
      <c r="G1987" s="262" t="str">
        <f t="shared" si="37"/>
        <v/>
      </c>
      <c r="H1987" s="69"/>
      <c r="I1987" s="69"/>
      <c r="J1987" s="69"/>
      <c r="K1987" s="69"/>
      <c r="L1987" s="69"/>
      <c r="P1987" s="117"/>
      <c r="Q1987" s="69"/>
      <c r="R1987" s="69"/>
      <c r="S1987" s="69"/>
      <c r="T1987" s="69"/>
      <c r="AI1987" s="254"/>
      <c r="AO1987" s="69"/>
    </row>
    <row r="1988" s="67" customFormat="1" customHeight="1" spans="6:41">
      <c r="F1988" s="69"/>
      <c r="G1988" s="262" t="str">
        <f t="shared" si="37"/>
        <v/>
      </c>
      <c r="H1988" s="69"/>
      <c r="I1988" s="69"/>
      <c r="J1988" s="69"/>
      <c r="K1988" s="69"/>
      <c r="L1988" s="69"/>
      <c r="P1988" s="117"/>
      <c r="Q1988" s="69"/>
      <c r="R1988" s="69"/>
      <c r="S1988" s="69"/>
      <c r="T1988" s="69"/>
      <c r="AI1988" s="254"/>
      <c r="AO1988" s="69"/>
    </row>
    <row r="1989" s="67" customFormat="1" customHeight="1" spans="6:41">
      <c r="F1989" s="69"/>
      <c r="G1989" s="262" t="str">
        <f t="shared" si="37"/>
        <v/>
      </c>
      <c r="H1989" s="69"/>
      <c r="I1989" s="69"/>
      <c r="J1989" s="69"/>
      <c r="K1989" s="69"/>
      <c r="L1989" s="69"/>
      <c r="P1989" s="117"/>
      <c r="Q1989" s="69"/>
      <c r="R1989" s="69"/>
      <c r="S1989" s="69"/>
      <c r="T1989" s="69"/>
      <c r="AI1989" s="254"/>
      <c r="AO1989" s="69"/>
    </row>
    <row r="1990" s="67" customFormat="1" customHeight="1" spans="6:41">
      <c r="F1990" s="69"/>
      <c r="G1990" s="262" t="str">
        <f t="shared" si="37"/>
        <v/>
      </c>
      <c r="H1990" s="69"/>
      <c r="I1990" s="69"/>
      <c r="J1990" s="69"/>
      <c r="K1990" s="69"/>
      <c r="L1990" s="69"/>
      <c r="P1990" s="117"/>
      <c r="Q1990" s="69"/>
      <c r="R1990" s="69"/>
      <c r="S1990" s="69"/>
      <c r="T1990" s="69"/>
      <c r="AI1990" s="254"/>
      <c r="AO1990" s="69"/>
    </row>
    <row r="1991" s="67" customFormat="1" customHeight="1" spans="6:41">
      <c r="F1991" s="69"/>
      <c r="G1991" s="262" t="str">
        <f t="shared" si="37"/>
        <v/>
      </c>
      <c r="H1991" s="69"/>
      <c r="I1991" s="69"/>
      <c r="J1991" s="69"/>
      <c r="K1991" s="69"/>
      <c r="L1991" s="69"/>
      <c r="P1991" s="117"/>
      <c r="Q1991" s="69"/>
      <c r="R1991" s="69"/>
      <c r="S1991" s="69"/>
      <c r="T1991" s="69"/>
      <c r="AI1991" s="254"/>
      <c r="AO1991" s="69"/>
    </row>
    <row r="1992" s="67" customFormat="1" customHeight="1" spans="6:41">
      <c r="F1992" s="69"/>
      <c r="G1992" s="262" t="str">
        <f t="shared" si="37"/>
        <v/>
      </c>
      <c r="H1992" s="69"/>
      <c r="I1992" s="69"/>
      <c r="J1992" s="69"/>
      <c r="K1992" s="69"/>
      <c r="L1992" s="69"/>
      <c r="P1992" s="117"/>
      <c r="Q1992" s="69"/>
      <c r="R1992" s="69"/>
      <c r="S1992" s="69"/>
      <c r="T1992" s="69"/>
      <c r="AI1992" s="254"/>
      <c r="AO1992" s="69"/>
    </row>
    <row r="1993" s="67" customFormat="1" customHeight="1" spans="6:41">
      <c r="F1993" s="69"/>
      <c r="G1993" s="262" t="str">
        <f t="shared" si="37"/>
        <v/>
      </c>
      <c r="H1993" s="69"/>
      <c r="I1993" s="69"/>
      <c r="J1993" s="69"/>
      <c r="K1993" s="69"/>
      <c r="L1993" s="69"/>
      <c r="P1993" s="117"/>
      <c r="Q1993" s="69"/>
      <c r="R1993" s="69"/>
      <c r="S1993" s="69"/>
      <c r="T1993" s="69"/>
      <c r="AI1993" s="254"/>
      <c r="AO1993" s="69"/>
    </row>
    <row r="1994" s="67" customFormat="1" customHeight="1" spans="6:41">
      <c r="F1994" s="69"/>
      <c r="G1994" s="262" t="str">
        <f t="shared" si="37"/>
        <v/>
      </c>
      <c r="H1994" s="69"/>
      <c r="I1994" s="69"/>
      <c r="J1994" s="69"/>
      <c r="K1994" s="69"/>
      <c r="L1994" s="69"/>
      <c r="P1994" s="117"/>
      <c r="Q1994" s="69"/>
      <c r="R1994" s="69"/>
      <c r="S1994" s="69"/>
      <c r="T1994" s="69"/>
      <c r="AI1994" s="254"/>
      <c r="AO1994" s="69"/>
    </row>
    <row r="1995" s="67" customFormat="1" customHeight="1" spans="6:41">
      <c r="F1995" s="69"/>
      <c r="G1995" s="262" t="str">
        <f t="shared" si="37"/>
        <v/>
      </c>
      <c r="H1995" s="69"/>
      <c r="I1995" s="69"/>
      <c r="J1995" s="69"/>
      <c r="K1995" s="69"/>
      <c r="L1995" s="69"/>
      <c r="P1995" s="117"/>
      <c r="Q1995" s="69"/>
      <c r="R1995" s="69"/>
      <c r="S1995" s="69"/>
      <c r="T1995" s="69"/>
      <c r="AI1995" s="254"/>
      <c r="AO1995" s="69"/>
    </row>
    <row r="1996" s="67" customFormat="1" customHeight="1" spans="6:41">
      <c r="F1996" s="69"/>
      <c r="G1996" s="262" t="str">
        <f t="shared" si="37"/>
        <v/>
      </c>
      <c r="H1996" s="69"/>
      <c r="I1996" s="69"/>
      <c r="J1996" s="69"/>
      <c r="K1996" s="69"/>
      <c r="L1996" s="69"/>
      <c r="P1996" s="117"/>
      <c r="Q1996" s="69"/>
      <c r="R1996" s="69"/>
      <c r="S1996" s="69"/>
      <c r="T1996" s="69"/>
      <c r="AI1996" s="254"/>
      <c r="AO1996" s="69"/>
    </row>
    <row r="1997" s="67" customFormat="1" customHeight="1" spans="6:41">
      <c r="F1997" s="69"/>
      <c r="G1997" s="262" t="str">
        <f t="shared" si="37"/>
        <v/>
      </c>
      <c r="H1997" s="69"/>
      <c r="I1997" s="69"/>
      <c r="J1997" s="69"/>
      <c r="K1997" s="69"/>
      <c r="L1997" s="69"/>
      <c r="P1997" s="117"/>
      <c r="Q1997" s="69"/>
      <c r="R1997" s="69"/>
      <c r="S1997" s="69"/>
      <c r="T1997" s="69"/>
      <c r="AI1997" s="254"/>
      <c r="AO1997" s="69"/>
    </row>
    <row r="1998" s="67" customFormat="1" customHeight="1" spans="6:41">
      <c r="F1998" s="69"/>
      <c r="G1998" s="262" t="str">
        <f t="shared" si="37"/>
        <v/>
      </c>
      <c r="H1998" s="69"/>
      <c r="I1998" s="69"/>
      <c r="J1998" s="69"/>
      <c r="K1998" s="69"/>
      <c r="L1998" s="69"/>
      <c r="P1998" s="117"/>
      <c r="Q1998" s="69"/>
      <c r="R1998" s="69"/>
      <c r="S1998" s="69"/>
      <c r="T1998" s="69"/>
      <c r="AI1998" s="254"/>
      <c r="AO1998" s="69"/>
    </row>
    <row r="1999" s="67" customFormat="1" customHeight="1" spans="6:41">
      <c r="F1999" s="69"/>
      <c r="G1999" s="262" t="str">
        <f t="shared" si="37"/>
        <v/>
      </c>
      <c r="H1999" s="69"/>
      <c r="I1999" s="69"/>
      <c r="J1999" s="69"/>
      <c r="K1999" s="69"/>
      <c r="L1999" s="69"/>
      <c r="P1999" s="117"/>
      <c r="Q1999" s="69"/>
      <c r="R1999" s="69"/>
      <c r="S1999" s="69"/>
      <c r="T1999" s="69"/>
      <c r="AI1999" s="254"/>
      <c r="AO1999" s="69"/>
    </row>
    <row r="2000" s="67" customFormat="1" customHeight="1" spans="6:41">
      <c r="F2000" s="69"/>
      <c r="G2000" s="262" t="str">
        <f t="shared" si="37"/>
        <v/>
      </c>
      <c r="H2000" s="69"/>
      <c r="I2000" s="69"/>
      <c r="J2000" s="69"/>
      <c r="K2000" s="69"/>
      <c r="L2000" s="69"/>
      <c r="P2000" s="117"/>
      <c r="Q2000" s="69"/>
      <c r="R2000" s="69"/>
      <c r="S2000" s="69"/>
      <c r="T2000" s="69"/>
      <c r="AI2000" s="254"/>
      <c r="AO2000" s="69"/>
    </row>
    <row r="2001" s="67" customFormat="1" customHeight="1" spans="6:41">
      <c r="F2001" s="69"/>
      <c r="G2001" s="262" t="str">
        <f t="shared" si="37"/>
        <v/>
      </c>
      <c r="H2001" s="69"/>
      <c r="I2001" s="69"/>
      <c r="J2001" s="69"/>
      <c r="K2001" s="69"/>
      <c r="L2001" s="69"/>
      <c r="P2001" s="117"/>
      <c r="Q2001" s="69"/>
      <c r="R2001" s="69"/>
      <c r="S2001" s="69"/>
      <c r="T2001" s="69"/>
      <c r="AI2001" s="254"/>
      <c r="AO2001" s="69"/>
    </row>
    <row r="2002" s="67" customFormat="1" customHeight="1" spans="6:41">
      <c r="F2002" s="69"/>
      <c r="G2002" s="262" t="str">
        <f t="shared" si="37"/>
        <v/>
      </c>
      <c r="H2002" s="69"/>
      <c r="I2002" s="69"/>
      <c r="J2002" s="69"/>
      <c r="K2002" s="69"/>
      <c r="L2002" s="69"/>
      <c r="P2002" s="117"/>
      <c r="Q2002" s="69"/>
      <c r="R2002" s="69"/>
      <c r="S2002" s="69"/>
      <c r="T2002" s="69"/>
      <c r="AI2002" s="254"/>
      <c r="AO2002" s="69"/>
    </row>
    <row r="2003" s="67" customFormat="1" customHeight="1" spans="6:41">
      <c r="F2003" s="69"/>
      <c r="G2003" s="262" t="str">
        <f t="shared" si="37"/>
        <v/>
      </c>
      <c r="H2003" s="69"/>
      <c r="I2003" s="69"/>
      <c r="J2003" s="69"/>
      <c r="K2003" s="69"/>
      <c r="L2003" s="69"/>
      <c r="P2003" s="117"/>
      <c r="Q2003" s="69"/>
      <c r="R2003" s="69"/>
      <c r="S2003" s="69"/>
      <c r="T2003" s="69"/>
      <c r="AI2003" s="254"/>
      <c r="AO2003" s="69"/>
    </row>
    <row r="2004" s="67" customFormat="1" customHeight="1" spans="6:41">
      <c r="F2004" s="69"/>
      <c r="G2004" s="262" t="str">
        <f t="shared" si="37"/>
        <v/>
      </c>
      <c r="H2004" s="69"/>
      <c r="I2004" s="69"/>
      <c r="J2004" s="69"/>
      <c r="K2004" s="69"/>
      <c r="L2004" s="69"/>
      <c r="P2004" s="117"/>
      <c r="Q2004" s="69"/>
      <c r="R2004" s="69"/>
      <c r="S2004" s="69"/>
      <c r="T2004" s="69"/>
      <c r="AI2004" s="254"/>
      <c r="AO2004" s="69"/>
    </row>
    <row r="2005" s="67" customFormat="1" customHeight="1" spans="6:41">
      <c r="F2005" s="69"/>
      <c r="G2005" s="262" t="str">
        <f t="shared" si="37"/>
        <v/>
      </c>
      <c r="H2005" s="69"/>
      <c r="I2005" s="69"/>
      <c r="J2005" s="69"/>
      <c r="K2005" s="69"/>
      <c r="L2005" s="69"/>
      <c r="P2005" s="117"/>
      <c r="Q2005" s="69"/>
      <c r="R2005" s="69"/>
      <c r="S2005" s="69"/>
      <c r="T2005" s="69"/>
      <c r="AI2005" s="254"/>
      <c r="AO2005" s="69"/>
    </row>
    <row r="2006" s="67" customFormat="1" customHeight="1" spans="6:41">
      <c r="F2006" s="69"/>
      <c r="G2006" s="262" t="str">
        <f t="shared" si="37"/>
        <v/>
      </c>
      <c r="H2006" s="69"/>
      <c r="I2006" s="69"/>
      <c r="J2006" s="69"/>
      <c r="K2006" s="69"/>
      <c r="L2006" s="69"/>
      <c r="P2006" s="117"/>
      <c r="Q2006" s="69"/>
      <c r="R2006" s="69"/>
      <c r="S2006" s="69"/>
      <c r="T2006" s="69"/>
      <c r="AI2006" s="254"/>
      <c r="AO2006" s="69"/>
    </row>
    <row r="2007" s="67" customFormat="1" customHeight="1" spans="6:41">
      <c r="F2007" s="69"/>
      <c r="G2007" s="262" t="str">
        <f t="shared" si="37"/>
        <v/>
      </c>
      <c r="H2007" s="69"/>
      <c r="I2007" s="69"/>
      <c r="J2007" s="69"/>
      <c r="K2007" s="69"/>
      <c r="L2007" s="69"/>
      <c r="P2007" s="117"/>
      <c r="Q2007" s="69"/>
      <c r="R2007" s="69"/>
      <c r="S2007" s="69"/>
      <c r="T2007" s="69"/>
      <c r="AI2007" s="254"/>
      <c r="AO2007" s="69"/>
    </row>
    <row r="2008" s="67" customFormat="1" customHeight="1" spans="6:41">
      <c r="F2008" s="69"/>
      <c r="G2008" s="262" t="str">
        <f t="shared" si="37"/>
        <v/>
      </c>
      <c r="H2008" s="69"/>
      <c r="I2008" s="69"/>
      <c r="J2008" s="69"/>
      <c r="K2008" s="69"/>
      <c r="L2008" s="69"/>
      <c r="P2008" s="117"/>
      <c r="Q2008" s="69"/>
      <c r="R2008" s="69"/>
      <c r="S2008" s="69"/>
      <c r="T2008" s="69"/>
      <c r="AI2008" s="254"/>
      <c r="AO2008" s="69"/>
    </row>
    <row r="2009" s="67" customFormat="1" customHeight="1" spans="6:41">
      <c r="F2009" s="69"/>
      <c r="G2009" s="262" t="str">
        <f t="shared" si="37"/>
        <v/>
      </c>
      <c r="H2009" s="69"/>
      <c r="I2009" s="69"/>
      <c r="J2009" s="69"/>
      <c r="K2009" s="69"/>
      <c r="L2009" s="69"/>
      <c r="P2009" s="117"/>
      <c r="Q2009" s="69"/>
      <c r="R2009" s="69"/>
      <c r="S2009" s="69"/>
      <c r="T2009" s="69"/>
      <c r="AI2009" s="254"/>
      <c r="AO2009" s="69"/>
    </row>
    <row r="2010" s="67" customFormat="1" customHeight="1" spans="6:41">
      <c r="F2010" s="69"/>
      <c r="G2010" s="262" t="str">
        <f t="shared" si="37"/>
        <v/>
      </c>
      <c r="H2010" s="69"/>
      <c r="I2010" s="69"/>
      <c r="J2010" s="69"/>
      <c r="K2010" s="69"/>
      <c r="L2010" s="69"/>
      <c r="P2010" s="117"/>
      <c r="Q2010" s="69"/>
      <c r="R2010" s="69"/>
      <c r="S2010" s="69"/>
      <c r="T2010" s="69"/>
      <c r="AI2010" s="254"/>
      <c r="AO2010" s="69"/>
    </row>
    <row r="2011" s="67" customFormat="1" customHeight="1" spans="6:41">
      <c r="F2011" s="69"/>
      <c r="G2011" s="262" t="str">
        <f t="shared" si="37"/>
        <v/>
      </c>
      <c r="H2011" s="69"/>
      <c r="I2011" s="69"/>
      <c r="J2011" s="69"/>
      <c r="K2011" s="69"/>
      <c r="L2011" s="69"/>
      <c r="P2011" s="117"/>
      <c r="Q2011" s="69"/>
      <c r="R2011" s="69"/>
      <c r="S2011" s="69"/>
      <c r="T2011" s="69"/>
      <c r="AI2011" s="254"/>
      <c r="AO2011" s="69"/>
    </row>
    <row r="2012" s="67" customFormat="1" customHeight="1" spans="6:41">
      <c r="F2012" s="69"/>
      <c r="G2012" s="262" t="str">
        <f t="shared" si="37"/>
        <v/>
      </c>
      <c r="H2012" s="69"/>
      <c r="I2012" s="69"/>
      <c r="J2012" s="69"/>
      <c r="K2012" s="69"/>
      <c r="L2012" s="69"/>
      <c r="P2012" s="117"/>
      <c r="Q2012" s="69"/>
      <c r="R2012" s="69"/>
      <c r="S2012" s="69"/>
      <c r="T2012" s="69"/>
      <c r="AI2012" s="254"/>
      <c r="AO2012" s="69"/>
    </row>
    <row r="2013" s="67" customFormat="1" customHeight="1" spans="6:41">
      <c r="F2013" s="69"/>
      <c r="G2013" s="262" t="str">
        <f t="shared" si="37"/>
        <v/>
      </c>
      <c r="H2013" s="69"/>
      <c r="I2013" s="69"/>
      <c r="J2013" s="69"/>
      <c r="K2013" s="69"/>
      <c r="L2013" s="69"/>
      <c r="P2013" s="117"/>
      <c r="Q2013" s="69"/>
      <c r="R2013" s="69"/>
      <c r="S2013" s="69"/>
      <c r="T2013" s="69"/>
      <c r="AI2013" s="254"/>
      <c r="AO2013" s="69"/>
    </row>
    <row r="2014" s="67" customFormat="1" customHeight="1" spans="6:41">
      <c r="F2014" s="69"/>
      <c r="G2014" s="262" t="str">
        <f t="shared" si="37"/>
        <v/>
      </c>
      <c r="H2014" s="69"/>
      <c r="I2014" s="69"/>
      <c r="J2014" s="69"/>
      <c r="K2014" s="69"/>
      <c r="L2014" s="69"/>
      <c r="P2014" s="117"/>
      <c r="Q2014" s="69"/>
      <c r="R2014" s="69"/>
      <c r="S2014" s="69"/>
      <c r="T2014" s="69"/>
      <c r="AI2014" s="254"/>
      <c r="AO2014" s="69"/>
    </row>
    <row r="2015" s="67" customFormat="1" customHeight="1" spans="6:41">
      <c r="F2015" s="69"/>
      <c r="G2015" s="262" t="str">
        <f t="shared" si="37"/>
        <v/>
      </c>
      <c r="H2015" s="69"/>
      <c r="I2015" s="69"/>
      <c r="J2015" s="69"/>
      <c r="K2015" s="69"/>
      <c r="L2015" s="69"/>
      <c r="P2015" s="117"/>
      <c r="Q2015" s="69"/>
      <c r="R2015" s="69"/>
      <c r="S2015" s="69"/>
      <c r="T2015" s="69"/>
      <c r="AI2015" s="254"/>
      <c r="AO2015" s="69"/>
    </row>
    <row r="2016" s="67" customFormat="1" customHeight="1" spans="6:41">
      <c r="F2016" s="69"/>
      <c r="G2016" s="262" t="str">
        <f t="shared" si="37"/>
        <v/>
      </c>
      <c r="H2016" s="69"/>
      <c r="I2016" s="69"/>
      <c r="J2016" s="69"/>
      <c r="K2016" s="69"/>
      <c r="L2016" s="69"/>
      <c r="P2016" s="117"/>
      <c r="Q2016" s="69"/>
      <c r="R2016" s="69"/>
      <c r="S2016" s="69"/>
      <c r="T2016" s="69"/>
      <c r="AI2016" s="254"/>
      <c r="AO2016" s="69"/>
    </row>
    <row r="2017" s="67" customFormat="1" customHeight="1" spans="6:41">
      <c r="F2017" s="69"/>
      <c r="G2017" s="262" t="str">
        <f t="shared" si="37"/>
        <v/>
      </c>
      <c r="H2017" s="69"/>
      <c r="I2017" s="69"/>
      <c r="J2017" s="69"/>
      <c r="K2017" s="69"/>
      <c r="L2017" s="69"/>
      <c r="P2017" s="117"/>
      <c r="Q2017" s="69"/>
      <c r="R2017" s="69"/>
      <c r="S2017" s="69"/>
      <c r="T2017" s="69"/>
      <c r="AI2017" s="254"/>
      <c r="AO2017" s="69"/>
    </row>
    <row r="2018" s="67" customFormat="1" customHeight="1" spans="6:41">
      <c r="F2018" s="69"/>
      <c r="G2018" s="262" t="str">
        <f t="shared" si="37"/>
        <v/>
      </c>
      <c r="H2018" s="69"/>
      <c r="I2018" s="69"/>
      <c r="J2018" s="69"/>
      <c r="K2018" s="69"/>
      <c r="L2018" s="69"/>
      <c r="P2018" s="117"/>
      <c r="Q2018" s="69"/>
      <c r="R2018" s="69"/>
      <c r="S2018" s="69"/>
      <c r="T2018" s="69"/>
      <c r="AI2018" s="254"/>
      <c r="AO2018" s="69"/>
    </row>
    <row r="2019" s="67" customFormat="1" customHeight="1" spans="6:41">
      <c r="F2019" s="69"/>
      <c r="G2019" s="262" t="str">
        <f t="shared" si="37"/>
        <v/>
      </c>
      <c r="H2019" s="69"/>
      <c r="I2019" s="69"/>
      <c r="J2019" s="69"/>
      <c r="K2019" s="69"/>
      <c r="L2019" s="69"/>
      <c r="P2019" s="117"/>
      <c r="Q2019" s="69"/>
      <c r="R2019" s="69"/>
      <c r="S2019" s="69"/>
      <c r="T2019" s="69"/>
      <c r="AI2019" s="254"/>
      <c r="AO2019" s="69"/>
    </row>
    <row r="2020" s="67" customFormat="1" customHeight="1" spans="6:41">
      <c r="F2020" s="69"/>
      <c r="G2020" s="262" t="str">
        <f t="shared" si="37"/>
        <v/>
      </c>
      <c r="H2020" s="69"/>
      <c r="I2020" s="69"/>
      <c r="J2020" s="69"/>
      <c r="K2020" s="69"/>
      <c r="L2020" s="69"/>
      <c r="P2020" s="117"/>
      <c r="Q2020" s="69"/>
      <c r="R2020" s="69"/>
      <c r="S2020" s="69"/>
      <c r="T2020" s="69"/>
      <c r="AI2020" s="254"/>
      <c r="AO2020" s="69"/>
    </row>
    <row r="2021" s="67" customFormat="1" customHeight="1" spans="6:41">
      <c r="F2021" s="69"/>
      <c r="G2021" s="262" t="str">
        <f t="shared" si="37"/>
        <v/>
      </c>
      <c r="H2021" s="69"/>
      <c r="I2021" s="69"/>
      <c r="J2021" s="69"/>
      <c r="K2021" s="69"/>
      <c r="L2021" s="69"/>
      <c r="P2021" s="117"/>
      <c r="Q2021" s="69"/>
      <c r="R2021" s="69"/>
      <c r="S2021" s="69"/>
      <c r="T2021" s="69"/>
      <c r="AI2021" s="254"/>
      <c r="AO2021" s="69"/>
    </row>
    <row r="2022" s="67" customFormat="1" customHeight="1" spans="6:41">
      <c r="F2022" s="69"/>
      <c r="G2022" s="262" t="str">
        <f t="shared" si="37"/>
        <v/>
      </c>
      <c r="H2022" s="69"/>
      <c r="I2022" s="69"/>
      <c r="J2022" s="69"/>
      <c r="K2022" s="69"/>
      <c r="L2022" s="69"/>
      <c r="P2022" s="117"/>
      <c r="Q2022" s="69"/>
      <c r="R2022" s="69"/>
      <c r="S2022" s="69"/>
      <c r="T2022" s="69"/>
      <c r="AI2022" s="254"/>
      <c r="AO2022" s="69"/>
    </row>
    <row r="2023" s="67" customFormat="1" customHeight="1" spans="6:41">
      <c r="F2023" s="69"/>
      <c r="G2023" s="262" t="str">
        <f t="shared" si="37"/>
        <v/>
      </c>
      <c r="H2023" s="69"/>
      <c r="I2023" s="69"/>
      <c r="J2023" s="69"/>
      <c r="K2023" s="69"/>
      <c r="L2023" s="69"/>
      <c r="P2023" s="117"/>
      <c r="Q2023" s="69"/>
      <c r="R2023" s="69"/>
      <c r="S2023" s="69"/>
      <c r="T2023" s="69"/>
      <c r="AI2023" s="254"/>
      <c r="AO2023" s="69"/>
    </row>
    <row r="2024" s="67" customFormat="1" customHeight="1" spans="6:41">
      <c r="F2024" s="69"/>
      <c r="G2024" s="262" t="str">
        <f t="shared" si="37"/>
        <v/>
      </c>
      <c r="H2024" s="69"/>
      <c r="I2024" s="69"/>
      <c r="J2024" s="69"/>
      <c r="K2024" s="69"/>
      <c r="L2024" s="69"/>
      <c r="P2024" s="117"/>
      <c r="Q2024" s="69"/>
      <c r="R2024" s="69"/>
      <c r="S2024" s="69"/>
      <c r="T2024" s="69"/>
      <c r="AI2024" s="254"/>
      <c r="AO2024" s="69"/>
    </row>
    <row r="2025" s="67" customFormat="1" customHeight="1" spans="6:41">
      <c r="F2025" s="69"/>
      <c r="G2025" s="262" t="str">
        <f t="shared" si="37"/>
        <v/>
      </c>
      <c r="H2025" s="69"/>
      <c r="I2025" s="69"/>
      <c r="J2025" s="69"/>
      <c r="K2025" s="69"/>
      <c r="L2025" s="69"/>
      <c r="P2025" s="117"/>
      <c r="Q2025" s="69"/>
      <c r="R2025" s="69"/>
      <c r="S2025" s="69"/>
      <c r="T2025" s="69"/>
      <c r="AI2025" s="254"/>
      <c r="AO2025" s="69"/>
    </row>
    <row r="2026" s="67" customFormat="1" customHeight="1" spans="6:41">
      <c r="F2026" s="69"/>
      <c r="G2026" s="262" t="str">
        <f t="shared" si="37"/>
        <v/>
      </c>
      <c r="H2026" s="69"/>
      <c r="I2026" s="69"/>
      <c r="J2026" s="69"/>
      <c r="K2026" s="69"/>
      <c r="L2026" s="69"/>
      <c r="P2026" s="117"/>
      <c r="Q2026" s="69"/>
      <c r="R2026" s="69"/>
      <c r="S2026" s="69"/>
      <c r="T2026" s="69"/>
      <c r="AI2026" s="254"/>
      <c r="AO2026" s="69"/>
    </row>
    <row r="2027" s="67" customFormat="1" customHeight="1" spans="6:41">
      <c r="F2027" s="69"/>
      <c r="G2027" s="262" t="str">
        <f t="shared" si="37"/>
        <v/>
      </c>
      <c r="H2027" s="69"/>
      <c r="I2027" s="69"/>
      <c r="J2027" s="69"/>
      <c r="K2027" s="69"/>
      <c r="L2027" s="69"/>
      <c r="P2027" s="117"/>
      <c r="Q2027" s="69"/>
      <c r="R2027" s="69"/>
      <c r="S2027" s="69"/>
      <c r="T2027" s="69"/>
      <c r="AI2027" s="254"/>
      <c r="AO2027" s="69"/>
    </row>
    <row r="2028" s="67" customFormat="1" customHeight="1" spans="6:41">
      <c r="F2028" s="69"/>
      <c r="G2028" s="262" t="str">
        <f t="shared" si="37"/>
        <v/>
      </c>
      <c r="H2028" s="69"/>
      <c r="I2028" s="69"/>
      <c r="J2028" s="69"/>
      <c r="K2028" s="69"/>
      <c r="L2028" s="69"/>
      <c r="P2028" s="117"/>
      <c r="Q2028" s="69"/>
      <c r="R2028" s="69"/>
      <c r="S2028" s="69"/>
      <c r="T2028" s="69"/>
      <c r="AI2028" s="254"/>
      <c r="AO2028" s="69"/>
    </row>
    <row r="2029" s="67" customFormat="1" customHeight="1" spans="6:41">
      <c r="F2029" s="69"/>
      <c r="G2029" s="262" t="str">
        <f t="shared" si="37"/>
        <v/>
      </c>
      <c r="H2029" s="69"/>
      <c r="I2029" s="69"/>
      <c r="J2029" s="69"/>
      <c r="K2029" s="69"/>
      <c r="L2029" s="69"/>
      <c r="P2029" s="117"/>
      <c r="Q2029" s="69"/>
      <c r="R2029" s="69"/>
      <c r="S2029" s="69"/>
      <c r="T2029" s="69"/>
      <c r="AI2029" s="254"/>
      <c r="AO2029" s="69"/>
    </row>
    <row r="2030" s="67" customFormat="1" customHeight="1" spans="6:41">
      <c r="F2030" s="69"/>
      <c r="G2030" s="262" t="str">
        <f t="shared" si="37"/>
        <v/>
      </c>
      <c r="H2030" s="69"/>
      <c r="I2030" s="69"/>
      <c r="J2030" s="69"/>
      <c r="K2030" s="69"/>
      <c r="L2030" s="69"/>
      <c r="P2030" s="117"/>
      <c r="Q2030" s="69"/>
      <c r="R2030" s="69"/>
      <c r="S2030" s="69"/>
      <c r="T2030" s="69"/>
      <c r="AI2030" s="254"/>
      <c r="AO2030" s="69"/>
    </row>
    <row r="2031" s="67" customFormat="1" customHeight="1" spans="6:41">
      <c r="F2031" s="69"/>
      <c r="G2031" s="262" t="str">
        <f t="shared" si="37"/>
        <v/>
      </c>
      <c r="H2031" s="69"/>
      <c r="I2031" s="69"/>
      <c r="J2031" s="69"/>
      <c r="K2031" s="69"/>
      <c r="L2031" s="69"/>
      <c r="P2031" s="117"/>
      <c r="Q2031" s="69"/>
      <c r="R2031" s="69"/>
      <c r="S2031" s="69"/>
      <c r="T2031" s="69"/>
      <c r="AI2031" s="254"/>
      <c r="AO2031" s="69"/>
    </row>
    <row r="2032" s="67" customFormat="1" customHeight="1" spans="6:41">
      <c r="F2032" s="69"/>
      <c r="G2032" s="262" t="str">
        <f t="shared" si="37"/>
        <v/>
      </c>
      <c r="H2032" s="69"/>
      <c r="I2032" s="69"/>
      <c r="J2032" s="69"/>
      <c r="K2032" s="69"/>
      <c r="L2032" s="69"/>
      <c r="P2032" s="117"/>
      <c r="Q2032" s="69"/>
      <c r="R2032" s="69"/>
      <c r="S2032" s="69"/>
      <c r="T2032" s="69"/>
      <c r="AI2032" s="254"/>
      <c r="AO2032" s="69"/>
    </row>
    <row r="2033" s="67" customFormat="1" customHeight="1" spans="6:41">
      <c r="F2033" s="69"/>
      <c r="G2033" s="262" t="str">
        <f t="shared" si="37"/>
        <v/>
      </c>
      <c r="H2033" s="69"/>
      <c r="I2033" s="69"/>
      <c r="J2033" s="69"/>
      <c r="K2033" s="69"/>
      <c r="L2033" s="69"/>
      <c r="P2033" s="117"/>
      <c r="Q2033" s="69"/>
      <c r="R2033" s="69"/>
      <c r="S2033" s="69"/>
      <c r="T2033" s="69"/>
      <c r="AI2033" s="254"/>
      <c r="AO2033" s="69"/>
    </row>
    <row r="2034" s="67" customFormat="1" customHeight="1" spans="6:41">
      <c r="F2034" s="69"/>
      <c r="G2034" s="262" t="str">
        <f t="shared" si="37"/>
        <v/>
      </c>
      <c r="H2034" s="69"/>
      <c r="I2034" s="69"/>
      <c r="J2034" s="69"/>
      <c r="K2034" s="69"/>
      <c r="L2034" s="69"/>
      <c r="P2034" s="117"/>
      <c r="Q2034" s="69"/>
      <c r="R2034" s="69"/>
      <c r="S2034" s="69"/>
      <c r="T2034" s="69"/>
      <c r="AI2034" s="254"/>
      <c r="AO2034" s="69"/>
    </row>
    <row r="2035" s="67" customFormat="1" customHeight="1" spans="6:41">
      <c r="F2035" s="69"/>
      <c r="G2035" s="262" t="str">
        <f t="shared" si="37"/>
        <v/>
      </c>
      <c r="H2035" s="69"/>
      <c r="I2035" s="69"/>
      <c r="J2035" s="69"/>
      <c r="K2035" s="69"/>
      <c r="L2035" s="69"/>
      <c r="P2035" s="117"/>
      <c r="Q2035" s="69"/>
      <c r="R2035" s="69"/>
      <c r="S2035" s="69"/>
      <c r="T2035" s="69"/>
      <c r="AI2035" s="254"/>
      <c r="AO2035" s="69"/>
    </row>
    <row r="2036" s="67" customFormat="1" customHeight="1" spans="6:41">
      <c r="F2036" s="69"/>
      <c r="G2036" s="262" t="str">
        <f t="shared" si="37"/>
        <v/>
      </c>
      <c r="H2036" s="69"/>
      <c r="I2036" s="69"/>
      <c r="J2036" s="69"/>
      <c r="K2036" s="69"/>
      <c r="L2036" s="69"/>
      <c r="P2036" s="117"/>
      <c r="Q2036" s="69"/>
      <c r="R2036" s="69"/>
      <c r="S2036" s="69"/>
      <c r="T2036" s="69"/>
      <c r="AI2036" s="254"/>
      <c r="AO2036" s="69"/>
    </row>
    <row r="2037" s="67" customFormat="1" customHeight="1" spans="6:41">
      <c r="F2037" s="69"/>
      <c r="G2037" s="262" t="str">
        <f t="shared" si="37"/>
        <v/>
      </c>
      <c r="H2037" s="69"/>
      <c r="I2037" s="69"/>
      <c r="J2037" s="69"/>
      <c r="K2037" s="69"/>
      <c r="L2037" s="69"/>
      <c r="P2037" s="117"/>
      <c r="Q2037" s="69"/>
      <c r="R2037" s="69"/>
      <c r="S2037" s="69"/>
      <c r="T2037" s="69"/>
      <c r="AI2037" s="254"/>
      <c r="AO2037" s="69"/>
    </row>
    <row r="2038" s="67" customFormat="1" customHeight="1" spans="6:41">
      <c r="F2038" s="69"/>
      <c r="G2038" s="262" t="str">
        <f t="shared" si="37"/>
        <v/>
      </c>
      <c r="H2038" s="69"/>
      <c r="I2038" s="69"/>
      <c r="J2038" s="69"/>
      <c r="K2038" s="69"/>
      <c r="L2038" s="69"/>
      <c r="P2038" s="117"/>
      <c r="Q2038" s="69"/>
      <c r="R2038" s="69"/>
      <c r="S2038" s="69"/>
      <c r="T2038" s="69"/>
      <c r="AI2038" s="254"/>
      <c r="AO2038" s="69"/>
    </row>
    <row r="2039" s="67" customFormat="1" customHeight="1" spans="6:41">
      <c r="F2039" s="69"/>
      <c r="G2039" s="262" t="str">
        <f t="shared" si="37"/>
        <v/>
      </c>
      <c r="H2039" s="69"/>
      <c r="I2039" s="69"/>
      <c r="J2039" s="69"/>
      <c r="K2039" s="69"/>
      <c r="L2039" s="69"/>
      <c r="P2039" s="117"/>
      <c r="Q2039" s="69"/>
      <c r="R2039" s="69"/>
      <c r="S2039" s="69"/>
      <c r="T2039" s="69"/>
      <c r="AI2039" s="254"/>
      <c r="AO2039" s="69"/>
    </row>
    <row r="2040" s="67" customFormat="1" customHeight="1" spans="6:41">
      <c r="F2040" s="69"/>
      <c r="G2040" s="262" t="str">
        <f t="shared" si="37"/>
        <v/>
      </c>
      <c r="H2040" s="69"/>
      <c r="I2040" s="69"/>
      <c r="J2040" s="69"/>
      <c r="K2040" s="69"/>
      <c r="L2040" s="69"/>
      <c r="P2040" s="117"/>
      <c r="Q2040" s="69"/>
      <c r="R2040" s="69"/>
      <c r="S2040" s="69"/>
      <c r="T2040" s="69"/>
      <c r="AI2040" s="254"/>
      <c r="AO2040" s="69"/>
    </row>
    <row r="2041" s="67" customFormat="1" customHeight="1" spans="6:41">
      <c r="F2041" s="69"/>
      <c r="G2041" s="262" t="str">
        <f t="shared" si="37"/>
        <v/>
      </c>
      <c r="H2041" s="69"/>
      <c r="I2041" s="69"/>
      <c r="J2041" s="69"/>
      <c r="K2041" s="69"/>
      <c r="L2041" s="69"/>
      <c r="P2041" s="117"/>
      <c r="Q2041" s="69"/>
      <c r="R2041" s="69"/>
      <c r="S2041" s="69"/>
      <c r="T2041" s="69"/>
      <c r="AI2041" s="254"/>
      <c r="AO2041" s="69"/>
    </row>
    <row r="2042" s="67" customFormat="1" customHeight="1" spans="6:41">
      <c r="F2042" s="69"/>
      <c r="G2042" s="262" t="str">
        <f t="shared" si="37"/>
        <v/>
      </c>
      <c r="H2042" s="69"/>
      <c r="I2042" s="69"/>
      <c r="J2042" s="69"/>
      <c r="K2042" s="69"/>
      <c r="L2042" s="69"/>
      <c r="P2042" s="117"/>
      <c r="Q2042" s="69"/>
      <c r="R2042" s="69"/>
      <c r="S2042" s="69"/>
      <c r="T2042" s="69"/>
      <c r="AI2042" s="254"/>
      <c r="AO2042" s="69"/>
    </row>
    <row r="2043" s="67" customFormat="1" customHeight="1" spans="6:41">
      <c r="F2043" s="69"/>
      <c r="G2043" s="262" t="str">
        <f t="shared" si="37"/>
        <v/>
      </c>
      <c r="H2043" s="69"/>
      <c r="I2043" s="69"/>
      <c r="J2043" s="69"/>
      <c r="K2043" s="69"/>
      <c r="L2043" s="69"/>
      <c r="P2043" s="117"/>
      <c r="Q2043" s="69"/>
      <c r="R2043" s="69"/>
      <c r="S2043" s="69"/>
      <c r="T2043" s="69"/>
      <c r="AI2043" s="254"/>
      <c r="AO2043" s="69"/>
    </row>
    <row r="2044" s="67" customFormat="1" customHeight="1" spans="6:41">
      <c r="F2044" s="69"/>
      <c r="G2044" s="262" t="str">
        <f t="shared" si="37"/>
        <v/>
      </c>
      <c r="H2044" s="69"/>
      <c r="I2044" s="69"/>
      <c r="J2044" s="69"/>
      <c r="K2044" s="69"/>
      <c r="L2044" s="69"/>
      <c r="P2044" s="117"/>
      <c r="Q2044" s="69"/>
      <c r="R2044" s="69"/>
      <c r="S2044" s="69"/>
      <c r="T2044" s="69"/>
      <c r="AI2044" s="254"/>
      <c r="AO2044" s="69"/>
    </row>
    <row r="2045" s="67" customFormat="1" customHeight="1" spans="6:41">
      <c r="F2045" s="69"/>
      <c r="G2045" s="262" t="str">
        <f t="shared" si="37"/>
        <v/>
      </c>
      <c r="H2045" s="69"/>
      <c r="I2045" s="69"/>
      <c r="J2045" s="69"/>
      <c r="K2045" s="69"/>
      <c r="L2045" s="69"/>
      <c r="P2045" s="117"/>
      <c r="Q2045" s="69"/>
      <c r="R2045" s="69"/>
      <c r="S2045" s="69"/>
      <c r="T2045" s="69"/>
      <c r="AI2045" s="254"/>
      <c r="AO2045" s="69"/>
    </row>
    <row r="2046" s="67" customFormat="1" customHeight="1" spans="6:41">
      <c r="F2046" s="69"/>
      <c r="G2046" s="262" t="str">
        <f t="shared" si="37"/>
        <v/>
      </c>
      <c r="H2046" s="69"/>
      <c r="I2046" s="69"/>
      <c r="J2046" s="69"/>
      <c r="K2046" s="69"/>
      <c r="L2046" s="69"/>
      <c r="P2046" s="117"/>
      <c r="Q2046" s="69"/>
      <c r="R2046" s="69"/>
      <c r="S2046" s="69"/>
      <c r="T2046" s="69"/>
      <c r="AI2046" s="254"/>
      <c r="AO2046" s="69"/>
    </row>
    <row r="2047" s="67" customFormat="1" customHeight="1" spans="6:41">
      <c r="F2047" s="69"/>
      <c r="G2047" s="262" t="str">
        <f t="shared" si="37"/>
        <v/>
      </c>
      <c r="H2047" s="69"/>
      <c r="I2047" s="69"/>
      <c r="J2047" s="69"/>
      <c r="K2047" s="69"/>
      <c r="L2047" s="69"/>
      <c r="P2047" s="117"/>
      <c r="Q2047" s="69"/>
      <c r="R2047" s="69"/>
      <c r="S2047" s="69"/>
      <c r="T2047" s="69"/>
      <c r="AI2047" s="254"/>
      <c r="AO2047" s="69"/>
    </row>
    <row r="2048" s="67" customFormat="1" customHeight="1" spans="6:41">
      <c r="F2048" s="69"/>
      <c r="G2048" s="262" t="str">
        <f t="shared" si="37"/>
        <v/>
      </c>
      <c r="H2048" s="69"/>
      <c r="I2048" s="69"/>
      <c r="J2048" s="69"/>
      <c r="K2048" s="69"/>
      <c r="L2048" s="69"/>
      <c r="P2048" s="117"/>
      <c r="Q2048" s="69"/>
      <c r="R2048" s="69"/>
      <c r="S2048" s="69"/>
      <c r="T2048" s="69"/>
      <c r="AI2048" s="254"/>
      <c r="AO2048" s="69"/>
    </row>
    <row r="2049" s="67" customFormat="1" customHeight="1" spans="6:41">
      <c r="F2049" s="69"/>
      <c r="G2049" s="262" t="str">
        <f t="shared" si="37"/>
        <v/>
      </c>
      <c r="H2049" s="69"/>
      <c r="I2049" s="69"/>
      <c r="J2049" s="69"/>
      <c r="K2049" s="69"/>
      <c r="L2049" s="69"/>
      <c r="P2049" s="117"/>
      <c r="Q2049" s="69"/>
      <c r="R2049" s="69"/>
      <c r="S2049" s="69"/>
      <c r="T2049" s="69"/>
      <c r="AI2049" s="254"/>
      <c r="AO2049" s="69"/>
    </row>
    <row r="2050" s="67" customFormat="1" customHeight="1" spans="6:41">
      <c r="F2050" s="69"/>
      <c r="G2050" s="262" t="str">
        <f t="shared" ref="G2050:G2113" si="38">IF(H2050="","",IF(H2050=I2050,H2050,_xlfn.CONCAT(H2050,"-",I2050)))</f>
        <v/>
      </c>
      <c r="H2050" s="69"/>
      <c r="I2050" s="69"/>
      <c r="J2050" s="69"/>
      <c r="K2050" s="69"/>
      <c r="L2050" s="69"/>
      <c r="P2050" s="117"/>
      <c r="Q2050" s="69"/>
      <c r="R2050" s="69"/>
      <c r="S2050" s="69"/>
      <c r="T2050" s="69"/>
      <c r="AI2050" s="254"/>
      <c r="AO2050" s="69"/>
    </row>
    <row r="2051" s="67" customFormat="1" customHeight="1" spans="6:41">
      <c r="F2051" s="69"/>
      <c r="G2051" s="262" t="str">
        <f t="shared" si="38"/>
        <v/>
      </c>
      <c r="H2051" s="69"/>
      <c r="I2051" s="69"/>
      <c r="J2051" s="69"/>
      <c r="K2051" s="69"/>
      <c r="L2051" s="69"/>
      <c r="P2051" s="117"/>
      <c r="Q2051" s="69"/>
      <c r="R2051" s="69"/>
      <c r="S2051" s="69"/>
      <c r="T2051" s="69"/>
      <c r="AI2051" s="254"/>
      <c r="AO2051" s="69"/>
    </row>
    <row r="2052" s="67" customFormat="1" customHeight="1" spans="6:41">
      <c r="F2052" s="69"/>
      <c r="G2052" s="262" t="str">
        <f t="shared" si="38"/>
        <v/>
      </c>
      <c r="H2052" s="69"/>
      <c r="I2052" s="69"/>
      <c r="J2052" s="69"/>
      <c r="K2052" s="69"/>
      <c r="L2052" s="69"/>
      <c r="P2052" s="117"/>
      <c r="Q2052" s="69"/>
      <c r="R2052" s="69"/>
      <c r="S2052" s="69"/>
      <c r="T2052" s="69"/>
      <c r="AI2052" s="254"/>
      <c r="AO2052" s="69"/>
    </row>
    <row r="2053" s="67" customFormat="1" customHeight="1" spans="6:41">
      <c r="F2053" s="69"/>
      <c r="G2053" s="262" t="str">
        <f t="shared" si="38"/>
        <v/>
      </c>
      <c r="H2053" s="69"/>
      <c r="I2053" s="69"/>
      <c r="J2053" s="69"/>
      <c r="K2053" s="69"/>
      <c r="L2053" s="69"/>
      <c r="P2053" s="117"/>
      <c r="Q2053" s="69"/>
      <c r="R2053" s="69"/>
      <c r="S2053" s="69"/>
      <c r="T2053" s="69"/>
      <c r="AI2053" s="254"/>
      <c r="AO2053" s="69"/>
    </row>
    <row r="2054" s="67" customFormat="1" customHeight="1" spans="6:41">
      <c r="F2054" s="69"/>
      <c r="G2054" s="262" t="str">
        <f t="shared" si="38"/>
        <v/>
      </c>
      <c r="H2054" s="69"/>
      <c r="I2054" s="69"/>
      <c r="J2054" s="69"/>
      <c r="K2054" s="69"/>
      <c r="L2054" s="69"/>
      <c r="P2054" s="117"/>
      <c r="Q2054" s="69"/>
      <c r="R2054" s="69"/>
      <c r="S2054" s="69"/>
      <c r="T2054" s="69"/>
      <c r="AI2054" s="254"/>
      <c r="AO2054" s="69"/>
    </row>
    <row r="2055" s="67" customFormat="1" customHeight="1" spans="6:41">
      <c r="F2055" s="69"/>
      <c r="G2055" s="262" t="str">
        <f t="shared" si="38"/>
        <v/>
      </c>
      <c r="H2055" s="69"/>
      <c r="I2055" s="69"/>
      <c r="J2055" s="69"/>
      <c r="K2055" s="69"/>
      <c r="L2055" s="69"/>
      <c r="P2055" s="117"/>
      <c r="Q2055" s="69"/>
      <c r="R2055" s="69"/>
      <c r="S2055" s="69"/>
      <c r="T2055" s="69"/>
      <c r="AI2055" s="254"/>
      <c r="AO2055" s="69"/>
    </row>
    <row r="2056" s="67" customFormat="1" customHeight="1" spans="6:41">
      <c r="F2056" s="69"/>
      <c r="G2056" s="262" t="str">
        <f t="shared" si="38"/>
        <v/>
      </c>
      <c r="H2056" s="69"/>
      <c r="I2056" s="69"/>
      <c r="J2056" s="69"/>
      <c r="K2056" s="69"/>
      <c r="L2056" s="69"/>
      <c r="P2056" s="117"/>
      <c r="Q2056" s="69"/>
      <c r="R2056" s="69"/>
      <c r="S2056" s="69"/>
      <c r="T2056" s="69"/>
      <c r="AI2056" s="254"/>
      <c r="AO2056" s="69"/>
    </row>
    <row r="2057" s="67" customFormat="1" customHeight="1" spans="6:41">
      <c r="F2057" s="69"/>
      <c r="G2057" s="262" t="str">
        <f t="shared" si="38"/>
        <v/>
      </c>
      <c r="H2057" s="69"/>
      <c r="I2057" s="69"/>
      <c r="J2057" s="69"/>
      <c r="K2057" s="69"/>
      <c r="L2057" s="69"/>
      <c r="P2057" s="117"/>
      <c r="Q2057" s="69"/>
      <c r="R2057" s="69"/>
      <c r="S2057" s="69"/>
      <c r="T2057" s="69"/>
      <c r="AI2057" s="254"/>
      <c r="AO2057" s="69"/>
    </row>
    <row r="2058" s="67" customFormat="1" customHeight="1" spans="6:41">
      <c r="F2058" s="69"/>
      <c r="G2058" s="262" t="str">
        <f t="shared" si="38"/>
        <v/>
      </c>
      <c r="H2058" s="69"/>
      <c r="I2058" s="69"/>
      <c r="J2058" s="69"/>
      <c r="K2058" s="69"/>
      <c r="L2058" s="69"/>
      <c r="P2058" s="117"/>
      <c r="Q2058" s="69"/>
      <c r="R2058" s="69"/>
      <c r="S2058" s="69"/>
      <c r="T2058" s="69"/>
      <c r="AI2058" s="254"/>
      <c r="AO2058" s="69"/>
    </row>
    <row r="2059" s="67" customFormat="1" customHeight="1" spans="6:41">
      <c r="F2059" s="69"/>
      <c r="G2059" s="262" t="str">
        <f t="shared" si="38"/>
        <v/>
      </c>
      <c r="H2059" s="69"/>
      <c r="I2059" s="69"/>
      <c r="J2059" s="69"/>
      <c r="K2059" s="69"/>
      <c r="L2059" s="69"/>
      <c r="P2059" s="117"/>
      <c r="Q2059" s="69"/>
      <c r="R2059" s="69"/>
      <c r="S2059" s="69"/>
      <c r="T2059" s="69"/>
      <c r="AI2059" s="254"/>
      <c r="AO2059" s="69"/>
    </row>
    <row r="2060" s="67" customFormat="1" customHeight="1" spans="6:41">
      <c r="F2060" s="69"/>
      <c r="G2060" s="262" t="str">
        <f t="shared" si="38"/>
        <v/>
      </c>
      <c r="H2060" s="69"/>
      <c r="I2060" s="69"/>
      <c r="J2060" s="69"/>
      <c r="K2060" s="69"/>
      <c r="L2060" s="69"/>
      <c r="P2060" s="117"/>
      <c r="Q2060" s="69"/>
      <c r="R2060" s="69"/>
      <c r="S2060" s="69"/>
      <c r="T2060" s="69"/>
      <c r="AI2060" s="254"/>
      <c r="AO2060" s="69"/>
    </row>
    <row r="2061" s="67" customFormat="1" customHeight="1" spans="6:41">
      <c r="F2061" s="69"/>
      <c r="G2061" s="262" t="str">
        <f t="shared" si="38"/>
        <v/>
      </c>
      <c r="H2061" s="69"/>
      <c r="I2061" s="69"/>
      <c r="J2061" s="69"/>
      <c r="K2061" s="69"/>
      <c r="L2061" s="69"/>
      <c r="P2061" s="117"/>
      <c r="Q2061" s="69"/>
      <c r="R2061" s="69"/>
      <c r="S2061" s="69"/>
      <c r="T2061" s="69"/>
      <c r="AI2061" s="254"/>
      <c r="AO2061" s="69"/>
    </row>
    <row r="2062" s="67" customFormat="1" customHeight="1" spans="6:41">
      <c r="F2062" s="69"/>
      <c r="G2062" s="262" t="str">
        <f t="shared" si="38"/>
        <v/>
      </c>
      <c r="H2062" s="69"/>
      <c r="I2062" s="69"/>
      <c r="J2062" s="69"/>
      <c r="K2062" s="69"/>
      <c r="L2062" s="69"/>
      <c r="P2062" s="117"/>
      <c r="Q2062" s="69"/>
      <c r="R2062" s="69"/>
      <c r="S2062" s="69"/>
      <c r="T2062" s="69"/>
      <c r="AI2062" s="254"/>
      <c r="AO2062" s="69"/>
    </row>
    <row r="2063" s="67" customFormat="1" customHeight="1" spans="6:41">
      <c r="F2063" s="69"/>
      <c r="G2063" s="262" t="str">
        <f t="shared" si="38"/>
        <v/>
      </c>
      <c r="H2063" s="69"/>
      <c r="I2063" s="69"/>
      <c r="J2063" s="69"/>
      <c r="K2063" s="69"/>
      <c r="L2063" s="69"/>
      <c r="P2063" s="117"/>
      <c r="Q2063" s="69"/>
      <c r="R2063" s="69"/>
      <c r="S2063" s="69"/>
      <c r="T2063" s="69"/>
      <c r="AI2063" s="254"/>
      <c r="AO2063" s="69"/>
    </row>
    <row r="2064" s="67" customFormat="1" customHeight="1" spans="6:41">
      <c r="F2064" s="69"/>
      <c r="G2064" s="262" t="str">
        <f t="shared" si="38"/>
        <v/>
      </c>
      <c r="H2064" s="69"/>
      <c r="I2064" s="69"/>
      <c r="J2064" s="69"/>
      <c r="K2064" s="69"/>
      <c r="L2064" s="69"/>
      <c r="P2064" s="117"/>
      <c r="Q2064" s="69"/>
      <c r="R2064" s="69"/>
      <c r="S2064" s="69"/>
      <c r="T2064" s="69"/>
      <c r="AI2064" s="254"/>
      <c r="AO2064" s="69"/>
    </row>
    <row r="2065" s="67" customFormat="1" customHeight="1" spans="6:41">
      <c r="F2065" s="69"/>
      <c r="G2065" s="262" t="str">
        <f t="shared" si="38"/>
        <v/>
      </c>
      <c r="H2065" s="69"/>
      <c r="I2065" s="69"/>
      <c r="J2065" s="69"/>
      <c r="K2065" s="69"/>
      <c r="L2065" s="69"/>
      <c r="P2065" s="117"/>
      <c r="Q2065" s="69"/>
      <c r="R2065" s="69"/>
      <c r="S2065" s="69"/>
      <c r="T2065" s="69"/>
      <c r="AI2065" s="254"/>
      <c r="AO2065" s="69"/>
    </row>
    <row r="2066" s="67" customFormat="1" customHeight="1" spans="6:41">
      <c r="F2066" s="69"/>
      <c r="G2066" s="262" t="str">
        <f t="shared" si="38"/>
        <v/>
      </c>
      <c r="H2066" s="69"/>
      <c r="I2066" s="69"/>
      <c r="J2066" s="69"/>
      <c r="K2066" s="69"/>
      <c r="L2066" s="69"/>
      <c r="P2066" s="117"/>
      <c r="Q2066" s="69"/>
      <c r="R2066" s="69"/>
      <c r="S2066" s="69"/>
      <c r="T2066" s="69"/>
      <c r="AI2066" s="254"/>
      <c r="AO2066" s="69"/>
    </row>
    <row r="2067" s="67" customFormat="1" customHeight="1" spans="6:41">
      <c r="F2067" s="69"/>
      <c r="G2067" s="262" t="str">
        <f t="shared" si="38"/>
        <v/>
      </c>
      <c r="H2067" s="69"/>
      <c r="I2067" s="69"/>
      <c r="J2067" s="69"/>
      <c r="K2067" s="69"/>
      <c r="L2067" s="69"/>
      <c r="P2067" s="117"/>
      <c r="Q2067" s="69"/>
      <c r="R2067" s="69"/>
      <c r="S2067" s="69"/>
      <c r="T2067" s="69"/>
      <c r="AI2067" s="254"/>
      <c r="AO2067" s="69"/>
    </row>
    <row r="2068" s="67" customFormat="1" customHeight="1" spans="6:41">
      <c r="F2068" s="69"/>
      <c r="G2068" s="262" t="str">
        <f t="shared" si="38"/>
        <v/>
      </c>
      <c r="H2068" s="69"/>
      <c r="I2068" s="69"/>
      <c r="J2068" s="69"/>
      <c r="K2068" s="69"/>
      <c r="L2068" s="69"/>
      <c r="P2068" s="117"/>
      <c r="Q2068" s="69"/>
      <c r="R2068" s="69"/>
      <c r="S2068" s="69"/>
      <c r="T2068" s="69"/>
      <c r="AI2068" s="254"/>
      <c r="AO2068" s="69"/>
    </row>
    <row r="2069" s="67" customFormat="1" customHeight="1" spans="6:41">
      <c r="F2069" s="69"/>
      <c r="G2069" s="262" t="str">
        <f t="shared" si="38"/>
        <v/>
      </c>
      <c r="H2069" s="69"/>
      <c r="I2069" s="69"/>
      <c r="J2069" s="69"/>
      <c r="K2069" s="69"/>
      <c r="L2069" s="69"/>
      <c r="P2069" s="117"/>
      <c r="Q2069" s="69"/>
      <c r="R2069" s="69"/>
      <c r="S2069" s="69"/>
      <c r="T2069" s="69"/>
      <c r="AI2069" s="254"/>
      <c r="AO2069" s="69"/>
    </row>
    <row r="2070" s="67" customFormat="1" customHeight="1" spans="6:41">
      <c r="F2070" s="69"/>
      <c r="G2070" s="262" t="str">
        <f t="shared" si="38"/>
        <v/>
      </c>
      <c r="H2070" s="69"/>
      <c r="I2070" s="69"/>
      <c r="J2070" s="69"/>
      <c r="K2070" s="69"/>
      <c r="L2070" s="69"/>
      <c r="P2070" s="117"/>
      <c r="Q2070" s="69"/>
      <c r="R2070" s="69"/>
      <c r="S2070" s="69"/>
      <c r="T2070" s="69"/>
      <c r="AI2070" s="254"/>
      <c r="AO2070" s="69"/>
    </row>
    <row r="2071" s="67" customFormat="1" customHeight="1" spans="6:41">
      <c r="F2071" s="69"/>
      <c r="G2071" s="262" t="str">
        <f t="shared" si="38"/>
        <v/>
      </c>
      <c r="H2071" s="69"/>
      <c r="I2071" s="69"/>
      <c r="J2071" s="69"/>
      <c r="K2071" s="69"/>
      <c r="L2071" s="69"/>
      <c r="P2071" s="117"/>
      <c r="Q2071" s="69"/>
      <c r="R2071" s="69"/>
      <c r="S2071" s="69"/>
      <c r="T2071" s="69"/>
      <c r="AI2071" s="254"/>
      <c r="AO2071" s="69"/>
    </row>
    <row r="2072" s="67" customFormat="1" customHeight="1" spans="6:41">
      <c r="F2072" s="69"/>
      <c r="G2072" s="262" t="str">
        <f t="shared" si="38"/>
        <v/>
      </c>
      <c r="H2072" s="69"/>
      <c r="I2072" s="69"/>
      <c r="J2072" s="69"/>
      <c r="K2072" s="69"/>
      <c r="L2072" s="69"/>
      <c r="P2072" s="117"/>
      <c r="Q2072" s="69"/>
      <c r="R2072" s="69"/>
      <c r="S2072" s="69"/>
      <c r="T2072" s="69"/>
      <c r="AI2072" s="254"/>
      <c r="AO2072" s="69"/>
    </row>
    <row r="2073" s="67" customFormat="1" customHeight="1" spans="6:41">
      <c r="F2073" s="69"/>
      <c r="G2073" s="262" t="str">
        <f t="shared" si="38"/>
        <v/>
      </c>
      <c r="H2073" s="69"/>
      <c r="I2073" s="69"/>
      <c r="J2073" s="69"/>
      <c r="K2073" s="69"/>
      <c r="L2073" s="69"/>
      <c r="P2073" s="117"/>
      <c r="Q2073" s="69"/>
      <c r="R2073" s="69"/>
      <c r="S2073" s="69"/>
      <c r="T2073" s="69"/>
      <c r="AI2073" s="254"/>
      <c r="AO2073" s="69"/>
    </row>
    <row r="2074" s="67" customFormat="1" customHeight="1" spans="6:41">
      <c r="F2074" s="69"/>
      <c r="G2074" s="262" t="str">
        <f t="shared" si="38"/>
        <v/>
      </c>
      <c r="H2074" s="69"/>
      <c r="I2074" s="69"/>
      <c r="J2074" s="69"/>
      <c r="K2074" s="69"/>
      <c r="L2074" s="69"/>
      <c r="P2074" s="117"/>
      <c r="Q2074" s="69"/>
      <c r="R2074" s="69"/>
      <c r="S2074" s="69"/>
      <c r="T2074" s="69"/>
      <c r="AI2074" s="254"/>
      <c r="AO2074" s="69"/>
    </row>
    <row r="2075" s="67" customFormat="1" customHeight="1" spans="6:41">
      <c r="F2075" s="69"/>
      <c r="G2075" s="262" t="str">
        <f t="shared" si="38"/>
        <v/>
      </c>
      <c r="H2075" s="69"/>
      <c r="I2075" s="69"/>
      <c r="J2075" s="69"/>
      <c r="K2075" s="69"/>
      <c r="L2075" s="69"/>
      <c r="P2075" s="117"/>
      <c r="Q2075" s="69"/>
      <c r="R2075" s="69"/>
      <c r="S2075" s="69"/>
      <c r="T2075" s="69"/>
      <c r="AI2075" s="254"/>
      <c r="AO2075" s="69"/>
    </row>
    <row r="2076" s="67" customFormat="1" customHeight="1" spans="6:41">
      <c r="F2076" s="69"/>
      <c r="G2076" s="262" t="str">
        <f t="shared" si="38"/>
        <v/>
      </c>
      <c r="H2076" s="69"/>
      <c r="I2076" s="69"/>
      <c r="J2076" s="69"/>
      <c r="K2076" s="69"/>
      <c r="L2076" s="69"/>
      <c r="P2076" s="117"/>
      <c r="Q2076" s="69"/>
      <c r="R2076" s="69"/>
      <c r="S2076" s="69"/>
      <c r="T2076" s="69"/>
      <c r="AI2076" s="254"/>
      <c r="AO2076" s="69"/>
    </row>
    <row r="2077" s="67" customFormat="1" customHeight="1" spans="6:41">
      <c r="F2077" s="69"/>
      <c r="G2077" s="262" t="str">
        <f t="shared" si="38"/>
        <v/>
      </c>
      <c r="H2077" s="69"/>
      <c r="I2077" s="69"/>
      <c r="J2077" s="69"/>
      <c r="K2077" s="69"/>
      <c r="L2077" s="69"/>
      <c r="P2077" s="117"/>
      <c r="Q2077" s="69"/>
      <c r="R2077" s="69"/>
      <c r="S2077" s="69"/>
      <c r="T2077" s="69"/>
      <c r="AI2077" s="254"/>
      <c r="AO2077" s="69"/>
    </row>
    <row r="2078" s="67" customFormat="1" customHeight="1" spans="6:41">
      <c r="F2078" s="69"/>
      <c r="G2078" s="262" t="str">
        <f t="shared" si="38"/>
        <v/>
      </c>
      <c r="H2078" s="69"/>
      <c r="I2078" s="69"/>
      <c r="J2078" s="69"/>
      <c r="K2078" s="69"/>
      <c r="L2078" s="69"/>
      <c r="P2078" s="117"/>
      <c r="Q2078" s="69"/>
      <c r="R2078" s="69"/>
      <c r="S2078" s="69"/>
      <c r="T2078" s="69"/>
      <c r="AI2078" s="254"/>
      <c r="AO2078" s="69"/>
    </row>
    <row r="2079" s="67" customFormat="1" customHeight="1" spans="6:41">
      <c r="F2079" s="69"/>
      <c r="G2079" s="262" t="str">
        <f t="shared" si="38"/>
        <v/>
      </c>
      <c r="H2079" s="69"/>
      <c r="I2079" s="69"/>
      <c r="J2079" s="69"/>
      <c r="K2079" s="69"/>
      <c r="L2079" s="69"/>
      <c r="P2079" s="117"/>
      <c r="Q2079" s="69"/>
      <c r="R2079" s="69"/>
      <c r="S2079" s="69"/>
      <c r="T2079" s="69"/>
      <c r="AI2079" s="254"/>
      <c r="AO2079" s="69"/>
    </row>
    <row r="2080" s="67" customFormat="1" customHeight="1" spans="6:41">
      <c r="F2080" s="69"/>
      <c r="G2080" s="262" t="str">
        <f t="shared" si="38"/>
        <v/>
      </c>
      <c r="H2080" s="69"/>
      <c r="I2080" s="69"/>
      <c r="J2080" s="69"/>
      <c r="K2080" s="69"/>
      <c r="L2080" s="69"/>
      <c r="P2080" s="117"/>
      <c r="Q2080" s="69"/>
      <c r="R2080" s="69"/>
      <c r="S2080" s="69"/>
      <c r="T2080" s="69"/>
      <c r="AI2080" s="254"/>
      <c r="AO2080" s="69"/>
    </row>
    <row r="2081" s="67" customFormat="1" customHeight="1" spans="6:41">
      <c r="F2081" s="69"/>
      <c r="G2081" s="262" t="str">
        <f t="shared" si="38"/>
        <v/>
      </c>
      <c r="H2081" s="69"/>
      <c r="I2081" s="69"/>
      <c r="J2081" s="69"/>
      <c r="K2081" s="69"/>
      <c r="L2081" s="69"/>
      <c r="P2081" s="117"/>
      <c r="Q2081" s="69"/>
      <c r="R2081" s="69"/>
      <c r="S2081" s="69"/>
      <c r="T2081" s="69"/>
      <c r="AI2081" s="254"/>
      <c r="AO2081" s="69"/>
    </row>
    <row r="2082" s="67" customFormat="1" customHeight="1" spans="6:41">
      <c r="F2082" s="69"/>
      <c r="G2082" s="262" t="str">
        <f t="shared" si="38"/>
        <v/>
      </c>
      <c r="H2082" s="69"/>
      <c r="I2082" s="69"/>
      <c r="J2082" s="69"/>
      <c r="K2082" s="69"/>
      <c r="L2082" s="69"/>
      <c r="P2082" s="117"/>
      <c r="Q2082" s="69"/>
      <c r="R2082" s="69"/>
      <c r="S2082" s="69"/>
      <c r="T2082" s="69"/>
      <c r="AI2082" s="254"/>
      <c r="AO2082" s="69"/>
    </row>
    <row r="2083" s="67" customFormat="1" customHeight="1" spans="6:41">
      <c r="F2083" s="69"/>
      <c r="G2083" s="262" t="str">
        <f t="shared" si="38"/>
        <v/>
      </c>
      <c r="H2083" s="69"/>
      <c r="I2083" s="69"/>
      <c r="J2083" s="69"/>
      <c r="K2083" s="69"/>
      <c r="L2083" s="69"/>
      <c r="P2083" s="117"/>
      <c r="Q2083" s="69"/>
      <c r="R2083" s="69"/>
      <c r="S2083" s="69"/>
      <c r="T2083" s="69"/>
      <c r="AI2083" s="254"/>
      <c r="AO2083" s="69"/>
    </row>
    <row r="2084" s="67" customFormat="1" customHeight="1" spans="6:41">
      <c r="F2084" s="69"/>
      <c r="G2084" s="262" t="str">
        <f t="shared" si="38"/>
        <v/>
      </c>
      <c r="H2084" s="69"/>
      <c r="I2084" s="69"/>
      <c r="J2084" s="69"/>
      <c r="K2084" s="69"/>
      <c r="L2084" s="69"/>
      <c r="P2084" s="117"/>
      <c r="Q2084" s="69"/>
      <c r="R2084" s="69"/>
      <c r="S2084" s="69"/>
      <c r="T2084" s="69"/>
      <c r="AI2084" s="254"/>
      <c r="AO2084" s="69"/>
    </row>
    <row r="2085" s="67" customFormat="1" customHeight="1" spans="6:41">
      <c r="F2085" s="69"/>
      <c r="G2085" s="262" t="str">
        <f t="shared" si="38"/>
        <v/>
      </c>
      <c r="H2085" s="69"/>
      <c r="I2085" s="69"/>
      <c r="J2085" s="69"/>
      <c r="K2085" s="69"/>
      <c r="L2085" s="69"/>
      <c r="P2085" s="117"/>
      <c r="Q2085" s="69"/>
      <c r="R2085" s="69"/>
      <c r="S2085" s="69"/>
      <c r="T2085" s="69"/>
      <c r="AI2085" s="254"/>
      <c r="AO2085" s="69"/>
    </row>
    <row r="2086" s="67" customFormat="1" customHeight="1" spans="6:41">
      <c r="F2086" s="69"/>
      <c r="G2086" s="262" t="str">
        <f t="shared" si="38"/>
        <v/>
      </c>
      <c r="H2086" s="69"/>
      <c r="I2086" s="69"/>
      <c r="J2086" s="69"/>
      <c r="K2086" s="69"/>
      <c r="L2086" s="69"/>
      <c r="P2086" s="117"/>
      <c r="Q2086" s="69"/>
      <c r="R2086" s="69"/>
      <c r="S2086" s="69"/>
      <c r="T2086" s="69"/>
      <c r="AI2086" s="254"/>
      <c r="AO2086" s="69"/>
    </row>
    <row r="2087" s="67" customFormat="1" customHeight="1" spans="6:41">
      <c r="F2087" s="69"/>
      <c r="G2087" s="262" t="str">
        <f t="shared" si="38"/>
        <v/>
      </c>
      <c r="H2087" s="69"/>
      <c r="I2087" s="69"/>
      <c r="J2087" s="69"/>
      <c r="K2087" s="69"/>
      <c r="L2087" s="69"/>
      <c r="P2087" s="117"/>
      <c r="Q2087" s="69"/>
      <c r="R2087" s="69"/>
      <c r="S2087" s="69"/>
      <c r="T2087" s="69"/>
      <c r="AI2087" s="254"/>
      <c r="AO2087" s="69"/>
    </row>
    <row r="2088" s="67" customFormat="1" customHeight="1" spans="6:41">
      <c r="F2088" s="69"/>
      <c r="G2088" s="262" t="str">
        <f t="shared" si="38"/>
        <v/>
      </c>
      <c r="H2088" s="69"/>
      <c r="I2088" s="69"/>
      <c r="J2088" s="69"/>
      <c r="K2088" s="69"/>
      <c r="L2088" s="69"/>
      <c r="P2088" s="117"/>
      <c r="Q2088" s="69"/>
      <c r="R2088" s="69"/>
      <c r="S2088" s="69"/>
      <c r="T2088" s="69"/>
      <c r="AI2088" s="254"/>
      <c r="AO2088" s="69"/>
    </row>
    <row r="2089" s="67" customFormat="1" customHeight="1" spans="6:41">
      <c r="F2089" s="69"/>
      <c r="G2089" s="262" t="str">
        <f t="shared" si="38"/>
        <v/>
      </c>
      <c r="H2089" s="69"/>
      <c r="I2089" s="69"/>
      <c r="J2089" s="69"/>
      <c r="K2089" s="69"/>
      <c r="L2089" s="69"/>
      <c r="P2089" s="117"/>
      <c r="Q2089" s="69"/>
      <c r="R2089" s="69"/>
      <c r="S2089" s="69"/>
      <c r="T2089" s="69"/>
      <c r="AI2089" s="254"/>
      <c r="AO2089" s="69"/>
    </row>
    <row r="2090" s="67" customFormat="1" customHeight="1" spans="6:41">
      <c r="F2090" s="69"/>
      <c r="G2090" s="262" t="str">
        <f t="shared" si="38"/>
        <v/>
      </c>
      <c r="H2090" s="69"/>
      <c r="I2090" s="69"/>
      <c r="J2090" s="69"/>
      <c r="K2090" s="69"/>
      <c r="L2090" s="69"/>
      <c r="P2090" s="117"/>
      <c r="Q2090" s="69"/>
      <c r="R2090" s="69"/>
      <c r="S2090" s="69"/>
      <c r="T2090" s="69"/>
      <c r="AI2090" s="254"/>
      <c r="AO2090" s="69"/>
    </row>
    <row r="2091" s="67" customFormat="1" customHeight="1" spans="6:41">
      <c r="F2091" s="69"/>
      <c r="G2091" s="262" t="str">
        <f t="shared" si="38"/>
        <v/>
      </c>
      <c r="H2091" s="69"/>
      <c r="I2091" s="69"/>
      <c r="J2091" s="69"/>
      <c r="K2091" s="69"/>
      <c r="L2091" s="69"/>
      <c r="P2091" s="117"/>
      <c r="Q2091" s="69"/>
      <c r="R2091" s="69"/>
      <c r="S2091" s="69"/>
      <c r="T2091" s="69"/>
      <c r="AI2091" s="254"/>
      <c r="AO2091" s="69"/>
    </row>
    <row r="2092" s="67" customFormat="1" customHeight="1" spans="6:41">
      <c r="F2092" s="69"/>
      <c r="G2092" s="262" t="str">
        <f t="shared" si="38"/>
        <v/>
      </c>
      <c r="H2092" s="69"/>
      <c r="I2092" s="69"/>
      <c r="J2092" s="69"/>
      <c r="K2092" s="69"/>
      <c r="L2092" s="69"/>
      <c r="P2092" s="117"/>
      <c r="Q2092" s="69"/>
      <c r="R2092" s="69"/>
      <c r="S2092" s="69"/>
      <c r="T2092" s="69"/>
      <c r="AI2092" s="254"/>
      <c r="AO2092" s="69"/>
    </row>
    <row r="2093" s="67" customFormat="1" customHeight="1" spans="6:41">
      <c r="F2093" s="69"/>
      <c r="G2093" s="262" t="str">
        <f t="shared" si="38"/>
        <v/>
      </c>
      <c r="H2093" s="69"/>
      <c r="I2093" s="69"/>
      <c r="J2093" s="69"/>
      <c r="K2093" s="69"/>
      <c r="L2093" s="69"/>
      <c r="P2093" s="117"/>
      <c r="Q2093" s="69"/>
      <c r="R2093" s="69"/>
      <c r="S2093" s="69"/>
      <c r="T2093" s="69"/>
      <c r="AI2093" s="254"/>
      <c r="AO2093" s="69"/>
    </row>
    <row r="2094" s="67" customFormat="1" customHeight="1" spans="6:41">
      <c r="F2094" s="69"/>
      <c r="G2094" s="262" t="str">
        <f t="shared" si="38"/>
        <v/>
      </c>
      <c r="H2094" s="69"/>
      <c r="I2094" s="69"/>
      <c r="J2094" s="69"/>
      <c r="K2094" s="69"/>
      <c r="L2094" s="69"/>
      <c r="P2094" s="117"/>
      <c r="Q2094" s="69"/>
      <c r="R2094" s="69"/>
      <c r="S2094" s="69"/>
      <c r="T2094" s="69"/>
      <c r="AI2094" s="254"/>
      <c r="AO2094" s="69"/>
    </row>
    <row r="2095" s="67" customFormat="1" customHeight="1" spans="6:41">
      <c r="F2095" s="69"/>
      <c r="G2095" s="262" t="str">
        <f t="shared" si="38"/>
        <v/>
      </c>
      <c r="H2095" s="69"/>
      <c r="I2095" s="69"/>
      <c r="J2095" s="69"/>
      <c r="K2095" s="69"/>
      <c r="L2095" s="69"/>
      <c r="P2095" s="117"/>
      <c r="Q2095" s="69"/>
      <c r="R2095" s="69"/>
      <c r="S2095" s="69"/>
      <c r="T2095" s="69"/>
      <c r="AI2095" s="254"/>
      <c r="AO2095" s="69"/>
    </row>
    <row r="2096" s="67" customFormat="1" customHeight="1" spans="6:41">
      <c r="F2096" s="69"/>
      <c r="G2096" s="262" t="str">
        <f t="shared" si="38"/>
        <v/>
      </c>
      <c r="H2096" s="69"/>
      <c r="I2096" s="69"/>
      <c r="J2096" s="69"/>
      <c r="K2096" s="69"/>
      <c r="L2096" s="69"/>
      <c r="P2096" s="117"/>
      <c r="Q2096" s="69"/>
      <c r="R2096" s="69"/>
      <c r="S2096" s="69"/>
      <c r="T2096" s="69"/>
      <c r="AI2096" s="254"/>
      <c r="AO2096" s="69"/>
    </row>
    <row r="2097" s="67" customFormat="1" customHeight="1" spans="6:41">
      <c r="F2097" s="69"/>
      <c r="G2097" s="262" t="str">
        <f t="shared" si="38"/>
        <v/>
      </c>
      <c r="H2097" s="69"/>
      <c r="I2097" s="69"/>
      <c r="J2097" s="69"/>
      <c r="K2097" s="69"/>
      <c r="L2097" s="69"/>
      <c r="P2097" s="117"/>
      <c r="Q2097" s="69"/>
      <c r="R2097" s="69"/>
      <c r="S2097" s="69"/>
      <c r="T2097" s="69"/>
      <c r="AI2097" s="254"/>
      <c r="AO2097" s="69"/>
    </row>
    <row r="2098" s="67" customFormat="1" customHeight="1" spans="6:41">
      <c r="F2098" s="69"/>
      <c r="G2098" s="262" t="str">
        <f t="shared" si="38"/>
        <v/>
      </c>
      <c r="H2098" s="69"/>
      <c r="I2098" s="69"/>
      <c r="J2098" s="69"/>
      <c r="K2098" s="69"/>
      <c r="L2098" s="69"/>
      <c r="P2098" s="117"/>
      <c r="Q2098" s="69"/>
      <c r="R2098" s="69"/>
      <c r="S2098" s="69"/>
      <c r="T2098" s="69"/>
      <c r="AI2098" s="254"/>
      <c r="AO2098" s="69"/>
    </row>
    <row r="2099" s="67" customFormat="1" customHeight="1" spans="6:41">
      <c r="F2099" s="69"/>
      <c r="G2099" s="262" t="str">
        <f t="shared" si="38"/>
        <v/>
      </c>
      <c r="H2099" s="69"/>
      <c r="I2099" s="69"/>
      <c r="J2099" s="69"/>
      <c r="K2099" s="69"/>
      <c r="L2099" s="69"/>
      <c r="P2099" s="117"/>
      <c r="Q2099" s="69"/>
      <c r="R2099" s="69"/>
      <c r="S2099" s="69"/>
      <c r="T2099" s="69"/>
      <c r="AI2099" s="254"/>
      <c r="AO2099" s="69"/>
    </row>
    <row r="2100" s="67" customFormat="1" customHeight="1" spans="6:41">
      <c r="F2100" s="69"/>
      <c r="G2100" s="262" t="str">
        <f t="shared" si="38"/>
        <v/>
      </c>
      <c r="H2100" s="69"/>
      <c r="I2100" s="69"/>
      <c r="J2100" s="69"/>
      <c r="K2100" s="69"/>
      <c r="L2100" s="69"/>
      <c r="P2100" s="117"/>
      <c r="Q2100" s="69"/>
      <c r="R2100" s="69"/>
      <c r="S2100" s="69"/>
      <c r="T2100" s="69"/>
      <c r="AI2100" s="254"/>
      <c r="AO2100" s="69"/>
    </row>
    <row r="2101" s="67" customFormat="1" customHeight="1" spans="6:41">
      <c r="F2101" s="69"/>
      <c r="G2101" s="262" t="str">
        <f t="shared" si="38"/>
        <v/>
      </c>
      <c r="H2101" s="69"/>
      <c r="I2101" s="69"/>
      <c r="J2101" s="69"/>
      <c r="K2101" s="69"/>
      <c r="L2101" s="69"/>
      <c r="P2101" s="117"/>
      <c r="Q2101" s="69"/>
      <c r="R2101" s="69"/>
      <c r="S2101" s="69"/>
      <c r="T2101" s="69"/>
      <c r="AI2101" s="254"/>
      <c r="AO2101" s="69"/>
    </row>
    <row r="2102" s="67" customFormat="1" customHeight="1" spans="6:41">
      <c r="F2102" s="69"/>
      <c r="G2102" s="262" t="str">
        <f t="shared" si="38"/>
        <v/>
      </c>
      <c r="H2102" s="69"/>
      <c r="I2102" s="69"/>
      <c r="J2102" s="69"/>
      <c r="K2102" s="69"/>
      <c r="L2102" s="69"/>
      <c r="P2102" s="117"/>
      <c r="Q2102" s="69"/>
      <c r="R2102" s="69"/>
      <c r="S2102" s="69"/>
      <c r="T2102" s="69"/>
      <c r="AI2102" s="254"/>
      <c r="AO2102" s="69"/>
    </row>
    <row r="2103" s="67" customFormat="1" customHeight="1" spans="6:41">
      <c r="F2103" s="69"/>
      <c r="G2103" s="262" t="str">
        <f t="shared" si="38"/>
        <v/>
      </c>
      <c r="H2103" s="69"/>
      <c r="I2103" s="69"/>
      <c r="J2103" s="69"/>
      <c r="K2103" s="69"/>
      <c r="L2103" s="69"/>
      <c r="P2103" s="117"/>
      <c r="Q2103" s="69"/>
      <c r="R2103" s="69"/>
      <c r="S2103" s="69"/>
      <c r="T2103" s="69"/>
      <c r="AI2103" s="254"/>
      <c r="AO2103" s="69"/>
    </row>
    <row r="2104" s="67" customFormat="1" customHeight="1" spans="6:41">
      <c r="F2104" s="69"/>
      <c r="G2104" s="262" t="str">
        <f t="shared" si="38"/>
        <v/>
      </c>
      <c r="H2104" s="69"/>
      <c r="I2104" s="69"/>
      <c r="J2104" s="69"/>
      <c r="K2104" s="69"/>
      <c r="L2104" s="69"/>
      <c r="P2104" s="117"/>
      <c r="Q2104" s="69"/>
      <c r="R2104" s="69"/>
      <c r="S2104" s="69"/>
      <c r="T2104" s="69"/>
      <c r="AI2104" s="254"/>
      <c r="AO2104" s="69"/>
    </row>
    <row r="2105" s="67" customFormat="1" customHeight="1" spans="6:41">
      <c r="F2105" s="69"/>
      <c r="G2105" s="262" t="str">
        <f t="shared" si="38"/>
        <v/>
      </c>
      <c r="H2105" s="69"/>
      <c r="I2105" s="69"/>
      <c r="J2105" s="69"/>
      <c r="K2105" s="69"/>
      <c r="L2105" s="69"/>
      <c r="P2105" s="117"/>
      <c r="Q2105" s="69"/>
      <c r="R2105" s="69"/>
      <c r="S2105" s="69"/>
      <c r="T2105" s="69"/>
      <c r="AI2105" s="254"/>
      <c r="AO2105" s="69"/>
    </row>
    <row r="2106" s="67" customFormat="1" customHeight="1" spans="6:41">
      <c r="F2106" s="69"/>
      <c r="G2106" s="262" t="str">
        <f t="shared" si="38"/>
        <v/>
      </c>
      <c r="H2106" s="69"/>
      <c r="I2106" s="69"/>
      <c r="J2106" s="69"/>
      <c r="K2106" s="69"/>
      <c r="L2106" s="69"/>
      <c r="P2106" s="117"/>
      <c r="Q2106" s="69"/>
      <c r="R2106" s="69"/>
      <c r="S2106" s="69"/>
      <c r="T2106" s="69"/>
      <c r="AI2106" s="254"/>
      <c r="AO2106" s="69"/>
    </row>
    <row r="2107" s="67" customFormat="1" customHeight="1" spans="6:41">
      <c r="F2107" s="69"/>
      <c r="G2107" s="262" t="str">
        <f t="shared" si="38"/>
        <v/>
      </c>
      <c r="H2107" s="69"/>
      <c r="I2107" s="69"/>
      <c r="J2107" s="69"/>
      <c r="K2107" s="69"/>
      <c r="L2107" s="69"/>
      <c r="P2107" s="117"/>
      <c r="Q2107" s="69"/>
      <c r="R2107" s="69"/>
      <c r="S2107" s="69"/>
      <c r="T2107" s="69"/>
      <c r="AI2107" s="254"/>
      <c r="AO2107" s="69"/>
    </row>
    <row r="2108" s="67" customFormat="1" customHeight="1" spans="6:41">
      <c r="F2108" s="69"/>
      <c r="G2108" s="262" t="str">
        <f t="shared" si="38"/>
        <v/>
      </c>
      <c r="H2108" s="69"/>
      <c r="I2108" s="69"/>
      <c r="J2108" s="69"/>
      <c r="K2108" s="69"/>
      <c r="L2108" s="69"/>
      <c r="P2108" s="117"/>
      <c r="Q2108" s="69"/>
      <c r="R2108" s="69"/>
      <c r="S2108" s="69"/>
      <c r="T2108" s="69"/>
      <c r="AI2108" s="254"/>
      <c r="AO2108" s="69"/>
    </row>
    <row r="2109" s="67" customFormat="1" customHeight="1" spans="6:41">
      <c r="F2109" s="69"/>
      <c r="G2109" s="262" t="str">
        <f t="shared" si="38"/>
        <v/>
      </c>
      <c r="H2109" s="69"/>
      <c r="I2109" s="69"/>
      <c r="J2109" s="69"/>
      <c r="K2109" s="69"/>
      <c r="L2109" s="69"/>
      <c r="P2109" s="117"/>
      <c r="Q2109" s="69"/>
      <c r="R2109" s="69"/>
      <c r="S2109" s="69"/>
      <c r="T2109" s="69"/>
      <c r="AI2109" s="254"/>
      <c r="AO2109" s="69"/>
    </row>
    <row r="2110" s="67" customFormat="1" customHeight="1" spans="6:41">
      <c r="F2110" s="69"/>
      <c r="G2110" s="262" t="str">
        <f t="shared" si="38"/>
        <v/>
      </c>
      <c r="H2110" s="69"/>
      <c r="I2110" s="69"/>
      <c r="J2110" s="69"/>
      <c r="K2110" s="69"/>
      <c r="L2110" s="69"/>
      <c r="P2110" s="117"/>
      <c r="Q2110" s="69"/>
      <c r="R2110" s="69"/>
      <c r="S2110" s="69"/>
      <c r="T2110" s="69"/>
      <c r="AI2110" s="254"/>
      <c r="AO2110" s="69"/>
    </row>
    <row r="2111" s="67" customFormat="1" customHeight="1" spans="6:41">
      <c r="F2111" s="69"/>
      <c r="G2111" s="262" t="str">
        <f t="shared" si="38"/>
        <v/>
      </c>
      <c r="H2111" s="69"/>
      <c r="I2111" s="69"/>
      <c r="J2111" s="69"/>
      <c r="K2111" s="69"/>
      <c r="L2111" s="69"/>
      <c r="P2111" s="117"/>
      <c r="Q2111" s="69"/>
      <c r="R2111" s="69"/>
      <c r="S2111" s="69"/>
      <c r="T2111" s="69"/>
      <c r="AI2111" s="254"/>
      <c r="AO2111" s="69"/>
    </row>
    <row r="2112" s="67" customFormat="1" customHeight="1" spans="6:41">
      <c r="F2112" s="69"/>
      <c r="G2112" s="262" t="str">
        <f t="shared" si="38"/>
        <v/>
      </c>
      <c r="H2112" s="69"/>
      <c r="I2112" s="69"/>
      <c r="J2112" s="69"/>
      <c r="K2112" s="69"/>
      <c r="L2112" s="69"/>
      <c r="P2112" s="117"/>
      <c r="Q2112" s="69"/>
      <c r="R2112" s="69"/>
      <c r="S2112" s="69"/>
      <c r="T2112" s="69"/>
      <c r="AI2112" s="254"/>
      <c r="AO2112" s="69"/>
    </row>
    <row r="2113" s="67" customFormat="1" customHeight="1" spans="6:41">
      <c r="F2113" s="69"/>
      <c r="G2113" s="262" t="str">
        <f t="shared" si="38"/>
        <v/>
      </c>
      <c r="H2113" s="69"/>
      <c r="I2113" s="69"/>
      <c r="J2113" s="69"/>
      <c r="K2113" s="69"/>
      <c r="L2113" s="69"/>
      <c r="P2113" s="117"/>
      <c r="Q2113" s="69"/>
      <c r="R2113" s="69"/>
      <c r="S2113" s="69"/>
      <c r="T2113" s="69"/>
      <c r="AI2113" s="254"/>
      <c r="AO2113" s="69"/>
    </row>
    <row r="2114" s="67" customFormat="1" customHeight="1" spans="6:41">
      <c r="F2114" s="69"/>
      <c r="G2114" s="262" t="str">
        <f t="shared" ref="G2114:G2177" si="39">IF(H2114="","",IF(H2114=I2114,H2114,_xlfn.CONCAT(H2114,"-",I2114)))</f>
        <v/>
      </c>
      <c r="H2114" s="69"/>
      <c r="I2114" s="69"/>
      <c r="J2114" s="69"/>
      <c r="K2114" s="69"/>
      <c r="L2114" s="69"/>
      <c r="P2114" s="117"/>
      <c r="Q2114" s="69"/>
      <c r="R2114" s="69"/>
      <c r="S2114" s="69"/>
      <c r="T2114" s="69"/>
      <c r="AI2114" s="254"/>
      <c r="AO2114" s="69"/>
    </row>
    <row r="2115" s="67" customFormat="1" customHeight="1" spans="6:41">
      <c r="F2115" s="69"/>
      <c r="G2115" s="262" t="str">
        <f t="shared" si="39"/>
        <v/>
      </c>
      <c r="H2115" s="69"/>
      <c r="I2115" s="69"/>
      <c r="J2115" s="69"/>
      <c r="K2115" s="69"/>
      <c r="L2115" s="69"/>
      <c r="P2115" s="117"/>
      <c r="Q2115" s="69"/>
      <c r="R2115" s="69"/>
      <c r="S2115" s="69"/>
      <c r="T2115" s="69"/>
      <c r="AI2115" s="254"/>
      <c r="AO2115" s="69"/>
    </row>
    <row r="2116" s="67" customFormat="1" customHeight="1" spans="6:41">
      <c r="F2116" s="69"/>
      <c r="G2116" s="262" t="str">
        <f t="shared" si="39"/>
        <v/>
      </c>
      <c r="H2116" s="69"/>
      <c r="I2116" s="69"/>
      <c r="J2116" s="69"/>
      <c r="K2116" s="69"/>
      <c r="L2116" s="69"/>
      <c r="P2116" s="117"/>
      <c r="Q2116" s="69"/>
      <c r="R2116" s="69"/>
      <c r="S2116" s="69"/>
      <c r="T2116" s="69"/>
      <c r="AI2116" s="254"/>
      <c r="AO2116" s="69"/>
    </row>
    <row r="2117" s="67" customFormat="1" customHeight="1" spans="6:41">
      <c r="F2117" s="69"/>
      <c r="G2117" s="262" t="str">
        <f t="shared" si="39"/>
        <v/>
      </c>
      <c r="H2117" s="69"/>
      <c r="I2117" s="69"/>
      <c r="J2117" s="69"/>
      <c r="K2117" s="69"/>
      <c r="L2117" s="69"/>
      <c r="P2117" s="117"/>
      <c r="Q2117" s="69"/>
      <c r="R2117" s="69"/>
      <c r="S2117" s="69"/>
      <c r="T2117" s="69"/>
      <c r="AI2117" s="254"/>
      <c r="AO2117" s="69"/>
    </row>
    <row r="2118" s="67" customFormat="1" customHeight="1" spans="6:41">
      <c r="F2118" s="69"/>
      <c r="G2118" s="262" t="str">
        <f t="shared" si="39"/>
        <v/>
      </c>
      <c r="H2118" s="69"/>
      <c r="I2118" s="69"/>
      <c r="J2118" s="69"/>
      <c r="K2118" s="69"/>
      <c r="L2118" s="69"/>
      <c r="P2118" s="117"/>
      <c r="Q2118" s="69"/>
      <c r="R2118" s="69"/>
      <c r="S2118" s="69"/>
      <c r="T2118" s="69"/>
      <c r="AI2118" s="254"/>
      <c r="AO2118" s="69"/>
    </row>
    <row r="2119" s="67" customFormat="1" customHeight="1" spans="6:41">
      <c r="F2119" s="69"/>
      <c r="G2119" s="262" t="str">
        <f t="shared" si="39"/>
        <v/>
      </c>
      <c r="H2119" s="69"/>
      <c r="I2119" s="69"/>
      <c r="J2119" s="69"/>
      <c r="K2119" s="69"/>
      <c r="L2119" s="69"/>
      <c r="P2119" s="117"/>
      <c r="Q2119" s="69"/>
      <c r="R2119" s="69"/>
      <c r="S2119" s="69"/>
      <c r="T2119" s="69"/>
      <c r="AI2119" s="254"/>
      <c r="AO2119" s="69"/>
    </row>
    <row r="2120" s="67" customFormat="1" customHeight="1" spans="6:41">
      <c r="F2120" s="69"/>
      <c r="G2120" s="262" t="str">
        <f t="shared" si="39"/>
        <v/>
      </c>
      <c r="H2120" s="69"/>
      <c r="I2120" s="69"/>
      <c r="J2120" s="69"/>
      <c r="K2120" s="69"/>
      <c r="L2120" s="69"/>
      <c r="P2120" s="117"/>
      <c r="Q2120" s="69"/>
      <c r="R2120" s="69"/>
      <c r="S2120" s="69"/>
      <c r="T2120" s="69"/>
      <c r="AI2120" s="254"/>
      <c r="AO2120" s="69"/>
    </row>
    <row r="2121" s="67" customFormat="1" customHeight="1" spans="6:41">
      <c r="F2121" s="69"/>
      <c r="G2121" s="262" t="str">
        <f t="shared" si="39"/>
        <v/>
      </c>
      <c r="H2121" s="69"/>
      <c r="I2121" s="69"/>
      <c r="J2121" s="69"/>
      <c r="K2121" s="69"/>
      <c r="L2121" s="69"/>
      <c r="P2121" s="117"/>
      <c r="Q2121" s="69"/>
      <c r="R2121" s="69"/>
      <c r="S2121" s="69"/>
      <c r="T2121" s="69"/>
      <c r="AI2121" s="254"/>
      <c r="AO2121" s="69"/>
    </row>
    <row r="2122" s="67" customFormat="1" customHeight="1" spans="6:41">
      <c r="F2122" s="69"/>
      <c r="G2122" s="262" t="str">
        <f t="shared" si="39"/>
        <v/>
      </c>
      <c r="H2122" s="69"/>
      <c r="I2122" s="69"/>
      <c r="J2122" s="69"/>
      <c r="K2122" s="69"/>
      <c r="L2122" s="69"/>
      <c r="P2122" s="117"/>
      <c r="Q2122" s="69"/>
      <c r="R2122" s="69"/>
      <c r="S2122" s="69"/>
      <c r="T2122" s="69"/>
      <c r="AI2122" s="254"/>
      <c r="AO2122" s="69"/>
    </row>
    <row r="2123" s="67" customFormat="1" customHeight="1" spans="6:41">
      <c r="F2123" s="69"/>
      <c r="G2123" s="262" t="str">
        <f t="shared" si="39"/>
        <v/>
      </c>
      <c r="H2123" s="69"/>
      <c r="I2123" s="69"/>
      <c r="J2123" s="69"/>
      <c r="K2123" s="69"/>
      <c r="L2123" s="69"/>
      <c r="P2123" s="117"/>
      <c r="Q2123" s="69"/>
      <c r="R2123" s="69"/>
      <c r="S2123" s="69"/>
      <c r="T2123" s="69"/>
      <c r="AI2123" s="254"/>
      <c r="AO2123" s="69"/>
    </row>
    <row r="2124" s="67" customFormat="1" customHeight="1" spans="6:41">
      <c r="F2124" s="69"/>
      <c r="G2124" s="262" t="str">
        <f t="shared" si="39"/>
        <v/>
      </c>
      <c r="H2124" s="69"/>
      <c r="I2124" s="69"/>
      <c r="J2124" s="69"/>
      <c r="K2124" s="69"/>
      <c r="L2124" s="69"/>
      <c r="P2124" s="117"/>
      <c r="Q2124" s="69"/>
      <c r="R2124" s="69"/>
      <c r="S2124" s="69"/>
      <c r="T2124" s="69"/>
      <c r="AI2124" s="254"/>
      <c r="AO2124" s="69"/>
    </row>
    <row r="2125" s="67" customFormat="1" customHeight="1" spans="6:41">
      <c r="F2125" s="69"/>
      <c r="G2125" s="262" t="str">
        <f t="shared" si="39"/>
        <v/>
      </c>
      <c r="H2125" s="69"/>
      <c r="I2125" s="69"/>
      <c r="J2125" s="69"/>
      <c r="K2125" s="69"/>
      <c r="L2125" s="69"/>
      <c r="P2125" s="117"/>
      <c r="Q2125" s="69"/>
      <c r="R2125" s="69"/>
      <c r="S2125" s="69"/>
      <c r="T2125" s="69"/>
      <c r="AI2125" s="254"/>
      <c r="AO2125" s="69"/>
    </row>
    <row r="2126" s="67" customFormat="1" customHeight="1" spans="6:41">
      <c r="F2126" s="69"/>
      <c r="G2126" s="262" t="str">
        <f t="shared" si="39"/>
        <v/>
      </c>
      <c r="H2126" s="69"/>
      <c r="I2126" s="69"/>
      <c r="J2126" s="69"/>
      <c r="K2126" s="69"/>
      <c r="L2126" s="69"/>
      <c r="P2126" s="117"/>
      <c r="Q2126" s="69"/>
      <c r="R2126" s="69"/>
      <c r="S2126" s="69"/>
      <c r="T2126" s="69"/>
      <c r="AI2126" s="254"/>
      <c r="AO2126" s="69"/>
    </row>
    <row r="2127" s="67" customFormat="1" customHeight="1" spans="6:41">
      <c r="F2127" s="69"/>
      <c r="G2127" s="262" t="str">
        <f t="shared" si="39"/>
        <v/>
      </c>
      <c r="H2127" s="69"/>
      <c r="I2127" s="69"/>
      <c r="J2127" s="69"/>
      <c r="K2127" s="69"/>
      <c r="L2127" s="69"/>
      <c r="P2127" s="117"/>
      <c r="Q2127" s="69"/>
      <c r="R2127" s="69"/>
      <c r="S2127" s="69"/>
      <c r="T2127" s="69"/>
      <c r="AI2127" s="254"/>
      <c r="AO2127" s="69"/>
    </row>
    <row r="2128" s="67" customFormat="1" customHeight="1" spans="6:41">
      <c r="F2128" s="69"/>
      <c r="G2128" s="262" t="str">
        <f t="shared" si="39"/>
        <v/>
      </c>
      <c r="H2128" s="69"/>
      <c r="I2128" s="69"/>
      <c r="J2128" s="69"/>
      <c r="K2128" s="69"/>
      <c r="L2128" s="69"/>
      <c r="P2128" s="117"/>
      <c r="Q2128" s="69"/>
      <c r="R2128" s="69"/>
      <c r="S2128" s="69"/>
      <c r="T2128" s="69"/>
      <c r="AI2128" s="254"/>
      <c r="AO2128" s="69"/>
    </row>
    <row r="2129" s="67" customFormat="1" customHeight="1" spans="6:41">
      <c r="F2129" s="69"/>
      <c r="G2129" s="262" t="str">
        <f t="shared" si="39"/>
        <v/>
      </c>
      <c r="H2129" s="69"/>
      <c r="I2129" s="69"/>
      <c r="J2129" s="69"/>
      <c r="K2129" s="69"/>
      <c r="L2129" s="69"/>
      <c r="P2129" s="117"/>
      <c r="Q2129" s="69"/>
      <c r="R2129" s="69"/>
      <c r="S2129" s="69"/>
      <c r="T2129" s="69"/>
      <c r="AI2129" s="254"/>
      <c r="AO2129" s="69"/>
    </row>
    <row r="2130" s="67" customFormat="1" customHeight="1" spans="6:41">
      <c r="F2130" s="69"/>
      <c r="G2130" s="262" t="str">
        <f t="shared" si="39"/>
        <v/>
      </c>
      <c r="H2130" s="69"/>
      <c r="I2130" s="69"/>
      <c r="J2130" s="69"/>
      <c r="K2130" s="69"/>
      <c r="L2130" s="69"/>
      <c r="P2130" s="117"/>
      <c r="Q2130" s="69"/>
      <c r="R2130" s="69"/>
      <c r="S2130" s="69"/>
      <c r="T2130" s="69"/>
      <c r="AI2130" s="254"/>
      <c r="AO2130" s="69"/>
    </row>
    <row r="2131" s="67" customFormat="1" customHeight="1" spans="6:41">
      <c r="F2131" s="69"/>
      <c r="G2131" s="262" t="str">
        <f t="shared" si="39"/>
        <v/>
      </c>
      <c r="H2131" s="69"/>
      <c r="I2131" s="69"/>
      <c r="J2131" s="69"/>
      <c r="K2131" s="69"/>
      <c r="L2131" s="69"/>
      <c r="P2131" s="117"/>
      <c r="Q2131" s="69"/>
      <c r="R2131" s="69"/>
      <c r="S2131" s="69"/>
      <c r="T2131" s="69"/>
      <c r="AI2131" s="254"/>
      <c r="AO2131" s="69"/>
    </row>
    <row r="2132" s="67" customFormat="1" customHeight="1" spans="6:41">
      <c r="F2132" s="69"/>
      <c r="G2132" s="262" t="str">
        <f t="shared" si="39"/>
        <v/>
      </c>
      <c r="H2132" s="69"/>
      <c r="I2132" s="69"/>
      <c r="J2132" s="69"/>
      <c r="K2132" s="69"/>
      <c r="L2132" s="69"/>
      <c r="P2132" s="117"/>
      <c r="Q2132" s="69"/>
      <c r="R2132" s="69"/>
      <c r="S2132" s="69"/>
      <c r="T2132" s="69"/>
      <c r="AI2132" s="254"/>
      <c r="AO2132" s="69"/>
    </row>
    <row r="2133" s="67" customFormat="1" customHeight="1" spans="6:41">
      <c r="F2133" s="69"/>
      <c r="G2133" s="262" t="str">
        <f t="shared" si="39"/>
        <v/>
      </c>
      <c r="H2133" s="69"/>
      <c r="I2133" s="69"/>
      <c r="J2133" s="69"/>
      <c r="K2133" s="69"/>
      <c r="L2133" s="69"/>
      <c r="P2133" s="117"/>
      <c r="Q2133" s="69"/>
      <c r="R2133" s="69"/>
      <c r="S2133" s="69"/>
      <c r="T2133" s="69"/>
      <c r="AI2133" s="254"/>
      <c r="AO2133" s="69"/>
    </row>
    <row r="2134" s="67" customFormat="1" customHeight="1" spans="6:41">
      <c r="F2134" s="69"/>
      <c r="G2134" s="262" t="str">
        <f t="shared" si="39"/>
        <v/>
      </c>
      <c r="H2134" s="69"/>
      <c r="I2134" s="69"/>
      <c r="J2134" s="69"/>
      <c r="K2134" s="69"/>
      <c r="L2134" s="69"/>
      <c r="P2134" s="117"/>
      <c r="Q2134" s="69"/>
      <c r="R2134" s="69"/>
      <c r="S2134" s="69"/>
      <c r="T2134" s="69"/>
      <c r="AI2134" s="254"/>
      <c r="AO2134" s="69"/>
    </row>
    <row r="2135" s="67" customFormat="1" customHeight="1" spans="6:41">
      <c r="F2135" s="69"/>
      <c r="G2135" s="262" t="str">
        <f t="shared" si="39"/>
        <v/>
      </c>
      <c r="H2135" s="69"/>
      <c r="I2135" s="69"/>
      <c r="J2135" s="69"/>
      <c r="K2135" s="69"/>
      <c r="L2135" s="69"/>
      <c r="P2135" s="117"/>
      <c r="Q2135" s="69"/>
      <c r="R2135" s="69"/>
      <c r="S2135" s="69"/>
      <c r="T2135" s="69"/>
      <c r="AI2135" s="254"/>
      <c r="AO2135" s="69"/>
    </row>
    <row r="2136" s="67" customFormat="1" customHeight="1" spans="6:41">
      <c r="F2136" s="69"/>
      <c r="G2136" s="262" t="str">
        <f t="shared" si="39"/>
        <v/>
      </c>
      <c r="H2136" s="69"/>
      <c r="I2136" s="69"/>
      <c r="J2136" s="69"/>
      <c r="K2136" s="69"/>
      <c r="L2136" s="69"/>
      <c r="P2136" s="117"/>
      <c r="Q2136" s="69"/>
      <c r="R2136" s="69"/>
      <c r="S2136" s="69"/>
      <c r="T2136" s="69"/>
      <c r="AI2136" s="254"/>
      <c r="AO2136" s="69"/>
    </row>
    <row r="2137" s="67" customFormat="1" customHeight="1" spans="6:41">
      <c r="F2137" s="69"/>
      <c r="G2137" s="262" t="str">
        <f t="shared" si="39"/>
        <v/>
      </c>
      <c r="H2137" s="69"/>
      <c r="I2137" s="69"/>
      <c r="J2137" s="69"/>
      <c r="K2137" s="69"/>
      <c r="L2137" s="69"/>
      <c r="P2137" s="117"/>
      <c r="Q2137" s="69"/>
      <c r="R2137" s="69"/>
      <c r="S2137" s="69"/>
      <c r="T2137" s="69"/>
      <c r="AI2137" s="254"/>
      <c r="AO2137" s="69"/>
    </row>
    <row r="2138" s="67" customFormat="1" customHeight="1" spans="6:41">
      <c r="F2138" s="69"/>
      <c r="G2138" s="262" t="str">
        <f t="shared" si="39"/>
        <v/>
      </c>
      <c r="H2138" s="69"/>
      <c r="I2138" s="69"/>
      <c r="J2138" s="69"/>
      <c r="K2138" s="69"/>
      <c r="L2138" s="69"/>
      <c r="P2138" s="117"/>
      <c r="Q2138" s="69"/>
      <c r="R2138" s="69"/>
      <c r="S2138" s="69"/>
      <c r="T2138" s="69"/>
      <c r="AI2138" s="254"/>
      <c r="AO2138" s="69"/>
    </row>
    <row r="2139" s="67" customFormat="1" customHeight="1" spans="6:41">
      <c r="F2139" s="69"/>
      <c r="G2139" s="262" t="str">
        <f t="shared" si="39"/>
        <v/>
      </c>
      <c r="H2139" s="69"/>
      <c r="I2139" s="69"/>
      <c r="J2139" s="69"/>
      <c r="K2139" s="69"/>
      <c r="L2139" s="69"/>
      <c r="P2139" s="117"/>
      <c r="Q2139" s="69"/>
      <c r="R2139" s="69"/>
      <c r="S2139" s="69"/>
      <c r="T2139" s="69"/>
      <c r="AI2139" s="254"/>
      <c r="AO2139" s="69"/>
    </row>
    <row r="2140" s="67" customFormat="1" customHeight="1" spans="6:41">
      <c r="F2140" s="69"/>
      <c r="G2140" s="262" t="str">
        <f t="shared" si="39"/>
        <v/>
      </c>
      <c r="H2140" s="69"/>
      <c r="I2140" s="69"/>
      <c r="J2140" s="69"/>
      <c r="K2140" s="69"/>
      <c r="L2140" s="69"/>
      <c r="P2140" s="117"/>
      <c r="Q2140" s="69"/>
      <c r="R2140" s="69"/>
      <c r="S2140" s="69"/>
      <c r="T2140" s="69"/>
      <c r="AI2140" s="254"/>
      <c r="AO2140" s="69"/>
    </row>
    <row r="2141" s="67" customFormat="1" customHeight="1" spans="6:41">
      <c r="F2141" s="69"/>
      <c r="G2141" s="262" t="str">
        <f t="shared" si="39"/>
        <v/>
      </c>
      <c r="H2141" s="69"/>
      <c r="I2141" s="69"/>
      <c r="J2141" s="69"/>
      <c r="K2141" s="69"/>
      <c r="L2141" s="69"/>
      <c r="P2141" s="117"/>
      <c r="Q2141" s="69"/>
      <c r="R2141" s="69"/>
      <c r="S2141" s="69"/>
      <c r="T2141" s="69"/>
      <c r="AI2141" s="254"/>
      <c r="AO2141" s="69"/>
    </row>
    <row r="2142" s="67" customFormat="1" customHeight="1" spans="6:41">
      <c r="F2142" s="69"/>
      <c r="G2142" s="262" t="str">
        <f t="shared" si="39"/>
        <v/>
      </c>
      <c r="H2142" s="69"/>
      <c r="I2142" s="69"/>
      <c r="J2142" s="69"/>
      <c r="K2142" s="69"/>
      <c r="L2142" s="69"/>
      <c r="P2142" s="117"/>
      <c r="Q2142" s="69"/>
      <c r="R2142" s="69"/>
      <c r="S2142" s="69"/>
      <c r="T2142" s="69"/>
      <c r="AI2142" s="254"/>
      <c r="AO2142" s="69"/>
    </row>
    <row r="2143" s="67" customFormat="1" customHeight="1" spans="6:41">
      <c r="F2143" s="69"/>
      <c r="G2143" s="262" t="str">
        <f t="shared" si="39"/>
        <v/>
      </c>
      <c r="H2143" s="69"/>
      <c r="I2143" s="69"/>
      <c r="J2143" s="69"/>
      <c r="K2143" s="69"/>
      <c r="L2143" s="69"/>
      <c r="P2143" s="117"/>
      <c r="Q2143" s="69"/>
      <c r="R2143" s="69"/>
      <c r="S2143" s="69"/>
      <c r="T2143" s="69"/>
      <c r="AI2143" s="254"/>
      <c r="AO2143" s="69"/>
    </row>
    <row r="2144" s="67" customFormat="1" customHeight="1" spans="6:41">
      <c r="F2144" s="69"/>
      <c r="G2144" s="262" t="str">
        <f t="shared" si="39"/>
        <v/>
      </c>
      <c r="H2144" s="69"/>
      <c r="I2144" s="69"/>
      <c r="J2144" s="69"/>
      <c r="K2144" s="69"/>
      <c r="L2144" s="69"/>
      <c r="P2144" s="117"/>
      <c r="Q2144" s="69"/>
      <c r="R2144" s="69"/>
      <c r="S2144" s="69"/>
      <c r="T2144" s="69"/>
      <c r="AI2144" s="254"/>
      <c r="AO2144" s="69"/>
    </row>
    <row r="2145" s="67" customFormat="1" customHeight="1" spans="6:41">
      <c r="F2145" s="69"/>
      <c r="G2145" s="262" t="str">
        <f t="shared" si="39"/>
        <v/>
      </c>
      <c r="H2145" s="69"/>
      <c r="I2145" s="69"/>
      <c r="J2145" s="69"/>
      <c r="K2145" s="69"/>
      <c r="L2145" s="69"/>
      <c r="P2145" s="117"/>
      <c r="Q2145" s="69"/>
      <c r="R2145" s="69"/>
      <c r="S2145" s="69"/>
      <c r="T2145" s="69"/>
      <c r="AI2145" s="254"/>
      <c r="AO2145" s="69"/>
    </row>
    <row r="2146" s="67" customFormat="1" customHeight="1" spans="6:41">
      <c r="F2146" s="69"/>
      <c r="G2146" s="262" t="str">
        <f t="shared" si="39"/>
        <v/>
      </c>
      <c r="H2146" s="69"/>
      <c r="I2146" s="69"/>
      <c r="J2146" s="69"/>
      <c r="K2146" s="69"/>
      <c r="L2146" s="69"/>
      <c r="P2146" s="117"/>
      <c r="Q2146" s="69"/>
      <c r="R2146" s="69"/>
      <c r="S2146" s="69"/>
      <c r="T2146" s="69"/>
      <c r="AI2146" s="254"/>
      <c r="AO2146" s="69"/>
    </row>
    <row r="2147" s="67" customFormat="1" customHeight="1" spans="6:41">
      <c r="F2147" s="69"/>
      <c r="G2147" s="262" t="str">
        <f t="shared" si="39"/>
        <v/>
      </c>
      <c r="H2147" s="69"/>
      <c r="I2147" s="69"/>
      <c r="J2147" s="69"/>
      <c r="K2147" s="69"/>
      <c r="L2147" s="69"/>
      <c r="P2147" s="117"/>
      <c r="Q2147" s="69"/>
      <c r="R2147" s="69"/>
      <c r="S2147" s="69"/>
      <c r="T2147" s="69"/>
      <c r="AI2147" s="254"/>
      <c r="AO2147" s="69"/>
    </row>
    <row r="2148" s="67" customFormat="1" customHeight="1" spans="6:41">
      <c r="F2148" s="69"/>
      <c r="G2148" s="262" t="str">
        <f t="shared" si="39"/>
        <v/>
      </c>
      <c r="H2148" s="69"/>
      <c r="I2148" s="69"/>
      <c r="J2148" s="69"/>
      <c r="K2148" s="69"/>
      <c r="L2148" s="69"/>
      <c r="P2148" s="117"/>
      <c r="Q2148" s="69"/>
      <c r="R2148" s="69"/>
      <c r="S2148" s="69"/>
      <c r="T2148" s="69"/>
      <c r="AI2148" s="254"/>
      <c r="AO2148" s="69"/>
    </row>
    <row r="2149" s="67" customFormat="1" customHeight="1" spans="6:41">
      <c r="F2149" s="69"/>
      <c r="G2149" s="262" t="str">
        <f t="shared" si="39"/>
        <v/>
      </c>
      <c r="H2149" s="69"/>
      <c r="I2149" s="69"/>
      <c r="J2149" s="69"/>
      <c r="K2149" s="69"/>
      <c r="L2149" s="69"/>
      <c r="P2149" s="117"/>
      <c r="Q2149" s="69"/>
      <c r="R2149" s="69"/>
      <c r="S2149" s="69"/>
      <c r="T2149" s="69"/>
      <c r="AI2149" s="254"/>
      <c r="AO2149" s="69"/>
    </row>
    <row r="2150" s="67" customFormat="1" customHeight="1" spans="6:41">
      <c r="F2150" s="69"/>
      <c r="G2150" s="262" t="str">
        <f t="shared" si="39"/>
        <v/>
      </c>
      <c r="H2150" s="69"/>
      <c r="I2150" s="69"/>
      <c r="J2150" s="69"/>
      <c r="K2150" s="69"/>
      <c r="L2150" s="69"/>
      <c r="P2150" s="117"/>
      <c r="Q2150" s="69"/>
      <c r="R2150" s="69"/>
      <c r="S2150" s="69"/>
      <c r="T2150" s="69"/>
      <c r="AI2150" s="254"/>
      <c r="AO2150" s="69"/>
    </row>
    <row r="2151" s="67" customFormat="1" customHeight="1" spans="6:41">
      <c r="F2151" s="69"/>
      <c r="G2151" s="262" t="str">
        <f t="shared" si="39"/>
        <v/>
      </c>
      <c r="H2151" s="69"/>
      <c r="I2151" s="69"/>
      <c r="J2151" s="69"/>
      <c r="K2151" s="69"/>
      <c r="L2151" s="69"/>
      <c r="P2151" s="117"/>
      <c r="Q2151" s="69"/>
      <c r="R2151" s="69"/>
      <c r="S2151" s="69"/>
      <c r="T2151" s="69"/>
      <c r="AI2151" s="254"/>
      <c r="AO2151" s="69"/>
    </row>
    <row r="2152" s="67" customFormat="1" customHeight="1" spans="6:41">
      <c r="F2152" s="69"/>
      <c r="G2152" s="262" t="str">
        <f t="shared" si="39"/>
        <v/>
      </c>
      <c r="H2152" s="69"/>
      <c r="I2152" s="69"/>
      <c r="J2152" s="69"/>
      <c r="K2152" s="69"/>
      <c r="L2152" s="69"/>
      <c r="P2152" s="117"/>
      <c r="Q2152" s="69"/>
      <c r="R2152" s="69"/>
      <c r="S2152" s="69"/>
      <c r="T2152" s="69"/>
      <c r="AI2152" s="254"/>
      <c r="AO2152" s="69"/>
    </row>
    <row r="2153" s="67" customFormat="1" customHeight="1" spans="6:41">
      <c r="F2153" s="69"/>
      <c r="G2153" s="262" t="str">
        <f t="shared" si="39"/>
        <v/>
      </c>
      <c r="H2153" s="69"/>
      <c r="I2153" s="69"/>
      <c r="J2153" s="69"/>
      <c r="K2153" s="69"/>
      <c r="L2153" s="69"/>
      <c r="P2153" s="117"/>
      <c r="Q2153" s="69"/>
      <c r="R2153" s="69"/>
      <c r="S2153" s="69"/>
      <c r="T2153" s="69"/>
      <c r="AI2153" s="254"/>
      <c r="AO2153" s="69"/>
    </row>
    <row r="2154" s="67" customFormat="1" customHeight="1" spans="6:41">
      <c r="F2154" s="69"/>
      <c r="G2154" s="262" t="str">
        <f t="shared" si="39"/>
        <v/>
      </c>
      <c r="H2154" s="69"/>
      <c r="I2154" s="69"/>
      <c r="J2154" s="69"/>
      <c r="K2154" s="69"/>
      <c r="L2154" s="69"/>
      <c r="P2154" s="117"/>
      <c r="Q2154" s="69"/>
      <c r="R2154" s="69"/>
      <c r="S2154" s="69"/>
      <c r="T2154" s="69"/>
      <c r="AI2154" s="254"/>
      <c r="AO2154" s="69"/>
    </row>
    <row r="2155" s="67" customFormat="1" customHeight="1" spans="6:41">
      <c r="F2155" s="69"/>
      <c r="G2155" s="262" t="str">
        <f t="shared" si="39"/>
        <v/>
      </c>
      <c r="H2155" s="69"/>
      <c r="I2155" s="69"/>
      <c r="J2155" s="69"/>
      <c r="K2155" s="69"/>
      <c r="L2155" s="69"/>
      <c r="P2155" s="117"/>
      <c r="Q2155" s="69"/>
      <c r="R2155" s="69"/>
      <c r="S2155" s="69"/>
      <c r="T2155" s="69"/>
      <c r="AI2155" s="254"/>
      <c r="AO2155" s="69"/>
    </row>
    <row r="2156" s="67" customFormat="1" customHeight="1" spans="6:41">
      <c r="F2156" s="69"/>
      <c r="G2156" s="262" t="str">
        <f t="shared" si="39"/>
        <v/>
      </c>
      <c r="H2156" s="69"/>
      <c r="I2156" s="69"/>
      <c r="J2156" s="69"/>
      <c r="K2156" s="69"/>
      <c r="L2156" s="69"/>
      <c r="P2156" s="117"/>
      <c r="Q2156" s="69"/>
      <c r="R2156" s="69"/>
      <c r="S2156" s="69"/>
      <c r="T2156" s="69"/>
      <c r="AI2156" s="254"/>
      <c r="AO2156" s="69"/>
    </row>
    <row r="2157" s="67" customFormat="1" customHeight="1" spans="6:41">
      <c r="F2157" s="69"/>
      <c r="G2157" s="262" t="str">
        <f t="shared" si="39"/>
        <v/>
      </c>
      <c r="H2157" s="69"/>
      <c r="I2157" s="69"/>
      <c r="J2157" s="69"/>
      <c r="K2157" s="69"/>
      <c r="L2157" s="69"/>
      <c r="P2157" s="117"/>
      <c r="Q2157" s="69"/>
      <c r="R2157" s="69"/>
      <c r="S2157" s="69"/>
      <c r="T2157" s="69"/>
      <c r="AI2157" s="254"/>
      <c r="AO2157" s="69"/>
    </row>
    <row r="2158" s="67" customFormat="1" customHeight="1" spans="6:41">
      <c r="F2158" s="69"/>
      <c r="G2158" s="262" t="str">
        <f t="shared" si="39"/>
        <v/>
      </c>
      <c r="H2158" s="69"/>
      <c r="I2158" s="69"/>
      <c r="J2158" s="69"/>
      <c r="K2158" s="69"/>
      <c r="L2158" s="69"/>
      <c r="P2158" s="117"/>
      <c r="Q2158" s="69"/>
      <c r="R2158" s="69"/>
      <c r="S2158" s="69"/>
      <c r="T2158" s="69"/>
      <c r="AI2158" s="254"/>
      <c r="AO2158" s="69"/>
    </row>
    <row r="2159" s="67" customFormat="1" customHeight="1" spans="6:41">
      <c r="F2159" s="69"/>
      <c r="G2159" s="262" t="str">
        <f t="shared" si="39"/>
        <v/>
      </c>
      <c r="H2159" s="69"/>
      <c r="I2159" s="69"/>
      <c r="J2159" s="69"/>
      <c r="K2159" s="69"/>
      <c r="L2159" s="69"/>
      <c r="P2159" s="117"/>
      <c r="Q2159" s="69"/>
      <c r="R2159" s="69"/>
      <c r="S2159" s="69"/>
      <c r="T2159" s="69"/>
      <c r="AI2159" s="254"/>
      <c r="AO2159" s="69"/>
    </row>
    <row r="2160" s="67" customFormat="1" customHeight="1" spans="6:41">
      <c r="F2160" s="69"/>
      <c r="G2160" s="262" t="str">
        <f t="shared" si="39"/>
        <v/>
      </c>
      <c r="H2160" s="69"/>
      <c r="I2160" s="69"/>
      <c r="J2160" s="69"/>
      <c r="K2160" s="69"/>
      <c r="L2160" s="69"/>
      <c r="P2160" s="117"/>
      <c r="Q2160" s="69"/>
      <c r="R2160" s="69"/>
      <c r="S2160" s="69"/>
      <c r="T2160" s="69"/>
      <c r="AI2160" s="254"/>
      <c r="AO2160" s="69"/>
    </row>
    <row r="2161" s="67" customFormat="1" customHeight="1" spans="6:41">
      <c r="F2161" s="69"/>
      <c r="G2161" s="262" t="str">
        <f t="shared" si="39"/>
        <v/>
      </c>
      <c r="H2161" s="69"/>
      <c r="I2161" s="69"/>
      <c r="J2161" s="69"/>
      <c r="K2161" s="69"/>
      <c r="L2161" s="69"/>
      <c r="P2161" s="117"/>
      <c r="Q2161" s="69"/>
      <c r="R2161" s="69"/>
      <c r="S2161" s="69"/>
      <c r="T2161" s="69"/>
      <c r="AI2161" s="254"/>
      <c r="AO2161" s="69"/>
    </row>
    <row r="2162" s="67" customFormat="1" customHeight="1" spans="6:41">
      <c r="F2162" s="69"/>
      <c r="G2162" s="262" t="str">
        <f t="shared" si="39"/>
        <v/>
      </c>
      <c r="H2162" s="69"/>
      <c r="I2162" s="69"/>
      <c r="J2162" s="69"/>
      <c r="K2162" s="69"/>
      <c r="L2162" s="69"/>
      <c r="P2162" s="117"/>
      <c r="Q2162" s="69"/>
      <c r="R2162" s="69"/>
      <c r="S2162" s="69"/>
      <c r="T2162" s="69"/>
      <c r="AI2162" s="254"/>
      <c r="AO2162" s="69"/>
    </row>
    <row r="2163" s="67" customFormat="1" customHeight="1" spans="6:41">
      <c r="F2163" s="69"/>
      <c r="G2163" s="262" t="str">
        <f t="shared" si="39"/>
        <v/>
      </c>
      <c r="H2163" s="69"/>
      <c r="I2163" s="69"/>
      <c r="J2163" s="69"/>
      <c r="K2163" s="69"/>
      <c r="L2163" s="69"/>
      <c r="P2163" s="117"/>
      <c r="Q2163" s="69"/>
      <c r="R2163" s="69"/>
      <c r="S2163" s="69"/>
      <c r="T2163" s="69"/>
      <c r="AI2163" s="254"/>
      <c r="AO2163" s="69"/>
    </row>
    <row r="2164" s="67" customFormat="1" customHeight="1" spans="6:41">
      <c r="F2164" s="69"/>
      <c r="G2164" s="262" t="str">
        <f t="shared" si="39"/>
        <v/>
      </c>
      <c r="H2164" s="69"/>
      <c r="I2164" s="69"/>
      <c r="J2164" s="69"/>
      <c r="K2164" s="69"/>
      <c r="L2164" s="69"/>
      <c r="P2164" s="117"/>
      <c r="Q2164" s="69"/>
      <c r="R2164" s="69"/>
      <c r="S2164" s="69"/>
      <c r="T2164" s="69"/>
      <c r="AI2164" s="254"/>
      <c r="AO2164" s="69"/>
    </row>
    <row r="2165" s="67" customFormat="1" customHeight="1" spans="6:41">
      <c r="F2165" s="69"/>
      <c r="G2165" s="262" t="str">
        <f t="shared" si="39"/>
        <v/>
      </c>
      <c r="H2165" s="69"/>
      <c r="I2165" s="69"/>
      <c r="J2165" s="69"/>
      <c r="K2165" s="69"/>
      <c r="L2165" s="69"/>
      <c r="P2165" s="117"/>
      <c r="Q2165" s="69"/>
      <c r="R2165" s="69"/>
      <c r="S2165" s="69"/>
      <c r="T2165" s="69"/>
      <c r="AI2165" s="254"/>
      <c r="AO2165" s="69"/>
    </row>
    <row r="2166" s="67" customFormat="1" customHeight="1" spans="6:41">
      <c r="F2166" s="69"/>
      <c r="G2166" s="262" t="str">
        <f t="shared" si="39"/>
        <v/>
      </c>
      <c r="H2166" s="69"/>
      <c r="I2166" s="69"/>
      <c r="J2166" s="69"/>
      <c r="K2166" s="69"/>
      <c r="L2166" s="69"/>
      <c r="P2166" s="117"/>
      <c r="Q2166" s="69"/>
      <c r="R2166" s="69"/>
      <c r="S2166" s="69"/>
      <c r="T2166" s="69"/>
      <c r="AI2166" s="254"/>
      <c r="AO2166" s="69"/>
    </row>
    <row r="2167" s="67" customFormat="1" customHeight="1" spans="6:41">
      <c r="F2167" s="69"/>
      <c r="G2167" s="262" t="str">
        <f t="shared" si="39"/>
        <v/>
      </c>
      <c r="H2167" s="69"/>
      <c r="I2167" s="69"/>
      <c r="J2167" s="69"/>
      <c r="K2167" s="69"/>
      <c r="L2167" s="69"/>
      <c r="P2167" s="117"/>
      <c r="Q2167" s="69"/>
      <c r="R2167" s="69"/>
      <c r="S2167" s="69"/>
      <c r="T2167" s="69"/>
      <c r="AI2167" s="254"/>
      <c r="AO2167" s="69"/>
    </row>
    <row r="2168" s="67" customFormat="1" customHeight="1" spans="6:41">
      <c r="F2168" s="69"/>
      <c r="G2168" s="262" t="str">
        <f t="shared" si="39"/>
        <v/>
      </c>
      <c r="H2168" s="69"/>
      <c r="I2168" s="69"/>
      <c r="J2168" s="69"/>
      <c r="K2168" s="69"/>
      <c r="L2168" s="69"/>
      <c r="P2168" s="117"/>
      <c r="Q2168" s="69"/>
      <c r="R2168" s="69"/>
      <c r="S2168" s="69"/>
      <c r="T2168" s="69"/>
      <c r="AI2168" s="254"/>
      <c r="AO2168" s="69"/>
    </row>
    <row r="2169" s="67" customFormat="1" customHeight="1" spans="6:41">
      <c r="F2169" s="69"/>
      <c r="G2169" s="262" t="str">
        <f t="shared" si="39"/>
        <v/>
      </c>
      <c r="H2169" s="69"/>
      <c r="I2169" s="69"/>
      <c r="J2169" s="69"/>
      <c r="K2169" s="69"/>
      <c r="L2169" s="69"/>
      <c r="P2169" s="117"/>
      <c r="Q2169" s="69"/>
      <c r="R2169" s="69"/>
      <c r="S2169" s="69"/>
      <c r="T2169" s="69"/>
      <c r="AI2169" s="254"/>
      <c r="AO2169" s="69"/>
    </row>
    <row r="2170" s="67" customFormat="1" customHeight="1" spans="6:41">
      <c r="F2170" s="69"/>
      <c r="G2170" s="262" t="str">
        <f t="shared" si="39"/>
        <v/>
      </c>
      <c r="H2170" s="69"/>
      <c r="I2170" s="69"/>
      <c r="J2170" s="69"/>
      <c r="K2170" s="69"/>
      <c r="L2170" s="69"/>
      <c r="P2170" s="117"/>
      <c r="Q2170" s="69"/>
      <c r="R2170" s="69"/>
      <c r="S2170" s="69"/>
      <c r="T2170" s="69"/>
      <c r="AI2170" s="254"/>
      <c r="AO2170" s="69"/>
    </row>
    <row r="2171" s="67" customFormat="1" customHeight="1" spans="6:41">
      <c r="F2171" s="69"/>
      <c r="G2171" s="262" t="str">
        <f t="shared" si="39"/>
        <v/>
      </c>
      <c r="H2171" s="69"/>
      <c r="I2171" s="69"/>
      <c r="J2171" s="69"/>
      <c r="K2171" s="69"/>
      <c r="L2171" s="69"/>
      <c r="P2171" s="117"/>
      <c r="Q2171" s="69"/>
      <c r="R2171" s="69"/>
      <c r="S2171" s="69"/>
      <c r="T2171" s="69"/>
      <c r="AI2171" s="254"/>
      <c r="AO2171" s="69"/>
    </row>
    <row r="2172" s="67" customFormat="1" customHeight="1" spans="6:41">
      <c r="F2172" s="69"/>
      <c r="G2172" s="262" t="str">
        <f t="shared" si="39"/>
        <v/>
      </c>
      <c r="H2172" s="69"/>
      <c r="I2172" s="69"/>
      <c r="J2172" s="69"/>
      <c r="K2172" s="69"/>
      <c r="L2172" s="69"/>
      <c r="P2172" s="117"/>
      <c r="Q2172" s="69"/>
      <c r="R2172" s="69"/>
      <c r="S2172" s="69"/>
      <c r="T2172" s="69"/>
      <c r="AI2172" s="254"/>
      <c r="AO2172" s="69"/>
    </row>
    <row r="2173" s="67" customFormat="1" customHeight="1" spans="6:41">
      <c r="F2173" s="69"/>
      <c r="G2173" s="262" t="str">
        <f t="shared" si="39"/>
        <v/>
      </c>
      <c r="H2173" s="69"/>
      <c r="I2173" s="69"/>
      <c r="J2173" s="69"/>
      <c r="K2173" s="69"/>
      <c r="L2173" s="69"/>
      <c r="P2173" s="117"/>
      <c r="Q2173" s="69"/>
      <c r="R2173" s="69"/>
      <c r="S2173" s="69"/>
      <c r="T2173" s="69"/>
      <c r="AI2173" s="254"/>
      <c r="AO2173" s="69"/>
    </row>
    <row r="2174" s="67" customFormat="1" customHeight="1" spans="6:41">
      <c r="F2174" s="69"/>
      <c r="G2174" s="262" t="str">
        <f t="shared" si="39"/>
        <v/>
      </c>
      <c r="H2174" s="69"/>
      <c r="I2174" s="69"/>
      <c r="J2174" s="69"/>
      <c r="K2174" s="69"/>
      <c r="L2174" s="69"/>
      <c r="P2174" s="117"/>
      <c r="Q2174" s="69"/>
      <c r="R2174" s="69"/>
      <c r="S2174" s="69"/>
      <c r="T2174" s="69"/>
      <c r="AI2174" s="254"/>
      <c r="AO2174" s="69"/>
    </row>
    <row r="2175" s="67" customFormat="1" customHeight="1" spans="6:41">
      <c r="F2175" s="69"/>
      <c r="G2175" s="262" t="str">
        <f t="shared" si="39"/>
        <v/>
      </c>
      <c r="H2175" s="69"/>
      <c r="I2175" s="69"/>
      <c r="J2175" s="69"/>
      <c r="K2175" s="69"/>
      <c r="L2175" s="69"/>
      <c r="P2175" s="117"/>
      <c r="Q2175" s="69"/>
      <c r="R2175" s="69"/>
      <c r="S2175" s="69"/>
      <c r="T2175" s="69"/>
      <c r="AI2175" s="254"/>
      <c r="AO2175" s="69"/>
    </row>
    <row r="2176" s="67" customFormat="1" customHeight="1" spans="6:41">
      <c r="F2176" s="69"/>
      <c r="G2176" s="262" t="str">
        <f t="shared" si="39"/>
        <v/>
      </c>
      <c r="H2176" s="69"/>
      <c r="I2176" s="69"/>
      <c r="J2176" s="69"/>
      <c r="K2176" s="69"/>
      <c r="L2176" s="69"/>
      <c r="P2176" s="117"/>
      <c r="Q2176" s="69"/>
      <c r="R2176" s="69"/>
      <c r="S2176" s="69"/>
      <c r="T2176" s="69"/>
      <c r="AI2176" s="254"/>
      <c r="AO2176" s="69"/>
    </row>
    <row r="2177" s="67" customFormat="1" customHeight="1" spans="6:41">
      <c r="F2177" s="69"/>
      <c r="G2177" s="262" t="str">
        <f t="shared" si="39"/>
        <v/>
      </c>
      <c r="H2177" s="69"/>
      <c r="I2177" s="69"/>
      <c r="J2177" s="69"/>
      <c r="K2177" s="69"/>
      <c r="L2177" s="69"/>
      <c r="P2177" s="117"/>
      <c r="Q2177" s="69"/>
      <c r="R2177" s="69"/>
      <c r="S2177" s="69"/>
      <c r="T2177" s="69"/>
      <c r="AI2177" s="254"/>
      <c r="AO2177" s="69"/>
    </row>
    <row r="2178" s="67" customFormat="1" customHeight="1" spans="6:41">
      <c r="F2178" s="69"/>
      <c r="G2178" s="262" t="str">
        <f t="shared" ref="G2178:G2241" si="40">IF(H2178="","",IF(H2178=I2178,H2178,_xlfn.CONCAT(H2178,"-",I2178)))</f>
        <v/>
      </c>
      <c r="H2178" s="69"/>
      <c r="I2178" s="69"/>
      <c r="J2178" s="69"/>
      <c r="K2178" s="69"/>
      <c r="L2178" s="69"/>
      <c r="P2178" s="117"/>
      <c r="Q2178" s="69"/>
      <c r="R2178" s="69"/>
      <c r="S2178" s="69"/>
      <c r="T2178" s="69"/>
      <c r="AI2178" s="254"/>
      <c r="AO2178" s="69"/>
    </row>
    <row r="2179" s="67" customFormat="1" customHeight="1" spans="6:41">
      <c r="F2179" s="69"/>
      <c r="G2179" s="262" t="str">
        <f t="shared" si="40"/>
        <v/>
      </c>
      <c r="H2179" s="69"/>
      <c r="I2179" s="69"/>
      <c r="J2179" s="69"/>
      <c r="K2179" s="69"/>
      <c r="L2179" s="69"/>
      <c r="P2179" s="117"/>
      <c r="Q2179" s="69"/>
      <c r="R2179" s="69"/>
      <c r="S2179" s="69"/>
      <c r="T2179" s="69"/>
      <c r="AI2179" s="254"/>
      <c r="AO2179" s="69"/>
    </row>
    <row r="2180" s="67" customFormat="1" customHeight="1" spans="6:41">
      <c r="F2180" s="69"/>
      <c r="G2180" s="262" t="str">
        <f t="shared" si="40"/>
        <v/>
      </c>
      <c r="H2180" s="69"/>
      <c r="I2180" s="69"/>
      <c r="J2180" s="69"/>
      <c r="K2180" s="69"/>
      <c r="L2180" s="69"/>
      <c r="P2180" s="117"/>
      <c r="Q2180" s="69"/>
      <c r="R2180" s="69"/>
      <c r="S2180" s="69"/>
      <c r="T2180" s="69"/>
      <c r="AI2180" s="254"/>
      <c r="AO2180" s="69"/>
    </row>
    <row r="2181" s="67" customFormat="1" customHeight="1" spans="6:41">
      <c r="F2181" s="69"/>
      <c r="G2181" s="262" t="str">
        <f t="shared" si="40"/>
        <v/>
      </c>
      <c r="H2181" s="69"/>
      <c r="I2181" s="69"/>
      <c r="J2181" s="69"/>
      <c r="K2181" s="69"/>
      <c r="L2181" s="69"/>
      <c r="P2181" s="117"/>
      <c r="Q2181" s="69"/>
      <c r="R2181" s="69"/>
      <c r="S2181" s="69"/>
      <c r="T2181" s="69"/>
      <c r="AI2181" s="254"/>
      <c r="AO2181" s="69"/>
    </row>
    <row r="2182" s="67" customFormat="1" customHeight="1" spans="6:41">
      <c r="F2182" s="69"/>
      <c r="G2182" s="262" t="str">
        <f t="shared" si="40"/>
        <v/>
      </c>
      <c r="H2182" s="69"/>
      <c r="I2182" s="69"/>
      <c r="J2182" s="69"/>
      <c r="K2182" s="69"/>
      <c r="L2182" s="69"/>
      <c r="P2182" s="117"/>
      <c r="Q2182" s="69"/>
      <c r="R2182" s="69"/>
      <c r="S2182" s="69"/>
      <c r="T2182" s="69"/>
      <c r="AI2182" s="254"/>
      <c r="AO2182" s="69"/>
    </row>
    <row r="2183" s="67" customFormat="1" customHeight="1" spans="6:41">
      <c r="F2183" s="69"/>
      <c r="G2183" s="262" t="str">
        <f t="shared" si="40"/>
        <v/>
      </c>
      <c r="H2183" s="69"/>
      <c r="I2183" s="69"/>
      <c r="J2183" s="69"/>
      <c r="K2183" s="69"/>
      <c r="L2183" s="69"/>
      <c r="P2183" s="117"/>
      <c r="Q2183" s="69"/>
      <c r="R2183" s="69"/>
      <c r="S2183" s="69"/>
      <c r="T2183" s="69"/>
      <c r="AI2183" s="254"/>
      <c r="AO2183" s="69"/>
    </row>
    <row r="2184" s="67" customFormat="1" customHeight="1" spans="6:41">
      <c r="F2184" s="69"/>
      <c r="G2184" s="262" t="str">
        <f t="shared" si="40"/>
        <v/>
      </c>
      <c r="H2184" s="69"/>
      <c r="I2184" s="69"/>
      <c r="J2184" s="69"/>
      <c r="K2184" s="69"/>
      <c r="L2184" s="69"/>
      <c r="P2184" s="117"/>
      <c r="Q2184" s="69"/>
      <c r="R2184" s="69"/>
      <c r="S2184" s="69"/>
      <c r="T2184" s="69"/>
      <c r="AI2184" s="254"/>
      <c r="AO2184" s="69"/>
    </row>
    <row r="2185" s="67" customFormat="1" customHeight="1" spans="6:41">
      <c r="F2185" s="69"/>
      <c r="G2185" s="262" t="str">
        <f t="shared" si="40"/>
        <v/>
      </c>
      <c r="H2185" s="69"/>
      <c r="I2185" s="69"/>
      <c r="J2185" s="69"/>
      <c r="K2185" s="69"/>
      <c r="L2185" s="69"/>
      <c r="P2185" s="117"/>
      <c r="Q2185" s="69"/>
      <c r="R2185" s="69"/>
      <c r="S2185" s="69"/>
      <c r="T2185" s="69"/>
      <c r="AI2185" s="254"/>
      <c r="AO2185" s="69"/>
    </row>
    <row r="2186" s="67" customFormat="1" customHeight="1" spans="6:41">
      <c r="F2186" s="69"/>
      <c r="G2186" s="262" t="str">
        <f t="shared" si="40"/>
        <v/>
      </c>
      <c r="H2186" s="69"/>
      <c r="I2186" s="69"/>
      <c r="J2186" s="69"/>
      <c r="K2186" s="69"/>
      <c r="L2186" s="69"/>
      <c r="P2186" s="117"/>
      <c r="Q2186" s="69"/>
      <c r="R2186" s="69"/>
      <c r="S2186" s="69"/>
      <c r="T2186" s="69"/>
      <c r="AI2186" s="254"/>
      <c r="AO2186" s="69"/>
    </row>
    <row r="2187" s="67" customFormat="1" customHeight="1" spans="6:41">
      <c r="F2187" s="69"/>
      <c r="G2187" s="262" t="str">
        <f t="shared" si="40"/>
        <v/>
      </c>
      <c r="H2187" s="69"/>
      <c r="I2187" s="69"/>
      <c r="J2187" s="69"/>
      <c r="K2187" s="69"/>
      <c r="L2187" s="69"/>
      <c r="P2187" s="117"/>
      <c r="Q2187" s="69"/>
      <c r="R2187" s="69"/>
      <c r="S2187" s="69"/>
      <c r="T2187" s="69"/>
      <c r="AI2187" s="254"/>
      <c r="AO2187" s="69"/>
    </row>
    <row r="2188" s="67" customFormat="1" customHeight="1" spans="6:41">
      <c r="F2188" s="69"/>
      <c r="G2188" s="262" t="str">
        <f t="shared" si="40"/>
        <v/>
      </c>
      <c r="H2188" s="69"/>
      <c r="I2188" s="69"/>
      <c r="J2188" s="69"/>
      <c r="K2188" s="69"/>
      <c r="L2188" s="69"/>
      <c r="P2188" s="117"/>
      <c r="Q2188" s="69"/>
      <c r="R2188" s="69"/>
      <c r="S2188" s="69"/>
      <c r="T2188" s="69"/>
      <c r="AI2188" s="254"/>
      <c r="AO2188" s="69"/>
    </row>
    <row r="2189" s="67" customFormat="1" customHeight="1" spans="6:41">
      <c r="F2189" s="69"/>
      <c r="G2189" s="262" t="str">
        <f t="shared" si="40"/>
        <v/>
      </c>
      <c r="H2189" s="69"/>
      <c r="I2189" s="69"/>
      <c r="J2189" s="69"/>
      <c r="K2189" s="69"/>
      <c r="L2189" s="69"/>
      <c r="P2189" s="117"/>
      <c r="Q2189" s="69"/>
      <c r="R2189" s="69"/>
      <c r="S2189" s="69"/>
      <c r="T2189" s="69"/>
      <c r="AI2189" s="254"/>
      <c r="AO2189" s="69"/>
    </row>
    <row r="2190" s="67" customFormat="1" customHeight="1" spans="6:41">
      <c r="F2190" s="69"/>
      <c r="G2190" s="262" t="str">
        <f t="shared" si="40"/>
        <v/>
      </c>
      <c r="H2190" s="69"/>
      <c r="I2190" s="69"/>
      <c r="J2190" s="69"/>
      <c r="K2190" s="69"/>
      <c r="L2190" s="69"/>
      <c r="P2190" s="117"/>
      <c r="Q2190" s="69"/>
      <c r="R2190" s="69"/>
      <c r="S2190" s="69"/>
      <c r="T2190" s="69"/>
      <c r="AI2190" s="254"/>
      <c r="AO2190" s="69"/>
    </row>
    <row r="2191" s="67" customFormat="1" customHeight="1" spans="6:41">
      <c r="F2191" s="69"/>
      <c r="G2191" s="262" t="str">
        <f t="shared" si="40"/>
        <v/>
      </c>
      <c r="H2191" s="69"/>
      <c r="I2191" s="69"/>
      <c r="J2191" s="69"/>
      <c r="K2191" s="69"/>
      <c r="L2191" s="69"/>
      <c r="P2191" s="117"/>
      <c r="Q2191" s="69"/>
      <c r="R2191" s="69"/>
      <c r="S2191" s="69"/>
      <c r="T2191" s="69"/>
      <c r="AI2191" s="254"/>
      <c r="AO2191" s="69"/>
    </row>
    <row r="2192" s="67" customFormat="1" customHeight="1" spans="6:41">
      <c r="F2192" s="69"/>
      <c r="G2192" s="262" t="str">
        <f t="shared" si="40"/>
        <v/>
      </c>
      <c r="H2192" s="69"/>
      <c r="I2192" s="69"/>
      <c r="J2192" s="69"/>
      <c r="K2192" s="69"/>
      <c r="L2192" s="69"/>
      <c r="P2192" s="117"/>
      <c r="Q2192" s="69"/>
      <c r="R2192" s="69"/>
      <c r="S2192" s="69"/>
      <c r="T2192" s="69"/>
      <c r="AI2192" s="254"/>
      <c r="AO2192" s="69"/>
    </row>
    <row r="2193" s="67" customFormat="1" customHeight="1" spans="6:41">
      <c r="F2193" s="69"/>
      <c r="G2193" s="262" t="str">
        <f t="shared" si="40"/>
        <v/>
      </c>
      <c r="H2193" s="69"/>
      <c r="I2193" s="69"/>
      <c r="J2193" s="69"/>
      <c r="K2193" s="69"/>
      <c r="L2193" s="69"/>
      <c r="P2193" s="117"/>
      <c r="Q2193" s="69"/>
      <c r="R2193" s="69"/>
      <c r="S2193" s="69"/>
      <c r="T2193" s="69"/>
      <c r="AI2193" s="254"/>
      <c r="AO2193" s="69"/>
    </row>
    <row r="2194" s="67" customFormat="1" customHeight="1" spans="6:41">
      <c r="F2194" s="69"/>
      <c r="G2194" s="262" t="str">
        <f t="shared" si="40"/>
        <v/>
      </c>
      <c r="H2194" s="69"/>
      <c r="I2194" s="69"/>
      <c r="J2194" s="69"/>
      <c r="K2194" s="69"/>
      <c r="L2194" s="69"/>
      <c r="P2194" s="117"/>
      <c r="Q2194" s="69"/>
      <c r="R2194" s="69"/>
      <c r="S2194" s="69"/>
      <c r="T2194" s="69"/>
      <c r="AI2194" s="254"/>
      <c r="AO2194" s="69"/>
    </row>
    <row r="2195" s="67" customFormat="1" customHeight="1" spans="6:41">
      <c r="F2195" s="69"/>
      <c r="G2195" s="262" t="str">
        <f t="shared" si="40"/>
        <v/>
      </c>
      <c r="H2195" s="69"/>
      <c r="I2195" s="69"/>
      <c r="J2195" s="69"/>
      <c r="K2195" s="69"/>
      <c r="L2195" s="69"/>
      <c r="P2195" s="117"/>
      <c r="Q2195" s="69"/>
      <c r="R2195" s="69"/>
      <c r="S2195" s="69"/>
      <c r="T2195" s="69"/>
      <c r="AI2195" s="254"/>
      <c r="AO2195" s="69"/>
    </row>
    <row r="2196" s="67" customFormat="1" customHeight="1" spans="6:41">
      <c r="F2196" s="69"/>
      <c r="G2196" s="262" t="str">
        <f t="shared" si="40"/>
        <v/>
      </c>
      <c r="H2196" s="69"/>
      <c r="I2196" s="69"/>
      <c r="J2196" s="69"/>
      <c r="K2196" s="69"/>
      <c r="L2196" s="69"/>
      <c r="P2196" s="117"/>
      <c r="Q2196" s="69"/>
      <c r="R2196" s="69"/>
      <c r="S2196" s="69"/>
      <c r="T2196" s="69"/>
      <c r="AI2196" s="254"/>
      <c r="AO2196" s="69"/>
    </row>
    <row r="2197" s="67" customFormat="1" customHeight="1" spans="6:41">
      <c r="F2197" s="69"/>
      <c r="G2197" s="262" t="str">
        <f t="shared" si="40"/>
        <v/>
      </c>
      <c r="H2197" s="69"/>
      <c r="I2197" s="69"/>
      <c r="J2197" s="69"/>
      <c r="K2197" s="69"/>
      <c r="L2197" s="69"/>
      <c r="P2197" s="117"/>
      <c r="Q2197" s="69"/>
      <c r="R2197" s="69"/>
      <c r="S2197" s="69"/>
      <c r="T2197" s="69"/>
      <c r="AI2197" s="254"/>
      <c r="AO2197" s="69"/>
    </row>
    <row r="2198" s="67" customFormat="1" customHeight="1" spans="6:41">
      <c r="F2198" s="69"/>
      <c r="G2198" s="262" t="str">
        <f t="shared" si="40"/>
        <v/>
      </c>
      <c r="H2198" s="69"/>
      <c r="I2198" s="69"/>
      <c r="J2198" s="69"/>
      <c r="K2198" s="69"/>
      <c r="L2198" s="69"/>
      <c r="P2198" s="117"/>
      <c r="Q2198" s="69"/>
      <c r="R2198" s="69"/>
      <c r="S2198" s="69"/>
      <c r="T2198" s="69"/>
      <c r="AI2198" s="254"/>
      <c r="AO2198" s="69"/>
    </row>
    <row r="2199" s="67" customFormat="1" customHeight="1" spans="6:41">
      <c r="F2199" s="69"/>
      <c r="G2199" s="262" t="str">
        <f t="shared" si="40"/>
        <v/>
      </c>
      <c r="H2199" s="69"/>
      <c r="I2199" s="69"/>
      <c r="J2199" s="69"/>
      <c r="K2199" s="69"/>
      <c r="L2199" s="69"/>
      <c r="P2199" s="117"/>
      <c r="Q2199" s="69"/>
      <c r="R2199" s="69"/>
      <c r="S2199" s="69"/>
      <c r="T2199" s="69"/>
      <c r="AI2199" s="254"/>
      <c r="AO2199" s="69"/>
    </row>
    <row r="2200" s="67" customFormat="1" customHeight="1" spans="6:41">
      <c r="F2200" s="69"/>
      <c r="G2200" s="262" t="str">
        <f t="shared" si="40"/>
        <v/>
      </c>
      <c r="H2200" s="69"/>
      <c r="I2200" s="69"/>
      <c r="J2200" s="69"/>
      <c r="K2200" s="69"/>
      <c r="L2200" s="69"/>
      <c r="P2200" s="117"/>
      <c r="Q2200" s="69"/>
      <c r="R2200" s="69"/>
      <c r="S2200" s="69"/>
      <c r="T2200" s="69"/>
      <c r="AI2200" s="254"/>
      <c r="AO2200" s="69"/>
    </row>
    <row r="2201" s="67" customFormat="1" customHeight="1" spans="6:41">
      <c r="F2201" s="69"/>
      <c r="G2201" s="262" t="str">
        <f t="shared" si="40"/>
        <v/>
      </c>
      <c r="H2201" s="69"/>
      <c r="I2201" s="69"/>
      <c r="J2201" s="69"/>
      <c r="K2201" s="69"/>
      <c r="L2201" s="69"/>
      <c r="P2201" s="117"/>
      <c r="Q2201" s="69"/>
      <c r="R2201" s="69"/>
      <c r="S2201" s="69"/>
      <c r="T2201" s="69"/>
      <c r="AI2201" s="254"/>
      <c r="AO2201" s="69"/>
    </row>
    <row r="2202" s="67" customFormat="1" customHeight="1" spans="6:41">
      <c r="F2202" s="69"/>
      <c r="G2202" s="262" t="str">
        <f t="shared" si="40"/>
        <v/>
      </c>
      <c r="H2202" s="69"/>
      <c r="I2202" s="69"/>
      <c r="J2202" s="69"/>
      <c r="K2202" s="69"/>
      <c r="L2202" s="69"/>
      <c r="P2202" s="117"/>
      <c r="Q2202" s="69"/>
      <c r="R2202" s="69"/>
      <c r="S2202" s="69"/>
      <c r="T2202" s="69"/>
      <c r="AI2202" s="254"/>
      <c r="AO2202" s="69"/>
    </row>
    <row r="2203" s="67" customFormat="1" customHeight="1" spans="6:41">
      <c r="F2203" s="69"/>
      <c r="G2203" s="262" t="str">
        <f t="shared" si="40"/>
        <v/>
      </c>
      <c r="H2203" s="69"/>
      <c r="I2203" s="69"/>
      <c r="J2203" s="69"/>
      <c r="K2203" s="69"/>
      <c r="L2203" s="69"/>
      <c r="P2203" s="117"/>
      <c r="Q2203" s="69"/>
      <c r="R2203" s="69"/>
      <c r="S2203" s="69"/>
      <c r="T2203" s="69"/>
      <c r="AI2203" s="254"/>
      <c r="AO2203" s="69"/>
    </row>
    <row r="2204" s="67" customFormat="1" customHeight="1" spans="6:41">
      <c r="F2204" s="69"/>
      <c r="G2204" s="262" t="str">
        <f t="shared" si="40"/>
        <v/>
      </c>
      <c r="H2204" s="69"/>
      <c r="I2204" s="69"/>
      <c r="J2204" s="69"/>
      <c r="K2204" s="69"/>
      <c r="L2204" s="69"/>
      <c r="P2204" s="117"/>
      <c r="Q2204" s="69"/>
      <c r="R2204" s="69"/>
      <c r="S2204" s="69"/>
      <c r="T2204" s="69"/>
      <c r="AI2204" s="254"/>
      <c r="AO2204" s="69"/>
    </row>
    <row r="2205" s="67" customFormat="1" customHeight="1" spans="6:41">
      <c r="F2205" s="69"/>
      <c r="G2205" s="262" t="str">
        <f t="shared" si="40"/>
        <v/>
      </c>
      <c r="H2205" s="69"/>
      <c r="I2205" s="69"/>
      <c r="J2205" s="69"/>
      <c r="K2205" s="69"/>
      <c r="L2205" s="69"/>
      <c r="P2205" s="117"/>
      <c r="Q2205" s="69"/>
      <c r="R2205" s="69"/>
      <c r="S2205" s="69"/>
      <c r="T2205" s="69"/>
      <c r="AI2205" s="254"/>
      <c r="AO2205" s="69"/>
    </row>
    <row r="2206" s="67" customFormat="1" customHeight="1" spans="6:41">
      <c r="F2206" s="69"/>
      <c r="G2206" s="262" t="str">
        <f t="shared" si="40"/>
        <v/>
      </c>
      <c r="H2206" s="69"/>
      <c r="I2206" s="69"/>
      <c r="J2206" s="69"/>
      <c r="K2206" s="69"/>
      <c r="L2206" s="69"/>
      <c r="P2206" s="117"/>
      <c r="Q2206" s="69"/>
      <c r="R2206" s="69"/>
      <c r="S2206" s="69"/>
      <c r="T2206" s="69"/>
      <c r="AI2206" s="254"/>
      <c r="AO2206" s="69"/>
    </row>
    <row r="2207" s="67" customFormat="1" customHeight="1" spans="6:41">
      <c r="F2207" s="69"/>
      <c r="G2207" s="262" t="str">
        <f t="shared" si="40"/>
        <v/>
      </c>
      <c r="H2207" s="69"/>
      <c r="I2207" s="69"/>
      <c r="J2207" s="69"/>
      <c r="K2207" s="69"/>
      <c r="L2207" s="69"/>
      <c r="P2207" s="117"/>
      <c r="Q2207" s="69"/>
      <c r="R2207" s="69"/>
      <c r="S2207" s="69"/>
      <c r="T2207" s="69"/>
      <c r="AI2207" s="254"/>
      <c r="AO2207" s="69"/>
    </row>
    <row r="2208" s="67" customFormat="1" customHeight="1" spans="6:41">
      <c r="F2208" s="69"/>
      <c r="G2208" s="262" t="str">
        <f t="shared" si="40"/>
        <v/>
      </c>
      <c r="H2208" s="69"/>
      <c r="I2208" s="69"/>
      <c r="J2208" s="69"/>
      <c r="K2208" s="69"/>
      <c r="L2208" s="69"/>
      <c r="P2208" s="117"/>
      <c r="Q2208" s="69"/>
      <c r="R2208" s="69"/>
      <c r="S2208" s="69"/>
      <c r="T2208" s="69"/>
      <c r="AI2208" s="254"/>
      <c r="AO2208" s="69"/>
    </row>
    <row r="2209" s="67" customFormat="1" customHeight="1" spans="6:41">
      <c r="F2209" s="69"/>
      <c r="G2209" s="262" t="str">
        <f t="shared" si="40"/>
        <v/>
      </c>
      <c r="H2209" s="69"/>
      <c r="I2209" s="69"/>
      <c r="J2209" s="69"/>
      <c r="K2209" s="69"/>
      <c r="L2209" s="69"/>
      <c r="P2209" s="117"/>
      <c r="Q2209" s="69"/>
      <c r="R2209" s="69"/>
      <c r="S2209" s="69"/>
      <c r="T2209" s="69"/>
      <c r="AI2209" s="254"/>
      <c r="AO2209" s="69"/>
    </row>
    <row r="2210" s="67" customFormat="1" customHeight="1" spans="6:41">
      <c r="F2210" s="69"/>
      <c r="G2210" s="262" t="str">
        <f t="shared" si="40"/>
        <v/>
      </c>
      <c r="H2210" s="69"/>
      <c r="I2210" s="69"/>
      <c r="J2210" s="69"/>
      <c r="K2210" s="69"/>
      <c r="L2210" s="69"/>
      <c r="P2210" s="117"/>
      <c r="Q2210" s="69"/>
      <c r="R2210" s="69"/>
      <c r="S2210" s="69"/>
      <c r="T2210" s="69"/>
      <c r="AI2210" s="254"/>
      <c r="AO2210" s="69"/>
    </row>
    <row r="2211" s="67" customFormat="1" customHeight="1" spans="6:41">
      <c r="F2211" s="69"/>
      <c r="G2211" s="262" t="str">
        <f t="shared" si="40"/>
        <v/>
      </c>
      <c r="H2211" s="69"/>
      <c r="I2211" s="69"/>
      <c r="J2211" s="69"/>
      <c r="K2211" s="69"/>
      <c r="L2211" s="69"/>
      <c r="P2211" s="117"/>
      <c r="Q2211" s="69"/>
      <c r="R2211" s="69"/>
      <c r="S2211" s="69"/>
      <c r="T2211" s="69"/>
      <c r="AI2211" s="254"/>
      <c r="AO2211" s="69"/>
    </row>
    <row r="2212" s="67" customFormat="1" customHeight="1" spans="6:41">
      <c r="F2212" s="69"/>
      <c r="G2212" s="262" t="str">
        <f t="shared" si="40"/>
        <v/>
      </c>
      <c r="H2212" s="69"/>
      <c r="I2212" s="69"/>
      <c r="J2212" s="69"/>
      <c r="K2212" s="69"/>
      <c r="L2212" s="69"/>
      <c r="P2212" s="117"/>
      <c r="Q2212" s="69"/>
      <c r="R2212" s="69"/>
      <c r="S2212" s="69"/>
      <c r="T2212" s="69"/>
      <c r="AI2212" s="254"/>
      <c r="AO2212" s="69"/>
    </row>
    <row r="2213" s="67" customFormat="1" customHeight="1" spans="6:41">
      <c r="F2213" s="69"/>
      <c r="G2213" s="262" t="str">
        <f t="shared" si="40"/>
        <v/>
      </c>
      <c r="H2213" s="69"/>
      <c r="I2213" s="69"/>
      <c r="J2213" s="69"/>
      <c r="K2213" s="69"/>
      <c r="L2213" s="69"/>
      <c r="P2213" s="117"/>
      <c r="Q2213" s="69"/>
      <c r="R2213" s="69"/>
      <c r="S2213" s="69"/>
      <c r="T2213" s="69"/>
      <c r="AI2213" s="254"/>
      <c r="AO2213" s="69"/>
    </row>
    <row r="2214" s="67" customFormat="1" customHeight="1" spans="6:41">
      <c r="F2214" s="69"/>
      <c r="G2214" s="262" t="str">
        <f t="shared" si="40"/>
        <v/>
      </c>
      <c r="H2214" s="69"/>
      <c r="I2214" s="69"/>
      <c r="J2214" s="69"/>
      <c r="K2214" s="69"/>
      <c r="L2214" s="69"/>
      <c r="P2214" s="117"/>
      <c r="Q2214" s="69"/>
      <c r="R2214" s="69"/>
      <c r="S2214" s="69"/>
      <c r="T2214" s="69"/>
      <c r="AI2214" s="254"/>
      <c r="AO2214" s="69"/>
    </row>
    <row r="2215" s="67" customFormat="1" customHeight="1" spans="6:41">
      <c r="F2215" s="69"/>
      <c r="G2215" s="262" t="str">
        <f t="shared" si="40"/>
        <v/>
      </c>
      <c r="H2215" s="69"/>
      <c r="I2215" s="69"/>
      <c r="J2215" s="69"/>
      <c r="K2215" s="69"/>
      <c r="L2215" s="69"/>
      <c r="P2215" s="117"/>
      <c r="Q2215" s="69"/>
      <c r="R2215" s="69"/>
      <c r="S2215" s="69"/>
      <c r="T2215" s="69"/>
      <c r="AI2215" s="254"/>
      <c r="AO2215" s="69"/>
    </row>
    <row r="2216" s="67" customFormat="1" customHeight="1" spans="6:41">
      <c r="F2216" s="69"/>
      <c r="G2216" s="262" t="str">
        <f t="shared" si="40"/>
        <v/>
      </c>
      <c r="H2216" s="69"/>
      <c r="I2216" s="69"/>
      <c r="J2216" s="69"/>
      <c r="K2216" s="69"/>
      <c r="L2216" s="69"/>
      <c r="P2216" s="117"/>
      <c r="Q2216" s="69"/>
      <c r="R2216" s="69"/>
      <c r="S2216" s="69"/>
      <c r="T2216" s="69"/>
      <c r="AI2216" s="254"/>
      <c r="AO2216" s="69"/>
    </row>
    <row r="2217" s="67" customFormat="1" customHeight="1" spans="6:41">
      <c r="F2217" s="69"/>
      <c r="G2217" s="262" t="str">
        <f t="shared" si="40"/>
        <v/>
      </c>
      <c r="H2217" s="69"/>
      <c r="I2217" s="69"/>
      <c r="J2217" s="69"/>
      <c r="K2217" s="69"/>
      <c r="L2217" s="69"/>
      <c r="P2217" s="117"/>
      <c r="Q2217" s="69"/>
      <c r="R2217" s="69"/>
      <c r="S2217" s="69"/>
      <c r="T2217" s="69"/>
      <c r="AI2217" s="254"/>
      <c r="AO2217" s="69"/>
    </row>
    <row r="2218" s="67" customFormat="1" customHeight="1" spans="6:41">
      <c r="F2218" s="69"/>
      <c r="G2218" s="262" t="str">
        <f t="shared" si="40"/>
        <v/>
      </c>
      <c r="H2218" s="69"/>
      <c r="I2218" s="69"/>
      <c r="J2218" s="69"/>
      <c r="K2218" s="69"/>
      <c r="L2218" s="69"/>
      <c r="P2218" s="117"/>
      <c r="Q2218" s="69"/>
      <c r="R2218" s="69"/>
      <c r="S2218" s="69"/>
      <c r="T2218" s="69"/>
      <c r="AI2218" s="254"/>
      <c r="AO2218" s="69"/>
    </row>
    <row r="2219" s="67" customFormat="1" customHeight="1" spans="6:41">
      <c r="F2219" s="69"/>
      <c r="G2219" s="262" t="str">
        <f t="shared" si="40"/>
        <v/>
      </c>
      <c r="H2219" s="69"/>
      <c r="I2219" s="69"/>
      <c r="J2219" s="69"/>
      <c r="K2219" s="69"/>
      <c r="L2219" s="69"/>
      <c r="P2219" s="117"/>
      <c r="Q2219" s="69"/>
      <c r="R2219" s="69"/>
      <c r="S2219" s="69"/>
      <c r="T2219" s="69"/>
      <c r="AI2219" s="254"/>
      <c r="AO2219" s="69"/>
    </row>
    <row r="2220" s="67" customFormat="1" customHeight="1" spans="6:41">
      <c r="F2220" s="69"/>
      <c r="G2220" s="262" t="str">
        <f t="shared" si="40"/>
        <v/>
      </c>
      <c r="H2220" s="69"/>
      <c r="I2220" s="69"/>
      <c r="J2220" s="69"/>
      <c r="K2220" s="69"/>
      <c r="L2220" s="69"/>
      <c r="P2220" s="117"/>
      <c r="Q2220" s="69"/>
      <c r="R2220" s="69"/>
      <c r="S2220" s="69"/>
      <c r="T2220" s="69"/>
      <c r="AI2220" s="254"/>
      <c r="AO2220" s="69"/>
    </row>
    <row r="2221" s="67" customFormat="1" customHeight="1" spans="6:41">
      <c r="F2221" s="69"/>
      <c r="G2221" s="262" t="str">
        <f t="shared" si="40"/>
        <v/>
      </c>
      <c r="H2221" s="69"/>
      <c r="I2221" s="69"/>
      <c r="J2221" s="69"/>
      <c r="K2221" s="69"/>
      <c r="L2221" s="69"/>
      <c r="P2221" s="117"/>
      <c r="Q2221" s="69"/>
      <c r="R2221" s="69"/>
      <c r="S2221" s="69"/>
      <c r="T2221" s="69"/>
      <c r="AI2221" s="254"/>
      <c r="AO2221" s="69"/>
    </row>
    <row r="2222" s="67" customFormat="1" customHeight="1" spans="6:41">
      <c r="F2222" s="69"/>
      <c r="G2222" s="262" t="str">
        <f t="shared" si="40"/>
        <v/>
      </c>
      <c r="H2222" s="69"/>
      <c r="I2222" s="69"/>
      <c r="J2222" s="69"/>
      <c r="K2222" s="69"/>
      <c r="L2222" s="69"/>
      <c r="P2222" s="117"/>
      <c r="Q2222" s="69"/>
      <c r="R2222" s="69"/>
      <c r="S2222" s="69"/>
      <c r="T2222" s="69"/>
      <c r="AI2222" s="254"/>
      <c r="AO2222" s="69"/>
    </row>
    <row r="2223" s="67" customFormat="1" customHeight="1" spans="6:41">
      <c r="F2223" s="69"/>
      <c r="G2223" s="262" t="str">
        <f t="shared" si="40"/>
        <v/>
      </c>
      <c r="H2223" s="69"/>
      <c r="I2223" s="69"/>
      <c r="J2223" s="69"/>
      <c r="K2223" s="69"/>
      <c r="L2223" s="69"/>
      <c r="P2223" s="117"/>
      <c r="Q2223" s="69"/>
      <c r="R2223" s="69"/>
      <c r="S2223" s="69"/>
      <c r="T2223" s="69"/>
      <c r="AI2223" s="254"/>
      <c r="AO2223" s="69"/>
    </row>
    <row r="2224" s="67" customFormat="1" customHeight="1" spans="6:41">
      <c r="F2224" s="69"/>
      <c r="G2224" s="262" t="str">
        <f t="shared" si="40"/>
        <v/>
      </c>
      <c r="H2224" s="69"/>
      <c r="I2224" s="69"/>
      <c r="J2224" s="69"/>
      <c r="K2224" s="69"/>
      <c r="L2224" s="69"/>
      <c r="P2224" s="117"/>
      <c r="Q2224" s="69"/>
      <c r="R2224" s="69"/>
      <c r="S2224" s="69"/>
      <c r="T2224" s="69"/>
      <c r="AI2224" s="254"/>
      <c r="AO2224" s="69"/>
    </row>
    <row r="2225" s="67" customFormat="1" customHeight="1" spans="6:41">
      <c r="F2225" s="69"/>
      <c r="G2225" s="262" t="str">
        <f t="shared" si="40"/>
        <v/>
      </c>
      <c r="H2225" s="69"/>
      <c r="I2225" s="69"/>
      <c r="J2225" s="69"/>
      <c r="K2225" s="69"/>
      <c r="L2225" s="69"/>
      <c r="P2225" s="117"/>
      <c r="Q2225" s="69"/>
      <c r="R2225" s="69"/>
      <c r="S2225" s="69"/>
      <c r="T2225" s="69"/>
      <c r="AI2225" s="254"/>
      <c r="AO2225" s="69"/>
    </row>
    <row r="2226" s="67" customFormat="1" customHeight="1" spans="6:41">
      <c r="F2226" s="69"/>
      <c r="G2226" s="262" t="str">
        <f t="shared" si="40"/>
        <v/>
      </c>
      <c r="H2226" s="69"/>
      <c r="I2226" s="69"/>
      <c r="J2226" s="69"/>
      <c r="K2226" s="69"/>
      <c r="L2226" s="69"/>
      <c r="P2226" s="117"/>
      <c r="Q2226" s="69"/>
      <c r="R2226" s="69"/>
      <c r="S2226" s="69"/>
      <c r="T2226" s="69"/>
      <c r="AI2226" s="254"/>
      <c r="AO2226" s="69"/>
    </row>
    <row r="2227" s="67" customFormat="1" customHeight="1" spans="6:41">
      <c r="F2227" s="69"/>
      <c r="G2227" s="262" t="str">
        <f t="shared" si="40"/>
        <v/>
      </c>
      <c r="H2227" s="69"/>
      <c r="I2227" s="69"/>
      <c r="J2227" s="69"/>
      <c r="K2227" s="69"/>
      <c r="L2227" s="69"/>
      <c r="P2227" s="117"/>
      <c r="Q2227" s="69"/>
      <c r="R2227" s="69"/>
      <c r="S2227" s="69"/>
      <c r="T2227" s="69"/>
      <c r="AI2227" s="254"/>
      <c r="AO2227" s="69"/>
    </row>
    <row r="2228" s="67" customFormat="1" customHeight="1" spans="6:41">
      <c r="F2228" s="69"/>
      <c r="G2228" s="262" t="str">
        <f t="shared" si="40"/>
        <v/>
      </c>
      <c r="H2228" s="69"/>
      <c r="I2228" s="69"/>
      <c r="J2228" s="69"/>
      <c r="K2228" s="69"/>
      <c r="L2228" s="69"/>
      <c r="P2228" s="117"/>
      <c r="Q2228" s="69"/>
      <c r="R2228" s="69"/>
      <c r="S2228" s="69"/>
      <c r="T2228" s="69"/>
      <c r="AI2228" s="254"/>
      <c r="AO2228" s="69"/>
    </row>
    <row r="2229" s="67" customFormat="1" customHeight="1" spans="6:41">
      <c r="F2229" s="69"/>
      <c r="G2229" s="262" t="str">
        <f t="shared" si="40"/>
        <v/>
      </c>
      <c r="H2229" s="69"/>
      <c r="I2229" s="69"/>
      <c r="J2229" s="69"/>
      <c r="K2229" s="69"/>
      <c r="L2229" s="69"/>
      <c r="P2229" s="117"/>
      <c r="Q2229" s="69"/>
      <c r="R2229" s="69"/>
      <c r="S2229" s="69"/>
      <c r="T2229" s="69"/>
      <c r="AI2229" s="254"/>
      <c r="AO2229" s="69"/>
    </row>
    <row r="2230" s="67" customFormat="1" customHeight="1" spans="6:41">
      <c r="F2230" s="69"/>
      <c r="G2230" s="262" t="str">
        <f t="shared" si="40"/>
        <v/>
      </c>
      <c r="H2230" s="69"/>
      <c r="I2230" s="69"/>
      <c r="J2230" s="69"/>
      <c r="K2230" s="69"/>
      <c r="L2230" s="69"/>
      <c r="P2230" s="117"/>
      <c r="Q2230" s="69"/>
      <c r="R2230" s="69"/>
      <c r="S2230" s="69"/>
      <c r="T2230" s="69"/>
      <c r="AI2230" s="254"/>
      <c r="AO2230" s="69"/>
    </row>
    <row r="2231" s="67" customFormat="1" customHeight="1" spans="6:41">
      <c r="F2231" s="69"/>
      <c r="G2231" s="262" t="str">
        <f t="shared" si="40"/>
        <v/>
      </c>
      <c r="H2231" s="69"/>
      <c r="I2231" s="69"/>
      <c r="J2231" s="69"/>
      <c r="K2231" s="69"/>
      <c r="L2231" s="69"/>
      <c r="P2231" s="117"/>
      <c r="Q2231" s="69"/>
      <c r="R2231" s="69"/>
      <c r="S2231" s="69"/>
      <c r="T2231" s="69"/>
      <c r="AI2231" s="254"/>
      <c r="AO2231" s="69"/>
    </row>
    <row r="2232" s="67" customFormat="1" customHeight="1" spans="6:41">
      <c r="F2232" s="69"/>
      <c r="G2232" s="262" t="str">
        <f t="shared" si="40"/>
        <v/>
      </c>
      <c r="H2232" s="69"/>
      <c r="I2232" s="69"/>
      <c r="J2232" s="69"/>
      <c r="K2232" s="69"/>
      <c r="L2232" s="69"/>
      <c r="P2232" s="117"/>
      <c r="Q2232" s="69"/>
      <c r="R2232" s="69"/>
      <c r="S2232" s="69"/>
      <c r="T2232" s="69"/>
      <c r="AI2232" s="254"/>
      <c r="AO2232" s="69"/>
    </row>
    <row r="2233" s="67" customFormat="1" customHeight="1" spans="6:41">
      <c r="F2233" s="69"/>
      <c r="G2233" s="262" t="str">
        <f t="shared" si="40"/>
        <v/>
      </c>
      <c r="H2233" s="69"/>
      <c r="I2233" s="69"/>
      <c r="J2233" s="69"/>
      <c r="K2233" s="69"/>
      <c r="L2233" s="69"/>
      <c r="P2233" s="117"/>
      <c r="Q2233" s="69"/>
      <c r="R2233" s="69"/>
      <c r="S2233" s="69"/>
      <c r="T2233" s="69"/>
      <c r="AI2233" s="254"/>
      <c r="AO2233" s="69"/>
    </row>
    <row r="2234" s="67" customFormat="1" customHeight="1" spans="6:41">
      <c r="F2234" s="69"/>
      <c r="G2234" s="262" t="str">
        <f t="shared" si="40"/>
        <v/>
      </c>
      <c r="H2234" s="69"/>
      <c r="I2234" s="69"/>
      <c r="J2234" s="69"/>
      <c r="K2234" s="69"/>
      <c r="L2234" s="69"/>
      <c r="P2234" s="117"/>
      <c r="Q2234" s="69"/>
      <c r="R2234" s="69"/>
      <c r="S2234" s="69"/>
      <c r="T2234" s="69"/>
      <c r="AI2234" s="254"/>
      <c r="AO2234" s="69"/>
    </row>
    <row r="2235" s="67" customFormat="1" customHeight="1" spans="6:41">
      <c r="F2235" s="69"/>
      <c r="G2235" s="262" t="str">
        <f t="shared" si="40"/>
        <v/>
      </c>
      <c r="H2235" s="69"/>
      <c r="I2235" s="69"/>
      <c r="J2235" s="69"/>
      <c r="K2235" s="69"/>
      <c r="L2235" s="69"/>
      <c r="P2235" s="117"/>
      <c r="Q2235" s="69"/>
      <c r="R2235" s="69"/>
      <c r="S2235" s="69"/>
      <c r="T2235" s="69"/>
      <c r="AI2235" s="254"/>
      <c r="AO2235" s="69"/>
    </row>
    <row r="2236" s="67" customFormat="1" customHeight="1" spans="6:41">
      <c r="F2236" s="69"/>
      <c r="G2236" s="262" t="str">
        <f t="shared" si="40"/>
        <v/>
      </c>
      <c r="H2236" s="69"/>
      <c r="I2236" s="69"/>
      <c r="J2236" s="69"/>
      <c r="K2236" s="69"/>
      <c r="L2236" s="69"/>
      <c r="P2236" s="117"/>
      <c r="Q2236" s="69"/>
      <c r="R2236" s="69"/>
      <c r="S2236" s="69"/>
      <c r="T2236" s="69"/>
      <c r="AI2236" s="254"/>
      <c r="AO2236" s="69"/>
    </row>
    <row r="2237" s="67" customFormat="1" customHeight="1" spans="6:41">
      <c r="F2237" s="69"/>
      <c r="G2237" s="262" t="str">
        <f t="shared" si="40"/>
        <v/>
      </c>
      <c r="H2237" s="69"/>
      <c r="I2237" s="69"/>
      <c r="J2237" s="69"/>
      <c r="K2237" s="69"/>
      <c r="L2237" s="69"/>
      <c r="P2237" s="117"/>
      <c r="Q2237" s="69"/>
      <c r="R2237" s="69"/>
      <c r="S2237" s="69"/>
      <c r="T2237" s="69"/>
      <c r="AI2237" s="254"/>
      <c r="AO2237" s="69"/>
    </row>
    <row r="2238" s="67" customFormat="1" customHeight="1" spans="6:41">
      <c r="F2238" s="69"/>
      <c r="G2238" s="262" t="str">
        <f t="shared" si="40"/>
        <v/>
      </c>
      <c r="H2238" s="69"/>
      <c r="I2238" s="69"/>
      <c r="J2238" s="69"/>
      <c r="K2238" s="69"/>
      <c r="L2238" s="69"/>
      <c r="P2238" s="117"/>
      <c r="Q2238" s="69"/>
      <c r="R2238" s="69"/>
      <c r="S2238" s="69"/>
      <c r="T2238" s="69"/>
      <c r="AI2238" s="254"/>
      <c r="AO2238" s="69"/>
    </row>
    <row r="2239" s="67" customFormat="1" customHeight="1" spans="6:41">
      <c r="F2239" s="69"/>
      <c r="G2239" s="262" t="str">
        <f t="shared" si="40"/>
        <v/>
      </c>
      <c r="H2239" s="69"/>
      <c r="I2239" s="69"/>
      <c r="J2239" s="69"/>
      <c r="K2239" s="69"/>
      <c r="L2239" s="69"/>
      <c r="P2239" s="117"/>
      <c r="Q2239" s="69"/>
      <c r="R2239" s="69"/>
      <c r="S2239" s="69"/>
      <c r="T2239" s="69"/>
      <c r="AI2239" s="254"/>
      <c r="AO2239" s="69"/>
    </row>
    <row r="2240" s="67" customFormat="1" customHeight="1" spans="6:41">
      <c r="F2240" s="69"/>
      <c r="G2240" s="262" t="str">
        <f t="shared" si="40"/>
        <v/>
      </c>
      <c r="H2240" s="69"/>
      <c r="I2240" s="69"/>
      <c r="J2240" s="69"/>
      <c r="K2240" s="69"/>
      <c r="L2240" s="69"/>
      <c r="P2240" s="117"/>
      <c r="Q2240" s="69"/>
      <c r="R2240" s="69"/>
      <c r="S2240" s="69"/>
      <c r="T2240" s="69"/>
      <c r="AI2240" s="254"/>
      <c r="AO2240" s="69"/>
    </row>
    <row r="2241" s="67" customFormat="1" customHeight="1" spans="6:41">
      <c r="F2241" s="69"/>
      <c r="G2241" s="262" t="str">
        <f t="shared" si="40"/>
        <v/>
      </c>
      <c r="H2241" s="69"/>
      <c r="I2241" s="69"/>
      <c r="J2241" s="69"/>
      <c r="K2241" s="69"/>
      <c r="L2241" s="69"/>
      <c r="P2241" s="117"/>
      <c r="Q2241" s="69"/>
      <c r="R2241" s="69"/>
      <c r="S2241" s="69"/>
      <c r="T2241" s="69"/>
      <c r="AI2241" s="254"/>
      <c r="AO2241" s="69"/>
    </row>
    <row r="2242" s="67" customFormat="1" customHeight="1" spans="6:41">
      <c r="F2242" s="69"/>
      <c r="G2242" s="262" t="str">
        <f t="shared" ref="G2242:G2305" si="41">IF(H2242="","",IF(H2242=I2242,H2242,_xlfn.CONCAT(H2242,"-",I2242)))</f>
        <v/>
      </c>
      <c r="H2242" s="69"/>
      <c r="I2242" s="69"/>
      <c r="J2242" s="69"/>
      <c r="K2242" s="69"/>
      <c r="L2242" s="69"/>
      <c r="P2242" s="117"/>
      <c r="Q2242" s="69"/>
      <c r="R2242" s="69"/>
      <c r="S2242" s="69"/>
      <c r="T2242" s="69"/>
      <c r="AI2242" s="254"/>
      <c r="AO2242" s="69"/>
    </row>
    <row r="2243" s="67" customFormat="1" customHeight="1" spans="6:41">
      <c r="F2243" s="69"/>
      <c r="G2243" s="262" t="str">
        <f t="shared" si="41"/>
        <v/>
      </c>
      <c r="H2243" s="69"/>
      <c r="I2243" s="69"/>
      <c r="J2243" s="69"/>
      <c r="K2243" s="69"/>
      <c r="L2243" s="69"/>
      <c r="P2243" s="117"/>
      <c r="Q2243" s="69"/>
      <c r="R2243" s="69"/>
      <c r="S2243" s="69"/>
      <c r="T2243" s="69"/>
      <c r="AI2243" s="254"/>
      <c r="AO2243" s="69"/>
    </row>
    <row r="2244" s="67" customFormat="1" customHeight="1" spans="6:41">
      <c r="F2244" s="69"/>
      <c r="G2244" s="262" t="str">
        <f t="shared" si="41"/>
        <v/>
      </c>
      <c r="H2244" s="69"/>
      <c r="I2244" s="69"/>
      <c r="J2244" s="69"/>
      <c r="K2244" s="69"/>
      <c r="L2244" s="69"/>
      <c r="P2244" s="117"/>
      <c r="Q2244" s="69"/>
      <c r="R2244" s="69"/>
      <c r="S2244" s="69"/>
      <c r="T2244" s="69"/>
      <c r="AI2244" s="254"/>
      <c r="AO2244" s="69"/>
    </row>
    <row r="2245" s="67" customFormat="1" customHeight="1" spans="6:41">
      <c r="F2245" s="69"/>
      <c r="G2245" s="262" t="str">
        <f t="shared" si="41"/>
        <v/>
      </c>
      <c r="H2245" s="69"/>
      <c r="I2245" s="69"/>
      <c r="J2245" s="69"/>
      <c r="K2245" s="69"/>
      <c r="L2245" s="69"/>
      <c r="P2245" s="117"/>
      <c r="Q2245" s="69"/>
      <c r="R2245" s="69"/>
      <c r="S2245" s="69"/>
      <c r="T2245" s="69"/>
      <c r="AI2245" s="254"/>
      <c r="AO2245" s="69"/>
    </row>
    <row r="2246" s="67" customFormat="1" customHeight="1" spans="6:41">
      <c r="F2246" s="69"/>
      <c r="G2246" s="262" t="str">
        <f t="shared" si="41"/>
        <v/>
      </c>
      <c r="H2246" s="69"/>
      <c r="I2246" s="69"/>
      <c r="J2246" s="69"/>
      <c r="K2246" s="69"/>
      <c r="L2246" s="69"/>
      <c r="P2246" s="117"/>
      <c r="Q2246" s="69"/>
      <c r="R2246" s="69"/>
      <c r="S2246" s="69"/>
      <c r="T2246" s="69"/>
      <c r="AI2246" s="254"/>
      <c r="AO2246" s="69"/>
    </row>
    <row r="2247" s="67" customFormat="1" customHeight="1" spans="6:41">
      <c r="F2247" s="69"/>
      <c r="G2247" s="262" t="str">
        <f t="shared" si="41"/>
        <v/>
      </c>
      <c r="H2247" s="69"/>
      <c r="I2247" s="69"/>
      <c r="J2247" s="69"/>
      <c r="K2247" s="69"/>
      <c r="L2247" s="69"/>
      <c r="P2247" s="117"/>
      <c r="Q2247" s="69"/>
      <c r="R2247" s="69"/>
      <c r="S2247" s="69"/>
      <c r="T2247" s="69"/>
      <c r="AI2247" s="254"/>
      <c r="AO2247" s="69"/>
    </row>
    <row r="2248" s="67" customFormat="1" customHeight="1" spans="6:41">
      <c r="F2248" s="69"/>
      <c r="G2248" s="262" t="str">
        <f t="shared" si="41"/>
        <v/>
      </c>
      <c r="H2248" s="69"/>
      <c r="I2248" s="69"/>
      <c r="J2248" s="69"/>
      <c r="K2248" s="69"/>
      <c r="L2248" s="69"/>
      <c r="P2248" s="117"/>
      <c r="Q2248" s="69"/>
      <c r="R2248" s="69"/>
      <c r="S2248" s="69"/>
      <c r="T2248" s="69"/>
      <c r="AI2248" s="254"/>
      <c r="AO2248" s="69"/>
    </row>
    <row r="2249" s="67" customFormat="1" customHeight="1" spans="6:41">
      <c r="F2249" s="69"/>
      <c r="G2249" s="262" t="str">
        <f t="shared" si="41"/>
        <v/>
      </c>
      <c r="H2249" s="69"/>
      <c r="I2249" s="69"/>
      <c r="J2249" s="69"/>
      <c r="K2249" s="69"/>
      <c r="L2249" s="69"/>
      <c r="P2249" s="117"/>
      <c r="Q2249" s="69"/>
      <c r="R2249" s="69"/>
      <c r="S2249" s="69"/>
      <c r="T2249" s="69"/>
      <c r="AI2249" s="254"/>
      <c r="AO2249" s="69"/>
    </row>
    <row r="2250" s="67" customFormat="1" customHeight="1" spans="6:41">
      <c r="F2250" s="69"/>
      <c r="G2250" s="262" t="str">
        <f t="shared" si="41"/>
        <v/>
      </c>
      <c r="H2250" s="69"/>
      <c r="I2250" s="69"/>
      <c r="J2250" s="69"/>
      <c r="K2250" s="69"/>
      <c r="L2250" s="69"/>
      <c r="P2250" s="117"/>
      <c r="Q2250" s="69"/>
      <c r="R2250" s="69"/>
      <c r="S2250" s="69"/>
      <c r="T2250" s="69"/>
      <c r="AI2250" s="254"/>
      <c r="AO2250" s="69"/>
    </row>
    <row r="2251" s="67" customFormat="1" customHeight="1" spans="6:41">
      <c r="F2251" s="69"/>
      <c r="G2251" s="262" t="str">
        <f t="shared" si="41"/>
        <v/>
      </c>
      <c r="H2251" s="69"/>
      <c r="I2251" s="69"/>
      <c r="J2251" s="69"/>
      <c r="K2251" s="69"/>
      <c r="L2251" s="69"/>
      <c r="P2251" s="117"/>
      <c r="Q2251" s="69"/>
      <c r="R2251" s="69"/>
      <c r="S2251" s="69"/>
      <c r="T2251" s="69"/>
      <c r="AI2251" s="254"/>
      <c r="AO2251" s="69"/>
    </row>
    <row r="2252" s="67" customFormat="1" customHeight="1" spans="6:41">
      <c r="F2252" s="69"/>
      <c r="G2252" s="262" t="str">
        <f t="shared" si="41"/>
        <v/>
      </c>
      <c r="H2252" s="69"/>
      <c r="I2252" s="69"/>
      <c r="J2252" s="69"/>
      <c r="K2252" s="69"/>
      <c r="L2252" s="69"/>
      <c r="P2252" s="117"/>
      <c r="Q2252" s="69"/>
      <c r="R2252" s="69"/>
      <c r="S2252" s="69"/>
      <c r="T2252" s="69"/>
      <c r="AI2252" s="254"/>
      <c r="AO2252" s="69"/>
    </row>
    <row r="2253" s="67" customFormat="1" customHeight="1" spans="6:41">
      <c r="F2253" s="69"/>
      <c r="G2253" s="262" t="str">
        <f t="shared" si="41"/>
        <v/>
      </c>
      <c r="H2253" s="69"/>
      <c r="I2253" s="69"/>
      <c r="J2253" s="69"/>
      <c r="K2253" s="69"/>
      <c r="L2253" s="69"/>
      <c r="P2253" s="117"/>
      <c r="Q2253" s="69"/>
      <c r="R2253" s="69"/>
      <c r="S2253" s="69"/>
      <c r="T2253" s="69"/>
      <c r="AI2253" s="254"/>
      <c r="AO2253" s="69"/>
    </row>
    <row r="2254" s="67" customFormat="1" customHeight="1" spans="6:41">
      <c r="F2254" s="69"/>
      <c r="G2254" s="262" t="str">
        <f t="shared" si="41"/>
        <v/>
      </c>
      <c r="H2254" s="69"/>
      <c r="I2254" s="69"/>
      <c r="J2254" s="69"/>
      <c r="K2254" s="69"/>
      <c r="L2254" s="69"/>
      <c r="P2254" s="117"/>
      <c r="Q2254" s="69"/>
      <c r="R2254" s="69"/>
      <c r="S2254" s="69"/>
      <c r="T2254" s="69"/>
      <c r="AI2254" s="254"/>
      <c r="AO2254" s="69"/>
    </row>
    <row r="2255" s="67" customFormat="1" customHeight="1" spans="6:41">
      <c r="F2255" s="69"/>
      <c r="G2255" s="262" t="str">
        <f t="shared" si="41"/>
        <v/>
      </c>
      <c r="H2255" s="69"/>
      <c r="I2255" s="69"/>
      <c r="J2255" s="69"/>
      <c r="K2255" s="69"/>
      <c r="L2255" s="69"/>
      <c r="P2255" s="117"/>
      <c r="Q2255" s="69"/>
      <c r="R2255" s="69"/>
      <c r="S2255" s="69"/>
      <c r="T2255" s="69"/>
      <c r="AI2255" s="254"/>
      <c r="AO2255" s="69"/>
    </row>
    <row r="2256" s="67" customFormat="1" customHeight="1" spans="6:41">
      <c r="F2256" s="69"/>
      <c r="G2256" s="262" t="str">
        <f t="shared" si="41"/>
        <v/>
      </c>
      <c r="H2256" s="69"/>
      <c r="I2256" s="69"/>
      <c r="J2256" s="69"/>
      <c r="K2256" s="69"/>
      <c r="L2256" s="69"/>
      <c r="P2256" s="117"/>
      <c r="Q2256" s="69"/>
      <c r="R2256" s="69"/>
      <c r="S2256" s="69"/>
      <c r="T2256" s="69"/>
      <c r="AI2256" s="254"/>
      <c r="AO2256" s="69"/>
    </row>
    <row r="2257" s="67" customFormat="1" customHeight="1" spans="6:41">
      <c r="F2257" s="69"/>
      <c r="G2257" s="262" t="str">
        <f t="shared" si="41"/>
        <v/>
      </c>
      <c r="H2257" s="69"/>
      <c r="I2257" s="69"/>
      <c r="J2257" s="69"/>
      <c r="K2257" s="69"/>
      <c r="L2257" s="69"/>
      <c r="P2257" s="117"/>
      <c r="Q2257" s="69"/>
      <c r="R2257" s="69"/>
      <c r="S2257" s="69"/>
      <c r="T2257" s="69"/>
      <c r="AI2257" s="254"/>
      <c r="AO2257" s="69"/>
    </row>
    <row r="2258" s="67" customFormat="1" customHeight="1" spans="6:41">
      <c r="F2258" s="69"/>
      <c r="G2258" s="262" t="str">
        <f t="shared" si="41"/>
        <v/>
      </c>
      <c r="H2258" s="69"/>
      <c r="I2258" s="69"/>
      <c r="J2258" s="69"/>
      <c r="K2258" s="69"/>
      <c r="L2258" s="69"/>
      <c r="P2258" s="117"/>
      <c r="Q2258" s="69"/>
      <c r="R2258" s="69"/>
      <c r="S2258" s="69"/>
      <c r="T2258" s="69"/>
      <c r="AI2258" s="254"/>
      <c r="AO2258" s="69"/>
    </row>
    <row r="2259" s="67" customFormat="1" customHeight="1" spans="6:41">
      <c r="F2259" s="69"/>
      <c r="G2259" s="262" t="str">
        <f t="shared" si="41"/>
        <v/>
      </c>
      <c r="H2259" s="69"/>
      <c r="I2259" s="69"/>
      <c r="J2259" s="69"/>
      <c r="K2259" s="69"/>
      <c r="L2259" s="69"/>
      <c r="P2259" s="117"/>
      <c r="Q2259" s="69"/>
      <c r="R2259" s="69"/>
      <c r="S2259" s="69"/>
      <c r="T2259" s="69"/>
      <c r="AI2259" s="254"/>
      <c r="AO2259" s="69"/>
    </row>
    <row r="2260" s="67" customFormat="1" customHeight="1" spans="6:41">
      <c r="F2260" s="69"/>
      <c r="G2260" s="262" t="str">
        <f t="shared" si="41"/>
        <v/>
      </c>
      <c r="H2260" s="69"/>
      <c r="I2260" s="69"/>
      <c r="J2260" s="69"/>
      <c r="K2260" s="69"/>
      <c r="L2260" s="69"/>
      <c r="P2260" s="117"/>
      <c r="Q2260" s="69"/>
      <c r="R2260" s="69"/>
      <c r="S2260" s="69"/>
      <c r="T2260" s="69"/>
      <c r="AI2260" s="254"/>
      <c r="AO2260" s="69"/>
    </row>
    <row r="2261" s="67" customFormat="1" customHeight="1" spans="6:41">
      <c r="F2261" s="69"/>
      <c r="G2261" s="262" t="str">
        <f t="shared" si="41"/>
        <v/>
      </c>
      <c r="H2261" s="69"/>
      <c r="I2261" s="69"/>
      <c r="J2261" s="69"/>
      <c r="K2261" s="69"/>
      <c r="L2261" s="69"/>
      <c r="P2261" s="117"/>
      <c r="Q2261" s="69"/>
      <c r="R2261" s="69"/>
      <c r="S2261" s="69"/>
      <c r="T2261" s="69"/>
      <c r="AI2261" s="254"/>
      <c r="AO2261" s="69"/>
    </row>
    <row r="2262" s="67" customFormat="1" customHeight="1" spans="6:41">
      <c r="F2262" s="69"/>
      <c r="G2262" s="262" t="str">
        <f t="shared" si="41"/>
        <v/>
      </c>
      <c r="H2262" s="69"/>
      <c r="I2262" s="69"/>
      <c r="J2262" s="69"/>
      <c r="K2262" s="69"/>
      <c r="L2262" s="69"/>
      <c r="P2262" s="117"/>
      <c r="Q2262" s="69"/>
      <c r="R2262" s="69"/>
      <c r="S2262" s="69"/>
      <c r="T2262" s="69"/>
      <c r="AI2262" s="254"/>
      <c r="AO2262" s="69"/>
    </row>
    <row r="2263" s="67" customFormat="1" customHeight="1" spans="6:41">
      <c r="F2263" s="69"/>
      <c r="G2263" s="262" t="str">
        <f t="shared" si="41"/>
        <v/>
      </c>
      <c r="H2263" s="69"/>
      <c r="I2263" s="69"/>
      <c r="J2263" s="69"/>
      <c r="K2263" s="69"/>
      <c r="L2263" s="69"/>
      <c r="P2263" s="117"/>
      <c r="Q2263" s="69"/>
      <c r="R2263" s="69"/>
      <c r="S2263" s="69"/>
      <c r="T2263" s="69"/>
      <c r="AI2263" s="254"/>
      <c r="AO2263" s="69"/>
    </row>
    <row r="2264" s="67" customFormat="1" customHeight="1" spans="6:41">
      <c r="F2264" s="69"/>
      <c r="G2264" s="262" t="str">
        <f t="shared" si="41"/>
        <v/>
      </c>
      <c r="H2264" s="69"/>
      <c r="I2264" s="69"/>
      <c r="J2264" s="69"/>
      <c r="K2264" s="69"/>
      <c r="L2264" s="69"/>
      <c r="P2264" s="117"/>
      <c r="Q2264" s="69"/>
      <c r="R2264" s="69"/>
      <c r="S2264" s="69"/>
      <c r="T2264" s="69"/>
      <c r="AI2264" s="254"/>
      <c r="AO2264" s="69"/>
    </row>
    <row r="2265" s="67" customFormat="1" customHeight="1" spans="6:41">
      <c r="F2265" s="69"/>
      <c r="G2265" s="262" t="str">
        <f t="shared" si="41"/>
        <v/>
      </c>
      <c r="H2265" s="69"/>
      <c r="I2265" s="69"/>
      <c r="J2265" s="69"/>
      <c r="K2265" s="69"/>
      <c r="L2265" s="69"/>
      <c r="P2265" s="117"/>
      <c r="Q2265" s="69"/>
      <c r="R2265" s="69"/>
      <c r="S2265" s="69"/>
      <c r="T2265" s="69"/>
      <c r="AI2265" s="254"/>
      <c r="AO2265" s="69"/>
    </row>
    <row r="2266" s="67" customFormat="1" customHeight="1" spans="6:41">
      <c r="F2266" s="69"/>
      <c r="G2266" s="262" t="str">
        <f t="shared" si="41"/>
        <v/>
      </c>
      <c r="H2266" s="69"/>
      <c r="I2266" s="69"/>
      <c r="J2266" s="69"/>
      <c r="K2266" s="69"/>
      <c r="L2266" s="69"/>
      <c r="P2266" s="117"/>
      <c r="Q2266" s="69"/>
      <c r="R2266" s="69"/>
      <c r="S2266" s="69"/>
      <c r="T2266" s="69"/>
      <c r="AI2266" s="254"/>
      <c r="AO2266" s="69"/>
    </row>
    <row r="2267" s="67" customFormat="1" customHeight="1" spans="6:41">
      <c r="F2267" s="69"/>
      <c r="G2267" s="262" t="str">
        <f t="shared" si="41"/>
        <v/>
      </c>
      <c r="H2267" s="69"/>
      <c r="I2267" s="69"/>
      <c r="J2267" s="69"/>
      <c r="K2267" s="69"/>
      <c r="L2267" s="69"/>
      <c r="P2267" s="117"/>
      <c r="Q2267" s="69"/>
      <c r="R2267" s="69"/>
      <c r="S2267" s="69"/>
      <c r="T2267" s="69"/>
      <c r="AI2267" s="254"/>
      <c r="AO2267" s="69"/>
    </row>
    <row r="2268" s="67" customFormat="1" customHeight="1" spans="6:41">
      <c r="F2268" s="69"/>
      <c r="G2268" s="262" t="str">
        <f t="shared" si="41"/>
        <v/>
      </c>
      <c r="H2268" s="69"/>
      <c r="I2268" s="69"/>
      <c r="J2268" s="69"/>
      <c r="K2268" s="69"/>
      <c r="L2268" s="69"/>
      <c r="P2268" s="117"/>
      <c r="Q2268" s="69"/>
      <c r="R2268" s="69"/>
      <c r="S2268" s="69"/>
      <c r="T2268" s="69"/>
      <c r="AI2268" s="254"/>
      <c r="AO2268" s="69"/>
    </row>
    <row r="2269" s="67" customFormat="1" customHeight="1" spans="6:41">
      <c r="F2269" s="69"/>
      <c r="G2269" s="262" t="str">
        <f t="shared" si="41"/>
        <v/>
      </c>
      <c r="H2269" s="69"/>
      <c r="I2269" s="69"/>
      <c r="J2269" s="69"/>
      <c r="K2269" s="69"/>
      <c r="L2269" s="69"/>
      <c r="P2269" s="117"/>
      <c r="Q2269" s="69"/>
      <c r="R2269" s="69"/>
      <c r="S2269" s="69"/>
      <c r="T2269" s="69"/>
      <c r="AI2269" s="254"/>
      <c r="AO2269" s="69"/>
    </row>
    <row r="2270" s="67" customFormat="1" customHeight="1" spans="6:41">
      <c r="F2270" s="69"/>
      <c r="G2270" s="262" t="str">
        <f t="shared" si="41"/>
        <v/>
      </c>
      <c r="H2270" s="69"/>
      <c r="I2270" s="69"/>
      <c r="J2270" s="69"/>
      <c r="K2270" s="69"/>
      <c r="L2270" s="69"/>
      <c r="P2270" s="117"/>
      <c r="Q2270" s="69"/>
      <c r="R2270" s="69"/>
      <c r="S2270" s="69"/>
      <c r="T2270" s="69"/>
      <c r="AI2270" s="254"/>
      <c r="AO2270" s="69"/>
    </row>
    <row r="2271" s="67" customFormat="1" customHeight="1" spans="6:41">
      <c r="F2271" s="69"/>
      <c r="G2271" s="262" t="str">
        <f t="shared" si="41"/>
        <v/>
      </c>
      <c r="H2271" s="69"/>
      <c r="I2271" s="69"/>
      <c r="J2271" s="69"/>
      <c r="K2271" s="69"/>
      <c r="L2271" s="69"/>
      <c r="P2271" s="117"/>
      <c r="Q2271" s="69"/>
      <c r="R2271" s="69"/>
      <c r="S2271" s="69"/>
      <c r="T2271" s="69"/>
      <c r="AI2271" s="254"/>
      <c r="AO2271" s="69"/>
    </row>
    <row r="2272" s="67" customFormat="1" customHeight="1" spans="6:41">
      <c r="F2272" s="69"/>
      <c r="G2272" s="262" t="str">
        <f t="shared" si="41"/>
        <v/>
      </c>
      <c r="H2272" s="69"/>
      <c r="I2272" s="69"/>
      <c r="J2272" s="69"/>
      <c r="K2272" s="69"/>
      <c r="L2272" s="69"/>
      <c r="P2272" s="117"/>
      <c r="Q2272" s="69"/>
      <c r="R2272" s="69"/>
      <c r="S2272" s="69"/>
      <c r="T2272" s="69"/>
      <c r="AI2272" s="254"/>
      <c r="AO2272" s="69"/>
    </row>
    <row r="2273" s="67" customFormat="1" customHeight="1" spans="6:41">
      <c r="F2273" s="69"/>
      <c r="G2273" s="262" t="str">
        <f t="shared" si="41"/>
        <v/>
      </c>
      <c r="H2273" s="69"/>
      <c r="I2273" s="69"/>
      <c r="J2273" s="69"/>
      <c r="K2273" s="69"/>
      <c r="L2273" s="69"/>
      <c r="P2273" s="117"/>
      <c r="Q2273" s="69"/>
      <c r="R2273" s="69"/>
      <c r="S2273" s="69"/>
      <c r="T2273" s="69"/>
      <c r="AI2273" s="254"/>
      <c r="AO2273" s="69"/>
    </row>
    <row r="2274" s="67" customFormat="1" customHeight="1" spans="6:41">
      <c r="F2274" s="69"/>
      <c r="G2274" s="262" t="str">
        <f t="shared" si="41"/>
        <v/>
      </c>
      <c r="H2274" s="69"/>
      <c r="I2274" s="69"/>
      <c r="J2274" s="69"/>
      <c r="K2274" s="69"/>
      <c r="L2274" s="69"/>
      <c r="P2274" s="117"/>
      <c r="Q2274" s="69"/>
      <c r="R2274" s="69"/>
      <c r="S2274" s="69"/>
      <c r="T2274" s="69"/>
      <c r="AI2274" s="254"/>
      <c r="AO2274" s="69"/>
    </row>
    <row r="2275" s="67" customFormat="1" customHeight="1" spans="6:41">
      <c r="F2275" s="69"/>
      <c r="G2275" s="262" t="str">
        <f t="shared" si="41"/>
        <v/>
      </c>
      <c r="H2275" s="69"/>
      <c r="I2275" s="69"/>
      <c r="J2275" s="69"/>
      <c r="K2275" s="69"/>
      <c r="L2275" s="69"/>
      <c r="P2275" s="117"/>
      <c r="Q2275" s="69"/>
      <c r="R2275" s="69"/>
      <c r="S2275" s="69"/>
      <c r="T2275" s="69"/>
      <c r="AI2275" s="254"/>
      <c r="AO2275" s="69"/>
    </row>
    <row r="2276" s="67" customFormat="1" customHeight="1" spans="6:41">
      <c r="F2276" s="69"/>
      <c r="G2276" s="262" t="str">
        <f t="shared" si="41"/>
        <v/>
      </c>
      <c r="H2276" s="69"/>
      <c r="I2276" s="69"/>
      <c r="J2276" s="69"/>
      <c r="K2276" s="69"/>
      <c r="L2276" s="69"/>
      <c r="P2276" s="117"/>
      <c r="Q2276" s="69"/>
      <c r="R2276" s="69"/>
      <c r="S2276" s="69"/>
      <c r="T2276" s="69"/>
      <c r="AI2276" s="254"/>
      <c r="AO2276" s="69"/>
    </row>
    <row r="2277" s="67" customFormat="1" customHeight="1" spans="6:41">
      <c r="F2277" s="69"/>
      <c r="G2277" s="262" t="str">
        <f t="shared" si="41"/>
        <v/>
      </c>
      <c r="H2277" s="69"/>
      <c r="I2277" s="69"/>
      <c r="J2277" s="69"/>
      <c r="K2277" s="69"/>
      <c r="L2277" s="69"/>
      <c r="P2277" s="117"/>
      <c r="Q2277" s="69"/>
      <c r="R2277" s="69"/>
      <c r="S2277" s="69"/>
      <c r="T2277" s="69"/>
      <c r="AI2277" s="254"/>
      <c r="AO2277" s="69"/>
    </row>
    <row r="2278" s="67" customFormat="1" customHeight="1" spans="6:41">
      <c r="F2278" s="69"/>
      <c r="G2278" s="262" t="str">
        <f t="shared" si="41"/>
        <v/>
      </c>
      <c r="H2278" s="69"/>
      <c r="I2278" s="69"/>
      <c r="J2278" s="69"/>
      <c r="K2278" s="69"/>
      <c r="L2278" s="69"/>
      <c r="P2278" s="117"/>
      <c r="Q2278" s="69"/>
      <c r="R2278" s="69"/>
      <c r="S2278" s="69"/>
      <c r="T2278" s="69"/>
      <c r="AI2278" s="254"/>
      <c r="AO2278" s="69"/>
    </row>
    <row r="2279" s="67" customFormat="1" customHeight="1" spans="6:41">
      <c r="F2279" s="69"/>
      <c r="G2279" s="262" t="str">
        <f t="shared" si="41"/>
        <v/>
      </c>
      <c r="H2279" s="69"/>
      <c r="I2279" s="69"/>
      <c r="J2279" s="69"/>
      <c r="K2279" s="69"/>
      <c r="L2279" s="69"/>
      <c r="P2279" s="117"/>
      <c r="Q2279" s="69"/>
      <c r="R2279" s="69"/>
      <c r="S2279" s="69"/>
      <c r="T2279" s="69"/>
      <c r="AI2279" s="254"/>
      <c r="AO2279" s="69"/>
    </row>
    <row r="2280" s="67" customFormat="1" customHeight="1" spans="6:41">
      <c r="F2280" s="69"/>
      <c r="G2280" s="262" t="str">
        <f t="shared" si="41"/>
        <v/>
      </c>
      <c r="H2280" s="69"/>
      <c r="I2280" s="69"/>
      <c r="J2280" s="69"/>
      <c r="K2280" s="69"/>
      <c r="L2280" s="69"/>
      <c r="P2280" s="117"/>
      <c r="Q2280" s="69"/>
      <c r="R2280" s="69"/>
      <c r="S2280" s="69"/>
      <c r="T2280" s="69"/>
      <c r="AI2280" s="254"/>
      <c r="AO2280" s="69"/>
    </row>
    <row r="2281" s="67" customFormat="1" customHeight="1" spans="6:41">
      <c r="F2281" s="69"/>
      <c r="G2281" s="262" t="str">
        <f t="shared" si="41"/>
        <v/>
      </c>
      <c r="H2281" s="69"/>
      <c r="I2281" s="69"/>
      <c r="J2281" s="69"/>
      <c r="K2281" s="69"/>
      <c r="L2281" s="69"/>
      <c r="P2281" s="117"/>
      <c r="Q2281" s="69"/>
      <c r="R2281" s="69"/>
      <c r="S2281" s="69"/>
      <c r="T2281" s="69"/>
      <c r="AI2281" s="254"/>
      <c r="AO2281" s="69"/>
    </row>
    <row r="2282" s="67" customFormat="1" customHeight="1" spans="6:41">
      <c r="F2282" s="69"/>
      <c r="G2282" s="262" t="str">
        <f t="shared" si="41"/>
        <v/>
      </c>
      <c r="H2282" s="69"/>
      <c r="I2282" s="69"/>
      <c r="J2282" s="69"/>
      <c r="K2282" s="69"/>
      <c r="L2282" s="69"/>
      <c r="P2282" s="117"/>
      <c r="Q2282" s="69"/>
      <c r="R2282" s="69"/>
      <c r="S2282" s="69"/>
      <c r="T2282" s="69"/>
      <c r="AI2282" s="254"/>
      <c r="AO2282" s="69"/>
    </row>
    <row r="2283" s="67" customFormat="1" customHeight="1" spans="6:41">
      <c r="F2283" s="69"/>
      <c r="G2283" s="262" t="str">
        <f t="shared" si="41"/>
        <v/>
      </c>
      <c r="H2283" s="69"/>
      <c r="I2283" s="69"/>
      <c r="J2283" s="69"/>
      <c r="K2283" s="69"/>
      <c r="L2283" s="69"/>
      <c r="P2283" s="117"/>
      <c r="Q2283" s="69"/>
      <c r="R2283" s="69"/>
      <c r="S2283" s="69"/>
      <c r="T2283" s="69"/>
      <c r="AI2283" s="254"/>
      <c r="AO2283" s="69"/>
    </row>
    <row r="2284" s="67" customFormat="1" customHeight="1" spans="6:41">
      <c r="F2284" s="69"/>
      <c r="G2284" s="262" t="str">
        <f t="shared" si="41"/>
        <v/>
      </c>
      <c r="H2284" s="69"/>
      <c r="I2284" s="69"/>
      <c r="J2284" s="69"/>
      <c r="K2284" s="69"/>
      <c r="L2284" s="69"/>
      <c r="P2284" s="117"/>
      <c r="Q2284" s="69"/>
      <c r="R2284" s="69"/>
      <c r="S2284" s="69"/>
      <c r="T2284" s="69"/>
      <c r="AI2284" s="254"/>
      <c r="AO2284" s="69"/>
    </row>
    <row r="2285" s="67" customFormat="1" customHeight="1" spans="6:41">
      <c r="F2285" s="69"/>
      <c r="G2285" s="262" t="str">
        <f t="shared" si="41"/>
        <v/>
      </c>
      <c r="H2285" s="69"/>
      <c r="I2285" s="69"/>
      <c r="J2285" s="69"/>
      <c r="K2285" s="69"/>
      <c r="L2285" s="69"/>
      <c r="P2285" s="117"/>
      <c r="Q2285" s="69"/>
      <c r="R2285" s="69"/>
      <c r="S2285" s="69"/>
      <c r="T2285" s="69"/>
      <c r="AI2285" s="254"/>
      <c r="AO2285" s="69"/>
    </row>
    <row r="2286" s="67" customFormat="1" customHeight="1" spans="6:41">
      <c r="F2286" s="69"/>
      <c r="G2286" s="262" t="str">
        <f t="shared" si="41"/>
        <v/>
      </c>
      <c r="H2286" s="69"/>
      <c r="I2286" s="69"/>
      <c r="J2286" s="69"/>
      <c r="K2286" s="69"/>
      <c r="L2286" s="69"/>
      <c r="P2286" s="117"/>
      <c r="Q2286" s="69"/>
      <c r="R2286" s="69"/>
      <c r="S2286" s="69"/>
      <c r="T2286" s="69"/>
      <c r="AI2286" s="254"/>
      <c r="AO2286" s="69"/>
    </row>
    <row r="2287" s="67" customFormat="1" customHeight="1" spans="6:41">
      <c r="F2287" s="69"/>
      <c r="G2287" s="262" t="str">
        <f t="shared" si="41"/>
        <v/>
      </c>
      <c r="H2287" s="69"/>
      <c r="I2287" s="69"/>
      <c r="J2287" s="69"/>
      <c r="K2287" s="69"/>
      <c r="L2287" s="69"/>
      <c r="P2287" s="117"/>
      <c r="Q2287" s="69"/>
      <c r="R2287" s="69"/>
      <c r="S2287" s="69"/>
      <c r="T2287" s="69"/>
      <c r="AI2287" s="254"/>
      <c r="AO2287" s="69"/>
    </row>
    <row r="2288" s="67" customFormat="1" customHeight="1" spans="6:41">
      <c r="F2288" s="69"/>
      <c r="G2288" s="262" t="str">
        <f t="shared" si="41"/>
        <v/>
      </c>
      <c r="H2288" s="69"/>
      <c r="I2288" s="69"/>
      <c r="J2288" s="69"/>
      <c r="K2288" s="69"/>
      <c r="L2288" s="69"/>
      <c r="P2288" s="117"/>
      <c r="Q2288" s="69"/>
      <c r="R2288" s="69"/>
      <c r="S2288" s="69"/>
      <c r="T2288" s="69"/>
      <c r="AI2288" s="254"/>
      <c r="AO2288" s="69"/>
    </row>
    <row r="2289" s="67" customFormat="1" customHeight="1" spans="6:41">
      <c r="F2289" s="69"/>
      <c r="G2289" s="262" t="str">
        <f t="shared" si="41"/>
        <v/>
      </c>
      <c r="H2289" s="69"/>
      <c r="I2289" s="69"/>
      <c r="J2289" s="69"/>
      <c r="K2289" s="69"/>
      <c r="L2289" s="69"/>
      <c r="P2289" s="117"/>
      <c r="Q2289" s="69"/>
      <c r="R2289" s="69"/>
      <c r="S2289" s="69"/>
      <c r="T2289" s="69"/>
      <c r="AI2289" s="254"/>
      <c r="AO2289" s="69"/>
    </row>
    <row r="2290" s="67" customFormat="1" customHeight="1" spans="6:41">
      <c r="F2290" s="69"/>
      <c r="G2290" s="262" t="str">
        <f t="shared" si="41"/>
        <v/>
      </c>
      <c r="H2290" s="69"/>
      <c r="I2290" s="69"/>
      <c r="J2290" s="69"/>
      <c r="K2290" s="69"/>
      <c r="L2290" s="69"/>
      <c r="P2290" s="117"/>
      <c r="Q2290" s="69"/>
      <c r="R2290" s="69"/>
      <c r="S2290" s="69"/>
      <c r="T2290" s="69"/>
      <c r="AI2290" s="254"/>
      <c r="AO2290" s="69"/>
    </row>
    <row r="2291" s="67" customFormat="1" customHeight="1" spans="6:41">
      <c r="F2291" s="69"/>
      <c r="G2291" s="262" t="str">
        <f t="shared" si="41"/>
        <v/>
      </c>
      <c r="H2291" s="69"/>
      <c r="I2291" s="69"/>
      <c r="J2291" s="69"/>
      <c r="K2291" s="69"/>
      <c r="L2291" s="69"/>
      <c r="P2291" s="117"/>
      <c r="Q2291" s="69"/>
      <c r="R2291" s="69"/>
      <c r="S2291" s="69"/>
      <c r="T2291" s="69"/>
      <c r="AI2291" s="254"/>
      <c r="AO2291" s="69"/>
    </row>
    <row r="2292" s="67" customFormat="1" customHeight="1" spans="6:41">
      <c r="F2292" s="69"/>
      <c r="G2292" s="262" t="str">
        <f t="shared" si="41"/>
        <v/>
      </c>
      <c r="H2292" s="69"/>
      <c r="I2292" s="69"/>
      <c r="J2292" s="69"/>
      <c r="K2292" s="69"/>
      <c r="L2292" s="69"/>
      <c r="P2292" s="117"/>
      <c r="Q2292" s="69"/>
      <c r="R2292" s="69"/>
      <c r="S2292" s="69"/>
      <c r="T2292" s="69"/>
      <c r="AI2292" s="254"/>
      <c r="AO2292" s="69"/>
    </row>
    <row r="2293" s="67" customFormat="1" customHeight="1" spans="6:41">
      <c r="F2293" s="69"/>
      <c r="G2293" s="262" t="str">
        <f t="shared" si="41"/>
        <v/>
      </c>
      <c r="H2293" s="69"/>
      <c r="I2293" s="69"/>
      <c r="J2293" s="69"/>
      <c r="K2293" s="69"/>
      <c r="L2293" s="69"/>
      <c r="P2293" s="117"/>
      <c r="Q2293" s="69"/>
      <c r="R2293" s="69"/>
      <c r="S2293" s="69"/>
      <c r="T2293" s="69"/>
      <c r="AI2293" s="254"/>
      <c r="AO2293" s="69"/>
    </row>
    <row r="2294" s="67" customFormat="1" customHeight="1" spans="6:41">
      <c r="F2294" s="69"/>
      <c r="G2294" s="262" t="str">
        <f t="shared" si="41"/>
        <v/>
      </c>
      <c r="H2294" s="69"/>
      <c r="I2294" s="69"/>
      <c r="J2294" s="69"/>
      <c r="K2294" s="69"/>
      <c r="L2294" s="69"/>
      <c r="P2294" s="117"/>
      <c r="Q2294" s="69"/>
      <c r="R2294" s="69"/>
      <c r="S2294" s="69"/>
      <c r="T2294" s="69"/>
      <c r="AI2294" s="254"/>
      <c r="AO2294" s="69"/>
    </row>
    <row r="2295" s="67" customFormat="1" customHeight="1" spans="6:41">
      <c r="F2295" s="69"/>
      <c r="G2295" s="262" t="str">
        <f t="shared" si="41"/>
        <v/>
      </c>
      <c r="H2295" s="69"/>
      <c r="I2295" s="69"/>
      <c r="J2295" s="69"/>
      <c r="K2295" s="69"/>
      <c r="L2295" s="69"/>
      <c r="P2295" s="117"/>
      <c r="Q2295" s="69"/>
      <c r="R2295" s="69"/>
      <c r="S2295" s="69"/>
      <c r="T2295" s="69"/>
      <c r="AI2295" s="254"/>
      <c r="AO2295" s="69"/>
    </row>
    <row r="2296" s="67" customFormat="1" customHeight="1" spans="6:41">
      <c r="F2296" s="69"/>
      <c r="G2296" s="262" t="str">
        <f t="shared" si="41"/>
        <v/>
      </c>
      <c r="H2296" s="69"/>
      <c r="I2296" s="69"/>
      <c r="J2296" s="69"/>
      <c r="K2296" s="69"/>
      <c r="L2296" s="69"/>
      <c r="P2296" s="117"/>
      <c r="Q2296" s="69"/>
      <c r="R2296" s="69"/>
      <c r="S2296" s="69"/>
      <c r="T2296" s="69"/>
      <c r="AI2296" s="254"/>
      <c r="AO2296" s="69"/>
    </row>
    <row r="2297" s="67" customFormat="1" customHeight="1" spans="6:41">
      <c r="F2297" s="69"/>
      <c r="G2297" s="262" t="str">
        <f t="shared" si="41"/>
        <v/>
      </c>
      <c r="H2297" s="69"/>
      <c r="I2297" s="69"/>
      <c r="J2297" s="69"/>
      <c r="K2297" s="69"/>
      <c r="L2297" s="69"/>
      <c r="P2297" s="117"/>
      <c r="Q2297" s="69"/>
      <c r="R2297" s="69"/>
      <c r="S2297" s="69"/>
      <c r="T2297" s="69"/>
      <c r="AI2297" s="254"/>
      <c r="AO2297" s="69"/>
    </row>
    <row r="2298" s="67" customFormat="1" customHeight="1" spans="6:41">
      <c r="F2298" s="69"/>
      <c r="G2298" s="262" t="str">
        <f t="shared" si="41"/>
        <v/>
      </c>
      <c r="H2298" s="69"/>
      <c r="I2298" s="69"/>
      <c r="J2298" s="69"/>
      <c r="K2298" s="69"/>
      <c r="L2298" s="69"/>
      <c r="P2298" s="117"/>
      <c r="Q2298" s="69"/>
      <c r="R2298" s="69"/>
      <c r="S2298" s="69"/>
      <c r="T2298" s="69"/>
      <c r="AI2298" s="254"/>
      <c r="AO2298" s="69"/>
    </row>
    <row r="2299" s="67" customFormat="1" customHeight="1" spans="6:41">
      <c r="F2299" s="69"/>
      <c r="G2299" s="262" t="str">
        <f t="shared" si="41"/>
        <v/>
      </c>
      <c r="H2299" s="69"/>
      <c r="I2299" s="69"/>
      <c r="J2299" s="69"/>
      <c r="K2299" s="69"/>
      <c r="L2299" s="69"/>
      <c r="P2299" s="117"/>
      <c r="Q2299" s="69"/>
      <c r="R2299" s="69"/>
      <c r="S2299" s="69"/>
      <c r="T2299" s="69"/>
      <c r="AI2299" s="254"/>
      <c r="AO2299" s="69"/>
    </row>
    <row r="2300" s="67" customFormat="1" customHeight="1" spans="6:41">
      <c r="F2300" s="69"/>
      <c r="G2300" s="262" t="str">
        <f t="shared" si="41"/>
        <v/>
      </c>
      <c r="H2300" s="69"/>
      <c r="I2300" s="69"/>
      <c r="J2300" s="69"/>
      <c r="K2300" s="69"/>
      <c r="L2300" s="69"/>
      <c r="P2300" s="117"/>
      <c r="Q2300" s="69"/>
      <c r="R2300" s="69"/>
      <c r="S2300" s="69"/>
      <c r="T2300" s="69"/>
      <c r="AI2300" s="254"/>
      <c r="AO2300" s="69"/>
    </row>
    <row r="2301" s="67" customFormat="1" customHeight="1" spans="6:41">
      <c r="F2301" s="69"/>
      <c r="G2301" s="262" t="str">
        <f t="shared" si="41"/>
        <v/>
      </c>
      <c r="H2301" s="69"/>
      <c r="I2301" s="69"/>
      <c r="J2301" s="69"/>
      <c r="K2301" s="69"/>
      <c r="L2301" s="69"/>
      <c r="P2301" s="117"/>
      <c r="Q2301" s="69"/>
      <c r="R2301" s="69"/>
      <c r="S2301" s="69"/>
      <c r="T2301" s="69"/>
      <c r="AI2301" s="254"/>
      <c r="AO2301" s="69"/>
    </row>
    <row r="2302" s="67" customFormat="1" customHeight="1" spans="6:41">
      <c r="F2302" s="69"/>
      <c r="G2302" s="262" t="str">
        <f t="shared" si="41"/>
        <v/>
      </c>
      <c r="H2302" s="69"/>
      <c r="I2302" s="69"/>
      <c r="J2302" s="69"/>
      <c r="K2302" s="69"/>
      <c r="L2302" s="69"/>
      <c r="P2302" s="117"/>
      <c r="Q2302" s="69"/>
      <c r="R2302" s="69"/>
      <c r="S2302" s="69"/>
      <c r="T2302" s="69"/>
      <c r="AI2302" s="254"/>
      <c r="AO2302" s="69"/>
    </row>
    <row r="2303" s="67" customFormat="1" customHeight="1" spans="6:41">
      <c r="F2303" s="69"/>
      <c r="G2303" s="262" t="str">
        <f t="shared" si="41"/>
        <v/>
      </c>
      <c r="H2303" s="69"/>
      <c r="I2303" s="69"/>
      <c r="J2303" s="69"/>
      <c r="K2303" s="69"/>
      <c r="L2303" s="69"/>
      <c r="P2303" s="117"/>
      <c r="Q2303" s="69"/>
      <c r="R2303" s="69"/>
      <c r="S2303" s="69"/>
      <c r="T2303" s="69"/>
      <c r="AI2303" s="254"/>
      <c r="AO2303" s="69"/>
    </row>
    <row r="2304" s="67" customFormat="1" customHeight="1" spans="6:41">
      <c r="F2304" s="69"/>
      <c r="G2304" s="262" t="str">
        <f t="shared" si="41"/>
        <v/>
      </c>
      <c r="H2304" s="69"/>
      <c r="I2304" s="69"/>
      <c r="J2304" s="69"/>
      <c r="K2304" s="69"/>
      <c r="L2304" s="69"/>
      <c r="P2304" s="117"/>
      <c r="Q2304" s="69"/>
      <c r="R2304" s="69"/>
      <c r="S2304" s="69"/>
      <c r="T2304" s="69"/>
      <c r="AI2304" s="254"/>
      <c r="AO2304" s="69"/>
    </row>
    <row r="2305" s="67" customFormat="1" customHeight="1" spans="6:41">
      <c r="F2305" s="69"/>
      <c r="G2305" s="262" t="str">
        <f t="shared" si="41"/>
        <v/>
      </c>
      <c r="H2305" s="69"/>
      <c r="I2305" s="69"/>
      <c r="J2305" s="69"/>
      <c r="K2305" s="69"/>
      <c r="L2305" s="69"/>
      <c r="P2305" s="117"/>
      <c r="Q2305" s="69"/>
      <c r="R2305" s="69"/>
      <c r="S2305" s="69"/>
      <c r="T2305" s="69"/>
      <c r="AI2305" s="254"/>
      <c r="AO2305" s="69"/>
    </row>
    <row r="2306" s="67" customFormat="1" customHeight="1" spans="6:41">
      <c r="F2306" s="69"/>
      <c r="G2306" s="262" t="str">
        <f t="shared" ref="G2306:G2369" si="42">IF(H2306="","",IF(H2306=I2306,H2306,_xlfn.CONCAT(H2306,"-",I2306)))</f>
        <v/>
      </c>
      <c r="H2306" s="69"/>
      <c r="I2306" s="69"/>
      <c r="J2306" s="69"/>
      <c r="K2306" s="69"/>
      <c r="L2306" s="69"/>
      <c r="P2306" s="117"/>
      <c r="Q2306" s="69"/>
      <c r="R2306" s="69"/>
      <c r="S2306" s="69"/>
      <c r="T2306" s="69"/>
      <c r="AI2306" s="254"/>
      <c r="AO2306" s="69"/>
    </row>
    <row r="2307" s="67" customFormat="1" customHeight="1" spans="6:41">
      <c r="F2307" s="69"/>
      <c r="G2307" s="262" t="str">
        <f t="shared" si="42"/>
        <v/>
      </c>
      <c r="H2307" s="69"/>
      <c r="I2307" s="69"/>
      <c r="J2307" s="69"/>
      <c r="K2307" s="69"/>
      <c r="L2307" s="69"/>
      <c r="P2307" s="117"/>
      <c r="Q2307" s="69"/>
      <c r="R2307" s="69"/>
      <c r="S2307" s="69"/>
      <c r="T2307" s="69"/>
      <c r="AI2307" s="254"/>
      <c r="AO2307" s="69"/>
    </row>
    <row r="2308" s="67" customFormat="1" customHeight="1" spans="6:41">
      <c r="F2308" s="69"/>
      <c r="G2308" s="262" t="str">
        <f t="shared" si="42"/>
        <v/>
      </c>
      <c r="H2308" s="69"/>
      <c r="I2308" s="69"/>
      <c r="J2308" s="69"/>
      <c r="K2308" s="69"/>
      <c r="L2308" s="69"/>
      <c r="P2308" s="117"/>
      <c r="Q2308" s="69"/>
      <c r="R2308" s="69"/>
      <c r="S2308" s="69"/>
      <c r="T2308" s="69"/>
      <c r="AI2308" s="254"/>
      <c r="AO2308" s="69"/>
    </row>
    <row r="2309" s="67" customFormat="1" customHeight="1" spans="6:41">
      <c r="F2309" s="69"/>
      <c r="G2309" s="262" t="str">
        <f t="shared" si="42"/>
        <v/>
      </c>
      <c r="H2309" s="69"/>
      <c r="I2309" s="69"/>
      <c r="J2309" s="69"/>
      <c r="K2309" s="69"/>
      <c r="L2309" s="69"/>
      <c r="P2309" s="117"/>
      <c r="Q2309" s="69"/>
      <c r="R2309" s="69"/>
      <c r="S2309" s="69"/>
      <c r="T2309" s="69"/>
      <c r="AI2309" s="254"/>
      <c r="AO2309" s="69"/>
    </row>
    <row r="2310" s="67" customFormat="1" customHeight="1" spans="6:41">
      <c r="F2310" s="69"/>
      <c r="G2310" s="262" t="str">
        <f t="shared" si="42"/>
        <v/>
      </c>
      <c r="H2310" s="69"/>
      <c r="I2310" s="69"/>
      <c r="J2310" s="69"/>
      <c r="K2310" s="69"/>
      <c r="L2310" s="69"/>
      <c r="P2310" s="117"/>
      <c r="Q2310" s="69"/>
      <c r="R2310" s="69"/>
      <c r="S2310" s="69"/>
      <c r="T2310" s="69"/>
      <c r="AI2310" s="254"/>
      <c r="AO2310" s="69"/>
    </row>
    <row r="2311" s="67" customFormat="1" customHeight="1" spans="6:41">
      <c r="F2311" s="69"/>
      <c r="G2311" s="262" t="str">
        <f t="shared" si="42"/>
        <v/>
      </c>
      <c r="H2311" s="69"/>
      <c r="I2311" s="69"/>
      <c r="J2311" s="69"/>
      <c r="K2311" s="69"/>
      <c r="L2311" s="69"/>
      <c r="P2311" s="117"/>
      <c r="Q2311" s="69"/>
      <c r="R2311" s="69"/>
      <c r="S2311" s="69"/>
      <c r="T2311" s="69"/>
      <c r="AI2311" s="254"/>
      <c r="AO2311" s="69"/>
    </row>
    <row r="2312" s="67" customFormat="1" customHeight="1" spans="6:41">
      <c r="F2312" s="69"/>
      <c r="G2312" s="262" t="str">
        <f t="shared" si="42"/>
        <v/>
      </c>
      <c r="H2312" s="69"/>
      <c r="I2312" s="69"/>
      <c r="J2312" s="69"/>
      <c r="K2312" s="69"/>
      <c r="L2312" s="69"/>
      <c r="P2312" s="117"/>
      <c r="Q2312" s="69"/>
      <c r="R2312" s="69"/>
      <c r="S2312" s="69"/>
      <c r="T2312" s="69"/>
      <c r="AI2312" s="254"/>
      <c r="AO2312" s="69"/>
    </row>
    <row r="2313" s="67" customFormat="1" customHeight="1" spans="6:41">
      <c r="F2313" s="69"/>
      <c r="G2313" s="262" t="str">
        <f t="shared" si="42"/>
        <v/>
      </c>
      <c r="H2313" s="69"/>
      <c r="I2313" s="69"/>
      <c r="J2313" s="69"/>
      <c r="K2313" s="69"/>
      <c r="L2313" s="69"/>
      <c r="P2313" s="117"/>
      <c r="Q2313" s="69"/>
      <c r="R2313" s="69"/>
      <c r="S2313" s="69"/>
      <c r="T2313" s="69"/>
      <c r="AI2313" s="254"/>
      <c r="AO2313" s="69"/>
    </row>
    <row r="2314" s="67" customFormat="1" customHeight="1" spans="6:41">
      <c r="F2314" s="69"/>
      <c r="G2314" s="262" t="str">
        <f t="shared" si="42"/>
        <v/>
      </c>
      <c r="H2314" s="69"/>
      <c r="I2314" s="69"/>
      <c r="J2314" s="69"/>
      <c r="K2314" s="69"/>
      <c r="L2314" s="69"/>
      <c r="P2314" s="117"/>
      <c r="Q2314" s="69"/>
      <c r="R2314" s="69"/>
      <c r="S2314" s="69"/>
      <c r="T2314" s="69"/>
      <c r="AI2314" s="254"/>
      <c r="AO2314" s="69"/>
    </row>
    <row r="2315" s="67" customFormat="1" customHeight="1" spans="6:41">
      <c r="F2315" s="69"/>
      <c r="G2315" s="262" t="str">
        <f t="shared" si="42"/>
        <v/>
      </c>
      <c r="H2315" s="69"/>
      <c r="I2315" s="69"/>
      <c r="J2315" s="69"/>
      <c r="K2315" s="69"/>
      <c r="L2315" s="69"/>
      <c r="P2315" s="117"/>
      <c r="Q2315" s="69"/>
      <c r="R2315" s="69"/>
      <c r="S2315" s="69"/>
      <c r="T2315" s="69"/>
      <c r="AI2315" s="254"/>
      <c r="AO2315" s="69"/>
    </row>
    <row r="2316" s="67" customFormat="1" customHeight="1" spans="6:41">
      <c r="F2316" s="69"/>
      <c r="G2316" s="262" t="str">
        <f t="shared" si="42"/>
        <v/>
      </c>
      <c r="H2316" s="69"/>
      <c r="I2316" s="69"/>
      <c r="J2316" s="69"/>
      <c r="K2316" s="69"/>
      <c r="L2316" s="69"/>
      <c r="P2316" s="117"/>
      <c r="Q2316" s="69"/>
      <c r="R2316" s="69"/>
      <c r="S2316" s="69"/>
      <c r="T2316" s="69"/>
      <c r="AI2316" s="254"/>
      <c r="AO2316" s="69"/>
    </row>
    <row r="2317" s="67" customFormat="1" customHeight="1" spans="6:41">
      <c r="F2317" s="69"/>
      <c r="G2317" s="262" t="str">
        <f t="shared" si="42"/>
        <v/>
      </c>
      <c r="H2317" s="69"/>
      <c r="I2317" s="69"/>
      <c r="J2317" s="69"/>
      <c r="K2317" s="69"/>
      <c r="L2317" s="69"/>
      <c r="P2317" s="117"/>
      <c r="Q2317" s="69"/>
      <c r="R2317" s="69"/>
      <c r="S2317" s="69"/>
      <c r="T2317" s="69"/>
      <c r="AI2317" s="254"/>
      <c r="AO2317" s="69"/>
    </row>
    <row r="2318" s="67" customFormat="1" customHeight="1" spans="6:41">
      <c r="F2318" s="69"/>
      <c r="G2318" s="262" t="str">
        <f t="shared" si="42"/>
        <v/>
      </c>
      <c r="H2318" s="69"/>
      <c r="I2318" s="69"/>
      <c r="J2318" s="69"/>
      <c r="K2318" s="69"/>
      <c r="L2318" s="69"/>
      <c r="P2318" s="117"/>
      <c r="Q2318" s="69"/>
      <c r="R2318" s="69"/>
      <c r="S2318" s="69"/>
      <c r="T2318" s="69"/>
      <c r="AI2318" s="254"/>
      <c r="AO2318" s="69"/>
    </row>
    <row r="2319" s="67" customFormat="1" customHeight="1" spans="6:41">
      <c r="F2319" s="69"/>
      <c r="G2319" s="262" t="str">
        <f t="shared" si="42"/>
        <v/>
      </c>
      <c r="H2319" s="69"/>
      <c r="I2319" s="69"/>
      <c r="J2319" s="69"/>
      <c r="K2319" s="69"/>
      <c r="L2319" s="69"/>
      <c r="P2319" s="117"/>
      <c r="Q2319" s="69"/>
      <c r="R2319" s="69"/>
      <c r="S2319" s="69"/>
      <c r="T2319" s="69"/>
      <c r="AI2319" s="254"/>
      <c r="AO2319" s="69"/>
    </row>
    <row r="2320" s="67" customFormat="1" customHeight="1" spans="6:41">
      <c r="F2320" s="69"/>
      <c r="G2320" s="262" t="str">
        <f t="shared" si="42"/>
        <v/>
      </c>
      <c r="H2320" s="69"/>
      <c r="I2320" s="69"/>
      <c r="J2320" s="69"/>
      <c r="K2320" s="69"/>
      <c r="L2320" s="69"/>
      <c r="P2320" s="117"/>
      <c r="Q2320" s="69"/>
      <c r="R2320" s="69"/>
      <c r="S2320" s="69"/>
      <c r="T2320" s="69"/>
      <c r="AI2320" s="254"/>
      <c r="AO2320" s="69"/>
    </row>
    <row r="2321" s="67" customFormat="1" customHeight="1" spans="6:41">
      <c r="F2321" s="69"/>
      <c r="G2321" s="262" t="str">
        <f t="shared" si="42"/>
        <v/>
      </c>
      <c r="H2321" s="69"/>
      <c r="I2321" s="69"/>
      <c r="J2321" s="69"/>
      <c r="K2321" s="69"/>
      <c r="L2321" s="69"/>
      <c r="P2321" s="117"/>
      <c r="Q2321" s="69"/>
      <c r="R2321" s="69"/>
      <c r="S2321" s="69"/>
      <c r="T2321" s="69"/>
      <c r="AI2321" s="254"/>
      <c r="AO2321" s="69"/>
    </row>
    <row r="2322" s="67" customFormat="1" customHeight="1" spans="6:41">
      <c r="F2322" s="69"/>
      <c r="G2322" s="262" t="str">
        <f t="shared" si="42"/>
        <v/>
      </c>
      <c r="H2322" s="69"/>
      <c r="I2322" s="69"/>
      <c r="J2322" s="69"/>
      <c r="K2322" s="69"/>
      <c r="L2322" s="69"/>
      <c r="P2322" s="117"/>
      <c r="Q2322" s="69"/>
      <c r="R2322" s="69"/>
      <c r="S2322" s="69"/>
      <c r="T2322" s="69"/>
      <c r="AI2322" s="254"/>
      <c r="AO2322" s="69"/>
    </row>
    <row r="2323" s="67" customFormat="1" customHeight="1" spans="6:41">
      <c r="F2323" s="69"/>
      <c r="G2323" s="262" t="str">
        <f t="shared" si="42"/>
        <v/>
      </c>
      <c r="H2323" s="69"/>
      <c r="I2323" s="69"/>
      <c r="J2323" s="69"/>
      <c r="K2323" s="69"/>
      <c r="L2323" s="69"/>
      <c r="P2323" s="117"/>
      <c r="Q2323" s="69"/>
      <c r="R2323" s="69"/>
      <c r="S2323" s="69"/>
      <c r="T2323" s="69"/>
      <c r="AI2323" s="254"/>
      <c r="AO2323" s="69"/>
    </row>
    <row r="2324" s="67" customFormat="1" customHeight="1" spans="6:41">
      <c r="F2324" s="69"/>
      <c r="G2324" s="262" t="str">
        <f t="shared" si="42"/>
        <v/>
      </c>
      <c r="H2324" s="69"/>
      <c r="I2324" s="69"/>
      <c r="J2324" s="69"/>
      <c r="K2324" s="69"/>
      <c r="L2324" s="69"/>
      <c r="P2324" s="117"/>
      <c r="Q2324" s="69"/>
      <c r="R2324" s="69"/>
      <c r="S2324" s="69"/>
      <c r="T2324" s="69"/>
      <c r="AI2324" s="254"/>
      <c r="AO2324" s="69"/>
    </row>
    <row r="2325" s="67" customFormat="1" customHeight="1" spans="6:41">
      <c r="F2325" s="69"/>
      <c r="G2325" s="262" t="str">
        <f t="shared" si="42"/>
        <v/>
      </c>
      <c r="H2325" s="69"/>
      <c r="I2325" s="69"/>
      <c r="J2325" s="69"/>
      <c r="K2325" s="69"/>
      <c r="L2325" s="69"/>
      <c r="P2325" s="117"/>
      <c r="Q2325" s="69"/>
      <c r="R2325" s="69"/>
      <c r="S2325" s="69"/>
      <c r="T2325" s="69"/>
      <c r="AI2325" s="254"/>
      <c r="AO2325" s="69"/>
    </row>
    <row r="2326" s="67" customFormat="1" customHeight="1" spans="6:41">
      <c r="F2326" s="69"/>
      <c r="G2326" s="262" t="str">
        <f t="shared" si="42"/>
        <v/>
      </c>
      <c r="H2326" s="69"/>
      <c r="I2326" s="69"/>
      <c r="J2326" s="69"/>
      <c r="K2326" s="69"/>
      <c r="L2326" s="69"/>
      <c r="P2326" s="117"/>
      <c r="Q2326" s="69"/>
      <c r="R2326" s="69"/>
      <c r="S2326" s="69"/>
      <c r="T2326" s="69"/>
      <c r="AI2326" s="254"/>
      <c r="AO2326" s="69"/>
    </row>
    <row r="2327" s="67" customFormat="1" customHeight="1" spans="6:41">
      <c r="F2327" s="69"/>
      <c r="G2327" s="262" t="str">
        <f t="shared" si="42"/>
        <v/>
      </c>
      <c r="H2327" s="69"/>
      <c r="I2327" s="69"/>
      <c r="J2327" s="69"/>
      <c r="K2327" s="69"/>
      <c r="L2327" s="69"/>
      <c r="P2327" s="117"/>
      <c r="Q2327" s="69"/>
      <c r="R2327" s="69"/>
      <c r="S2327" s="69"/>
      <c r="T2327" s="69"/>
      <c r="AI2327" s="254"/>
      <c r="AO2327" s="69"/>
    </row>
    <row r="2328" s="67" customFormat="1" customHeight="1" spans="6:41">
      <c r="F2328" s="69"/>
      <c r="G2328" s="262" t="str">
        <f t="shared" si="42"/>
        <v/>
      </c>
      <c r="H2328" s="69"/>
      <c r="I2328" s="69"/>
      <c r="J2328" s="69"/>
      <c r="K2328" s="69"/>
      <c r="L2328" s="69"/>
      <c r="P2328" s="117"/>
      <c r="Q2328" s="69"/>
      <c r="R2328" s="69"/>
      <c r="S2328" s="69"/>
      <c r="T2328" s="69"/>
      <c r="AI2328" s="254"/>
      <c r="AO2328" s="69"/>
    </row>
    <row r="2329" s="67" customFormat="1" customHeight="1" spans="6:41">
      <c r="F2329" s="69"/>
      <c r="G2329" s="262" t="str">
        <f t="shared" si="42"/>
        <v/>
      </c>
      <c r="H2329" s="69"/>
      <c r="I2329" s="69"/>
      <c r="J2329" s="69"/>
      <c r="K2329" s="69"/>
      <c r="L2329" s="69"/>
      <c r="P2329" s="117"/>
      <c r="Q2329" s="69"/>
      <c r="R2329" s="69"/>
      <c r="S2329" s="69"/>
      <c r="T2329" s="69"/>
      <c r="AI2329" s="254"/>
      <c r="AO2329" s="69"/>
    </row>
    <row r="2330" s="67" customFormat="1" customHeight="1" spans="6:41">
      <c r="F2330" s="69"/>
      <c r="G2330" s="262" t="str">
        <f t="shared" si="42"/>
        <v/>
      </c>
      <c r="H2330" s="69"/>
      <c r="I2330" s="69"/>
      <c r="J2330" s="69"/>
      <c r="K2330" s="69"/>
      <c r="L2330" s="69"/>
      <c r="P2330" s="117"/>
      <c r="Q2330" s="69"/>
      <c r="R2330" s="69"/>
      <c r="S2330" s="69"/>
      <c r="T2330" s="69"/>
      <c r="AI2330" s="254"/>
      <c r="AO2330" s="69"/>
    </row>
    <row r="2331" s="67" customFormat="1" customHeight="1" spans="6:41">
      <c r="F2331" s="69"/>
      <c r="G2331" s="262" t="str">
        <f t="shared" si="42"/>
        <v/>
      </c>
      <c r="H2331" s="69"/>
      <c r="I2331" s="69"/>
      <c r="J2331" s="69"/>
      <c r="K2331" s="69"/>
      <c r="L2331" s="69"/>
      <c r="P2331" s="117"/>
      <c r="Q2331" s="69"/>
      <c r="R2331" s="69"/>
      <c r="S2331" s="69"/>
      <c r="T2331" s="69"/>
      <c r="AI2331" s="254"/>
      <c r="AO2331" s="69"/>
    </row>
    <row r="2332" s="67" customFormat="1" customHeight="1" spans="6:41">
      <c r="F2332" s="69"/>
      <c r="G2332" s="262" t="str">
        <f t="shared" si="42"/>
        <v/>
      </c>
      <c r="H2332" s="69"/>
      <c r="I2332" s="69"/>
      <c r="J2332" s="69"/>
      <c r="K2332" s="69"/>
      <c r="L2332" s="69"/>
      <c r="P2332" s="117"/>
      <c r="Q2332" s="69"/>
      <c r="R2332" s="69"/>
      <c r="S2332" s="69"/>
      <c r="T2332" s="69"/>
      <c r="AI2332" s="254"/>
      <c r="AO2332" s="69"/>
    </row>
    <row r="2333" s="67" customFormat="1" customHeight="1" spans="6:41">
      <c r="F2333" s="69"/>
      <c r="G2333" s="262" t="str">
        <f t="shared" si="42"/>
        <v/>
      </c>
      <c r="H2333" s="69"/>
      <c r="I2333" s="69"/>
      <c r="J2333" s="69"/>
      <c r="K2333" s="69"/>
      <c r="L2333" s="69"/>
      <c r="P2333" s="117"/>
      <c r="Q2333" s="69"/>
      <c r="R2333" s="69"/>
      <c r="S2333" s="69"/>
      <c r="T2333" s="69"/>
      <c r="AI2333" s="254"/>
      <c r="AO2333" s="69"/>
    </row>
    <row r="2334" s="67" customFormat="1" customHeight="1" spans="6:41">
      <c r="F2334" s="69"/>
      <c r="G2334" s="262" t="str">
        <f t="shared" si="42"/>
        <v/>
      </c>
      <c r="H2334" s="69"/>
      <c r="I2334" s="69"/>
      <c r="J2334" s="69"/>
      <c r="K2334" s="69"/>
      <c r="L2334" s="69"/>
      <c r="P2334" s="117"/>
      <c r="Q2334" s="69"/>
      <c r="R2334" s="69"/>
      <c r="S2334" s="69"/>
      <c r="T2334" s="69"/>
      <c r="AI2334" s="254"/>
      <c r="AO2334" s="69"/>
    </row>
    <row r="2335" s="67" customFormat="1" customHeight="1" spans="6:41">
      <c r="F2335" s="69"/>
      <c r="G2335" s="262" t="str">
        <f t="shared" si="42"/>
        <v/>
      </c>
      <c r="H2335" s="69"/>
      <c r="I2335" s="69"/>
      <c r="J2335" s="69"/>
      <c r="K2335" s="69"/>
      <c r="L2335" s="69"/>
      <c r="P2335" s="117"/>
      <c r="Q2335" s="69"/>
      <c r="R2335" s="69"/>
      <c r="S2335" s="69"/>
      <c r="T2335" s="69"/>
      <c r="AI2335" s="254"/>
      <c r="AO2335" s="69"/>
    </row>
    <row r="2336" s="67" customFormat="1" customHeight="1" spans="6:41">
      <c r="F2336" s="69"/>
      <c r="G2336" s="262" t="str">
        <f t="shared" si="42"/>
        <v/>
      </c>
      <c r="H2336" s="69"/>
      <c r="I2336" s="69"/>
      <c r="J2336" s="69"/>
      <c r="K2336" s="69"/>
      <c r="L2336" s="69"/>
      <c r="P2336" s="117"/>
      <c r="Q2336" s="69"/>
      <c r="R2336" s="69"/>
      <c r="S2336" s="69"/>
      <c r="T2336" s="69"/>
      <c r="AI2336" s="254"/>
      <c r="AO2336" s="69"/>
    </row>
    <row r="2337" s="67" customFormat="1" customHeight="1" spans="6:41">
      <c r="F2337" s="69"/>
      <c r="G2337" s="262" t="str">
        <f t="shared" si="42"/>
        <v/>
      </c>
      <c r="H2337" s="69"/>
      <c r="I2337" s="69"/>
      <c r="J2337" s="69"/>
      <c r="K2337" s="69"/>
      <c r="L2337" s="69"/>
      <c r="P2337" s="117"/>
      <c r="Q2337" s="69"/>
      <c r="R2337" s="69"/>
      <c r="S2337" s="69"/>
      <c r="T2337" s="69"/>
      <c r="AI2337" s="254"/>
      <c r="AO2337" s="69"/>
    </row>
    <row r="2338" s="67" customFormat="1" customHeight="1" spans="6:41">
      <c r="F2338" s="69"/>
      <c r="G2338" s="262" t="str">
        <f t="shared" si="42"/>
        <v/>
      </c>
      <c r="H2338" s="69"/>
      <c r="I2338" s="69"/>
      <c r="J2338" s="69"/>
      <c r="K2338" s="69"/>
      <c r="L2338" s="69"/>
      <c r="P2338" s="117"/>
      <c r="Q2338" s="69"/>
      <c r="R2338" s="69"/>
      <c r="S2338" s="69"/>
      <c r="T2338" s="69"/>
      <c r="AI2338" s="254"/>
      <c r="AO2338" s="69"/>
    </row>
    <row r="2339" s="67" customFormat="1" customHeight="1" spans="6:41">
      <c r="F2339" s="69"/>
      <c r="G2339" s="262" t="str">
        <f t="shared" si="42"/>
        <v/>
      </c>
      <c r="H2339" s="69"/>
      <c r="I2339" s="69"/>
      <c r="J2339" s="69"/>
      <c r="K2339" s="69"/>
      <c r="L2339" s="69"/>
      <c r="P2339" s="117"/>
      <c r="Q2339" s="69"/>
      <c r="R2339" s="69"/>
      <c r="S2339" s="69"/>
      <c r="T2339" s="69"/>
      <c r="AI2339" s="254"/>
      <c r="AO2339" s="69"/>
    </row>
    <row r="2340" s="67" customFormat="1" customHeight="1" spans="6:41">
      <c r="F2340" s="69"/>
      <c r="G2340" s="262" t="str">
        <f t="shared" si="42"/>
        <v/>
      </c>
      <c r="H2340" s="69"/>
      <c r="I2340" s="69"/>
      <c r="J2340" s="69"/>
      <c r="K2340" s="69"/>
      <c r="L2340" s="69"/>
      <c r="P2340" s="117"/>
      <c r="Q2340" s="69"/>
      <c r="R2340" s="69"/>
      <c r="S2340" s="69"/>
      <c r="T2340" s="69"/>
      <c r="AI2340" s="254"/>
      <c r="AO2340" s="69"/>
    </row>
    <row r="2341" s="67" customFormat="1" customHeight="1" spans="6:41">
      <c r="F2341" s="69"/>
      <c r="G2341" s="262" t="str">
        <f t="shared" si="42"/>
        <v/>
      </c>
      <c r="H2341" s="69"/>
      <c r="I2341" s="69"/>
      <c r="J2341" s="69"/>
      <c r="K2341" s="69"/>
      <c r="L2341" s="69"/>
      <c r="P2341" s="117"/>
      <c r="Q2341" s="69"/>
      <c r="R2341" s="69"/>
      <c r="S2341" s="69"/>
      <c r="T2341" s="69"/>
      <c r="AI2341" s="254"/>
      <c r="AO2341" s="69"/>
    </row>
    <row r="2342" s="67" customFormat="1" customHeight="1" spans="6:41">
      <c r="F2342" s="69"/>
      <c r="G2342" s="262" t="str">
        <f t="shared" si="42"/>
        <v/>
      </c>
      <c r="H2342" s="69"/>
      <c r="I2342" s="69"/>
      <c r="J2342" s="69"/>
      <c r="K2342" s="69"/>
      <c r="L2342" s="69"/>
      <c r="P2342" s="117"/>
      <c r="Q2342" s="69"/>
      <c r="R2342" s="69"/>
      <c r="S2342" s="69"/>
      <c r="T2342" s="69"/>
      <c r="AI2342" s="254"/>
      <c r="AO2342" s="69"/>
    </row>
    <row r="2343" s="67" customFormat="1" customHeight="1" spans="6:41">
      <c r="F2343" s="69"/>
      <c r="G2343" s="262" t="str">
        <f t="shared" si="42"/>
        <v/>
      </c>
      <c r="H2343" s="69"/>
      <c r="I2343" s="69"/>
      <c r="J2343" s="69"/>
      <c r="K2343" s="69"/>
      <c r="L2343" s="69"/>
      <c r="P2343" s="117"/>
      <c r="Q2343" s="69"/>
      <c r="R2343" s="69"/>
      <c r="S2343" s="69"/>
      <c r="T2343" s="69"/>
      <c r="AI2343" s="254"/>
      <c r="AO2343" s="69"/>
    </row>
    <row r="2344" s="67" customFormat="1" customHeight="1" spans="6:41">
      <c r="F2344" s="69"/>
      <c r="G2344" s="262" t="str">
        <f t="shared" si="42"/>
        <v/>
      </c>
      <c r="H2344" s="69"/>
      <c r="I2344" s="69"/>
      <c r="J2344" s="69"/>
      <c r="K2344" s="69"/>
      <c r="L2344" s="69"/>
      <c r="P2344" s="117"/>
      <c r="Q2344" s="69"/>
      <c r="R2344" s="69"/>
      <c r="S2344" s="69"/>
      <c r="T2344" s="69"/>
      <c r="AI2344" s="254"/>
      <c r="AO2344" s="69"/>
    </row>
    <row r="2345" s="67" customFormat="1" customHeight="1" spans="6:41">
      <c r="F2345" s="69"/>
      <c r="G2345" s="262" t="str">
        <f t="shared" si="42"/>
        <v/>
      </c>
      <c r="H2345" s="69"/>
      <c r="I2345" s="69"/>
      <c r="J2345" s="69"/>
      <c r="K2345" s="69"/>
      <c r="L2345" s="69"/>
      <c r="P2345" s="117"/>
      <c r="Q2345" s="69"/>
      <c r="R2345" s="69"/>
      <c r="S2345" s="69"/>
      <c r="T2345" s="69"/>
      <c r="AI2345" s="254"/>
      <c r="AO2345" s="69"/>
    </row>
    <row r="2346" s="67" customFormat="1" customHeight="1" spans="6:41">
      <c r="F2346" s="69"/>
      <c r="G2346" s="262" t="str">
        <f t="shared" si="42"/>
        <v/>
      </c>
      <c r="H2346" s="69"/>
      <c r="I2346" s="69"/>
      <c r="J2346" s="69"/>
      <c r="K2346" s="69"/>
      <c r="L2346" s="69"/>
      <c r="P2346" s="117"/>
      <c r="Q2346" s="69"/>
      <c r="R2346" s="69"/>
      <c r="S2346" s="69"/>
      <c r="T2346" s="69"/>
      <c r="AI2346" s="254"/>
      <c r="AO2346" s="69"/>
    </row>
    <row r="2347" s="67" customFormat="1" customHeight="1" spans="6:41">
      <c r="F2347" s="69"/>
      <c r="G2347" s="262" t="str">
        <f t="shared" si="42"/>
        <v/>
      </c>
      <c r="H2347" s="69"/>
      <c r="I2347" s="69"/>
      <c r="J2347" s="69"/>
      <c r="K2347" s="69"/>
      <c r="L2347" s="69"/>
      <c r="P2347" s="117"/>
      <c r="Q2347" s="69"/>
      <c r="R2347" s="69"/>
      <c r="S2347" s="69"/>
      <c r="T2347" s="69"/>
      <c r="AI2347" s="254"/>
      <c r="AO2347" s="69"/>
    </row>
    <row r="2348" s="67" customFormat="1" customHeight="1" spans="6:41">
      <c r="F2348" s="69"/>
      <c r="G2348" s="262" t="str">
        <f t="shared" si="42"/>
        <v/>
      </c>
      <c r="H2348" s="69"/>
      <c r="I2348" s="69"/>
      <c r="J2348" s="69"/>
      <c r="K2348" s="69"/>
      <c r="L2348" s="69"/>
      <c r="P2348" s="117"/>
      <c r="Q2348" s="69"/>
      <c r="R2348" s="69"/>
      <c r="S2348" s="69"/>
      <c r="T2348" s="69"/>
      <c r="AI2348" s="254"/>
      <c r="AO2348" s="69"/>
    </row>
    <row r="2349" s="67" customFormat="1" customHeight="1" spans="6:41">
      <c r="F2349" s="69"/>
      <c r="G2349" s="262" t="str">
        <f t="shared" si="42"/>
        <v/>
      </c>
      <c r="H2349" s="69"/>
      <c r="I2349" s="69"/>
      <c r="J2349" s="69"/>
      <c r="K2349" s="69"/>
      <c r="L2349" s="69"/>
      <c r="P2349" s="117"/>
      <c r="Q2349" s="69"/>
      <c r="R2349" s="69"/>
      <c r="S2349" s="69"/>
      <c r="T2349" s="69"/>
      <c r="AI2349" s="254"/>
      <c r="AO2349" s="69"/>
    </row>
    <row r="2350" s="67" customFormat="1" customHeight="1" spans="6:41">
      <c r="F2350" s="69"/>
      <c r="G2350" s="262" t="str">
        <f t="shared" si="42"/>
        <v/>
      </c>
      <c r="H2350" s="69"/>
      <c r="I2350" s="69"/>
      <c r="J2350" s="69"/>
      <c r="K2350" s="69"/>
      <c r="L2350" s="69"/>
      <c r="P2350" s="117"/>
      <c r="Q2350" s="69"/>
      <c r="R2350" s="69"/>
      <c r="S2350" s="69"/>
      <c r="T2350" s="69"/>
      <c r="AI2350" s="254"/>
      <c r="AO2350" s="69"/>
    </row>
    <row r="2351" s="67" customFormat="1" customHeight="1" spans="6:41">
      <c r="F2351" s="69"/>
      <c r="G2351" s="262" t="str">
        <f t="shared" si="42"/>
        <v/>
      </c>
      <c r="H2351" s="69"/>
      <c r="I2351" s="69"/>
      <c r="J2351" s="69"/>
      <c r="K2351" s="69"/>
      <c r="L2351" s="69"/>
      <c r="P2351" s="117"/>
      <c r="Q2351" s="69"/>
      <c r="R2351" s="69"/>
      <c r="S2351" s="69"/>
      <c r="T2351" s="69"/>
      <c r="AI2351" s="254"/>
      <c r="AO2351" s="69"/>
    </row>
    <row r="2352" s="67" customFormat="1" customHeight="1" spans="6:41">
      <c r="F2352" s="69"/>
      <c r="G2352" s="262" t="str">
        <f t="shared" si="42"/>
        <v/>
      </c>
      <c r="H2352" s="69"/>
      <c r="I2352" s="69"/>
      <c r="J2352" s="69"/>
      <c r="K2352" s="69"/>
      <c r="L2352" s="69"/>
      <c r="P2352" s="117"/>
      <c r="Q2352" s="69"/>
      <c r="R2352" s="69"/>
      <c r="S2352" s="69"/>
      <c r="T2352" s="69"/>
      <c r="AI2352" s="254"/>
      <c r="AO2352" s="69"/>
    </row>
    <row r="2353" s="67" customFormat="1" customHeight="1" spans="6:41">
      <c r="F2353" s="69"/>
      <c r="G2353" s="262" t="str">
        <f t="shared" si="42"/>
        <v/>
      </c>
      <c r="H2353" s="69"/>
      <c r="I2353" s="69"/>
      <c r="J2353" s="69"/>
      <c r="K2353" s="69"/>
      <c r="L2353" s="69"/>
      <c r="P2353" s="117"/>
      <c r="Q2353" s="69"/>
      <c r="R2353" s="69"/>
      <c r="S2353" s="69"/>
      <c r="T2353" s="69"/>
      <c r="AI2353" s="254"/>
      <c r="AO2353" s="69"/>
    </row>
    <row r="2354" s="67" customFormat="1" customHeight="1" spans="6:41">
      <c r="F2354" s="69"/>
      <c r="G2354" s="262" t="str">
        <f t="shared" si="42"/>
        <v/>
      </c>
      <c r="H2354" s="69"/>
      <c r="I2354" s="69"/>
      <c r="J2354" s="69"/>
      <c r="K2354" s="69"/>
      <c r="L2354" s="69"/>
      <c r="P2354" s="117"/>
      <c r="Q2354" s="69"/>
      <c r="R2354" s="69"/>
      <c r="S2354" s="69"/>
      <c r="T2354" s="69"/>
      <c r="AI2354" s="254"/>
      <c r="AO2354" s="69"/>
    </row>
    <row r="2355" s="67" customFormat="1" customHeight="1" spans="6:41">
      <c r="F2355" s="69"/>
      <c r="G2355" s="262" t="str">
        <f t="shared" si="42"/>
        <v/>
      </c>
      <c r="H2355" s="69"/>
      <c r="I2355" s="69"/>
      <c r="J2355" s="69"/>
      <c r="K2355" s="69"/>
      <c r="L2355" s="69"/>
      <c r="P2355" s="117"/>
      <c r="Q2355" s="69"/>
      <c r="R2355" s="69"/>
      <c r="S2355" s="69"/>
      <c r="T2355" s="69"/>
      <c r="AI2355" s="254"/>
      <c r="AO2355" s="69"/>
    </row>
    <row r="2356" s="67" customFormat="1" customHeight="1" spans="6:41">
      <c r="F2356" s="69"/>
      <c r="G2356" s="262" t="str">
        <f t="shared" si="42"/>
        <v/>
      </c>
      <c r="H2356" s="69"/>
      <c r="I2356" s="69"/>
      <c r="J2356" s="69"/>
      <c r="K2356" s="69"/>
      <c r="L2356" s="69"/>
      <c r="P2356" s="117"/>
      <c r="Q2356" s="69"/>
      <c r="R2356" s="69"/>
      <c r="S2356" s="69"/>
      <c r="T2356" s="69"/>
      <c r="AI2356" s="254"/>
      <c r="AO2356" s="69"/>
    </row>
    <row r="2357" s="67" customFormat="1" customHeight="1" spans="6:41">
      <c r="F2357" s="69"/>
      <c r="G2357" s="262" t="str">
        <f t="shared" si="42"/>
        <v/>
      </c>
      <c r="H2357" s="69"/>
      <c r="I2357" s="69"/>
      <c r="J2357" s="69"/>
      <c r="K2357" s="69"/>
      <c r="L2357" s="69"/>
      <c r="P2357" s="117"/>
      <c r="Q2357" s="69"/>
      <c r="R2357" s="69"/>
      <c r="S2357" s="69"/>
      <c r="T2357" s="69"/>
      <c r="AI2357" s="254"/>
      <c r="AO2357" s="69"/>
    </row>
    <row r="2358" s="67" customFormat="1" customHeight="1" spans="6:41">
      <c r="F2358" s="69"/>
      <c r="G2358" s="262" t="str">
        <f t="shared" si="42"/>
        <v/>
      </c>
      <c r="H2358" s="69"/>
      <c r="I2358" s="69"/>
      <c r="J2358" s="69"/>
      <c r="K2358" s="69"/>
      <c r="L2358" s="69"/>
      <c r="P2358" s="117"/>
      <c r="Q2358" s="69"/>
      <c r="R2358" s="69"/>
      <c r="S2358" s="69"/>
      <c r="T2358" s="69"/>
      <c r="AI2358" s="254"/>
      <c r="AO2358" s="69"/>
    </row>
    <row r="2359" s="67" customFormat="1" customHeight="1" spans="6:41">
      <c r="F2359" s="69"/>
      <c r="G2359" s="262" t="str">
        <f t="shared" si="42"/>
        <v/>
      </c>
      <c r="H2359" s="69"/>
      <c r="I2359" s="69"/>
      <c r="J2359" s="69"/>
      <c r="K2359" s="69"/>
      <c r="L2359" s="69"/>
      <c r="P2359" s="117"/>
      <c r="Q2359" s="69"/>
      <c r="R2359" s="69"/>
      <c r="S2359" s="69"/>
      <c r="T2359" s="69"/>
      <c r="AI2359" s="254"/>
      <c r="AO2359" s="69"/>
    </row>
    <row r="2360" s="67" customFormat="1" customHeight="1" spans="6:41">
      <c r="F2360" s="69"/>
      <c r="G2360" s="262" t="str">
        <f t="shared" si="42"/>
        <v/>
      </c>
      <c r="H2360" s="69"/>
      <c r="I2360" s="69"/>
      <c r="J2360" s="69"/>
      <c r="K2360" s="69"/>
      <c r="L2360" s="69"/>
      <c r="P2360" s="117"/>
      <c r="Q2360" s="69"/>
      <c r="R2360" s="69"/>
      <c r="S2360" s="69"/>
      <c r="T2360" s="69"/>
      <c r="AI2360" s="254"/>
      <c r="AO2360" s="69"/>
    </row>
    <row r="2361" s="67" customFormat="1" customHeight="1" spans="6:41">
      <c r="F2361" s="69"/>
      <c r="G2361" s="262" t="str">
        <f t="shared" si="42"/>
        <v/>
      </c>
      <c r="H2361" s="69"/>
      <c r="I2361" s="69"/>
      <c r="J2361" s="69"/>
      <c r="K2361" s="69"/>
      <c r="L2361" s="69"/>
      <c r="P2361" s="117"/>
      <c r="Q2361" s="69"/>
      <c r="R2361" s="69"/>
      <c r="S2361" s="69"/>
      <c r="T2361" s="69"/>
      <c r="AI2361" s="254"/>
      <c r="AO2361" s="69"/>
    </row>
    <row r="2362" s="67" customFormat="1" customHeight="1" spans="6:41">
      <c r="F2362" s="69"/>
      <c r="G2362" s="262" t="str">
        <f t="shared" si="42"/>
        <v/>
      </c>
      <c r="H2362" s="69"/>
      <c r="I2362" s="69"/>
      <c r="J2362" s="69"/>
      <c r="K2362" s="69"/>
      <c r="L2362" s="69"/>
      <c r="P2362" s="117"/>
      <c r="Q2362" s="69"/>
      <c r="R2362" s="69"/>
      <c r="S2362" s="69"/>
      <c r="T2362" s="69"/>
      <c r="AI2362" s="254"/>
      <c r="AO2362" s="69"/>
    </row>
    <row r="2363" s="67" customFormat="1" customHeight="1" spans="6:41">
      <c r="F2363" s="69"/>
      <c r="G2363" s="262" t="str">
        <f t="shared" si="42"/>
        <v/>
      </c>
      <c r="H2363" s="69"/>
      <c r="I2363" s="69"/>
      <c r="J2363" s="69"/>
      <c r="K2363" s="69"/>
      <c r="L2363" s="69"/>
      <c r="P2363" s="117"/>
      <c r="Q2363" s="69"/>
      <c r="R2363" s="69"/>
      <c r="S2363" s="69"/>
      <c r="T2363" s="69"/>
      <c r="AI2363" s="254"/>
      <c r="AO2363" s="69"/>
    </row>
    <row r="2364" s="67" customFormat="1" customHeight="1" spans="6:41">
      <c r="F2364" s="69"/>
      <c r="G2364" s="262" t="str">
        <f t="shared" si="42"/>
        <v/>
      </c>
      <c r="H2364" s="69"/>
      <c r="I2364" s="69"/>
      <c r="J2364" s="69"/>
      <c r="K2364" s="69"/>
      <c r="L2364" s="69"/>
      <c r="P2364" s="117"/>
      <c r="Q2364" s="69"/>
      <c r="R2364" s="69"/>
      <c r="S2364" s="69"/>
      <c r="T2364" s="69"/>
      <c r="AI2364" s="254"/>
      <c r="AO2364" s="69"/>
    </row>
    <row r="2365" s="67" customFormat="1" customHeight="1" spans="6:41">
      <c r="F2365" s="69"/>
      <c r="G2365" s="262" t="str">
        <f t="shared" si="42"/>
        <v/>
      </c>
      <c r="H2365" s="69"/>
      <c r="I2365" s="69"/>
      <c r="J2365" s="69"/>
      <c r="K2365" s="69"/>
      <c r="L2365" s="69"/>
      <c r="P2365" s="117"/>
      <c r="Q2365" s="69"/>
      <c r="R2365" s="69"/>
      <c r="S2365" s="69"/>
      <c r="T2365" s="69"/>
      <c r="AI2365" s="254"/>
      <c r="AO2365" s="69"/>
    </row>
    <row r="2366" s="67" customFormat="1" customHeight="1" spans="6:41">
      <c r="F2366" s="69"/>
      <c r="G2366" s="262" t="str">
        <f t="shared" si="42"/>
        <v/>
      </c>
      <c r="H2366" s="69"/>
      <c r="I2366" s="69"/>
      <c r="J2366" s="69"/>
      <c r="K2366" s="69"/>
      <c r="L2366" s="69"/>
      <c r="P2366" s="117"/>
      <c r="Q2366" s="69"/>
      <c r="R2366" s="69"/>
      <c r="S2366" s="69"/>
      <c r="T2366" s="69"/>
      <c r="AI2366" s="254"/>
      <c r="AO2366" s="69"/>
    </row>
    <row r="2367" s="67" customFormat="1" customHeight="1" spans="6:41">
      <c r="F2367" s="69"/>
      <c r="G2367" s="262" t="str">
        <f t="shared" si="42"/>
        <v/>
      </c>
      <c r="H2367" s="69"/>
      <c r="I2367" s="69"/>
      <c r="J2367" s="69"/>
      <c r="K2367" s="69"/>
      <c r="L2367" s="69"/>
      <c r="P2367" s="117"/>
      <c r="Q2367" s="69"/>
      <c r="R2367" s="69"/>
      <c r="S2367" s="69"/>
      <c r="T2367" s="69"/>
      <c r="AI2367" s="254"/>
      <c r="AO2367" s="69"/>
    </row>
    <row r="2368" s="67" customFormat="1" customHeight="1" spans="6:41">
      <c r="F2368" s="69"/>
      <c r="G2368" s="262" t="str">
        <f t="shared" si="42"/>
        <v/>
      </c>
      <c r="H2368" s="69"/>
      <c r="I2368" s="69"/>
      <c r="J2368" s="69"/>
      <c r="K2368" s="69"/>
      <c r="L2368" s="69"/>
      <c r="P2368" s="117"/>
      <c r="Q2368" s="69"/>
      <c r="R2368" s="69"/>
      <c r="S2368" s="69"/>
      <c r="T2368" s="69"/>
      <c r="AI2368" s="254"/>
      <c r="AO2368" s="69"/>
    </row>
    <row r="2369" s="67" customFormat="1" customHeight="1" spans="6:41">
      <c r="F2369" s="69"/>
      <c r="G2369" s="262" t="str">
        <f t="shared" si="42"/>
        <v/>
      </c>
      <c r="H2369" s="69"/>
      <c r="I2369" s="69"/>
      <c r="J2369" s="69"/>
      <c r="K2369" s="69"/>
      <c r="L2369" s="69"/>
      <c r="P2369" s="117"/>
      <c r="Q2369" s="69"/>
      <c r="R2369" s="69"/>
      <c r="S2369" s="69"/>
      <c r="T2369" s="69"/>
      <c r="AI2369" s="254"/>
      <c r="AO2369" s="69"/>
    </row>
    <row r="2370" s="67" customFormat="1" customHeight="1" spans="6:41">
      <c r="F2370" s="69"/>
      <c r="G2370" s="262" t="str">
        <f t="shared" ref="G2370:G2433" si="43">IF(H2370="","",IF(H2370=I2370,H2370,_xlfn.CONCAT(H2370,"-",I2370)))</f>
        <v/>
      </c>
      <c r="H2370" s="69"/>
      <c r="I2370" s="69"/>
      <c r="J2370" s="69"/>
      <c r="K2370" s="69"/>
      <c r="L2370" s="69"/>
      <c r="P2370" s="117"/>
      <c r="Q2370" s="69"/>
      <c r="R2370" s="69"/>
      <c r="S2370" s="69"/>
      <c r="T2370" s="69"/>
      <c r="AI2370" s="254"/>
      <c r="AO2370" s="69"/>
    </row>
    <row r="2371" s="67" customFormat="1" customHeight="1" spans="6:41">
      <c r="F2371" s="69"/>
      <c r="G2371" s="262" t="str">
        <f t="shared" si="43"/>
        <v/>
      </c>
      <c r="H2371" s="69"/>
      <c r="I2371" s="69"/>
      <c r="J2371" s="69"/>
      <c r="K2371" s="69"/>
      <c r="L2371" s="69"/>
      <c r="P2371" s="117"/>
      <c r="Q2371" s="69"/>
      <c r="R2371" s="69"/>
      <c r="S2371" s="69"/>
      <c r="T2371" s="69"/>
      <c r="AI2371" s="254"/>
      <c r="AO2371" s="69"/>
    </row>
    <row r="2372" s="67" customFormat="1" customHeight="1" spans="6:41">
      <c r="F2372" s="69"/>
      <c r="G2372" s="262" t="str">
        <f t="shared" si="43"/>
        <v/>
      </c>
      <c r="H2372" s="69"/>
      <c r="I2372" s="69"/>
      <c r="J2372" s="69"/>
      <c r="K2372" s="69"/>
      <c r="L2372" s="69"/>
      <c r="P2372" s="117"/>
      <c r="Q2372" s="69"/>
      <c r="R2372" s="69"/>
      <c r="S2372" s="69"/>
      <c r="T2372" s="69"/>
      <c r="AI2372" s="254"/>
      <c r="AO2372" s="69"/>
    </row>
    <row r="2373" s="67" customFormat="1" customHeight="1" spans="6:41">
      <c r="F2373" s="69"/>
      <c r="G2373" s="262" t="str">
        <f t="shared" si="43"/>
        <v/>
      </c>
      <c r="H2373" s="69"/>
      <c r="I2373" s="69"/>
      <c r="J2373" s="69"/>
      <c r="K2373" s="69"/>
      <c r="L2373" s="69"/>
      <c r="P2373" s="117"/>
      <c r="Q2373" s="69"/>
      <c r="R2373" s="69"/>
      <c r="S2373" s="69"/>
      <c r="T2373" s="69"/>
      <c r="AI2373" s="254"/>
      <c r="AO2373" s="69"/>
    </row>
    <row r="2374" s="67" customFormat="1" customHeight="1" spans="6:41">
      <c r="F2374" s="69"/>
      <c r="G2374" s="262" t="str">
        <f t="shared" si="43"/>
        <v/>
      </c>
      <c r="H2374" s="69"/>
      <c r="I2374" s="69"/>
      <c r="J2374" s="69"/>
      <c r="K2374" s="69"/>
      <c r="L2374" s="69"/>
      <c r="P2374" s="117"/>
      <c r="Q2374" s="69"/>
      <c r="R2374" s="69"/>
      <c r="S2374" s="69"/>
      <c r="T2374" s="69"/>
      <c r="AI2374" s="254"/>
      <c r="AO2374" s="69"/>
    </row>
    <row r="2375" s="67" customFormat="1" customHeight="1" spans="6:41">
      <c r="F2375" s="69"/>
      <c r="G2375" s="262" t="str">
        <f t="shared" si="43"/>
        <v/>
      </c>
      <c r="H2375" s="69"/>
      <c r="I2375" s="69"/>
      <c r="J2375" s="69"/>
      <c r="K2375" s="69"/>
      <c r="L2375" s="69"/>
      <c r="P2375" s="117"/>
      <c r="Q2375" s="69"/>
      <c r="R2375" s="69"/>
      <c r="S2375" s="69"/>
      <c r="T2375" s="69"/>
      <c r="AI2375" s="254"/>
      <c r="AO2375" s="69"/>
    </row>
    <row r="2376" s="67" customFormat="1" customHeight="1" spans="6:41">
      <c r="F2376" s="69"/>
      <c r="G2376" s="262" t="str">
        <f t="shared" si="43"/>
        <v/>
      </c>
      <c r="H2376" s="69"/>
      <c r="I2376" s="69"/>
      <c r="J2376" s="69"/>
      <c r="K2376" s="69"/>
      <c r="L2376" s="69"/>
      <c r="P2376" s="117"/>
      <c r="Q2376" s="69"/>
      <c r="R2376" s="69"/>
      <c r="S2376" s="69"/>
      <c r="T2376" s="69"/>
      <c r="AI2376" s="254"/>
      <c r="AO2376" s="69"/>
    </row>
    <row r="2377" s="67" customFormat="1" customHeight="1" spans="6:41">
      <c r="F2377" s="69"/>
      <c r="G2377" s="262" t="str">
        <f t="shared" si="43"/>
        <v/>
      </c>
      <c r="H2377" s="69"/>
      <c r="I2377" s="69"/>
      <c r="J2377" s="69"/>
      <c r="K2377" s="69"/>
      <c r="L2377" s="69"/>
      <c r="P2377" s="117"/>
      <c r="Q2377" s="69"/>
      <c r="R2377" s="69"/>
      <c r="S2377" s="69"/>
      <c r="T2377" s="69"/>
      <c r="AI2377" s="254"/>
      <c r="AO2377" s="69"/>
    </row>
    <row r="2378" s="67" customFormat="1" customHeight="1" spans="6:41">
      <c r="F2378" s="69"/>
      <c r="G2378" s="262" t="str">
        <f t="shared" si="43"/>
        <v/>
      </c>
      <c r="H2378" s="69"/>
      <c r="I2378" s="69"/>
      <c r="J2378" s="69"/>
      <c r="K2378" s="69"/>
      <c r="L2378" s="69"/>
      <c r="P2378" s="117"/>
      <c r="Q2378" s="69"/>
      <c r="R2378" s="69"/>
      <c r="S2378" s="69"/>
      <c r="T2378" s="69"/>
      <c r="AI2378" s="254"/>
      <c r="AO2378" s="69"/>
    </row>
    <row r="2379" s="67" customFormat="1" customHeight="1" spans="6:41">
      <c r="F2379" s="69"/>
      <c r="G2379" s="262" t="str">
        <f t="shared" si="43"/>
        <v/>
      </c>
      <c r="H2379" s="69"/>
      <c r="I2379" s="69"/>
      <c r="J2379" s="69"/>
      <c r="K2379" s="69"/>
      <c r="L2379" s="69"/>
      <c r="P2379" s="117"/>
      <c r="Q2379" s="69"/>
      <c r="R2379" s="69"/>
      <c r="S2379" s="69"/>
      <c r="T2379" s="69"/>
      <c r="AI2379" s="254"/>
      <c r="AO2379" s="69"/>
    </row>
    <row r="2380" s="67" customFormat="1" customHeight="1" spans="6:41">
      <c r="F2380" s="69"/>
      <c r="G2380" s="262" t="str">
        <f t="shared" si="43"/>
        <v/>
      </c>
      <c r="H2380" s="69"/>
      <c r="I2380" s="69"/>
      <c r="J2380" s="69"/>
      <c r="K2380" s="69"/>
      <c r="L2380" s="69"/>
      <c r="P2380" s="117"/>
      <c r="Q2380" s="69"/>
      <c r="R2380" s="69"/>
      <c r="S2380" s="69"/>
      <c r="T2380" s="69"/>
      <c r="AI2380" s="254"/>
      <c r="AO2380" s="69"/>
    </row>
    <row r="2381" s="67" customFormat="1" customHeight="1" spans="6:41">
      <c r="F2381" s="69"/>
      <c r="G2381" s="262" t="str">
        <f t="shared" si="43"/>
        <v/>
      </c>
      <c r="H2381" s="69"/>
      <c r="I2381" s="69"/>
      <c r="J2381" s="69"/>
      <c r="K2381" s="69"/>
      <c r="L2381" s="69"/>
      <c r="P2381" s="117"/>
      <c r="Q2381" s="69"/>
      <c r="R2381" s="69"/>
      <c r="S2381" s="69"/>
      <c r="T2381" s="69"/>
      <c r="AI2381" s="254"/>
      <c r="AO2381" s="69"/>
    </row>
    <row r="2382" s="67" customFormat="1" customHeight="1" spans="6:41">
      <c r="F2382" s="69"/>
      <c r="G2382" s="262" t="str">
        <f t="shared" si="43"/>
        <v/>
      </c>
      <c r="H2382" s="69"/>
      <c r="I2382" s="69"/>
      <c r="J2382" s="69"/>
      <c r="K2382" s="69"/>
      <c r="L2382" s="69"/>
      <c r="P2382" s="117"/>
      <c r="Q2382" s="69"/>
      <c r="R2382" s="69"/>
      <c r="S2382" s="69"/>
      <c r="T2382" s="69"/>
      <c r="AI2382" s="254"/>
      <c r="AO2382" s="69"/>
    </row>
    <row r="2383" s="67" customFormat="1" customHeight="1" spans="6:41">
      <c r="F2383" s="69"/>
      <c r="G2383" s="262" t="str">
        <f t="shared" si="43"/>
        <v/>
      </c>
      <c r="H2383" s="69"/>
      <c r="I2383" s="69"/>
      <c r="J2383" s="69"/>
      <c r="K2383" s="69"/>
      <c r="L2383" s="69"/>
      <c r="P2383" s="117"/>
      <c r="Q2383" s="69"/>
      <c r="R2383" s="69"/>
      <c r="S2383" s="69"/>
      <c r="T2383" s="69"/>
      <c r="AI2383" s="254"/>
      <c r="AO2383" s="69"/>
    </row>
    <row r="2384" s="67" customFormat="1" customHeight="1" spans="6:41">
      <c r="F2384" s="69"/>
      <c r="G2384" s="262" t="str">
        <f t="shared" si="43"/>
        <v/>
      </c>
      <c r="H2384" s="69"/>
      <c r="I2384" s="69"/>
      <c r="J2384" s="69"/>
      <c r="K2384" s="69"/>
      <c r="L2384" s="69"/>
      <c r="P2384" s="117"/>
      <c r="Q2384" s="69"/>
      <c r="R2384" s="69"/>
      <c r="S2384" s="69"/>
      <c r="T2384" s="69"/>
      <c r="AI2384" s="254"/>
      <c r="AO2384" s="69"/>
    </row>
    <row r="2385" s="67" customFormat="1" customHeight="1" spans="6:41">
      <c r="F2385" s="69"/>
      <c r="G2385" s="262" t="str">
        <f t="shared" si="43"/>
        <v/>
      </c>
      <c r="H2385" s="69"/>
      <c r="I2385" s="69"/>
      <c r="J2385" s="69"/>
      <c r="K2385" s="69"/>
      <c r="L2385" s="69"/>
      <c r="P2385" s="117"/>
      <c r="Q2385" s="69"/>
      <c r="R2385" s="69"/>
      <c r="S2385" s="69"/>
      <c r="T2385" s="69"/>
      <c r="AI2385" s="254"/>
      <c r="AO2385" s="69"/>
    </row>
    <row r="2386" s="67" customFormat="1" customHeight="1" spans="6:41">
      <c r="F2386" s="69"/>
      <c r="G2386" s="262" t="str">
        <f t="shared" si="43"/>
        <v/>
      </c>
      <c r="H2386" s="69"/>
      <c r="I2386" s="69"/>
      <c r="J2386" s="69"/>
      <c r="K2386" s="69"/>
      <c r="L2386" s="69"/>
      <c r="P2386" s="117"/>
      <c r="Q2386" s="69"/>
      <c r="R2386" s="69"/>
      <c r="S2386" s="69"/>
      <c r="T2386" s="69"/>
      <c r="AI2386" s="254"/>
      <c r="AO2386" s="69"/>
    </row>
    <row r="2387" s="67" customFormat="1" customHeight="1" spans="6:41">
      <c r="F2387" s="69"/>
      <c r="G2387" s="262" t="str">
        <f t="shared" si="43"/>
        <v/>
      </c>
      <c r="H2387" s="69"/>
      <c r="I2387" s="69"/>
      <c r="J2387" s="69"/>
      <c r="K2387" s="69"/>
      <c r="L2387" s="69"/>
      <c r="P2387" s="117"/>
      <c r="Q2387" s="69"/>
      <c r="R2387" s="69"/>
      <c r="S2387" s="69"/>
      <c r="T2387" s="69"/>
      <c r="AI2387" s="254"/>
      <c r="AO2387" s="69"/>
    </row>
    <row r="2388" s="67" customFormat="1" customHeight="1" spans="6:41">
      <c r="F2388" s="69"/>
      <c r="G2388" s="262" t="str">
        <f t="shared" si="43"/>
        <v/>
      </c>
      <c r="H2388" s="69"/>
      <c r="I2388" s="69"/>
      <c r="J2388" s="69"/>
      <c r="K2388" s="69"/>
      <c r="L2388" s="69"/>
      <c r="P2388" s="117"/>
      <c r="Q2388" s="69"/>
      <c r="R2388" s="69"/>
      <c r="S2388" s="69"/>
      <c r="T2388" s="69"/>
      <c r="AI2388" s="254"/>
      <c r="AO2388" s="69"/>
    </row>
    <row r="2389" s="67" customFormat="1" customHeight="1" spans="6:41">
      <c r="F2389" s="69"/>
      <c r="G2389" s="262" t="str">
        <f t="shared" si="43"/>
        <v/>
      </c>
      <c r="H2389" s="69"/>
      <c r="I2389" s="69"/>
      <c r="J2389" s="69"/>
      <c r="K2389" s="69"/>
      <c r="L2389" s="69"/>
      <c r="P2389" s="117"/>
      <c r="Q2389" s="69"/>
      <c r="R2389" s="69"/>
      <c r="S2389" s="69"/>
      <c r="T2389" s="69"/>
      <c r="AI2389" s="254"/>
      <c r="AO2389" s="69"/>
    </row>
    <row r="2390" s="67" customFormat="1" customHeight="1" spans="6:41">
      <c r="F2390" s="69"/>
      <c r="G2390" s="262" t="str">
        <f t="shared" si="43"/>
        <v/>
      </c>
      <c r="H2390" s="69"/>
      <c r="I2390" s="69"/>
      <c r="J2390" s="69"/>
      <c r="K2390" s="69"/>
      <c r="L2390" s="69"/>
      <c r="P2390" s="117"/>
      <c r="Q2390" s="69"/>
      <c r="R2390" s="69"/>
      <c r="S2390" s="69"/>
      <c r="T2390" s="69"/>
      <c r="AI2390" s="254"/>
      <c r="AO2390" s="69"/>
    </row>
    <row r="2391" s="67" customFormat="1" customHeight="1" spans="6:41">
      <c r="F2391" s="69"/>
      <c r="G2391" s="262" t="str">
        <f t="shared" si="43"/>
        <v/>
      </c>
      <c r="H2391" s="69"/>
      <c r="I2391" s="69"/>
      <c r="J2391" s="69"/>
      <c r="K2391" s="69"/>
      <c r="L2391" s="69"/>
      <c r="P2391" s="117"/>
      <c r="Q2391" s="69"/>
      <c r="R2391" s="69"/>
      <c r="S2391" s="69"/>
      <c r="T2391" s="69"/>
      <c r="AI2391" s="254"/>
      <c r="AO2391" s="69"/>
    </row>
    <row r="2392" s="67" customFormat="1" customHeight="1" spans="6:41">
      <c r="F2392" s="69"/>
      <c r="G2392" s="262" t="str">
        <f t="shared" si="43"/>
        <v/>
      </c>
      <c r="H2392" s="69"/>
      <c r="I2392" s="69"/>
      <c r="J2392" s="69"/>
      <c r="K2392" s="69"/>
      <c r="L2392" s="69"/>
      <c r="P2392" s="117"/>
      <c r="Q2392" s="69"/>
      <c r="R2392" s="69"/>
      <c r="S2392" s="69"/>
      <c r="T2392" s="69"/>
      <c r="AI2392" s="254"/>
      <c r="AO2392" s="69"/>
    </row>
    <row r="2393" s="67" customFormat="1" customHeight="1" spans="6:41">
      <c r="F2393" s="69"/>
      <c r="G2393" s="262" t="str">
        <f t="shared" si="43"/>
        <v/>
      </c>
      <c r="H2393" s="69"/>
      <c r="I2393" s="69"/>
      <c r="J2393" s="69"/>
      <c r="K2393" s="69"/>
      <c r="L2393" s="69"/>
      <c r="P2393" s="117"/>
      <c r="Q2393" s="69"/>
      <c r="R2393" s="69"/>
      <c r="S2393" s="69"/>
      <c r="T2393" s="69"/>
      <c r="AI2393" s="254"/>
      <c r="AO2393" s="69"/>
    </row>
    <row r="2394" s="67" customFormat="1" customHeight="1" spans="6:41">
      <c r="F2394" s="69"/>
      <c r="G2394" s="262" t="str">
        <f t="shared" si="43"/>
        <v/>
      </c>
      <c r="H2394" s="69"/>
      <c r="I2394" s="69"/>
      <c r="J2394" s="69"/>
      <c r="K2394" s="69"/>
      <c r="L2394" s="69"/>
      <c r="P2394" s="117"/>
      <c r="Q2394" s="69"/>
      <c r="R2394" s="69"/>
      <c r="S2394" s="69"/>
      <c r="T2394" s="69"/>
      <c r="AI2394" s="254"/>
      <c r="AO2394" s="69"/>
    </row>
    <row r="2395" s="67" customFormat="1" customHeight="1" spans="6:41">
      <c r="F2395" s="69"/>
      <c r="G2395" s="262" t="str">
        <f t="shared" si="43"/>
        <v/>
      </c>
      <c r="H2395" s="69"/>
      <c r="I2395" s="69"/>
      <c r="J2395" s="69"/>
      <c r="K2395" s="69"/>
      <c r="L2395" s="69"/>
      <c r="P2395" s="117"/>
      <c r="Q2395" s="69"/>
      <c r="R2395" s="69"/>
      <c r="S2395" s="69"/>
      <c r="T2395" s="69"/>
      <c r="AI2395" s="254"/>
      <c r="AO2395" s="69"/>
    </row>
    <row r="2396" s="67" customFormat="1" customHeight="1" spans="6:41">
      <c r="F2396" s="69"/>
      <c r="G2396" s="262" t="str">
        <f t="shared" si="43"/>
        <v/>
      </c>
      <c r="H2396" s="69"/>
      <c r="I2396" s="69"/>
      <c r="J2396" s="69"/>
      <c r="K2396" s="69"/>
      <c r="L2396" s="69"/>
      <c r="P2396" s="117"/>
      <c r="Q2396" s="69"/>
      <c r="R2396" s="69"/>
      <c r="S2396" s="69"/>
      <c r="T2396" s="69"/>
      <c r="AI2396" s="254"/>
      <c r="AO2396" s="69"/>
    </row>
    <row r="2397" s="67" customFormat="1" customHeight="1" spans="6:41">
      <c r="F2397" s="69"/>
      <c r="G2397" s="262" t="str">
        <f t="shared" si="43"/>
        <v/>
      </c>
      <c r="H2397" s="69"/>
      <c r="I2397" s="69"/>
      <c r="J2397" s="69"/>
      <c r="K2397" s="69"/>
      <c r="L2397" s="69"/>
      <c r="P2397" s="117"/>
      <c r="Q2397" s="69"/>
      <c r="R2397" s="69"/>
      <c r="S2397" s="69"/>
      <c r="T2397" s="69"/>
      <c r="AI2397" s="254"/>
      <c r="AO2397" s="69"/>
    </row>
    <row r="2398" s="67" customFormat="1" customHeight="1" spans="6:41">
      <c r="F2398" s="69"/>
      <c r="G2398" s="262" t="str">
        <f t="shared" si="43"/>
        <v/>
      </c>
      <c r="H2398" s="69"/>
      <c r="I2398" s="69"/>
      <c r="J2398" s="69"/>
      <c r="K2398" s="69"/>
      <c r="L2398" s="69"/>
      <c r="P2398" s="117"/>
      <c r="Q2398" s="69"/>
      <c r="R2398" s="69"/>
      <c r="S2398" s="69"/>
      <c r="T2398" s="69"/>
      <c r="AI2398" s="254"/>
      <c r="AO2398" s="69"/>
    </row>
    <row r="2399" s="67" customFormat="1" customHeight="1" spans="6:41">
      <c r="F2399" s="69"/>
      <c r="G2399" s="262" t="str">
        <f t="shared" si="43"/>
        <v/>
      </c>
      <c r="H2399" s="69"/>
      <c r="I2399" s="69"/>
      <c r="J2399" s="69"/>
      <c r="K2399" s="69"/>
      <c r="L2399" s="69"/>
      <c r="P2399" s="117"/>
      <c r="Q2399" s="69"/>
      <c r="R2399" s="69"/>
      <c r="S2399" s="69"/>
      <c r="T2399" s="69"/>
      <c r="AI2399" s="254"/>
      <c r="AO2399" s="69"/>
    </row>
    <row r="2400" s="67" customFormat="1" customHeight="1" spans="6:41">
      <c r="F2400" s="69"/>
      <c r="G2400" s="262" t="str">
        <f t="shared" si="43"/>
        <v/>
      </c>
      <c r="H2400" s="69"/>
      <c r="I2400" s="69"/>
      <c r="J2400" s="69"/>
      <c r="K2400" s="69"/>
      <c r="L2400" s="69"/>
      <c r="P2400" s="117"/>
      <c r="Q2400" s="69"/>
      <c r="R2400" s="69"/>
      <c r="S2400" s="69"/>
      <c r="T2400" s="69"/>
      <c r="AI2400" s="254"/>
      <c r="AO2400" s="69"/>
    </row>
    <row r="2401" s="67" customFormat="1" customHeight="1" spans="6:41">
      <c r="F2401" s="69"/>
      <c r="G2401" s="262" t="str">
        <f t="shared" si="43"/>
        <v/>
      </c>
      <c r="H2401" s="69"/>
      <c r="I2401" s="69"/>
      <c r="J2401" s="69"/>
      <c r="K2401" s="69"/>
      <c r="L2401" s="69"/>
      <c r="P2401" s="117"/>
      <c r="Q2401" s="69"/>
      <c r="R2401" s="69"/>
      <c r="S2401" s="69"/>
      <c r="T2401" s="69"/>
      <c r="AI2401" s="254"/>
      <c r="AO2401" s="69"/>
    </row>
    <row r="2402" s="67" customFormat="1" customHeight="1" spans="6:41">
      <c r="F2402" s="69"/>
      <c r="G2402" s="262" t="str">
        <f t="shared" si="43"/>
        <v/>
      </c>
      <c r="H2402" s="69"/>
      <c r="I2402" s="69"/>
      <c r="J2402" s="69"/>
      <c r="K2402" s="69"/>
      <c r="L2402" s="69"/>
      <c r="P2402" s="117"/>
      <c r="Q2402" s="69"/>
      <c r="R2402" s="69"/>
      <c r="S2402" s="69"/>
      <c r="T2402" s="69"/>
      <c r="AI2402" s="254"/>
      <c r="AO2402" s="69"/>
    </row>
    <row r="2403" s="67" customFormat="1" customHeight="1" spans="6:41">
      <c r="F2403" s="69"/>
      <c r="G2403" s="262" t="str">
        <f t="shared" si="43"/>
        <v/>
      </c>
      <c r="H2403" s="69"/>
      <c r="I2403" s="69"/>
      <c r="J2403" s="69"/>
      <c r="K2403" s="69"/>
      <c r="L2403" s="69"/>
      <c r="P2403" s="117"/>
      <c r="Q2403" s="69"/>
      <c r="R2403" s="69"/>
      <c r="S2403" s="69"/>
      <c r="T2403" s="69"/>
      <c r="AI2403" s="254"/>
      <c r="AO2403" s="69"/>
    </row>
    <row r="2404" s="67" customFormat="1" customHeight="1" spans="6:41">
      <c r="F2404" s="69"/>
      <c r="G2404" s="262" t="str">
        <f t="shared" si="43"/>
        <v/>
      </c>
      <c r="H2404" s="69"/>
      <c r="I2404" s="69"/>
      <c r="J2404" s="69"/>
      <c r="K2404" s="69"/>
      <c r="L2404" s="69"/>
      <c r="P2404" s="117"/>
      <c r="Q2404" s="69"/>
      <c r="R2404" s="69"/>
      <c r="S2404" s="69"/>
      <c r="T2404" s="69"/>
      <c r="AI2404" s="254"/>
      <c r="AO2404" s="69"/>
    </row>
    <row r="2405" s="67" customFormat="1" customHeight="1" spans="6:41">
      <c r="F2405" s="69"/>
      <c r="G2405" s="262" t="str">
        <f t="shared" si="43"/>
        <v/>
      </c>
      <c r="H2405" s="69"/>
      <c r="I2405" s="69"/>
      <c r="J2405" s="69"/>
      <c r="K2405" s="69"/>
      <c r="L2405" s="69"/>
      <c r="P2405" s="117"/>
      <c r="Q2405" s="69"/>
      <c r="R2405" s="69"/>
      <c r="S2405" s="69"/>
      <c r="T2405" s="69"/>
      <c r="AI2405" s="254"/>
      <c r="AO2405" s="69"/>
    </row>
    <row r="2406" s="67" customFormat="1" customHeight="1" spans="6:41">
      <c r="F2406" s="69"/>
      <c r="G2406" s="262" t="str">
        <f t="shared" si="43"/>
        <v/>
      </c>
      <c r="H2406" s="69"/>
      <c r="I2406" s="69"/>
      <c r="J2406" s="69"/>
      <c r="K2406" s="69"/>
      <c r="L2406" s="69"/>
      <c r="P2406" s="117"/>
      <c r="Q2406" s="69"/>
      <c r="R2406" s="69"/>
      <c r="S2406" s="69"/>
      <c r="T2406" s="69"/>
      <c r="AI2406" s="254"/>
      <c r="AO2406" s="69"/>
    </row>
    <row r="2407" s="67" customFormat="1" customHeight="1" spans="6:41">
      <c r="F2407" s="69"/>
      <c r="G2407" s="262" t="str">
        <f t="shared" si="43"/>
        <v/>
      </c>
      <c r="H2407" s="69"/>
      <c r="I2407" s="69"/>
      <c r="J2407" s="69"/>
      <c r="K2407" s="69"/>
      <c r="L2407" s="69"/>
      <c r="P2407" s="117"/>
      <c r="Q2407" s="69"/>
      <c r="R2407" s="69"/>
      <c r="S2407" s="69"/>
      <c r="T2407" s="69"/>
      <c r="AI2407" s="254"/>
      <c r="AO2407" s="69"/>
    </row>
    <row r="2408" s="67" customFormat="1" customHeight="1" spans="6:41">
      <c r="F2408" s="69"/>
      <c r="G2408" s="262" t="str">
        <f t="shared" si="43"/>
        <v/>
      </c>
      <c r="H2408" s="69"/>
      <c r="I2408" s="69"/>
      <c r="J2408" s="69"/>
      <c r="K2408" s="69"/>
      <c r="L2408" s="69"/>
      <c r="P2408" s="117"/>
      <c r="Q2408" s="69"/>
      <c r="R2408" s="69"/>
      <c r="S2408" s="69"/>
      <c r="T2408" s="69"/>
      <c r="AI2408" s="254"/>
      <c r="AO2408" s="69"/>
    </row>
    <row r="2409" s="67" customFormat="1" customHeight="1" spans="6:41">
      <c r="F2409" s="69"/>
      <c r="G2409" s="262" t="str">
        <f t="shared" si="43"/>
        <v/>
      </c>
      <c r="H2409" s="69"/>
      <c r="I2409" s="69"/>
      <c r="J2409" s="69"/>
      <c r="K2409" s="69"/>
      <c r="L2409" s="69"/>
      <c r="P2409" s="117"/>
      <c r="Q2409" s="69"/>
      <c r="R2409" s="69"/>
      <c r="S2409" s="69"/>
      <c r="T2409" s="69"/>
      <c r="AI2409" s="254"/>
      <c r="AO2409" s="69"/>
    </row>
    <row r="2410" s="67" customFormat="1" customHeight="1" spans="6:41">
      <c r="F2410" s="69"/>
      <c r="G2410" s="262" t="str">
        <f t="shared" si="43"/>
        <v/>
      </c>
      <c r="H2410" s="69"/>
      <c r="I2410" s="69"/>
      <c r="J2410" s="69"/>
      <c r="K2410" s="69"/>
      <c r="L2410" s="69"/>
      <c r="P2410" s="117"/>
      <c r="Q2410" s="69"/>
      <c r="R2410" s="69"/>
      <c r="S2410" s="69"/>
      <c r="T2410" s="69"/>
      <c r="AI2410" s="254"/>
      <c r="AO2410" s="69"/>
    </row>
    <row r="2411" s="67" customFormat="1" customHeight="1" spans="6:41">
      <c r="F2411" s="69"/>
      <c r="G2411" s="262" t="str">
        <f t="shared" si="43"/>
        <v/>
      </c>
      <c r="H2411" s="69"/>
      <c r="I2411" s="69"/>
      <c r="J2411" s="69"/>
      <c r="K2411" s="69"/>
      <c r="L2411" s="69"/>
      <c r="P2411" s="117"/>
      <c r="Q2411" s="69"/>
      <c r="R2411" s="69"/>
      <c r="S2411" s="69"/>
      <c r="T2411" s="69"/>
      <c r="AI2411" s="254"/>
      <c r="AO2411" s="69"/>
    </row>
    <row r="2412" s="67" customFormat="1" customHeight="1" spans="6:41">
      <c r="F2412" s="69"/>
      <c r="G2412" s="262" t="str">
        <f t="shared" si="43"/>
        <v/>
      </c>
      <c r="H2412" s="69"/>
      <c r="I2412" s="69"/>
      <c r="J2412" s="69"/>
      <c r="K2412" s="69"/>
      <c r="L2412" s="69"/>
      <c r="P2412" s="117"/>
      <c r="Q2412" s="69"/>
      <c r="R2412" s="69"/>
      <c r="S2412" s="69"/>
      <c r="T2412" s="69"/>
      <c r="AI2412" s="254"/>
      <c r="AO2412" s="69"/>
    </row>
    <row r="2413" s="67" customFormat="1" customHeight="1" spans="6:41">
      <c r="F2413" s="69"/>
      <c r="G2413" s="262" t="str">
        <f t="shared" si="43"/>
        <v/>
      </c>
      <c r="H2413" s="69"/>
      <c r="I2413" s="69"/>
      <c r="J2413" s="69"/>
      <c r="K2413" s="69"/>
      <c r="L2413" s="69"/>
      <c r="P2413" s="117"/>
      <c r="Q2413" s="69"/>
      <c r="R2413" s="69"/>
      <c r="S2413" s="69"/>
      <c r="T2413" s="69"/>
      <c r="AI2413" s="254"/>
      <c r="AO2413" s="69"/>
    </row>
    <row r="2414" s="67" customFormat="1" customHeight="1" spans="6:41">
      <c r="F2414" s="69"/>
      <c r="G2414" s="262" t="str">
        <f t="shared" si="43"/>
        <v/>
      </c>
      <c r="H2414" s="69"/>
      <c r="I2414" s="69"/>
      <c r="J2414" s="69"/>
      <c r="K2414" s="69"/>
      <c r="L2414" s="69"/>
      <c r="P2414" s="117"/>
      <c r="Q2414" s="69"/>
      <c r="R2414" s="69"/>
      <c r="S2414" s="69"/>
      <c r="T2414" s="69"/>
      <c r="AI2414" s="254"/>
      <c r="AO2414" s="69"/>
    </row>
    <row r="2415" s="67" customFormat="1" customHeight="1" spans="6:41">
      <c r="F2415" s="69"/>
      <c r="G2415" s="262" t="str">
        <f t="shared" si="43"/>
        <v/>
      </c>
      <c r="H2415" s="69"/>
      <c r="I2415" s="69"/>
      <c r="J2415" s="69"/>
      <c r="K2415" s="69"/>
      <c r="L2415" s="69"/>
      <c r="P2415" s="117"/>
      <c r="Q2415" s="69"/>
      <c r="R2415" s="69"/>
      <c r="S2415" s="69"/>
      <c r="T2415" s="69"/>
      <c r="AI2415" s="254"/>
      <c r="AO2415" s="69"/>
    </row>
    <row r="2416" s="67" customFormat="1" customHeight="1" spans="6:41">
      <c r="F2416" s="69"/>
      <c r="G2416" s="262" t="str">
        <f t="shared" si="43"/>
        <v/>
      </c>
      <c r="H2416" s="69"/>
      <c r="I2416" s="69"/>
      <c r="J2416" s="69"/>
      <c r="K2416" s="69"/>
      <c r="L2416" s="69"/>
      <c r="P2416" s="117"/>
      <c r="Q2416" s="69"/>
      <c r="R2416" s="69"/>
      <c r="S2416" s="69"/>
      <c r="T2416" s="69"/>
      <c r="AI2416" s="254"/>
      <c r="AO2416" s="69"/>
    </row>
    <row r="2417" s="67" customFormat="1" customHeight="1" spans="6:41">
      <c r="F2417" s="69"/>
      <c r="G2417" s="262" t="str">
        <f t="shared" si="43"/>
        <v/>
      </c>
      <c r="H2417" s="69"/>
      <c r="I2417" s="69"/>
      <c r="J2417" s="69"/>
      <c r="K2417" s="69"/>
      <c r="L2417" s="69"/>
      <c r="P2417" s="117"/>
      <c r="Q2417" s="69"/>
      <c r="R2417" s="69"/>
      <c r="S2417" s="69"/>
      <c r="T2417" s="69"/>
      <c r="AI2417" s="254"/>
      <c r="AO2417" s="69"/>
    </row>
    <row r="2418" s="67" customFormat="1" customHeight="1" spans="6:41">
      <c r="F2418" s="69"/>
      <c r="G2418" s="262" t="str">
        <f t="shared" si="43"/>
        <v/>
      </c>
      <c r="H2418" s="69"/>
      <c r="I2418" s="69"/>
      <c r="J2418" s="69"/>
      <c r="K2418" s="69"/>
      <c r="L2418" s="69"/>
      <c r="P2418" s="117"/>
      <c r="Q2418" s="69"/>
      <c r="R2418" s="69"/>
      <c r="S2418" s="69"/>
      <c r="T2418" s="69"/>
      <c r="AI2418" s="254"/>
      <c r="AO2418" s="69"/>
    </row>
    <row r="2419" s="67" customFormat="1" customHeight="1" spans="6:41">
      <c r="F2419" s="69"/>
      <c r="G2419" s="262" t="str">
        <f t="shared" si="43"/>
        <v/>
      </c>
      <c r="H2419" s="69"/>
      <c r="I2419" s="69"/>
      <c r="J2419" s="69"/>
      <c r="K2419" s="69"/>
      <c r="L2419" s="69"/>
      <c r="P2419" s="117"/>
      <c r="Q2419" s="69"/>
      <c r="R2419" s="69"/>
      <c r="S2419" s="69"/>
      <c r="T2419" s="69"/>
      <c r="AI2419" s="254"/>
      <c r="AO2419" s="69"/>
    </row>
    <row r="2420" s="67" customFormat="1" customHeight="1" spans="6:41">
      <c r="F2420" s="69"/>
      <c r="G2420" s="262" t="str">
        <f t="shared" si="43"/>
        <v/>
      </c>
      <c r="H2420" s="69"/>
      <c r="I2420" s="69"/>
      <c r="J2420" s="69"/>
      <c r="K2420" s="69"/>
      <c r="L2420" s="69"/>
      <c r="P2420" s="117"/>
      <c r="Q2420" s="69"/>
      <c r="R2420" s="69"/>
      <c r="S2420" s="69"/>
      <c r="T2420" s="69"/>
      <c r="AI2420" s="254"/>
      <c r="AO2420" s="69"/>
    </row>
    <row r="2421" s="67" customFormat="1" customHeight="1" spans="6:41">
      <c r="F2421" s="69"/>
      <c r="G2421" s="262" t="str">
        <f t="shared" si="43"/>
        <v/>
      </c>
      <c r="H2421" s="69"/>
      <c r="I2421" s="69"/>
      <c r="J2421" s="69"/>
      <c r="K2421" s="69"/>
      <c r="L2421" s="69"/>
      <c r="P2421" s="117"/>
      <c r="Q2421" s="69"/>
      <c r="R2421" s="69"/>
      <c r="S2421" s="69"/>
      <c r="T2421" s="69"/>
      <c r="AI2421" s="254"/>
      <c r="AO2421" s="69"/>
    </row>
    <row r="2422" s="67" customFormat="1" customHeight="1" spans="6:41">
      <c r="F2422" s="69"/>
      <c r="G2422" s="262" t="str">
        <f t="shared" si="43"/>
        <v/>
      </c>
      <c r="H2422" s="69"/>
      <c r="I2422" s="69"/>
      <c r="J2422" s="69"/>
      <c r="K2422" s="69"/>
      <c r="L2422" s="69"/>
      <c r="P2422" s="117"/>
      <c r="Q2422" s="69"/>
      <c r="R2422" s="69"/>
      <c r="S2422" s="69"/>
      <c r="T2422" s="69"/>
      <c r="AI2422" s="254"/>
      <c r="AO2422" s="69"/>
    </row>
    <row r="2423" s="67" customFormat="1" customHeight="1" spans="6:41">
      <c r="F2423" s="69"/>
      <c r="G2423" s="262" t="str">
        <f t="shared" si="43"/>
        <v/>
      </c>
      <c r="H2423" s="69"/>
      <c r="I2423" s="69"/>
      <c r="J2423" s="69"/>
      <c r="K2423" s="69"/>
      <c r="L2423" s="69"/>
      <c r="P2423" s="117"/>
      <c r="Q2423" s="69"/>
      <c r="R2423" s="69"/>
      <c r="S2423" s="69"/>
      <c r="T2423" s="69"/>
      <c r="AI2423" s="254"/>
      <c r="AO2423" s="69"/>
    </row>
    <row r="2424" s="67" customFormat="1" customHeight="1" spans="6:41">
      <c r="F2424" s="69"/>
      <c r="G2424" s="262" t="str">
        <f t="shared" si="43"/>
        <v/>
      </c>
      <c r="H2424" s="69"/>
      <c r="I2424" s="69"/>
      <c r="J2424" s="69"/>
      <c r="K2424" s="69"/>
      <c r="L2424" s="69"/>
      <c r="P2424" s="117"/>
      <c r="Q2424" s="69"/>
      <c r="R2424" s="69"/>
      <c r="S2424" s="69"/>
      <c r="T2424" s="69"/>
      <c r="AI2424" s="254"/>
      <c r="AO2424" s="69"/>
    </row>
    <row r="2425" s="67" customFormat="1" customHeight="1" spans="6:41">
      <c r="F2425" s="69"/>
      <c r="G2425" s="262" t="str">
        <f t="shared" si="43"/>
        <v/>
      </c>
      <c r="H2425" s="69"/>
      <c r="I2425" s="69"/>
      <c r="J2425" s="69"/>
      <c r="K2425" s="69"/>
      <c r="L2425" s="69"/>
      <c r="P2425" s="117"/>
      <c r="Q2425" s="69"/>
      <c r="R2425" s="69"/>
      <c r="S2425" s="69"/>
      <c r="T2425" s="69"/>
      <c r="AI2425" s="254"/>
      <c r="AO2425" s="69"/>
    </row>
    <row r="2426" s="67" customFormat="1" customHeight="1" spans="6:41">
      <c r="F2426" s="69"/>
      <c r="G2426" s="262" t="str">
        <f t="shared" si="43"/>
        <v/>
      </c>
      <c r="H2426" s="69"/>
      <c r="I2426" s="69"/>
      <c r="J2426" s="69"/>
      <c r="K2426" s="69"/>
      <c r="L2426" s="69"/>
      <c r="P2426" s="117"/>
      <c r="Q2426" s="69"/>
      <c r="R2426" s="69"/>
      <c r="S2426" s="69"/>
      <c r="T2426" s="69"/>
      <c r="AI2426" s="254"/>
      <c r="AO2426" s="69"/>
    </row>
    <row r="2427" s="67" customFormat="1" customHeight="1" spans="6:41">
      <c r="F2427" s="69"/>
      <c r="G2427" s="262" t="str">
        <f t="shared" si="43"/>
        <v/>
      </c>
      <c r="H2427" s="69"/>
      <c r="I2427" s="69"/>
      <c r="J2427" s="69"/>
      <c r="K2427" s="69"/>
      <c r="L2427" s="69"/>
      <c r="P2427" s="117"/>
      <c r="Q2427" s="69"/>
      <c r="R2427" s="69"/>
      <c r="S2427" s="69"/>
      <c r="T2427" s="69"/>
      <c r="AI2427" s="254"/>
      <c r="AO2427" s="69"/>
    </row>
    <row r="2428" s="67" customFormat="1" customHeight="1" spans="6:41">
      <c r="F2428" s="69"/>
      <c r="G2428" s="262" t="str">
        <f t="shared" si="43"/>
        <v/>
      </c>
      <c r="H2428" s="69"/>
      <c r="I2428" s="69"/>
      <c r="J2428" s="69"/>
      <c r="K2428" s="69"/>
      <c r="L2428" s="69"/>
      <c r="P2428" s="117"/>
      <c r="Q2428" s="69"/>
      <c r="R2428" s="69"/>
      <c r="S2428" s="69"/>
      <c r="T2428" s="69"/>
      <c r="AI2428" s="254"/>
      <c r="AO2428" s="69"/>
    </row>
    <row r="2429" s="67" customFormat="1" customHeight="1" spans="6:41">
      <c r="F2429" s="69"/>
      <c r="G2429" s="262" t="str">
        <f t="shared" si="43"/>
        <v/>
      </c>
      <c r="H2429" s="69"/>
      <c r="I2429" s="69"/>
      <c r="J2429" s="69"/>
      <c r="K2429" s="69"/>
      <c r="L2429" s="69"/>
      <c r="P2429" s="117"/>
      <c r="Q2429" s="69"/>
      <c r="R2429" s="69"/>
      <c r="S2429" s="69"/>
      <c r="T2429" s="69"/>
      <c r="AI2429" s="254"/>
      <c r="AO2429" s="69"/>
    </row>
    <row r="2430" s="67" customFormat="1" customHeight="1" spans="6:41">
      <c r="F2430" s="69"/>
      <c r="G2430" s="262" t="str">
        <f t="shared" si="43"/>
        <v/>
      </c>
      <c r="H2430" s="69"/>
      <c r="I2430" s="69"/>
      <c r="J2430" s="69"/>
      <c r="K2430" s="69"/>
      <c r="L2430" s="69"/>
      <c r="P2430" s="117"/>
      <c r="Q2430" s="69"/>
      <c r="R2430" s="69"/>
      <c r="S2430" s="69"/>
      <c r="T2430" s="69"/>
      <c r="AI2430" s="254"/>
      <c r="AO2430" s="69"/>
    </row>
    <row r="2431" s="67" customFormat="1" customHeight="1" spans="6:41">
      <c r="F2431" s="69"/>
      <c r="G2431" s="262" t="str">
        <f t="shared" si="43"/>
        <v/>
      </c>
      <c r="H2431" s="69"/>
      <c r="I2431" s="69"/>
      <c r="J2431" s="69"/>
      <c r="K2431" s="69"/>
      <c r="L2431" s="69"/>
      <c r="P2431" s="117"/>
      <c r="Q2431" s="69"/>
      <c r="R2431" s="69"/>
      <c r="S2431" s="69"/>
      <c r="T2431" s="69"/>
      <c r="AI2431" s="254"/>
      <c r="AO2431" s="69"/>
    </row>
    <row r="2432" s="67" customFormat="1" customHeight="1" spans="6:41">
      <c r="F2432" s="69"/>
      <c r="G2432" s="262" t="str">
        <f t="shared" si="43"/>
        <v/>
      </c>
      <c r="H2432" s="69"/>
      <c r="I2432" s="69"/>
      <c r="J2432" s="69"/>
      <c r="K2432" s="69"/>
      <c r="L2432" s="69"/>
      <c r="P2432" s="117"/>
      <c r="Q2432" s="69"/>
      <c r="R2432" s="69"/>
      <c r="S2432" s="69"/>
      <c r="T2432" s="69"/>
      <c r="AI2432" s="254"/>
      <c r="AO2432" s="69"/>
    </row>
    <row r="2433" s="67" customFormat="1" customHeight="1" spans="6:41">
      <c r="F2433" s="69"/>
      <c r="G2433" s="262" t="str">
        <f t="shared" si="43"/>
        <v/>
      </c>
      <c r="H2433" s="69"/>
      <c r="I2433" s="69"/>
      <c r="J2433" s="69"/>
      <c r="K2433" s="69"/>
      <c r="L2433" s="69"/>
      <c r="P2433" s="117"/>
      <c r="Q2433" s="69"/>
      <c r="R2433" s="69"/>
      <c r="S2433" s="69"/>
      <c r="T2433" s="69"/>
      <c r="AI2433" s="254"/>
      <c r="AO2433" s="69"/>
    </row>
    <row r="2434" s="67" customFormat="1" customHeight="1" spans="6:41">
      <c r="F2434" s="69"/>
      <c r="G2434" s="262" t="str">
        <f t="shared" ref="G2434:G2497" si="44">IF(H2434="","",IF(H2434=I2434,H2434,_xlfn.CONCAT(H2434,"-",I2434)))</f>
        <v/>
      </c>
      <c r="H2434" s="69"/>
      <c r="I2434" s="69"/>
      <c r="J2434" s="69"/>
      <c r="K2434" s="69"/>
      <c r="L2434" s="69"/>
      <c r="P2434" s="117"/>
      <c r="Q2434" s="69"/>
      <c r="R2434" s="69"/>
      <c r="S2434" s="69"/>
      <c r="T2434" s="69"/>
      <c r="AI2434" s="254"/>
      <c r="AO2434" s="69"/>
    </row>
    <row r="2435" s="67" customFormat="1" customHeight="1" spans="6:41">
      <c r="F2435" s="69"/>
      <c r="G2435" s="262" t="str">
        <f t="shared" si="44"/>
        <v/>
      </c>
      <c r="H2435" s="69"/>
      <c r="I2435" s="69"/>
      <c r="J2435" s="69"/>
      <c r="K2435" s="69"/>
      <c r="L2435" s="69"/>
      <c r="P2435" s="117"/>
      <c r="Q2435" s="69"/>
      <c r="R2435" s="69"/>
      <c r="S2435" s="69"/>
      <c r="T2435" s="69"/>
      <c r="AI2435" s="254"/>
      <c r="AO2435" s="69"/>
    </row>
    <row r="2436" s="67" customFormat="1" customHeight="1" spans="6:41">
      <c r="F2436" s="69"/>
      <c r="G2436" s="262" t="str">
        <f t="shared" si="44"/>
        <v/>
      </c>
      <c r="H2436" s="69"/>
      <c r="I2436" s="69"/>
      <c r="J2436" s="69"/>
      <c r="K2436" s="69"/>
      <c r="L2436" s="69"/>
      <c r="P2436" s="117"/>
      <c r="Q2436" s="69"/>
      <c r="R2436" s="69"/>
      <c r="S2436" s="69"/>
      <c r="T2436" s="69"/>
      <c r="AI2436" s="254"/>
      <c r="AO2436" s="69"/>
    </row>
    <row r="2437" s="67" customFormat="1" customHeight="1" spans="6:41">
      <c r="F2437" s="69"/>
      <c r="G2437" s="262" t="str">
        <f t="shared" si="44"/>
        <v/>
      </c>
      <c r="H2437" s="69"/>
      <c r="I2437" s="69"/>
      <c r="J2437" s="69"/>
      <c r="K2437" s="69"/>
      <c r="L2437" s="69"/>
      <c r="P2437" s="117"/>
      <c r="Q2437" s="69"/>
      <c r="R2437" s="69"/>
      <c r="S2437" s="69"/>
      <c r="T2437" s="69"/>
      <c r="AI2437" s="254"/>
      <c r="AO2437" s="69"/>
    </row>
    <row r="2438" s="67" customFormat="1" customHeight="1" spans="6:41">
      <c r="F2438" s="69"/>
      <c r="G2438" s="262" t="str">
        <f t="shared" si="44"/>
        <v/>
      </c>
      <c r="H2438" s="69"/>
      <c r="I2438" s="69"/>
      <c r="J2438" s="69"/>
      <c r="K2438" s="69"/>
      <c r="L2438" s="69"/>
      <c r="P2438" s="117"/>
      <c r="Q2438" s="69"/>
      <c r="R2438" s="69"/>
      <c r="S2438" s="69"/>
      <c r="T2438" s="69"/>
      <c r="AI2438" s="254"/>
      <c r="AO2438" s="69"/>
    </row>
    <row r="2439" s="67" customFormat="1" customHeight="1" spans="6:41">
      <c r="F2439" s="69"/>
      <c r="G2439" s="262" t="str">
        <f t="shared" si="44"/>
        <v/>
      </c>
      <c r="H2439" s="69"/>
      <c r="I2439" s="69"/>
      <c r="J2439" s="69"/>
      <c r="K2439" s="69"/>
      <c r="L2439" s="69"/>
      <c r="P2439" s="117"/>
      <c r="Q2439" s="69"/>
      <c r="R2439" s="69"/>
      <c r="S2439" s="69"/>
      <c r="T2439" s="69"/>
      <c r="AI2439" s="254"/>
      <c r="AO2439" s="69"/>
    </row>
    <row r="2440" s="67" customFormat="1" customHeight="1" spans="6:41">
      <c r="F2440" s="69"/>
      <c r="G2440" s="262" t="str">
        <f t="shared" si="44"/>
        <v/>
      </c>
      <c r="H2440" s="69"/>
      <c r="I2440" s="69"/>
      <c r="J2440" s="69"/>
      <c r="K2440" s="69"/>
      <c r="L2440" s="69"/>
      <c r="P2440" s="117"/>
      <c r="Q2440" s="69"/>
      <c r="R2440" s="69"/>
      <c r="S2440" s="69"/>
      <c r="T2440" s="69"/>
      <c r="AI2440" s="254"/>
      <c r="AO2440" s="69"/>
    </row>
    <row r="2441" s="67" customFormat="1" customHeight="1" spans="6:41">
      <c r="F2441" s="69"/>
      <c r="G2441" s="262" t="str">
        <f t="shared" si="44"/>
        <v/>
      </c>
      <c r="H2441" s="69"/>
      <c r="I2441" s="69"/>
      <c r="J2441" s="69"/>
      <c r="K2441" s="69"/>
      <c r="L2441" s="69"/>
      <c r="P2441" s="117"/>
      <c r="Q2441" s="69"/>
      <c r="R2441" s="69"/>
      <c r="S2441" s="69"/>
      <c r="T2441" s="69"/>
      <c r="AI2441" s="254"/>
      <c r="AO2441" s="69"/>
    </row>
    <row r="2442" s="67" customFormat="1" customHeight="1" spans="6:41">
      <c r="F2442" s="69"/>
      <c r="G2442" s="262" t="str">
        <f t="shared" si="44"/>
        <v/>
      </c>
      <c r="H2442" s="69"/>
      <c r="I2442" s="69"/>
      <c r="J2442" s="69"/>
      <c r="K2442" s="69"/>
      <c r="L2442" s="69"/>
      <c r="P2442" s="117"/>
      <c r="Q2442" s="69"/>
      <c r="R2442" s="69"/>
      <c r="S2442" s="69"/>
      <c r="T2442" s="69"/>
      <c r="AI2442" s="254"/>
      <c r="AO2442" s="69"/>
    </row>
    <row r="2443" s="67" customFormat="1" customHeight="1" spans="6:41">
      <c r="F2443" s="69"/>
      <c r="G2443" s="262" t="str">
        <f t="shared" si="44"/>
        <v/>
      </c>
      <c r="H2443" s="69"/>
      <c r="I2443" s="69"/>
      <c r="J2443" s="69"/>
      <c r="K2443" s="69"/>
      <c r="L2443" s="69"/>
      <c r="P2443" s="117"/>
      <c r="Q2443" s="69"/>
      <c r="R2443" s="69"/>
      <c r="S2443" s="69"/>
      <c r="T2443" s="69"/>
      <c r="AI2443" s="254"/>
      <c r="AO2443" s="69"/>
    </row>
    <row r="2444" s="67" customFormat="1" customHeight="1" spans="6:41">
      <c r="F2444" s="69"/>
      <c r="G2444" s="262" t="str">
        <f t="shared" si="44"/>
        <v/>
      </c>
      <c r="H2444" s="69"/>
      <c r="I2444" s="69"/>
      <c r="J2444" s="69"/>
      <c r="K2444" s="69"/>
      <c r="L2444" s="69"/>
      <c r="P2444" s="117"/>
      <c r="Q2444" s="69"/>
      <c r="R2444" s="69"/>
      <c r="S2444" s="69"/>
      <c r="T2444" s="69"/>
      <c r="AI2444" s="254"/>
      <c r="AO2444" s="69"/>
    </row>
    <row r="2445" s="67" customFormat="1" customHeight="1" spans="6:41">
      <c r="F2445" s="69"/>
      <c r="G2445" s="262" t="str">
        <f t="shared" si="44"/>
        <v/>
      </c>
      <c r="H2445" s="69"/>
      <c r="I2445" s="69"/>
      <c r="J2445" s="69"/>
      <c r="K2445" s="69"/>
      <c r="L2445" s="69"/>
      <c r="P2445" s="117"/>
      <c r="Q2445" s="69"/>
      <c r="R2445" s="69"/>
      <c r="S2445" s="69"/>
      <c r="T2445" s="69"/>
      <c r="AI2445" s="254"/>
      <c r="AO2445" s="69"/>
    </row>
    <row r="2446" s="67" customFormat="1" customHeight="1" spans="6:41">
      <c r="F2446" s="69"/>
      <c r="G2446" s="262" t="str">
        <f t="shared" si="44"/>
        <v/>
      </c>
      <c r="H2446" s="69"/>
      <c r="I2446" s="69"/>
      <c r="J2446" s="69"/>
      <c r="K2446" s="69"/>
      <c r="L2446" s="69"/>
      <c r="P2446" s="117"/>
      <c r="Q2446" s="69"/>
      <c r="R2446" s="69"/>
      <c r="S2446" s="69"/>
      <c r="T2446" s="69"/>
      <c r="AI2446" s="254"/>
      <c r="AO2446" s="69"/>
    </row>
    <row r="2447" s="67" customFormat="1" customHeight="1" spans="6:41">
      <c r="F2447" s="69"/>
      <c r="G2447" s="262" t="str">
        <f t="shared" si="44"/>
        <v/>
      </c>
      <c r="H2447" s="69"/>
      <c r="I2447" s="69"/>
      <c r="J2447" s="69"/>
      <c r="K2447" s="69"/>
      <c r="L2447" s="69"/>
      <c r="P2447" s="117"/>
      <c r="Q2447" s="69"/>
      <c r="R2447" s="69"/>
      <c r="S2447" s="69"/>
      <c r="T2447" s="69"/>
      <c r="AI2447" s="254"/>
      <c r="AO2447" s="69"/>
    </row>
    <row r="2448" s="67" customFormat="1" customHeight="1" spans="6:41">
      <c r="F2448" s="69"/>
      <c r="G2448" s="262" t="str">
        <f t="shared" si="44"/>
        <v/>
      </c>
      <c r="H2448" s="69"/>
      <c r="I2448" s="69"/>
      <c r="J2448" s="69"/>
      <c r="K2448" s="69"/>
      <c r="L2448" s="69"/>
      <c r="P2448" s="117"/>
      <c r="Q2448" s="69"/>
      <c r="R2448" s="69"/>
      <c r="S2448" s="69"/>
      <c r="T2448" s="69"/>
      <c r="AI2448" s="254"/>
      <c r="AO2448" s="69"/>
    </row>
    <row r="2449" s="67" customFormat="1" customHeight="1" spans="6:41">
      <c r="F2449" s="69"/>
      <c r="G2449" s="262" t="str">
        <f t="shared" si="44"/>
        <v/>
      </c>
      <c r="H2449" s="69"/>
      <c r="I2449" s="69"/>
      <c r="J2449" s="69"/>
      <c r="K2449" s="69"/>
      <c r="L2449" s="69"/>
      <c r="P2449" s="117"/>
      <c r="Q2449" s="69"/>
      <c r="R2449" s="69"/>
      <c r="S2449" s="69"/>
      <c r="T2449" s="69"/>
      <c r="AI2449" s="254"/>
      <c r="AO2449" s="69"/>
    </row>
    <row r="2450" s="67" customFormat="1" customHeight="1" spans="6:41">
      <c r="F2450" s="69"/>
      <c r="G2450" s="262" t="str">
        <f t="shared" si="44"/>
        <v/>
      </c>
      <c r="H2450" s="69"/>
      <c r="I2450" s="69"/>
      <c r="J2450" s="69"/>
      <c r="K2450" s="69"/>
      <c r="L2450" s="69"/>
      <c r="P2450" s="117"/>
      <c r="Q2450" s="69"/>
      <c r="R2450" s="69"/>
      <c r="S2450" s="69"/>
      <c r="T2450" s="69"/>
      <c r="AI2450" s="254"/>
      <c r="AO2450" s="69"/>
    </row>
    <row r="2451" s="67" customFormat="1" customHeight="1" spans="6:41">
      <c r="F2451" s="69"/>
      <c r="G2451" s="262" t="str">
        <f t="shared" si="44"/>
        <v/>
      </c>
      <c r="H2451" s="69"/>
      <c r="I2451" s="69"/>
      <c r="J2451" s="69"/>
      <c r="K2451" s="69"/>
      <c r="L2451" s="69"/>
      <c r="P2451" s="117"/>
      <c r="Q2451" s="69"/>
      <c r="R2451" s="69"/>
      <c r="S2451" s="69"/>
      <c r="T2451" s="69"/>
      <c r="AI2451" s="254"/>
      <c r="AO2451" s="69"/>
    </row>
    <row r="2452" s="67" customFormat="1" customHeight="1" spans="6:41">
      <c r="F2452" s="69"/>
      <c r="G2452" s="262" t="str">
        <f t="shared" si="44"/>
        <v/>
      </c>
      <c r="H2452" s="69"/>
      <c r="I2452" s="69"/>
      <c r="J2452" s="69"/>
      <c r="K2452" s="69"/>
      <c r="L2452" s="69"/>
      <c r="P2452" s="117"/>
      <c r="Q2452" s="69"/>
      <c r="R2452" s="69"/>
      <c r="S2452" s="69"/>
      <c r="T2452" s="69"/>
      <c r="AI2452" s="254"/>
      <c r="AO2452" s="69"/>
    </row>
    <row r="2453" s="67" customFormat="1" customHeight="1" spans="6:41">
      <c r="F2453" s="69"/>
      <c r="G2453" s="262" t="str">
        <f t="shared" si="44"/>
        <v/>
      </c>
      <c r="H2453" s="69"/>
      <c r="I2453" s="69"/>
      <c r="J2453" s="69"/>
      <c r="K2453" s="69"/>
      <c r="L2453" s="69"/>
      <c r="P2453" s="117"/>
      <c r="Q2453" s="69"/>
      <c r="R2453" s="69"/>
      <c r="S2453" s="69"/>
      <c r="T2453" s="69"/>
      <c r="AI2453" s="254"/>
      <c r="AO2453" s="69"/>
    </row>
    <row r="2454" s="67" customFormat="1" customHeight="1" spans="6:41">
      <c r="F2454" s="69"/>
      <c r="G2454" s="262" t="str">
        <f t="shared" si="44"/>
        <v/>
      </c>
      <c r="H2454" s="69"/>
      <c r="I2454" s="69"/>
      <c r="J2454" s="69"/>
      <c r="K2454" s="69"/>
      <c r="L2454" s="69"/>
      <c r="P2454" s="117"/>
      <c r="Q2454" s="69"/>
      <c r="R2454" s="69"/>
      <c r="S2454" s="69"/>
      <c r="T2454" s="69"/>
      <c r="AI2454" s="254"/>
      <c r="AO2454" s="69"/>
    </row>
    <row r="2455" s="67" customFormat="1" customHeight="1" spans="6:41">
      <c r="F2455" s="69"/>
      <c r="G2455" s="262" t="str">
        <f t="shared" si="44"/>
        <v/>
      </c>
      <c r="H2455" s="69"/>
      <c r="I2455" s="69"/>
      <c r="J2455" s="69"/>
      <c r="K2455" s="69"/>
      <c r="L2455" s="69"/>
      <c r="P2455" s="117"/>
      <c r="Q2455" s="69"/>
      <c r="R2455" s="69"/>
      <c r="S2455" s="69"/>
      <c r="T2455" s="69"/>
      <c r="AI2455" s="254"/>
      <c r="AO2455" s="69"/>
    </row>
    <row r="2456" s="67" customFormat="1" customHeight="1" spans="6:41">
      <c r="F2456" s="69"/>
      <c r="G2456" s="262" t="str">
        <f t="shared" si="44"/>
        <v/>
      </c>
      <c r="H2456" s="69"/>
      <c r="I2456" s="69"/>
      <c r="J2456" s="69"/>
      <c r="K2456" s="69"/>
      <c r="L2456" s="69"/>
      <c r="P2456" s="117"/>
      <c r="Q2456" s="69"/>
      <c r="R2456" s="69"/>
      <c r="S2456" s="69"/>
      <c r="T2456" s="69"/>
      <c r="AI2456" s="254"/>
      <c r="AO2456" s="69"/>
    </row>
    <row r="2457" s="67" customFormat="1" customHeight="1" spans="6:41">
      <c r="F2457" s="69"/>
      <c r="G2457" s="262" t="str">
        <f t="shared" si="44"/>
        <v/>
      </c>
      <c r="H2457" s="69"/>
      <c r="I2457" s="69"/>
      <c r="J2457" s="69"/>
      <c r="K2457" s="69"/>
      <c r="L2457" s="69"/>
      <c r="P2457" s="117"/>
      <c r="Q2457" s="69"/>
      <c r="R2457" s="69"/>
      <c r="S2457" s="69"/>
      <c r="T2457" s="69"/>
      <c r="AI2457" s="254"/>
      <c r="AO2457" s="69"/>
    </row>
    <row r="2458" s="67" customFormat="1" customHeight="1" spans="6:41">
      <c r="F2458" s="69"/>
      <c r="G2458" s="262" t="str">
        <f t="shared" si="44"/>
        <v/>
      </c>
      <c r="H2458" s="69"/>
      <c r="I2458" s="69"/>
      <c r="J2458" s="69"/>
      <c r="K2458" s="69"/>
      <c r="L2458" s="69"/>
      <c r="P2458" s="117"/>
      <c r="Q2458" s="69"/>
      <c r="R2458" s="69"/>
      <c r="S2458" s="69"/>
      <c r="T2458" s="69"/>
      <c r="AI2458" s="254"/>
      <c r="AO2458" s="69"/>
    </row>
    <row r="2459" s="67" customFormat="1" customHeight="1" spans="6:41">
      <c r="F2459" s="69"/>
      <c r="G2459" s="262" t="str">
        <f t="shared" si="44"/>
        <v/>
      </c>
      <c r="H2459" s="69"/>
      <c r="I2459" s="69"/>
      <c r="J2459" s="69"/>
      <c r="K2459" s="69"/>
      <c r="L2459" s="69"/>
      <c r="P2459" s="117"/>
      <c r="Q2459" s="69"/>
      <c r="R2459" s="69"/>
      <c r="S2459" s="69"/>
      <c r="T2459" s="69"/>
      <c r="AI2459" s="254"/>
      <c r="AO2459" s="69"/>
    </row>
    <row r="2460" s="67" customFormat="1" customHeight="1" spans="6:41">
      <c r="F2460" s="69"/>
      <c r="G2460" s="262" t="str">
        <f t="shared" si="44"/>
        <v/>
      </c>
      <c r="H2460" s="69"/>
      <c r="I2460" s="69"/>
      <c r="J2460" s="69"/>
      <c r="K2460" s="69"/>
      <c r="L2460" s="69"/>
      <c r="P2460" s="117"/>
      <c r="Q2460" s="69"/>
      <c r="R2460" s="69"/>
      <c r="S2460" s="69"/>
      <c r="T2460" s="69"/>
      <c r="AI2460" s="254"/>
      <c r="AO2460" s="69"/>
    </row>
    <row r="2461" s="67" customFormat="1" customHeight="1" spans="6:41">
      <c r="F2461" s="69"/>
      <c r="G2461" s="262" t="str">
        <f t="shared" si="44"/>
        <v/>
      </c>
      <c r="H2461" s="69"/>
      <c r="I2461" s="69"/>
      <c r="J2461" s="69"/>
      <c r="K2461" s="69"/>
      <c r="L2461" s="69"/>
      <c r="P2461" s="117"/>
      <c r="Q2461" s="69"/>
      <c r="R2461" s="69"/>
      <c r="S2461" s="69"/>
      <c r="T2461" s="69"/>
      <c r="AI2461" s="254"/>
      <c r="AO2461" s="69"/>
    </row>
    <row r="2462" s="67" customFormat="1" customHeight="1" spans="6:41">
      <c r="F2462" s="69"/>
      <c r="G2462" s="262" t="str">
        <f t="shared" si="44"/>
        <v/>
      </c>
      <c r="H2462" s="69"/>
      <c r="I2462" s="69"/>
      <c r="J2462" s="69"/>
      <c r="K2462" s="69"/>
      <c r="L2462" s="69"/>
      <c r="P2462" s="117"/>
      <c r="Q2462" s="69"/>
      <c r="R2462" s="69"/>
      <c r="S2462" s="69"/>
      <c r="T2462" s="69"/>
      <c r="AI2462" s="254"/>
      <c r="AO2462" s="69"/>
    </row>
    <row r="2463" s="67" customFormat="1" customHeight="1" spans="6:41">
      <c r="F2463" s="69"/>
      <c r="G2463" s="262" t="str">
        <f t="shared" si="44"/>
        <v/>
      </c>
      <c r="H2463" s="69"/>
      <c r="I2463" s="69"/>
      <c r="J2463" s="69"/>
      <c r="K2463" s="69"/>
      <c r="L2463" s="69"/>
      <c r="P2463" s="117"/>
      <c r="Q2463" s="69"/>
      <c r="R2463" s="69"/>
      <c r="S2463" s="69"/>
      <c r="T2463" s="69"/>
      <c r="AI2463" s="254"/>
      <c r="AO2463" s="69"/>
    </row>
    <row r="2464" s="67" customFormat="1" customHeight="1" spans="6:41">
      <c r="F2464" s="69"/>
      <c r="G2464" s="262" t="str">
        <f t="shared" si="44"/>
        <v/>
      </c>
      <c r="H2464" s="69"/>
      <c r="I2464" s="69"/>
      <c r="J2464" s="69"/>
      <c r="K2464" s="69"/>
      <c r="L2464" s="69"/>
      <c r="P2464" s="117"/>
      <c r="Q2464" s="69"/>
      <c r="R2464" s="69"/>
      <c r="S2464" s="69"/>
      <c r="T2464" s="69"/>
      <c r="AI2464" s="254"/>
      <c r="AO2464" s="69"/>
    </row>
    <row r="2465" s="67" customFormat="1" customHeight="1" spans="6:41">
      <c r="F2465" s="69"/>
      <c r="G2465" s="262" t="str">
        <f t="shared" si="44"/>
        <v/>
      </c>
      <c r="H2465" s="69"/>
      <c r="I2465" s="69"/>
      <c r="J2465" s="69"/>
      <c r="K2465" s="69"/>
      <c r="L2465" s="69"/>
      <c r="P2465" s="117"/>
      <c r="Q2465" s="69"/>
      <c r="R2465" s="69"/>
      <c r="S2465" s="69"/>
      <c r="T2465" s="69"/>
      <c r="AI2465" s="254"/>
      <c r="AO2465" s="69"/>
    </row>
    <row r="2466" s="67" customFormat="1" customHeight="1" spans="6:41">
      <c r="F2466" s="69"/>
      <c r="G2466" s="262" t="str">
        <f t="shared" si="44"/>
        <v/>
      </c>
      <c r="H2466" s="69"/>
      <c r="I2466" s="69"/>
      <c r="J2466" s="69"/>
      <c r="K2466" s="69"/>
      <c r="L2466" s="69"/>
      <c r="P2466" s="117"/>
      <c r="Q2466" s="69"/>
      <c r="R2466" s="69"/>
      <c r="S2466" s="69"/>
      <c r="T2466" s="69"/>
      <c r="AI2466" s="254"/>
      <c r="AO2466" s="69"/>
    </row>
    <row r="2467" s="67" customFormat="1" customHeight="1" spans="6:41">
      <c r="F2467" s="69"/>
      <c r="G2467" s="262" t="str">
        <f t="shared" si="44"/>
        <v/>
      </c>
      <c r="H2467" s="69"/>
      <c r="I2467" s="69"/>
      <c r="J2467" s="69"/>
      <c r="K2467" s="69"/>
      <c r="L2467" s="69"/>
      <c r="P2467" s="117"/>
      <c r="Q2467" s="69"/>
      <c r="R2467" s="69"/>
      <c r="S2467" s="69"/>
      <c r="T2467" s="69"/>
      <c r="AI2467" s="254"/>
      <c r="AO2467" s="69"/>
    </row>
    <row r="2468" s="67" customFormat="1" customHeight="1" spans="6:41">
      <c r="F2468" s="69"/>
      <c r="G2468" s="262" t="str">
        <f t="shared" si="44"/>
        <v/>
      </c>
      <c r="H2468" s="69"/>
      <c r="I2468" s="69"/>
      <c r="J2468" s="69"/>
      <c r="K2468" s="69"/>
      <c r="L2468" s="69"/>
      <c r="P2468" s="117"/>
      <c r="Q2468" s="69"/>
      <c r="R2468" s="69"/>
      <c r="S2468" s="69"/>
      <c r="T2468" s="69"/>
      <c r="AI2468" s="254"/>
      <c r="AO2468" s="69"/>
    </row>
    <row r="2469" s="67" customFormat="1" customHeight="1" spans="6:41">
      <c r="F2469" s="69"/>
      <c r="G2469" s="262" t="str">
        <f t="shared" si="44"/>
        <v/>
      </c>
      <c r="H2469" s="69"/>
      <c r="I2469" s="69"/>
      <c r="J2469" s="69"/>
      <c r="K2469" s="69"/>
      <c r="L2469" s="69"/>
      <c r="P2469" s="117"/>
      <c r="Q2469" s="69"/>
      <c r="R2469" s="69"/>
      <c r="S2469" s="69"/>
      <c r="T2469" s="69"/>
      <c r="AI2469" s="254"/>
      <c r="AO2469" s="69"/>
    </row>
    <row r="2470" s="67" customFormat="1" customHeight="1" spans="6:41">
      <c r="F2470" s="69"/>
      <c r="G2470" s="262" t="str">
        <f t="shared" si="44"/>
        <v/>
      </c>
      <c r="H2470" s="69"/>
      <c r="I2470" s="69"/>
      <c r="J2470" s="69"/>
      <c r="K2470" s="69"/>
      <c r="L2470" s="69"/>
      <c r="P2470" s="117"/>
      <c r="Q2470" s="69"/>
      <c r="R2470" s="69"/>
      <c r="S2470" s="69"/>
      <c r="T2470" s="69"/>
      <c r="AI2470" s="254"/>
      <c r="AO2470" s="69"/>
    </row>
    <row r="2471" s="67" customFormat="1" customHeight="1" spans="6:41">
      <c r="F2471" s="69"/>
      <c r="G2471" s="262" t="str">
        <f t="shared" si="44"/>
        <v/>
      </c>
      <c r="H2471" s="69"/>
      <c r="I2471" s="69"/>
      <c r="J2471" s="69"/>
      <c r="K2471" s="69"/>
      <c r="L2471" s="69"/>
      <c r="P2471" s="117"/>
      <c r="Q2471" s="69"/>
      <c r="R2471" s="69"/>
      <c r="S2471" s="69"/>
      <c r="T2471" s="69"/>
      <c r="AI2471" s="254"/>
      <c r="AO2471" s="69"/>
    </row>
    <row r="2472" s="67" customFormat="1" customHeight="1" spans="6:41">
      <c r="F2472" s="69"/>
      <c r="G2472" s="262" t="str">
        <f t="shared" si="44"/>
        <v/>
      </c>
      <c r="H2472" s="69"/>
      <c r="I2472" s="69"/>
      <c r="J2472" s="69"/>
      <c r="K2472" s="69"/>
      <c r="L2472" s="69"/>
      <c r="P2472" s="117"/>
      <c r="Q2472" s="69"/>
      <c r="R2472" s="69"/>
      <c r="S2472" s="69"/>
      <c r="T2472" s="69"/>
      <c r="AI2472" s="254"/>
      <c r="AO2472" s="69"/>
    </row>
    <row r="2473" s="67" customFormat="1" customHeight="1" spans="6:41">
      <c r="F2473" s="69"/>
      <c r="G2473" s="262" t="str">
        <f t="shared" si="44"/>
        <v/>
      </c>
      <c r="H2473" s="69"/>
      <c r="I2473" s="69"/>
      <c r="J2473" s="69"/>
      <c r="K2473" s="69"/>
      <c r="L2473" s="69"/>
      <c r="P2473" s="117"/>
      <c r="Q2473" s="69"/>
      <c r="R2473" s="69"/>
      <c r="S2473" s="69"/>
      <c r="T2473" s="69"/>
      <c r="AI2473" s="254"/>
      <c r="AO2473" s="69"/>
    </row>
    <row r="2474" s="67" customFormat="1" customHeight="1" spans="6:41">
      <c r="F2474" s="69"/>
      <c r="G2474" s="262" t="str">
        <f t="shared" si="44"/>
        <v/>
      </c>
      <c r="H2474" s="69"/>
      <c r="I2474" s="69"/>
      <c r="J2474" s="69"/>
      <c r="K2474" s="69"/>
      <c r="L2474" s="69"/>
      <c r="P2474" s="117"/>
      <c r="Q2474" s="69"/>
      <c r="R2474" s="69"/>
      <c r="S2474" s="69"/>
      <c r="T2474" s="69"/>
      <c r="AI2474" s="254"/>
      <c r="AO2474" s="69"/>
    </row>
    <row r="2475" s="67" customFormat="1" customHeight="1" spans="6:41">
      <c r="F2475" s="69"/>
      <c r="G2475" s="262" t="str">
        <f t="shared" si="44"/>
        <v/>
      </c>
      <c r="H2475" s="69"/>
      <c r="I2475" s="69"/>
      <c r="J2475" s="69"/>
      <c r="K2475" s="69"/>
      <c r="L2475" s="69"/>
      <c r="P2475" s="117"/>
      <c r="Q2475" s="69"/>
      <c r="R2475" s="69"/>
      <c r="S2475" s="69"/>
      <c r="T2475" s="69"/>
      <c r="AI2475" s="254"/>
      <c r="AO2475" s="69"/>
    </row>
    <row r="2476" s="67" customFormat="1" customHeight="1" spans="6:41">
      <c r="F2476" s="69"/>
      <c r="G2476" s="262" t="str">
        <f t="shared" si="44"/>
        <v/>
      </c>
      <c r="H2476" s="69"/>
      <c r="I2476" s="69"/>
      <c r="J2476" s="69"/>
      <c r="K2476" s="69"/>
      <c r="L2476" s="69"/>
      <c r="P2476" s="117"/>
      <c r="Q2476" s="69"/>
      <c r="R2476" s="69"/>
      <c r="S2476" s="69"/>
      <c r="T2476" s="69"/>
      <c r="AI2476" s="254"/>
      <c r="AO2476" s="69"/>
    </row>
    <row r="2477" s="67" customFormat="1" customHeight="1" spans="6:41">
      <c r="F2477" s="69"/>
      <c r="G2477" s="262" t="str">
        <f t="shared" si="44"/>
        <v/>
      </c>
      <c r="H2477" s="69"/>
      <c r="I2477" s="69"/>
      <c r="J2477" s="69"/>
      <c r="K2477" s="69"/>
      <c r="L2477" s="69"/>
      <c r="P2477" s="117"/>
      <c r="Q2477" s="69"/>
      <c r="R2477" s="69"/>
      <c r="S2477" s="69"/>
      <c r="T2477" s="69"/>
      <c r="AI2477" s="254"/>
      <c r="AO2477" s="69"/>
    </row>
    <row r="2478" s="67" customFormat="1" customHeight="1" spans="6:41">
      <c r="F2478" s="69"/>
      <c r="G2478" s="262" t="str">
        <f t="shared" si="44"/>
        <v/>
      </c>
      <c r="H2478" s="69"/>
      <c r="I2478" s="69"/>
      <c r="J2478" s="69"/>
      <c r="K2478" s="69"/>
      <c r="L2478" s="69"/>
      <c r="P2478" s="117"/>
      <c r="Q2478" s="69"/>
      <c r="R2478" s="69"/>
      <c r="S2478" s="69"/>
      <c r="T2478" s="69"/>
      <c r="AI2478" s="254"/>
      <c r="AO2478" s="69"/>
    </row>
    <row r="2479" s="67" customFormat="1" customHeight="1" spans="6:41">
      <c r="F2479" s="69"/>
      <c r="G2479" s="262" t="str">
        <f t="shared" si="44"/>
        <v/>
      </c>
      <c r="H2479" s="69"/>
      <c r="I2479" s="69"/>
      <c r="J2479" s="69"/>
      <c r="K2479" s="69"/>
      <c r="L2479" s="69"/>
      <c r="P2479" s="117"/>
      <c r="Q2479" s="69"/>
      <c r="R2479" s="69"/>
      <c r="S2479" s="69"/>
      <c r="T2479" s="69"/>
      <c r="AI2479" s="254"/>
      <c r="AO2479" s="69"/>
    </row>
    <row r="2480" s="67" customFormat="1" customHeight="1" spans="6:41">
      <c r="F2480" s="69"/>
      <c r="G2480" s="262" t="str">
        <f t="shared" si="44"/>
        <v/>
      </c>
      <c r="H2480" s="69"/>
      <c r="I2480" s="69"/>
      <c r="J2480" s="69"/>
      <c r="K2480" s="69"/>
      <c r="L2480" s="69"/>
      <c r="P2480" s="117"/>
      <c r="Q2480" s="69"/>
      <c r="R2480" s="69"/>
      <c r="S2480" s="69"/>
      <c r="T2480" s="69"/>
      <c r="AI2480" s="254"/>
      <c r="AO2480" s="69"/>
    </row>
    <row r="2481" s="67" customFormat="1" customHeight="1" spans="6:41">
      <c r="F2481" s="69"/>
      <c r="G2481" s="262" t="str">
        <f t="shared" si="44"/>
        <v/>
      </c>
      <c r="H2481" s="69"/>
      <c r="I2481" s="69"/>
      <c r="J2481" s="69"/>
      <c r="K2481" s="69"/>
      <c r="L2481" s="69"/>
      <c r="P2481" s="117"/>
      <c r="Q2481" s="69"/>
      <c r="R2481" s="69"/>
      <c r="S2481" s="69"/>
      <c r="T2481" s="69"/>
      <c r="AI2481" s="254"/>
      <c r="AO2481" s="69"/>
    </row>
    <row r="2482" s="67" customFormat="1" customHeight="1" spans="6:41">
      <c r="F2482" s="69"/>
      <c r="G2482" s="262" t="str">
        <f t="shared" si="44"/>
        <v/>
      </c>
      <c r="H2482" s="69"/>
      <c r="I2482" s="69"/>
      <c r="J2482" s="69"/>
      <c r="K2482" s="69"/>
      <c r="L2482" s="69"/>
      <c r="P2482" s="117"/>
      <c r="Q2482" s="69"/>
      <c r="R2482" s="69"/>
      <c r="S2482" s="69"/>
      <c r="T2482" s="69"/>
      <c r="AI2482" s="254"/>
      <c r="AO2482" s="69"/>
    </row>
    <row r="2483" s="67" customFormat="1" customHeight="1" spans="6:41">
      <c r="F2483" s="69"/>
      <c r="G2483" s="262" t="str">
        <f t="shared" si="44"/>
        <v/>
      </c>
      <c r="H2483" s="69"/>
      <c r="I2483" s="69"/>
      <c r="J2483" s="69"/>
      <c r="K2483" s="69"/>
      <c r="L2483" s="69"/>
      <c r="P2483" s="117"/>
      <c r="Q2483" s="69"/>
      <c r="R2483" s="69"/>
      <c r="S2483" s="69"/>
      <c r="T2483" s="69"/>
      <c r="AI2483" s="254"/>
      <c r="AO2483" s="69"/>
    </row>
    <row r="2484" s="67" customFormat="1" customHeight="1" spans="6:41">
      <c r="F2484" s="69"/>
      <c r="G2484" s="262" t="str">
        <f t="shared" si="44"/>
        <v/>
      </c>
      <c r="H2484" s="69"/>
      <c r="I2484" s="69"/>
      <c r="J2484" s="69"/>
      <c r="K2484" s="69"/>
      <c r="L2484" s="69"/>
      <c r="P2484" s="117"/>
      <c r="Q2484" s="69"/>
      <c r="R2484" s="69"/>
      <c r="S2484" s="69"/>
      <c r="T2484" s="69"/>
      <c r="AI2484" s="254"/>
      <c r="AO2484" s="69"/>
    </row>
    <row r="2485" s="67" customFormat="1" customHeight="1" spans="6:41">
      <c r="F2485" s="69"/>
      <c r="G2485" s="262" t="str">
        <f t="shared" si="44"/>
        <v/>
      </c>
      <c r="H2485" s="69"/>
      <c r="I2485" s="69"/>
      <c r="J2485" s="69"/>
      <c r="K2485" s="69"/>
      <c r="L2485" s="69"/>
      <c r="P2485" s="117"/>
      <c r="Q2485" s="69"/>
      <c r="R2485" s="69"/>
      <c r="S2485" s="69"/>
      <c r="T2485" s="69"/>
      <c r="AI2485" s="254"/>
      <c r="AO2485" s="69"/>
    </row>
    <row r="2486" s="67" customFormat="1" customHeight="1" spans="6:41">
      <c r="F2486" s="69"/>
      <c r="G2486" s="262" t="str">
        <f t="shared" si="44"/>
        <v/>
      </c>
      <c r="H2486" s="69"/>
      <c r="I2486" s="69"/>
      <c r="J2486" s="69"/>
      <c r="K2486" s="69"/>
      <c r="L2486" s="69"/>
      <c r="P2486" s="117"/>
      <c r="Q2486" s="69"/>
      <c r="R2486" s="69"/>
      <c r="S2486" s="69"/>
      <c r="T2486" s="69"/>
      <c r="AI2486" s="254"/>
      <c r="AO2486" s="69"/>
    </row>
    <row r="2487" s="67" customFormat="1" customHeight="1" spans="6:41">
      <c r="F2487" s="69"/>
      <c r="G2487" s="262" t="str">
        <f t="shared" si="44"/>
        <v/>
      </c>
      <c r="H2487" s="69"/>
      <c r="I2487" s="69"/>
      <c r="J2487" s="69"/>
      <c r="K2487" s="69"/>
      <c r="L2487" s="69"/>
      <c r="P2487" s="117"/>
      <c r="Q2487" s="69"/>
      <c r="R2487" s="69"/>
      <c r="S2487" s="69"/>
      <c r="T2487" s="69"/>
      <c r="AI2487" s="254"/>
      <c r="AO2487" s="69"/>
    </row>
    <row r="2488" s="67" customFormat="1" customHeight="1" spans="6:41">
      <c r="F2488" s="69"/>
      <c r="G2488" s="262" t="str">
        <f t="shared" si="44"/>
        <v/>
      </c>
      <c r="H2488" s="69"/>
      <c r="I2488" s="69"/>
      <c r="J2488" s="69"/>
      <c r="K2488" s="69"/>
      <c r="L2488" s="69"/>
      <c r="P2488" s="117"/>
      <c r="Q2488" s="69"/>
      <c r="R2488" s="69"/>
      <c r="S2488" s="69"/>
      <c r="T2488" s="69"/>
      <c r="AI2488" s="254"/>
      <c r="AO2488" s="69"/>
    </row>
    <row r="2489" s="67" customFormat="1" customHeight="1" spans="6:41">
      <c r="F2489" s="69"/>
      <c r="G2489" s="262" t="str">
        <f t="shared" si="44"/>
        <v/>
      </c>
      <c r="H2489" s="69"/>
      <c r="I2489" s="69"/>
      <c r="J2489" s="69"/>
      <c r="K2489" s="69"/>
      <c r="L2489" s="69"/>
      <c r="P2489" s="117"/>
      <c r="Q2489" s="69"/>
      <c r="R2489" s="69"/>
      <c r="S2489" s="69"/>
      <c r="T2489" s="69"/>
      <c r="AI2489" s="254"/>
      <c r="AO2489" s="69"/>
    </row>
    <row r="2490" s="67" customFormat="1" customHeight="1" spans="6:41">
      <c r="F2490" s="69"/>
      <c r="G2490" s="262" t="str">
        <f t="shared" si="44"/>
        <v/>
      </c>
      <c r="H2490" s="69"/>
      <c r="I2490" s="69"/>
      <c r="J2490" s="69"/>
      <c r="K2490" s="69"/>
      <c r="L2490" s="69"/>
      <c r="P2490" s="117"/>
      <c r="Q2490" s="69"/>
      <c r="R2490" s="69"/>
      <c r="S2490" s="69"/>
      <c r="T2490" s="69"/>
      <c r="AI2490" s="254"/>
      <c r="AO2490" s="69"/>
    </row>
    <row r="2491" s="67" customFormat="1" customHeight="1" spans="6:41">
      <c r="F2491" s="69"/>
      <c r="G2491" s="262" t="str">
        <f t="shared" si="44"/>
        <v/>
      </c>
      <c r="H2491" s="69"/>
      <c r="I2491" s="69"/>
      <c r="J2491" s="69"/>
      <c r="K2491" s="69"/>
      <c r="L2491" s="69"/>
      <c r="P2491" s="117"/>
      <c r="Q2491" s="69"/>
      <c r="R2491" s="69"/>
      <c r="S2491" s="69"/>
      <c r="T2491" s="69"/>
      <c r="AI2491" s="254"/>
      <c r="AO2491" s="69"/>
    </row>
    <row r="2492" s="67" customFormat="1" customHeight="1" spans="6:41">
      <c r="F2492" s="69"/>
      <c r="G2492" s="262" t="str">
        <f t="shared" si="44"/>
        <v/>
      </c>
      <c r="H2492" s="69"/>
      <c r="I2492" s="69"/>
      <c r="J2492" s="69"/>
      <c r="K2492" s="69"/>
      <c r="L2492" s="69"/>
      <c r="P2492" s="117"/>
      <c r="Q2492" s="69"/>
      <c r="R2492" s="69"/>
      <c r="S2492" s="69"/>
      <c r="T2492" s="69"/>
      <c r="AI2492" s="254"/>
      <c r="AO2492" s="69"/>
    </row>
    <row r="2493" s="67" customFormat="1" customHeight="1" spans="6:41">
      <c r="F2493" s="69"/>
      <c r="G2493" s="262" t="str">
        <f t="shared" si="44"/>
        <v/>
      </c>
      <c r="H2493" s="69"/>
      <c r="I2493" s="69"/>
      <c r="J2493" s="69"/>
      <c r="K2493" s="69"/>
      <c r="L2493" s="69"/>
      <c r="P2493" s="117"/>
      <c r="Q2493" s="69"/>
      <c r="R2493" s="69"/>
      <c r="S2493" s="69"/>
      <c r="T2493" s="69"/>
      <c r="AI2493" s="254"/>
      <c r="AO2493" s="69"/>
    </row>
    <row r="2494" s="67" customFormat="1" customHeight="1" spans="6:41">
      <c r="F2494" s="69"/>
      <c r="G2494" s="262" t="str">
        <f t="shared" si="44"/>
        <v/>
      </c>
      <c r="H2494" s="69"/>
      <c r="I2494" s="69"/>
      <c r="J2494" s="69"/>
      <c r="K2494" s="69"/>
      <c r="L2494" s="69"/>
      <c r="P2494" s="117"/>
      <c r="Q2494" s="69"/>
      <c r="R2494" s="69"/>
      <c r="S2494" s="69"/>
      <c r="T2494" s="69"/>
      <c r="AI2494" s="254"/>
      <c r="AO2494" s="69"/>
    </row>
    <row r="2495" s="67" customFormat="1" customHeight="1" spans="6:41">
      <c r="F2495" s="69"/>
      <c r="G2495" s="262" t="str">
        <f t="shared" si="44"/>
        <v/>
      </c>
      <c r="H2495" s="69"/>
      <c r="I2495" s="69"/>
      <c r="J2495" s="69"/>
      <c r="K2495" s="69"/>
      <c r="L2495" s="69"/>
      <c r="P2495" s="117"/>
      <c r="Q2495" s="69"/>
      <c r="R2495" s="69"/>
      <c r="S2495" s="69"/>
      <c r="T2495" s="69"/>
      <c r="AI2495" s="254"/>
      <c r="AO2495" s="69"/>
    </row>
    <row r="2496" s="67" customFormat="1" customHeight="1" spans="6:41">
      <c r="F2496" s="69"/>
      <c r="G2496" s="262" t="str">
        <f t="shared" si="44"/>
        <v/>
      </c>
      <c r="H2496" s="69"/>
      <c r="I2496" s="69"/>
      <c r="J2496" s="69"/>
      <c r="K2496" s="69"/>
      <c r="L2496" s="69"/>
      <c r="P2496" s="117"/>
      <c r="Q2496" s="69"/>
      <c r="R2496" s="69"/>
      <c r="S2496" s="69"/>
      <c r="T2496" s="69"/>
      <c r="AI2496" s="254"/>
      <c r="AO2496" s="69"/>
    </row>
    <row r="2497" s="67" customFormat="1" customHeight="1" spans="6:41">
      <c r="F2497" s="69"/>
      <c r="G2497" s="262" t="str">
        <f t="shared" si="44"/>
        <v/>
      </c>
      <c r="H2497" s="69"/>
      <c r="I2497" s="69"/>
      <c r="J2497" s="69"/>
      <c r="K2497" s="69"/>
      <c r="L2497" s="69"/>
      <c r="P2497" s="117"/>
      <c r="Q2497" s="69"/>
      <c r="R2497" s="69"/>
      <c r="S2497" s="69"/>
      <c r="T2497" s="69"/>
      <c r="AI2497" s="254"/>
      <c r="AO2497" s="69"/>
    </row>
    <row r="2498" s="67" customFormat="1" customHeight="1" spans="6:41">
      <c r="F2498" s="69"/>
      <c r="G2498" s="262" t="str">
        <f t="shared" ref="G2498:G2561" si="45">IF(H2498="","",IF(H2498=I2498,H2498,_xlfn.CONCAT(H2498,"-",I2498)))</f>
        <v/>
      </c>
      <c r="H2498" s="69"/>
      <c r="I2498" s="69"/>
      <c r="J2498" s="69"/>
      <c r="K2498" s="69"/>
      <c r="L2498" s="69"/>
      <c r="P2498" s="117"/>
      <c r="Q2498" s="69"/>
      <c r="R2498" s="69"/>
      <c r="S2498" s="69"/>
      <c r="T2498" s="69"/>
      <c r="AI2498" s="254"/>
      <c r="AO2498" s="69"/>
    </row>
    <row r="2499" s="67" customFormat="1" customHeight="1" spans="6:41">
      <c r="F2499" s="69"/>
      <c r="G2499" s="262" t="str">
        <f t="shared" si="45"/>
        <v/>
      </c>
      <c r="H2499" s="69"/>
      <c r="I2499" s="69"/>
      <c r="J2499" s="69"/>
      <c r="K2499" s="69"/>
      <c r="L2499" s="69"/>
      <c r="P2499" s="117"/>
      <c r="Q2499" s="69"/>
      <c r="R2499" s="69"/>
      <c r="S2499" s="69"/>
      <c r="T2499" s="69"/>
      <c r="AI2499" s="254"/>
      <c r="AO2499" s="69"/>
    </row>
    <row r="2500" s="67" customFormat="1" customHeight="1" spans="6:41">
      <c r="F2500" s="69"/>
      <c r="G2500" s="262" t="str">
        <f t="shared" si="45"/>
        <v/>
      </c>
      <c r="H2500" s="69"/>
      <c r="I2500" s="69"/>
      <c r="J2500" s="69"/>
      <c r="K2500" s="69"/>
      <c r="L2500" s="69"/>
      <c r="P2500" s="117"/>
      <c r="Q2500" s="69"/>
      <c r="R2500" s="69"/>
      <c r="S2500" s="69"/>
      <c r="T2500" s="69"/>
      <c r="AI2500" s="254"/>
      <c r="AO2500" s="69"/>
    </row>
    <row r="2501" s="67" customFormat="1" customHeight="1" spans="6:41">
      <c r="F2501" s="69"/>
      <c r="G2501" s="262" t="str">
        <f t="shared" si="45"/>
        <v/>
      </c>
      <c r="H2501" s="69"/>
      <c r="I2501" s="69"/>
      <c r="J2501" s="69"/>
      <c r="K2501" s="69"/>
      <c r="L2501" s="69"/>
      <c r="P2501" s="117"/>
      <c r="Q2501" s="69"/>
      <c r="R2501" s="69"/>
      <c r="S2501" s="69"/>
      <c r="T2501" s="69"/>
      <c r="AI2501" s="254"/>
      <c r="AO2501" s="69"/>
    </row>
    <row r="2502" s="67" customFormat="1" customHeight="1" spans="6:41">
      <c r="F2502" s="69"/>
      <c r="G2502" s="262" t="str">
        <f t="shared" si="45"/>
        <v/>
      </c>
      <c r="H2502" s="69"/>
      <c r="I2502" s="69"/>
      <c r="J2502" s="69"/>
      <c r="K2502" s="69"/>
      <c r="L2502" s="69"/>
      <c r="P2502" s="117"/>
      <c r="Q2502" s="69"/>
      <c r="R2502" s="69"/>
      <c r="S2502" s="69"/>
      <c r="T2502" s="69"/>
      <c r="AI2502" s="254"/>
      <c r="AO2502" s="69"/>
    </row>
    <row r="2503" s="67" customFormat="1" customHeight="1" spans="6:41">
      <c r="F2503" s="69"/>
      <c r="G2503" s="262" t="str">
        <f t="shared" si="45"/>
        <v/>
      </c>
      <c r="H2503" s="69"/>
      <c r="I2503" s="69"/>
      <c r="J2503" s="69"/>
      <c r="K2503" s="69"/>
      <c r="L2503" s="69"/>
      <c r="P2503" s="117"/>
      <c r="Q2503" s="69"/>
      <c r="R2503" s="69"/>
      <c r="S2503" s="69"/>
      <c r="T2503" s="69"/>
      <c r="AI2503" s="254"/>
      <c r="AO2503" s="69"/>
    </row>
    <row r="2504" s="67" customFormat="1" customHeight="1" spans="6:41">
      <c r="F2504" s="69"/>
      <c r="G2504" s="262" t="str">
        <f t="shared" si="45"/>
        <v/>
      </c>
      <c r="H2504" s="69"/>
      <c r="I2504" s="69"/>
      <c r="J2504" s="69"/>
      <c r="K2504" s="69"/>
      <c r="L2504" s="69"/>
      <c r="P2504" s="117"/>
      <c r="Q2504" s="69"/>
      <c r="R2504" s="69"/>
      <c r="S2504" s="69"/>
      <c r="T2504" s="69"/>
      <c r="AI2504" s="254"/>
      <c r="AO2504" s="69"/>
    </row>
    <row r="2505" s="67" customFormat="1" customHeight="1" spans="6:41">
      <c r="F2505" s="69"/>
      <c r="G2505" s="262" t="str">
        <f t="shared" si="45"/>
        <v/>
      </c>
      <c r="H2505" s="69"/>
      <c r="I2505" s="69"/>
      <c r="J2505" s="69"/>
      <c r="K2505" s="69"/>
      <c r="L2505" s="69"/>
      <c r="P2505" s="117"/>
      <c r="Q2505" s="69"/>
      <c r="R2505" s="69"/>
      <c r="S2505" s="69"/>
      <c r="T2505" s="69"/>
      <c r="AI2505" s="254"/>
      <c r="AO2505" s="69"/>
    </row>
    <row r="2506" s="67" customFormat="1" customHeight="1" spans="6:41">
      <c r="F2506" s="69"/>
      <c r="G2506" s="262" t="str">
        <f t="shared" si="45"/>
        <v/>
      </c>
      <c r="H2506" s="69"/>
      <c r="I2506" s="69"/>
      <c r="J2506" s="69"/>
      <c r="K2506" s="69"/>
      <c r="L2506" s="69"/>
      <c r="P2506" s="117"/>
      <c r="Q2506" s="69"/>
      <c r="R2506" s="69"/>
      <c r="S2506" s="69"/>
      <c r="T2506" s="69"/>
      <c r="AI2506" s="254"/>
      <c r="AO2506" s="69"/>
    </row>
    <row r="2507" s="67" customFormat="1" customHeight="1" spans="6:41">
      <c r="F2507" s="69"/>
      <c r="G2507" s="262" t="str">
        <f t="shared" si="45"/>
        <v/>
      </c>
      <c r="H2507" s="69"/>
      <c r="I2507" s="69"/>
      <c r="J2507" s="69"/>
      <c r="K2507" s="69"/>
      <c r="L2507" s="69"/>
      <c r="P2507" s="117"/>
      <c r="Q2507" s="69"/>
      <c r="R2507" s="69"/>
      <c r="S2507" s="69"/>
      <c r="T2507" s="69"/>
      <c r="AI2507" s="254"/>
      <c r="AO2507" s="69"/>
    </row>
    <row r="2508" s="67" customFormat="1" customHeight="1" spans="6:41">
      <c r="F2508" s="69"/>
      <c r="G2508" s="262" t="str">
        <f t="shared" si="45"/>
        <v/>
      </c>
      <c r="H2508" s="69"/>
      <c r="I2508" s="69"/>
      <c r="J2508" s="69"/>
      <c r="K2508" s="69"/>
      <c r="L2508" s="69"/>
      <c r="P2508" s="117"/>
      <c r="Q2508" s="69"/>
      <c r="R2508" s="69"/>
      <c r="S2508" s="69"/>
      <c r="T2508" s="69"/>
      <c r="AI2508" s="254"/>
      <c r="AO2508" s="69"/>
    </row>
    <row r="2509" s="67" customFormat="1" customHeight="1" spans="6:41">
      <c r="F2509" s="69"/>
      <c r="G2509" s="262" t="str">
        <f t="shared" si="45"/>
        <v/>
      </c>
      <c r="H2509" s="69"/>
      <c r="I2509" s="69"/>
      <c r="J2509" s="69"/>
      <c r="K2509" s="69"/>
      <c r="L2509" s="69"/>
      <c r="P2509" s="117"/>
      <c r="Q2509" s="69"/>
      <c r="R2509" s="69"/>
      <c r="S2509" s="69"/>
      <c r="T2509" s="69"/>
      <c r="AI2509" s="254"/>
      <c r="AO2509" s="69"/>
    </row>
    <row r="2510" s="67" customFormat="1" customHeight="1" spans="6:41">
      <c r="F2510" s="69"/>
      <c r="G2510" s="262" t="str">
        <f t="shared" si="45"/>
        <v/>
      </c>
      <c r="H2510" s="69"/>
      <c r="I2510" s="69"/>
      <c r="J2510" s="69"/>
      <c r="K2510" s="69"/>
      <c r="L2510" s="69"/>
      <c r="P2510" s="117"/>
      <c r="Q2510" s="69"/>
      <c r="R2510" s="69"/>
      <c r="S2510" s="69"/>
      <c r="T2510" s="69"/>
      <c r="AI2510" s="254"/>
      <c r="AO2510" s="69"/>
    </row>
    <row r="2511" s="67" customFormat="1" customHeight="1" spans="6:41">
      <c r="F2511" s="69"/>
      <c r="G2511" s="262" t="str">
        <f t="shared" si="45"/>
        <v/>
      </c>
      <c r="H2511" s="69"/>
      <c r="I2511" s="69"/>
      <c r="J2511" s="69"/>
      <c r="K2511" s="69"/>
      <c r="L2511" s="69"/>
      <c r="P2511" s="117"/>
      <c r="Q2511" s="69"/>
      <c r="R2511" s="69"/>
      <c r="S2511" s="69"/>
      <c r="T2511" s="69"/>
      <c r="AI2511" s="254"/>
      <c r="AO2511" s="69"/>
    </row>
    <row r="2512" s="67" customFormat="1" customHeight="1" spans="6:41">
      <c r="F2512" s="69"/>
      <c r="G2512" s="262" t="str">
        <f t="shared" si="45"/>
        <v/>
      </c>
      <c r="H2512" s="69"/>
      <c r="I2512" s="69"/>
      <c r="J2512" s="69"/>
      <c r="K2512" s="69"/>
      <c r="L2512" s="69"/>
      <c r="P2512" s="117"/>
      <c r="Q2512" s="69"/>
      <c r="R2512" s="69"/>
      <c r="S2512" s="69"/>
      <c r="T2512" s="69"/>
      <c r="AI2512" s="254"/>
      <c r="AO2512" s="69"/>
    </row>
    <row r="2513" s="67" customFormat="1" customHeight="1" spans="6:41">
      <c r="F2513" s="69"/>
      <c r="G2513" s="262" t="str">
        <f t="shared" si="45"/>
        <v/>
      </c>
      <c r="H2513" s="69"/>
      <c r="I2513" s="69"/>
      <c r="J2513" s="69"/>
      <c r="K2513" s="69"/>
      <c r="L2513" s="69"/>
      <c r="P2513" s="117"/>
      <c r="Q2513" s="69"/>
      <c r="R2513" s="69"/>
      <c r="S2513" s="69"/>
      <c r="T2513" s="69"/>
      <c r="AI2513" s="254"/>
      <c r="AO2513" s="69"/>
    </row>
    <row r="2514" s="67" customFormat="1" customHeight="1" spans="6:41">
      <c r="F2514" s="69"/>
      <c r="G2514" s="262" t="str">
        <f t="shared" si="45"/>
        <v/>
      </c>
      <c r="H2514" s="69"/>
      <c r="I2514" s="69"/>
      <c r="J2514" s="69"/>
      <c r="K2514" s="69"/>
      <c r="L2514" s="69"/>
      <c r="P2514" s="117"/>
      <c r="Q2514" s="69"/>
      <c r="R2514" s="69"/>
      <c r="S2514" s="69"/>
      <c r="T2514" s="69"/>
      <c r="AI2514" s="254"/>
      <c r="AO2514" s="69"/>
    </row>
    <row r="2515" s="67" customFormat="1" customHeight="1" spans="6:41">
      <c r="F2515" s="69"/>
      <c r="G2515" s="262" t="str">
        <f t="shared" si="45"/>
        <v/>
      </c>
      <c r="H2515" s="69"/>
      <c r="I2515" s="69"/>
      <c r="J2515" s="69"/>
      <c r="K2515" s="69"/>
      <c r="L2515" s="69"/>
      <c r="P2515" s="117"/>
      <c r="Q2515" s="69"/>
      <c r="R2515" s="69"/>
      <c r="S2515" s="69"/>
      <c r="T2515" s="69"/>
      <c r="AI2515" s="254"/>
      <c r="AO2515" s="69"/>
    </row>
    <row r="2516" s="67" customFormat="1" customHeight="1" spans="6:41">
      <c r="F2516" s="69"/>
      <c r="G2516" s="262" t="str">
        <f t="shared" si="45"/>
        <v/>
      </c>
      <c r="H2516" s="69"/>
      <c r="I2516" s="69"/>
      <c r="J2516" s="69"/>
      <c r="K2516" s="69"/>
      <c r="L2516" s="69"/>
      <c r="P2516" s="117"/>
      <c r="Q2516" s="69"/>
      <c r="R2516" s="69"/>
      <c r="S2516" s="69"/>
      <c r="T2516" s="69"/>
      <c r="AI2516" s="254"/>
      <c r="AO2516" s="69"/>
    </row>
    <row r="2517" s="67" customFormat="1" customHeight="1" spans="6:41">
      <c r="F2517" s="69"/>
      <c r="G2517" s="262" t="str">
        <f t="shared" si="45"/>
        <v/>
      </c>
      <c r="H2517" s="69"/>
      <c r="I2517" s="69"/>
      <c r="J2517" s="69"/>
      <c r="K2517" s="69"/>
      <c r="L2517" s="69"/>
      <c r="P2517" s="117"/>
      <c r="Q2517" s="69"/>
      <c r="R2517" s="69"/>
      <c r="S2517" s="69"/>
      <c r="T2517" s="69"/>
      <c r="AI2517" s="254"/>
      <c r="AO2517" s="69"/>
    </row>
    <row r="2518" s="67" customFormat="1" customHeight="1" spans="6:41">
      <c r="F2518" s="69"/>
      <c r="G2518" s="262" t="str">
        <f t="shared" si="45"/>
        <v/>
      </c>
      <c r="H2518" s="69"/>
      <c r="I2518" s="69"/>
      <c r="J2518" s="69"/>
      <c r="K2518" s="69"/>
      <c r="L2518" s="69"/>
      <c r="P2518" s="117"/>
      <c r="Q2518" s="69"/>
      <c r="R2518" s="69"/>
      <c r="S2518" s="69"/>
      <c r="T2518" s="69"/>
      <c r="AI2518" s="254"/>
      <c r="AO2518" s="69"/>
    </row>
    <row r="2519" s="67" customFormat="1" customHeight="1" spans="6:41">
      <c r="F2519" s="69"/>
      <c r="G2519" s="262" t="str">
        <f t="shared" si="45"/>
        <v/>
      </c>
      <c r="H2519" s="69"/>
      <c r="I2519" s="69"/>
      <c r="J2519" s="69"/>
      <c r="K2519" s="69"/>
      <c r="L2519" s="69"/>
      <c r="P2519" s="117"/>
      <c r="Q2519" s="69"/>
      <c r="R2519" s="69"/>
      <c r="S2519" s="69"/>
      <c r="T2519" s="69"/>
      <c r="AI2519" s="254"/>
      <c r="AO2519" s="69"/>
    </row>
    <row r="2520" s="67" customFormat="1" customHeight="1" spans="6:41">
      <c r="F2520" s="69"/>
      <c r="G2520" s="262" t="str">
        <f t="shared" si="45"/>
        <v/>
      </c>
      <c r="H2520" s="69"/>
      <c r="I2520" s="69"/>
      <c r="J2520" s="69"/>
      <c r="K2520" s="69"/>
      <c r="L2520" s="69"/>
      <c r="P2520" s="117"/>
      <c r="Q2520" s="69"/>
      <c r="R2520" s="69"/>
      <c r="S2520" s="69"/>
      <c r="T2520" s="69"/>
      <c r="AI2520" s="254"/>
      <c r="AO2520" s="69"/>
    </row>
    <row r="2521" s="67" customFormat="1" customHeight="1" spans="6:41">
      <c r="F2521" s="69"/>
      <c r="G2521" s="262" t="str">
        <f t="shared" si="45"/>
        <v/>
      </c>
      <c r="H2521" s="69"/>
      <c r="I2521" s="69"/>
      <c r="J2521" s="69"/>
      <c r="K2521" s="69"/>
      <c r="L2521" s="69"/>
      <c r="P2521" s="117"/>
      <c r="Q2521" s="69"/>
      <c r="R2521" s="69"/>
      <c r="S2521" s="69"/>
      <c r="T2521" s="69"/>
      <c r="AI2521" s="254"/>
      <c r="AO2521" s="69"/>
    </row>
    <row r="2522" s="67" customFormat="1" customHeight="1" spans="6:41">
      <c r="F2522" s="69"/>
      <c r="G2522" s="262" t="str">
        <f t="shared" si="45"/>
        <v/>
      </c>
      <c r="H2522" s="69"/>
      <c r="I2522" s="69"/>
      <c r="J2522" s="69"/>
      <c r="K2522" s="69"/>
      <c r="L2522" s="69"/>
      <c r="P2522" s="117"/>
      <c r="Q2522" s="69"/>
      <c r="R2522" s="69"/>
      <c r="S2522" s="69"/>
      <c r="T2522" s="69"/>
      <c r="AI2522" s="254"/>
      <c r="AO2522" s="69"/>
    </row>
    <row r="2523" s="67" customFormat="1" customHeight="1" spans="6:41">
      <c r="F2523" s="69"/>
      <c r="G2523" s="262" t="str">
        <f t="shared" si="45"/>
        <v/>
      </c>
      <c r="H2523" s="69"/>
      <c r="I2523" s="69"/>
      <c r="J2523" s="69"/>
      <c r="K2523" s="69"/>
      <c r="L2523" s="69"/>
      <c r="P2523" s="117"/>
      <c r="Q2523" s="69"/>
      <c r="R2523" s="69"/>
      <c r="S2523" s="69"/>
      <c r="T2523" s="69"/>
      <c r="AI2523" s="254"/>
      <c r="AO2523" s="69"/>
    </row>
    <row r="2524" s="67" customFormat="1" customHeight="1" spans="6:41">
      <c r="F2524" s="69"/>
      <c r="G2524" s="262" t="str">
        <f t="shared" si="45"/>
        <v/>
      </c>
      <c r="H2524" s="69"/>
      <c r="I2524" s="69"/>
      <c r="J2524" s="69"/>
      <c r="K2524" s="69"/>
      <c r="L2524" s="69"/>
      <c r="P2524" s="117"/>
      <c r="Q2524" s="69"/>
      <c r="R2524" s="69"/>
      <c r="S2524" s="69"/>
      <c r="T2524" s="69"/>
      <c r="AI2524" s="254"/>
      <c r="AO2524" s="69"/>
    </row>
    <row r="2525" s="67" customFormat="1" customHeight="1" spans="6:41">
      <c r="F2525" s="69"/>
      <c r="G2525" s="262" t="str">
        <f t="shared" si="45"/>
        <v/>
      </c>
      <c r="H2525" s="69"/>
      <c r="I2525" s="69"/>
      <c r="J2525" s="69"/>
      <c r="K2525" s="69"/>
      <c r="L2525" s="69"/>
      <c r="P2525" s="117"/>
      <c r="Q2525" s="69"/>
      <c r="R2525" s="69"/>
      <c r="S2525" s="69"/>
      <c r="T2525" s="69"/>
      <c r="AI2525" s="254"/>
      <c r="AO2525" s="69"/>
    </row>
    <row r="2526" s="67" customFormat="1" customHeight="1" spans="6:41">
      <c r="F2526" s="69"/>
      <c r="G2526" s="262" t="str">
        <f t="shared" si="45"/>
        <v/>
      </c>
      <c r="H2526" s="69"/>
      <c r="I2526" s="69"/>
      <c r="J2526" s="69"/>
      <c r="K2526" s="69"/>
      <c r="L2526" s="69"/>
      <c r="P2526" s="117"/>
      <c r="Q2526" s="69"/>
      <c r="R2526" s="69"/>
      <c r="S2526" s="69"/>
      <c r="T2526" s="69"/>
      <c r="AI2526" s="254"/>
      <c r="AO2526" s="69"/>
    </row>
    <row r="2527" s="67" customFormat="1" customHeight="1" spans="6:41">
      <c r="F2527" s="69"/>
      <c r="G2527" s="262" t="str">
        <f t="shared" si="45"/>
        <v/>
      </c>
      <c r="H2527" s="69"/>
      <c r="I2527" s="69"/>
      <c r="J2527" s="69"/>
      <c r="K2527" s="69"/>
      <c r="L2527" s="69"/>
      <c r="P2527" s="117"/>
      <c r="Q2527" s="69"/>
      <c r="R2527" s="69"/>
      <c r="S2527" s="69"/>
      <c r="T2527" s="69"/>
      <c r="AI2527" s="254"/>
      <c r="AO2527" s="69"/>
    </row>
    <row r="2528" s="67" customFormat="1" customHeight="1" spans="6:41">
      <c r="F2528" s="69"/>
      <c r="G2528" s="262" t="str">
        <f t="shared" si="45"/>
        <v/>
      </c>
      <c r="H2528" s="69"/>
      <c r="I2528" s="69"/>
      <c r="J2528" s="69"/>
      <c r="K2528" s="69"/>
      <c r="L2528" s="69"/>
      <c r="P2528" s="117"/>
      <c r="Q2528" s="69"/>
      <c r="R2528" s="69"/>
      <c r="S2528" s="69"/>
      <c r="T2528" s="69"/>
      <c r="AI2528" s="254"/>
      <c r="AO2528" s="69"/>
    </row>
    <row r="2529" s="67" customFormat="1" customHeight="1" spans="6:41">
      <c r="F2529" s="69"/>
      <c r="G2529" s="262" t="str">
        <f t="shared" si="45"/>
        <v/>
      </c>
      <c r="H2529" s="69"/>
      <c r="I2529" s="69"/>
      <c r="J2529" s="69"/>
      <c r="K2529" s="69"/>
      <c r="L2529" s="69"/>
      <c r="P2529" s="117"/>
      <c r="Q2529" s="69"/>
      <c r="R2529" s="69"/>
      <c r="S2529" s="69"/>
      <c r="T2529" s="69"/>
      <c r="AI2529" s="254"/>
      <c r="AO2529" s="69"/>
    </row>
    <row r="2530" s="67" customFormat="1" customHeight="1" spans="6:41">
      <c r="F2530" s="69"/>
      <c r="G2530" s="262" t="str">
        <f t="shared" si="45"/>
        <v/>
      </c>
      <c r="H2530" s="69"/>
      <c r="I2530" s="69"/>
      <c r="J2530" s="69"/>
      <c r="K2530" s="69"/>
      <c r="L2530" s="69"/>
      <c r="P2530" s="117"/>
      <c r="Q2530" s="69"/>
      <c r="R2530" s="69"/>
      <c r="S2530" s="69"/>
      <c r="T2530" s="69"/>
      <c r="AI2530" s="254"/>
      <c r="AO2530" s="69"/>
    </row>
    <row r="2531" s="67" customFormat="1" customHeight="1" spans="6:41">
      <c r="F2531" s="69"/>
      <c r="G2531" s="262" t="str">
        <f t="shared" si="45"/>
        <v/>
      </c>
      <c r="H2531" s="69"/>
      <c r="I2531" s="69"/>
      <c r="J2531" s="69"/>
      <c r="K2531" s="69"/>
      <c r="L2531" s="69"/>
      <c r="P2531" s="117"/>
      <c r="Q2531" s="69"/>
      <c r="R2531" s="69"/>
      <c r="S2531" s="69"/>
      <c r="T2531" s="69"/>
      <c r="AI2531" s="254"/>
      <c r="AO2531" s="69"/>
    </row>
    <row r="2532" s="67" customFormat="1" customHeight="1" spans="6:41">
      <c r="F2532" s="69"/>
      <c r="G2532" s="262" t="str">
        <f t="shared" si="45"/>
        <v/>
      </c>
      <c r="H2532" s="69"/>
      <c r="I2532" s="69"/>
      <c r="J2532" s="69"/>
      <c r="K2532" s="69"/>
      <c r="L2532" s="69"/>
      <c r="P2532" s="117"/>
      <c r="Q2532" s="69"/>
      <c r="R2532" s="69"/>
      <c r="S2532" s="69"/>
      <c r="T2532" s="69"/>
      <c r="AI2532" s="254"/>
      <c r="AO2532" s="69"/>
    </row>
    <row r="2533" s="67" customFormat="1" customHeight="1" spans="6:41">
      <c r="F2533" s="69"/>
      <c r="G2533" s="262" t="str">
        <f t="shared" si="45"/>
        <v/>
      </c>
      <c r="H2533" s="69"/>
      <c r="I2533" s="69"/>
      <c r="J2533" s="69"/>
      <c r="K2533" s="69"/>
      <c r="L2533" s="69"/>
      <c r="P2533" s="117"/>
      <c r="Q2533" s="69"/>
      <c r="R2533" s="69"/>
      <c r="S2533" s="69"/>
      <c r="T2533" s="69"/>
      <c r="AI2533" s="254"/>
      <c r="AO2533" s="69"/>
    </row>
    <row r="2534" s="67" customFormat="1" customHeight="1" spans="6:41">
      <c r="F2534" s="69"/>
      <c r="G2534" s="262" t="str">
        <f t="shared" si="45"/>
        <v/>
      </c>
      <c r="H2534" s="69"/>
      <c r="I2534" s="69"/>
      <c r="J2534" s="69"/>
      <c r="K2534" s="69"/>
      <c r="L2534" s="69"/>
      <c r="P2534" s="117"/>
      <c r="Q2534" s="69"/>
      <c r="R2534" s="69"/>
      <c r="S2534" s="69"/>
      <c r="T2534" s="69"/>
      <c r="AI2534" s="254"/>
      <c r="AO2534" s="69"/>
    </row>
    <row r="2535" s="67" customFormat="1" customHeight="1" spans="6:41">
      <c r="F2535" s="69"/>
      <c r="G2535" s="262" t="str">
        <f t="shared" si="45"/>
        <v/>
      </c>
      <c r="H2535" s="69"/>
      <c r="I2535" s="69"/>
      <c r="J2535" s="69"/>
      <c r="K2535" s="69"/>
      <c r="L2535" s="69"/>
      <c r="P2535" s="117"/>
      <c r="Q2535" s="69"/>
      <c r="R2535" s="69"/>
      <c r="S2535" s="69"/>
      <c r="T2535" s="69"/>
      <c r="AI2535" s="254"/>
      <c r="AO2535" s="69"/>
    </row>
    <row r="2536" s="67" customFormat="1" customHeight="1" spans="6:41">
      <c r="F2536" s="69"/>
      <c r="G2536" s="262" t="str">
        <f t="shared" si="45"/>
        <v/>
      </c>
      <c r="H2536" s="69"/>
      <c r="I2536" s="69"/>
      <c r="J2536" s="69"/>
      <c r="K2536" s="69"/>
      <c r="L2536" s="69"/>
      <c r="P2536" s="117"/>
      <c r="Q2536" s="69"/>
      <c r="R2536" s="69"/>
      <c r="S2536" s="69"/>
      <c r="T2536" s="69"/>
      <c r="AI2536" s="254"/>
      <c r="AO2536" s="69"/>
    </row>
    <row r="2537" s="67" customFormat="1" customHeight="1" spans="6:41">
      <c r="F2537" s="69"/>
      <c r="G2537" s="262" t="str">
        <f t="shared" si="45"/>
        <v/>
      </c>
      <c r="H2537" s="69"/>
      <c r="I2537" s="69"/>
      <c r="J2537" s="69"/>
      <c r="K2537" s="69"/>
      <c r="L2537" s="69"/>
      <c r="P2537" s="117"/>
      <c r="Q2537" s="69"/>
      <c r="R2537" s="69"/>
      <c r="S2537" s="69"/>
      <c r="T2537" s="69"/>
      <c r="AI2537" s="254"/>
      <c r="AO2537" s="69"/>
    </row>
    <row r="2538" s="67" customFormat="1" customHeight="1" spans="6:41">
      <c r="F2538" s="69"/>
      <c r="G2538" s="262" t="str">
        <f t="shared" si="45"/>
        <v/>
      </c>
      <c r="H2538" s="69"/>
      <c r="I2538" s="69"/>
      <c r="J2538" s="69"/>
      <c r="K2538" s="69"/>
      <c r="L2538" s="69"/>
      <c r="P2538" s="117"/>
      <c r="Q2538" s="69"/>
      <c r="R2538" s="69"/>
      <c r="S2538" s="69"/>
      <c r="T2538" s="69"/>
      <c r="AI2538" s="254"/>
      <c r="AO2538" s="69"/>
    </row>
    <row r="2539" s="67" customFormat="1" customHeight="1" spans="6:41">
      <c r="F2539" s="69"/>
      <c r="G2539" s="262" t="str">
        <f t="shared" si="45"/>
        <v/>
      </c>
      <c r="H2539" s="69"/>
      <c r="I2539" s="69"/>
      <c r="J2539" s="69"/>
      <c r="K2539" s="69"/>
      <c r="L2539" s="69"/>
      <c r="P2539" s="117"/>
      <c r="Q2539" s="69"/>
      <c r="R2539" s="69"/>
      <c r="S2539" s="69"/>
      <c r="T2539" s="69"/>
      <c r="AI2539" s="254"/>
      <c r="AO2539" s="69"/>
    </row>
    <row r="2540" s="67" customFormat="1" customHeight="1" spans="6:41">
      <c r="F2540" s="69"/>
      <c r="G2540" s="262" t="str">
        <f t="shared" si="45"/>
        <v/>
      </c>
      <c r="H2540" s="69"/>
      <c r="I2540" s="69"/>
      <c r="J2540" s="69"/>
      <c r="K2540" s="69"/>
      <c r="L2540" s="69"/>
      <c r="P2540" s="117"/>
      <c r="Q2540" s="69"/>
      <c r="R2540" s="69"/>
      <c r="S2540" s="69"/>
      <c r="T2540" s="69"/>
      <c r="AI2540" s="254"/>
      <c r="AO2540" s="69"/>
    </row>
    <row r="2541" s="67" customFormat="1" customHeight="1" spans="6:41">
      <c r="F2541" s="69"/>
      <c r="G2541" s="262" t="str">
        <f t="shared" si="45"/>
        <v/>
      </c>
      <c r="H2541" s="69"/>
      <c r="I2541" s="69"/>
      <c r="J2541" s="69"/>
      <c r="K2541" s="69"/>
      <c r="L2541" s="69"/>
      <c r="P2541" s="117"/>
      <c r="Q2541" s="69"/>
      <c r="R2541" s="69"/>
      <c r="S2541" s="69"/>
      <c r="T2541" s="69"/>
      <c r="AI2541" s="254"/>
      <c r="AO2541" s="69"/>
    </row>
    <row r="2542" s="67" customFormat="1" customHeight="1" spans="6:41">
      <c r="F2542" s="69"/>
      <c r="G2542" s="262" t="str">
        <f t="shared" si="45"/>
        <v/>
      </c>
      <c r="H2542" s="69"/>
      <c r="I2542" s="69"/>
      <c r="J2542" s="69"/>
      <c r="K2542" s="69"/>
      <c r="L2542" s="69"/>
      <c r="P2542" s="117"/>
      <c r="Q2542" s="69"/>
      <c r="R2542" s="69"/>
      <c r="S2542" s="69"/>
      <c r="T2542" s="69"/>
      <c r="AI2542" s="254"/>
      <c r="AO2542" s="69"/>
    </row>
    <row r="2543" s="67" customFormat="1" customHeight="1" spans="6:41">
      <c r="F2543" s="69"/>
      <c r="G2543" s="262" t="str">
        <f t="shared" si="45"/>
        <v/>
      </c>
      <c r="H2543" s="69"/>
      <c r="I2543" s="69"/>
      <c r="J2543" s="69"/>
      <c r="K2543" s="69"/>
      <c r="L2543" s="69"/>
      <c r="P2543" s="117"/>
      <c r="Q2543" s="69"/>
      <c r="R2543" s="69"/>
      <c r="S2543" s="69"/>
      <c r="T2543" s="69"/>
      <c r="AI2543" s="254"/>
      <c r="AO2543" s="69"/>
    </row>
    <row r="2544" s="67" customFormat="1" customHeight="1" spans="6:41">
      <c r="F2544" s="69"/>
      <c r="G2544" s="262" t="str">
        <f t="shared" si="45"/>
        <v/>
      </c>
      <c r="H2544" s="69"/>
      <c r="I2544" s="69"/>
      <c r="J2544" s="69"/>
      <c r="K2544" s="69"/>
      <c r="L2544" s="69"/>
      <c r="P2544" s="117"/>
      <c r="Q2544" s="69"/>
      <c r="R2544" s="69"/>
      <c r="S2544" s="69"/>
      <c r="T2544" s="69"/>
      <c r="AI2544" s="254"/>
      <c r="AO2544" s="69"/>
    </row>
    <row r="2545" s="67" customFormat="1" customHeight="1" spans="6:41">
      <c r="F2545" s="69"/>
      <c r="G2545" s="262" t="str">
        <f t="shared" si="45"/>
        <v/>
      </c>
      <c r="H2545" s="69"/>
      <c r="I2545" s="69"/>
      <c r="J2545" s="69"/>
      <c r="K2545" s="69"/>
      <c r="L2545" s="69"/>
      <c r="P2545" s="117"/>
      <c r="Q2545" s="69"/>
      <c r="R2545" s="69"/>
      <c r="S2545" s="69"/>
      <c r="T2545" s="69"/>
      <c r="AI2545" s="254"/>
      <c r="AO2545" s="69"/>
    </row>
    <row r="2546" s="67" customFormat="1" customHeight="1" spans="6:41">
      <c r="F2546" s="69"/>
      <c r="G2546" s="262" t="str">
        <f t="shared" si="45"/>
        <v/>
      </c>
      <c r="H2546" s="69"/>
      <c r="I2546" s="69"/>
      <c r="J2546" s="69"/>
      <c r="K2546" s="69"/>
      <c r="L2546" s="69"/>
      <c r="P2546" s="117"/>
      <c r="Q2546" s="69"/>
      <c r="R2546" s="69"/>
      <c r="S2546" s="69"/>
      <c r="T2546" s="69"/>
      <c r="AI2546" s="254"/>
      <c r="AO2546" s="69"/>
    </row>
    <row r="2547" s="67" customFormat="1" customHeight="1" spans="6:41">
      <c r="F2547" s="69"/>
      <c r="G2547" s="262" t="str">
        <f t="shared" si="45"/>
        <v/>
      </c>
      <c r="H2547" s="69"/>
      <c r="I2547" s="69"/>
      <c r="J2547" s="69"/>
      <c r="K2547" s="69"/>
      <c r="L2547" s="69"/>
      <c r="P2547" s="117"/>
      <c r="Q2547" s="69"/>
      <c r="R2547" s="69"/>
      <c r="S2547" s="69"/>
      <c r="T2547" s="69"/>
      <c r="AI2547" s="254"/>
      <c r="AO2547" s="69"/>
    </row>
    <row r="2548" s="67" customFormat="1" customHeight="1" spans="6:41">
      <c r="F2548" s="69"/>
      <c r="G2548" s="262" t="str">
        <f t="shared" si="45"/>
        <v/>
      </c>
      <c r="H2548" s="69"/>
      <c r="I2548" s="69"/>
      <c r="J2548" s="69"/>
      <c r="K2548" s="69"/>
      <c r="L2548" s="69"/>
      <c r="P2548" s="117"/>
      <c r="Q2548" s="69"/>
      <c r="R2548" s="69"/>
      <c r="S2548" s="69"/>
      <c r="T2548" s="69"/>
      <c r="AI2548" s="254"/>
      <c r="AO2548" s="69"/>
    </row>
    <row r="2549" s="67" customFormat="1" customHeight="1" spans="6:41">
      <c r="F2549" s="69"/>
      <c r="G2549" s="262" t="str">
        <f t="shared" si="45"/>
        <v/>
      </c>
      <c r="H2549" s="69"/>
      <c r="I2549" s="69"/>
      <c r="J2549" s="69"/>
      <c r="K2549" s="69"/>
      <c r="L2549" s="69"/>
      <c r="P2549" s="117"/>
      <c r="Q2549" s="69"/>
      <c r="R2549" s="69"/>
      <c r="S2549" s="69"/>
      <c r="T2549" s="69"/>
      <c r="AI2549" s="254"/>
      <c r="AO2549" s="69"/>
    </row>
    <row r="2550" s="67" customFormat="1" customHeight="1" spans="6:41">
      <c r="F2550" s="69"/>
      <c r="G2550" s="262" t="str">
        <f t="shared" si="45"/>
        <v/>
      </c>
      <c r="H2550" s="69"/>
      <c r="I2550" s="69"/>
      <c r="J2550" s="69"/>
      <c r="K2550" s="69"/>
      <c r="L2550" s="69"/>
      <c r="P2550" s="117"/>
      <c r="Q2550" s="69"/>
      <c r="R2550" s="69"/>
      <c r="S2550" s="69"/>
      <c r="T2550" s="69"/>
      <c r="AI2550" s="254"/>
      <c r="AO2550" s="69"/>
    </row>
    <row r="2551" s="67" customFormat="1" customHeight="1" spans="6:41">
      <c r="F2551" s="69"/>
      <c r="G2551" s="262" t="str">
        <f t="shared" si="45"/>
        <v/>
      </c>
      <c r="H2551" s="69"/>
      <c r="I2551" s="69"/>
      <c r="J2551" s="69"/>
      <c r="K2551" s="69"/>
      <c r="L2551" s="69"/>
      <c r="P2551" s="117"/>
      <c r="Q2551" s="69"/>
      <c r="R2551" s="69"/>
      <c r="S2551" s="69"/>
      <c r="T2551" s="69"/>
      <c r="AI2551" s="254"/>
      <c r="AO2551" s="69"/>
    </row>
    <row r="2552" s="67" customFormat="1" customHeight="1" spans="6:41">
      <c r="F2552" s="69"/>
      <c r="G2552" s="262" t="str">
        <f t="shared" si="45"/>
        <v/>
      </c>
      <c r="H2552" s="69"/>
      <c r="I2552" s="69"/>
      <c r="J2552" s="69"/>
      <c r="K2552" s="69"/>
      <c r="L2552" s="69"/>
      <c r="P2552" s="117"/>
      <c r="Q2552" s="69"/>
      <c r="R2552" s="69"/>
      <c r="S2552" s="69"/>
      <c r="T2552" s="69"/>
      <c r="AI2552" s="254"/>
      <c r="AO2552" s="69"/>
    </row>
    <row r="2553" s="67" customFormat="1" customHeight="1" spans="6:41">
      <c r="F2553" s="69"/>
      <c r="G2553" s="262" t="str">
        <f t="shared" si="45"/>
        <v/>
      </c>
      <c r="H2553" s="69"/>
      <c r="I2553" s="69"/>
      <c r="J2553" s="69"/>
      <c r="K2553" s="69"/>
      <c r="L2553" s="69"/>
      <c r="P2553" s="117"/>
      <c r="Q2553" s="69"/>
      <c r="R2553" s="69"/>
      <c r="S2553" s="69"/>
      <c r="T2553" s="69"/>
      <c r="AI2553" s="254"/>
      <c r="AO2553" s="69"/>
    </row>
    <row r="2554" s="67" customFormat="1" customHeight="1" spans="6:41">
      <c r="F2554" s="69"/>
      <c r="G2554" s="262" t="str">
        <f t="shared" si="45"/>
        <v/>
      </c>
      <c r="H2554" s="69"/>
      <c r="I2554" s="69"/>
      <c r="J2554" s="69"/>
      <c r="K2554" s="69"/>
      <c r="L2554" s="69"/>
      <c r="P2554" s="117"/>
      <c r="Q2554" s="69"/>
      <c r="R2554" s="69"/>
      <c r="S2554" s="69"/>
      <c r="T2554" s="69"/>
      <c r="AI2554" s="254"/>
      <c r="AO2554" s="69"/>
    </row>
    <row r="2555" s="67" customFormat="1" customHeight="1" spans="6:41">
      <c r="F2555" s="69"/>
      <c r="G2555" s="262" t="str">
        <f t="shared" si="45"/>
        <v/>
      </c>
      <c r="H2555" s="69"/>
      <c r="I2555" s="69"/>
      <c r="J2555" s="69"/>
      <c r="K2555" s="69"/>
      <c r="L2555" s="69"/>
      <c r="P2555" s="117"/>
      <c r="Q2555" s="69"/>
      <c r="R2555" s="69"/>
      <c r="S2555" s="69"/>
      <c r="T2555" s="69"/>
      <c r="AI2555" s="254"/>
      <c r="AO2555" s="69"/>
    </row>
    <row r="2556" s="67" customFormat="1" customHeight="1" spans="6:41">
      <c r="F2556" s="69"/>
      <c r="G2556" s="262" t="str">
        <f t="shared" si="45"/>
        <v/>
      </c>
      <c r="H2556" s="69"/>
      <c r="I2556" s="69"/>
      <c r="J2556" s="69"/>
      <c r="K2556" s="69"/>
      <c r="L2556" s="69"/>
      <c r="P2556" s="117"/>
      <c r="Q2556" s="69"/>
      <c r="R2556" s="69"/>
      <c r="S2556" s="69"/>
      <c r="T2556" s="69"/>
      <c r="AI2556" s="254"/>
      <c r="AO2556" s="69"/>
    </row>
    <row r="2557" s="67" customFormat="1" customHeight="1" spans="6:41">
      <c r="F2557" s="69"/>
      <c r="G2557" s="262" t="str">
        <f t="shared" si="45"/>
        <v/>
      </c>
      <c r="H2557" s="69"/>
      <c r="I2557" s="69"/>
      <c r="J2557" s="69"/>
      <c r="K2557" s="69"/>
      <c r="L2557" s="69"/>
      <c r="P2557" s="117"/>
      <c r="Q2557" s="69"/>
      <c r="R2557" s="69"/>
      <c r="S2557" s="69"/>
      <c r="T2557" s="69"/>
      <c r="AI2557" s="254"/>
      <c r="AO2557" s="69"/>
    </row>
    <row r="2558" s="67" customFormat="1" customHeight="1" spans="6:41">
      <c r="F2558" s="69"/>
      <c r="G2558" s="262" t="str">
        <f t="shared" si="45"/>
        <v/>
      </c>
      <c r="H2558" s="69"/>
      <c r="I2558" s="69"/>
      <c r="J2558" s="69"/>
      <c r="K2558" s="69"/>
      <c r="L2558" s="69"/>
      <c r="P2558" s="117"/>
      <c r="Q2558" s="69"/>
      <c r="R2558" s="69"/>
      <c r="S2558" s="69"/>
      <c r="T2558" s="69"/>
      <c r="AI2558" s="254"/>
      <c r="AO2558" s="69"/>
    </row>
    <row r="2559" s="67" customFormat="1" customHeight="1" spans="6:41">
      <c r="F2559" s="69"/>
      <c r="G2559" s="262" t="str">
        <f t="shared" si="45"/>
        <v/>
      </c>
      <c r="H2559" s="69"/>
      <c r="I2559" s="69"/>
      <c r="J2559" s="69"/>
      <c r="K2559" s="69"/>
      <c r="L2559" s="69"/>
      <c r="P2559" s="117"/>
      <c r="Q2559" s="69"/>
      <c r="R2559" s="69"/>
      <c r="S2559" s="69"/>
      <c r="T2559" s="69"/>
      <c r="AI2559" s="254"/>
      <c r="AO2559" s="69"/>
    </row>
    <row r="2560" s="67" customFormat="1" customHeight="1" spans="6:41">
      <c r="F2560" s="69"/>
      <c r="G2560" s="262" t="str">
        <f t="shared" si="45"/>
        <v/>
      </c>
      <c r="H2560" s="69"/>
      <c r="I2560" s="69"/>
      <c r="J2560" s="69"/>
      <c r="K2560" s="69"/>
      <c r="L2560" s="69"/>
      <c r="P2560" s="117"/>
      <c r="Q2560" s="69"/>
      <c r="R2560" s="69"/>
      <c r="S2560" s="69"/>
      <c r="T2560" s="69"/>
      <c r="AI2560" s="254"/>
      <c r="AO2560" s="69"/>
    </row>
    <row r="2561" s="67" customFormat="1" customHeight="1" spans="6:41">
      <c r="F2561" s="69"/>
      <c r="G2561" s="262" t="str">
        <f t="shared" si="45"/>
        <v/>
      </c>
      <c r="H2561" s="69"/>
      <c r="I2561" s="69"/>
      <c r="J2561" s="69"/>
      <c r="K2561" s="69"/>
      <c r="L2561" s="69"/>
      <c r="P2561" s="117"/>
      <c r="Q2561" s="69"/>
      <c r="R2561" s="69"/>
      <c r="S2561" s="69"/>
      <c r="T2561" s="69"/>
      <c r="AI2561" s="254"/>
      <c r="AO2561" s="69"/>
    </row>
    <row r="2562" s="67" customFormat="1" customHeight="1" spans="6:41">
      <c r="F2562" s="69"/>
      <c r="G2562" s="262" t="str">
        <f t="shared" ref="G2562:G2625" si="46">IF(H2562="","",IF(H2562=I2562,H2562,_xlfn.CONCAT(H2562,"-",I2562)))</f>
        <v/>
      </c>
      <c r="H2562" s="69"/>
      <c r="I2562" s="69"/>
      <c r="J2562" s="69"/>
      <c r="K2562" s="69"/>
      <c r="L2562" s="69"/>
      <c r="P2562" s="117"/>
      <c r="Q2562" s="69"/>
      <c r="R2562" s="69"/>
      <c r="S2562" s="69"/>
      <c r="T2562" s="69"/>
      <c r="AI2562" s="254"/>
      <c r="AO2562" s="69"/>
    </row>
    <row r="2563" s="67" customFormat="1" customHeight="1" spans="6:41">
      <c r="F2563" s="69"/>
      <c r="G2563" s="262" t="str">
        <f t="shared" si="46"/>
        <v/>
      </c>
      <c r="H2563" s="69"/>
      <c r="I2563" s="69"/>
      <c r="J2563" s="69"/>
      <c r="K2563" s="69"/>
      <c r="L2563" s="69"/>
      <c r="P2563" s="117"/>
      <c r="Q2563" s="69"/>
      <c r="R2563" s="69"/>
      <c r="S2563" s="69"/>
      <c r="T2563" s="69"/>
      <c r="AI2563" s="254"/>
      <c r="AO2563" s="69"/>
    </row>
    <row r="2564" s="67" customFormat="1" customHeight="1" spans="6:41">
      <c r="F2564" s="69"/>
      <c r="G2564" s="262" t="str">
        <f t="shared" si="46"/>
        <v/>
      </c>
      <c r="H2564" s="69"/>
      <c r="I2564" s="69"/>
      <c r="J2564" s="69"/>
      <c r="K2564" s="69"/>
      <c r="L2564" s="69"/>
      <c r="P2564" s="117"/>
      <c r="Q2564" s="69"/>
      <c r="R2564" s="69"/>
      <c r="S2564" s="69"/>
      <c r="T2564" s="69"/>
      <c r="AI2564" s="254"/>
      <c r="AO2564" s="69"/>
    </row>
    <row r="2565" s="67" customFormat="1" customHeight="1" spans="6:41">
      <c r="F2565" s="69"/>
      <c r="G2565" s="262" t="str">
        <f t="shared" si="46"/>
        <v/>
      </c>
      <c r="H2565" s="69"/>
      <c r="I2565" s="69"/>
      <c r="J2565" s="69"/>
      <c r="K2565" s="69"/>
      <c r="L2565" s="69"/>
      <c r="P2565" s="117"/>
      <c r="Q2565" s="69"/>
      <c r="R2565" s="69"/>
      <c r="S2565" s="69"/>
      <c r="T2565" s="69"/>
      <c r="AI2565" s="254"/>
      <c r="AO2565" s="69"/>
    </row>
    <row r="2566" s="67" customFormat="1" customHeight="1" spans="6:41">
      <c r="F2566" s="69"/>
      <c r="G2566" s="262" t="str">
        <f t="shared" si="46"/>
        <v/>
      </c>
      <c r="H2566" s="69"/>
      <c r="I2566" s="69"/>
      <c r="J2566" s="69"/>
      <c r="K2566" s="69"/>
      <c r="L2566" s="69"/>
      <c r="P2566" s="117"/>
      <c r="Q2566" s="69"/>
      <c r="R2566" s="69"/>
      <c r="S2566" s="69"/>
      <c r="T2566" s="69"/>
      <c r="AI2566" s="254"/>
      <c r="AO2566" s="69"/>
    </row>
    <row r="2567" s="67" customFormat="1" customHeight="1" spans="6:41">
      <c r="F2567" s="69"/>
      <c r="G2567" s="262" t="str">
        <f t="shared" si="46"/>
        <v/>
      </c>
      <c r="H2567" s="69"/>
      <c r="I2567" s="69"/>
      <c r="J2567" s="69"/>
      <c r="K2567" s="69"/>
      <c r="L2567" s="69"/>
      <c r="P2567" s="117"/>
      <c r="Q2567" s="69"/>
      <c r="R2567" s="69"/>
      <c r="S2567" s="69"/>
      <c r="T2567" s="69"/>
      <c r="AI2567" s="254"/>
      <c r="AO2567" s="69"/>
    </row>
    <row r="2568" s="67" customFormat="1" customHeight="1" spans="6:41">
      <c r="F2568" s="69"/>
      <c r="G2568" s="262" t="str">
        <f t="shared" si="46"/>
        <v/>
      </c>
      <c r="H2568" s="69"/>
      <c r="I2568" s="69"/>
      <c r="J2568" s="69"/>
      <c r="K2568" s="69"/>
      <c r="L2568" s="69"/>
      <c r="P2568" s="117"/>
      <c r="Q2568" s="69"/>
      <c r="R2568" s="69"/>
      <c r="S2568" s="69"/>
      <c r="T2568" s="69"/>
      <c r="AI2568" s="254"/>
      <c r="AO2568" s="69"/>
    </row>
    <row r="2569" s="67" customFormat="1" customHeight="1" spans="6:41">
      <c r="F2569" s="69"/>
      <c r="G2569" s="262" t="str">
        <f t="shared" si="46"/>
        <v/>
      </c>
      <c r="H2569" s="69"/>
      <c r="I2569" s="69"/>
      <c r="J2569" s="69"/>
      <c r="K2569" s="69"/>
      <c r="L2569" s="69"/>
      <c r="P2569" s="117"/>
      <c r="Q2569" s="69"/>
      <c r="R2569" s="69"/>
      <c r="S2569" s="69"/>
      <c r="T2569" s="69"/>
      <c r="AI2569" s="254"/>
      <c r="AO2569" s="69"/>
    </row>
    <row r="2570" s="67" customFormat="1" customHeight="1" spans="6:41">
      <c r="F2570" s="69"/>
      <c r="G2570" s="262" t="str">
        <f t="shared" si="46"/>
        <v/>
      </c>
      <c r="H2570" s="69"/>
      <c r="I2570" s="69"/>
      <c r="J2570" s="69"/>
      <c r="K2570" s="69"/>
      <c r="L2570" s="69"/>
      <c r="P2570" s="117"/>
      <c r="Q2570" s="69"/>
      <c r="R2570" s="69"/>
      <c r="S2570" s="69"/>
      <c r="T2570" s="69"/>
      <c r="AI2570" s="254"/>
      <c r="AO2570" s="69"/>
    </row>
    <row r="2571" s="67" customFormat="1" customHeight="1" spans="6:41">
      <c r="F2571" s="69"/>
      <c r="G2571" s="262" t="str">
        <f t="shared" si="46"/>
        <v/>
      </c>
      <c r="H2571" s="69"/>
      <c r="I2571" s="69"/>
      <c r="J2571" s="69"/>
      <c r="K2571" s="69"/>
      <c r="L2571" s="69"/>
      <c r="P2571" s="117"/>
      <c r="Q2571" s="69"/>
      <c r="R2571" s="69"/>
      <c r="S2571" s="69"/>
      <c r="T2571" s="69"/>
      <c r="AI2571" s="254"/>
      <c r="AO2571" s="69"/>
    </row>
    <row r="2572" s="67" customFormat="1" customHeight="1" spans="6:41">
      <c r="F2572" s="69"/>
      <c r="G2572" s="262" t="str">
        <f t="shared" si="46"/>
        <v/>
      </c>
      <c r="H2572" s="69"/>
      <c r="I2572" s="69"/>
      <c r="J2572" s="69"/>
      <c r="K2572" s="69"/>
      <c r="L2572" s="69"/>
      <c r="P2572" s="117"/>
      <c r="Q2572" s="69"/>
      <c r="R2572" s="69"/>
      <c r="S2572" s="69"/>
      <c r="T2572" s="69"/>
      <c r="AI2572" s="254"/>
      <c r="AO2572" s="69"/>
    </row>
    <row r="2573" s="67" customFormat="1" customHeight="1" spans="6:41">
      <c r="F2573" s="69"/>
      <c r="G2573" s="262" t="str">
        <f t="shared" si="46"/>
        <v/>
      </c>
      <c r="H2573" s="69"/>
      <c r="I2573" s="69"/>
      <c r="J2573" s="69"/>
      <c r="K2573" s="69"/>
      <c r="L2573" s="69"/>
      <c r="P2573" s="117"/>
      <c r="Q2573" s="69"/>
      <c r="R2573" s="69"/>
      <c r="S2573" s="69"/>
      <c r="T2573" s="69"/>
      <c r="AI2573" s="254"/>
      <c r="AO2573" s="69"/>
    </row>
    <row r="2574" s="67" customFormat="1" customHeight="1" spans="6:41">
      <c r="F2574" s="69"/>
      <c r="G2574" s="262" t="str">
        <f t="shared" si="46"/>
        <v/>
      </c>
      <c r="H2574" s="69"/>
      <c r="I2574" s="69"/>
      <c r="J2574" s="69"/>
      <c r="K2574" s="69"/>
      <c r="L2574" s="69"/>
      <c r="P2574" s="117"/>
      <c r="Q2574" s="69"/>
      <c r="R2574" s="69"/>
      <c r="S2574" s="69"/>
      <c r="T2574" s="69"/>
      <c r="AI2574" s="254"/>
      <c r="AO2574" s="69"/>
    </row>
    <row r="2575" s="67" customFormat="1" customHeight="1" spans="6:41">
      <c r="F2575" s="69"/>
      <c r="G2575" s="262" t="str">
        <f t="shared" si="46"/>
        <v/>
      </c>
      <c r="H2575" s="69"/>
      <c r="I2575" s="69"/>
      <c r="J2575" s="69"/>
      <c r="K2575" s="69"/>
      <c r="L2575" s="69"/>
      <c r="P2575" s="117"/>
      <c r="Q2575" s="69"/>
      <c r="R2575" s="69"/>
      <c r="S2575" s="69"/>
      <c r="T2575" s="69"/>
      <c r="AI2575" s="254"/>
      <c r="AO2575" s="69"/>
    </row>
    <row r="2576" s="67" customFormat="1" customHeight="1" spans="6:41">
      <c r="F2576" s="69"/>
      <c r="G2576" s="262" t="str">
        <f t="shared" si="46"/>
        <v/>
      </c>
      <c r="H2576" s="69"/>
      <c r="I2576" s="69"/>
      <c r="J2576" s="69"/>
      <c r="K2576" s="69"/>
      <c r="L2576" s="69"/>
      <c r="P2576" s="117"/>
      <c r="Q2576" s="69"/>
      <c r="R2576" s="69"/>
      <c r="S2576" s="69"/>
      <c r="T2576" s="69"/>
      <c r="AI2576" s="254"/>
      <c r="AO2576" s="69"/>
    </row>
    <row r="2577" s="67" customFormat="1" customHeight="1" spans="6:41">
      <c r="F2577" s="69"/>
      <c r="G2577" s="262" t="str">
        <f t="shared" si="46"/>
        <v/>
      </c>
      <c r="H2577" s="69"/>
      <c r="I2577" s="69"/>
      <c r="J2577" s="69"/>
      <c r="K2577" s="69"/>
      <c r="L2577" s="69"/>
      <c r="P2577" s="117"/>
      <c r="Q2577" s="69"/>
      <c r="R2577" s="69"/>
      <c r="S2577" s="69"/>
      <c r="T2577" s="69"/>
      <c r="AI2577" s="254"/>
      <c r="AO2577" s="69"/>
    </row>
    <row r="2578" s="67" customFormat="1" customHeight="1" spans="6:41">
      <c r="F2578" s="69"/>
      <c r="G2578" s="262" t="str">
        <f t="shared" si="46"/>
        <v/>
      </c>
      <c r="H2578" s="69"/>
      <c r="I2578" s="69"/>
      <c r="J2578" s="69"/>
      <c r="K2578" s="69"/>
      <c r="L2578" s="69"/>
      <c r="P2578" s="117"/>
      <c r="Q2578" s="69"/>
      <c r="R2578" s="69"/>
      <c r="S2578" s="69"/>
      <c r="T2578" s="69"/>
      <c r="AI2578" s="254"/>
      <c r="AO2578" s="69"/>
    </row>
    <row r="2579" s="67" customFormat="1" customHeight="1" spans="6:41">
      <c r="F2579" s="69"/>
      <c r="G2579" s="262" t="str">
        <f t="shared" si="46"/>
        <v/>
      </c>
      <c r="H2579" s="69"/>
      <c r="I2579" s="69"/>
      <c r="J2579" s="69"/>
      <c r="K2579" s="69"/>
      <c r="L2579" s="69"/>
      <c r="P2579" s="117"/>
      <c r="Q2579" s="69"/>
      <c r="R2579" s="69"/>
      <c r="S2579" s="69"/>
      <c r="T2579" s="69"/>
      <c r="AI2579" s="254"/>
      <c r="AO2579" s="69"/>
    </row>
    <row r="2580" s="67" customFormat="1" customHeight="1" spans="6:41">
      <c r="F2580" s="69"/>
      <c r="G2580" s="262" t="str">
        <f t="shared" si="46"/>
        <v/>
      </c>
      <c r="H2580" s="69"/>
      <c r="I2580" s="69"/>
      <c r="J2580" s="69"/>
      <c r="K2580" s="69"/>
      <c r="L2580" s="69"/>
      <c r="P2580" s="117"/>
      <c r="Q2580" s="69"/>
      <c r="R2580" s="69"/>
      <c r="S2580" s="69"/>
      <c r="T2580" s="69"/>
      <c r="AI2580" s="254"/>
      <c r="AO2580" s="69"/>
    </row>
    <row r="2581" s="67" customFormat="1" customHeight="1" spans="6:41">
      <c r="F2581" s="69"/>
      <c r="G2581" s="262" t="str">
        <f t="shared" si="46"/>
        <v/>
      </c>
      <c r="H2581" s="69"/>
      <c r="I2581" s="69"/>
      <c r="J2581" s="69"/>
      <c r="K2581" s="69"/>
      <c r="L2581" s="69"/>
      <c r="P2581" s="117"/>
      <c r="Q2581" s="69"/>
      <c r="R2581" s="69"/>
      <c r="S2581" s="69"/>
      <c r="T2581" s="69"/>
      <c r="AI2581" s="254"/>
      <c r="AO2581" s="69"/>
    </row>
    <row r="2582" s="67" customFormat="1" customHeight="1" spans="6:41">
      <c r="F2582" s="69"/>
      <c r="G2582" s="262" t="str">
        <f t="shared" si="46"/>
        <v/>
      </c>
      <c r="H2582" s="69"/>
      <c r="I2582" s="69"/>
      <c r="J2582" s="69"/>
      <c r="K2582" s="69"/>
      <c r="L2582" s="69"/>
      <c r="P2582" s="117"/>
      <c r="Q2582" s="69"/>
      <c r="R2582" s="69"/>
      <c r="S2582" s="69"/>
      <c r="T2582" s="69"/>
      <c r="AI2582" s="254"/>
      <c r="AO2582" s="69"/>
    </row>
    <row r="2583" s="67" customFormat="1" customHeight="1" spans="6:41">
      <c r="F2583" s="69"/>
      <c r="G2583" s="262" t="str">
        <f t="shared" si="46"/>
        <v/>
      </c>
      <c r="H2583" s="69"/>
      <c r="I2583" s="69"/>
      <c r="J2583" s="69"/>
      <c r="K2583" s="69"/>
      <c r="L2583" s="69"/>
      <c r="P2583" s="117"/>
      <c r="Q2583" s="69"/>
      <c r="R2583" s="69"/>
      <c r="S2583" s="69"/>
      <c r="T2583" s="69"/>
      <c r="AI2583" s="254"/>
      <c r="AO2583" s="69"/>
    </row>
    <row r="2584" s="67" customFormat="1" customHeight="1" spans="6:41">
      <c r="F2584" s="69"/>
      <c r="G2584" s="262" t="str">
        <f t="shared" si="46"/>
        <v/>
      </c>
      <c r="H2584" s="69"/>
      <c r="I2584" s="69"/>
      <c r="J2584" s="69"/>
      <c r="K2584" s="69"/>
      <c r="L2584" s="69"/>
      <c r="P2584" s="117"/>
      <c r="Q2584" s="69"/>
      <c r="R2584" s="69"/>
      <c r="S2584" s="69"/>
      <c r="T2584" s="69"/>
      <c r="AI2584" s="254"/>
      <c r="AO2584" s="69"/>
    </row>
    <row r="2585" s="67" customFormat="1" customHeight="1" spans="6:41">
      <c r="F2585" s="69"/>
      <c r="G2585" s="262" t="str">
        <f t="shared" si="46"/>
        <v/>
      </c>
      <c r="H2585" s="69"/>
      <c r="I2585" s="69"/>
      <c r="J2585" s="69"/>
      <c r="K2585" s="69"/>
      <c r="L2585" s="69"/>
      <c r="P2585" s="117"/>
      <c r="Q2585" s="69"/>
      <c r="R2585" s="69"/>
      <c r="S2585" s="69"/>
      <c r="T2585" s="69"/>
      <c r="AI2585" s="254"/>
      <c r="AO2585" s="69"/>
    </row>
    <row r="2586" s="67" customFormat="1" customHeight="1" spans="6:41">
      <c r="F2586" s="69"/>
      <c r="G2586" s="262" t="str">
        <f t="shared" si="46"/>
        <v/>
      </c>
      <c r="H2586" s="69"/>
      <c r="I2586" s="69"/>
      <c r="J2586" s="69"/>
      <c r="K2586" s="69"/>
      <c r="L2586" s="69"/>
      <c r="P2586" s="117"/>
      <c r="Q2586" s="69"/>
      <c r="R2586" s="69"/>
      <c r="S2586" s="69"/>
      <c r="T2586" s="69"/>
      <c r="AI2586" s="254"/>
      <c r="AO2586" s="69"/>
    </row>
    <row r="2587" s="67" customFormat="1" customHeight="1" spans="6:41">
      <c r="F2587" s="69"/>
      <c r="G2587" s="262" t="str">
        <f t="shared" si="46"/>
        <v/>
      </c>
      <c r="H2587" s="69"/>
      <c r="I2587" s="69"/>
      <c r="J2587" s="69"/>
      <c r="K2587" s="69"/>
      <c r="L2587" s="69"/>
      <c r="P2587" s="117"/>
      <c r="Q2587" s="69"/>
      <c r="R2587" s="69"/>
      <c r="S2587" s="69"/>
      <c r="T2587" s="69"/>
      <c r="AI2587" s="254"/>
      <c r="AO2587" s="69"/>
    </row>
    <row r="2588" s="67" customFormat="1" customHeight="1" spans="6:41">
      <c r="F2588" s="69"/>
      <c r="G2588" s="262" t="str">
        <f t="shared" si="46"/>
        <v/>
      </c>
      <c r="H2588" s="69"/>
      <c r="I2588" s="69"/>
      <c r="J2588" s="69"/>
      <c r="K2588" s="69"/>
      <c r="L2588" s="69"/>
      <c r="P2588" s="117"/>
      <c r="Q2588" s="69"/>
      <c r="R2588" s="69"/>
      <c r="S2588" s="69"/>
      <c r="T2588" s="69"/>
      <c r="AI2588" s="254"/>
      <c r="AO2588" s="69"/>
    </row>
    <row r="2589" s="67" customFormat="1" customHeight="1" spans="6:41">
      <c r="F2589" s="69"/>
      <c r="G2589" s="262" t="str">
        <f t="shared" si="46"/>
        <v/>
      </c>
      <c r="H2589" s="69"/>
      <c r="I2589" s="69"/>
      <c r="J2589" s="69"/>
      <c r="K2589" s="69"/>
      <c r="L2589" s="69"/>
      <c r="P2589" s="117"/>
      <c r="Q2589" s="69"/>
      <c r="R2589" s="69"/>
      <c r="S2589" s="69"/>
      <c r="T2589" s="69"/>
      <c r="AI2589" s="254"/>
      <c r="AO2589" s="69"/>
    </row>
    <row r="2590" s="67" customFormat="1" customHeight="1" spans="6:41">
      <c r="F2590" s="69"/>
      <c r="G2590" s="262" t="str">
        <f t="shared" si="46"/>
        <v/>
      </c>
      <c r="H2590" s="69"/>
      <c r="I2590" s="69"/>
      <c r="J2590" s="69"/>
      <c r="K2590" s="69"/>
      <c r="L2590" s="69"/>
      <c r="P2590" s="117"/>
      <c r="Q2590" s="69"/>
      <c r="R2590" s="69"/>
      <c r="S2590" s="69"/>
      <c r="T2590" s="69"/>
      <c r="AI2590" s="254"/>
      <c r="AO2590" s="69"/>
    </row>
    <row r="2591" s="67" customFormat="1" customHeight="1" spans="6:41">
      <c r="F2591" s="69"/>
      <c r="G2591" s="262" t="str">
        <f t="shared" si="46"/>
        <v/>
      </c>
      <c r="H2591" s="69"/>
      <c r="I2591" s="69"/>
      <c r="J2591" s="69"/>
      <c r="K2591" s="69"/>
      <c r="L2591" s="69"/>
      <c r="P2591" s="117"/>
      <c r="Q2591" s="69"/>
      <c r="R2591" s="69"/>
      <c r="S2591" s="69"/>
      <c r="T2591" s="69"/>
      <c r="AI2591" s="254"/>
      <c r="AO2591" s="69"/>
    </row>
    <row r="2592" s="67" customFormat="1" customHeight="1" spans="6:41">
      <c r="F2592" s="69"/>
      <c r="G2592" s="262" t="str">
        <f t="shared" si="46"/>
        <v/>
      </c>
      <c r="H2592" s="69"/>
      <c r="I2592" s="69"/>
      <c r="J2592" s="69"/>
      <c r="K2592" s="69"/>
      <c r="L2592" s="69"/>
      <c r="P2592" s="117"/>
      <c r="Q2592" s="69"/>
      <c r="R2592" s="69"/>
      <c r="S2592" s="69"/>
      <c r="T2592" s="69"/>
      <c r="AI2592" s="254"/>
      <c r="AO2592" s="69"/>
    </row>
    <row r="2593" s="67" customFormat="1" customHeight="1" spans="6:41">
      <c r="F2593" s="69"/>
      <c r="G2593" s="262" t="str">
        <f t="shared" si="46"/>
        <v/>
      </c>
      <c r="H2593" s="69"/>
      <c r="I2593" s="69"/>
      <c r="J2593" s="69"/>
      <c r="K2593" s="69"/>
      <c r="L2593" s="69"/>
      <c r="P2593" s="117"/>
      <c r="Q2593" s="69"/>
      <c r="R2593" s="69"/>
      <c r="S2593" s="69"/>
      <c r="T2593" s="69"/>
      <c r="AI2593" s="254"/>
      <c r="AO2593" s="69"/>
    </row>
    <row r="2594" s="67" customFormat="1" customHeight="1" spans="6:41">
      <c r="F2594" s="69"/>
      <c r="G2594" s="262" t="str">
        <f t="shared" si="46"/>
        <v/>
      </c>
      <c r="H2594" s="69"/>
      <c r="I2594" s="69"/>
      <c r="J2594" s="69"/>
      <c r="K2594" s="69"/>
      <c r="L2594" s="69"/>
      <c r="P2594" s="117"/>
      <c r="Q2594" s="69"/>
      <c r="R2594" s="69"/>
      <c r="S2594" s="69"/>
      <c r="T2594" s="69"/>
      <c r="AI2594" s="254"/>
      <c r="AO2594" s="69"/>
    </row>
    <row r="2595" s="67" customFormat="1" customHeight="1" spans="6:41">
      <c r="F2595" s="69"/>
      <c r="G2595" s="262" t="str">
        <f t="shared" si="46"/>
        <v/>
      </c>
      <c r="H2595" s="69"/>
      <c r="I2595" s="69"/>
      <c r="J2595" s="69"/>
      <c r="K2595" s="69"/>
      <c r="L2595" s="69"/>
      <c r="P2595" s="117"/>
      <c r="Q2595" s="69"/>
      <c r="R2595" s="69"/>
      <c r="S2595" s="69"/>
      <c r="T2595" s="69"/>
      <c r="AI2595" s="254"/>
      <c r="AO2595" s="69"/>
    </row>
    <row r="2596" s="67" customFormat="1" customHeight="1" spans="6:41">
      <c r="F2596" s="69"/>
      <c r="G2596" s="262" t="str">
        <f t="shared" si="46"/>
        <v/>
      </c>
      <c r="H2596" s="69"/>
      <c r="I2596" s="69"/>
      <c r="J2596" s="69"/>
      <c r="K2596" s="69"/>
      <c r="L2596" s="69"/>
      <c r="P2596" s="117"/>
      <c r="Q2596" s="69"/>
      <c r="R2596" s="69"/>
      <c r="S2596" s="69"/>
      <c r="T2596" s="69"/>
      <c r="AI2596" s="254"/>
      <c r="AO2596" s="69"/>
    </row>
    <row r="2597" s="67" customFormat="1" customHeight="1" spans="6:41">
      <c r="F2597" s="69"/>
      <c r="G2597" s="262" t="str">
        <f t="shared" si="46"/>
        <v/>
      </c>
      <c r="H2597" s="69"/>
      <c r="I2597" s="69"/>
      <c r="J2597" s="69"/>
      <c r="K2597" s="69"/>
      <c r="L2597" s="69"/>
      <c r="P2597" s="117"/>
      <c r="Q2597" s="69"/>
      <c r="R2597" s="69"/>
      <c r="S2597" s="69"/>
      <c r="T2597" s="69"/>
      <c r="AI2597" s="254"/>
      <c r="AO2597" s="69"/>
    </row>
    <row r="2598" s="67" customFormat="1" customHeight="1" spans="6:41">
      <c r="F2598" s="69"/>
      <c r="G2598" s="262" t="str">
        <f t="shared" si="46"/>
        <v/>
      </c>
      <c r="H2598" s="69"/>
      <c r="I2598" s="69"/>
      <c r="J2598" s="69"/>
      <c r="K2598" s="69"/>
      <c r="L2598" s="69"/>
      <c r="P2598" s="117"/>
      <c r="Q2598" s="69"/>
      <c r="R2598" s="69"/>
      <c r="S2598" s="69"/>
      <c r="T2598" s="69"/>
      <c r="AI2598" s="254"/>
      <c r="AO2598" s="69"/>
    </row>
    <row r="2599" s="67" customFormat="1" customHeight="1" spans="6:41">
      <c r="F2599" s="69"/>
      <c r="G2599" s="262" t="str">
        <f t="shared" si="46"/>
        <v/>
      </c>
      <c r="H2599" s="69"/>
      <c r="I2599" s="69"/>
      <c r="J2599" s="69"/>
      <c r="K2599" s="69"/>
      <c r="L2599" s="69"/>
      <c r="P2599" s="117"/>
      <c r="Q2599" s="69"/>
      <c r="R2599" s="69"/>
      <c r="S2599" s="69"/>
      <c r="T2599" s="69"/>
      <c r="AI2599" s="254"/>
      <c r="AO2599" s="69"/>
    </row>
    <row r="2600" s="67" customFormat="1" customHeight="1" spans="6:41">
      <c r="F2600" s="69"/>
      <c r="G2600" s="262" t="str">
        <f t="shared" si="46"/>
        <v/>
      </c>
      <c r="H2600" s="69"/>
      <c r="I2600" s="69"/>
      <c r="J2600" s="69"/>
      <c r="K2600" s="69"/>
      <c r="L2600" s="69"/>
      <c r="P2600" s="117"/>
      <c r="Q2600" s="69"/>
      <c r="R2600" s="69"/>
      <c r="S2600" s="69"/>
      <c r="T2600" s="69"/>
      <c r="AI2600" s="254"/>
      <c r="AO2600" s="69"/>
    </row>
    <row r="2601" s="67" customFormat="1" customHeight="1" spans="6:41">
      <c r="F2601" s="69"/>
      <c r="G2601" s="262" t="str">
        <f t="shared" si="46"/>
        <v/>
      </c>
      <c r="H2601" s="69"/>
      <c r="I2601" s="69"/>
      <c r="J2601" s="69"/>
      <c r="K2601" s="69"/>
      <c r="L2601" s="69"/>
      <c r="P2601" s="117"/>
      <c r="Q2601" s="69"/>
      <c r="R2601" s="69"/>
      <c r="S2601" s="69"/>
      <c r="T2601" s="69"/>
      <c r="AI2601" s="254"/>
      <c r="AO2601" s="69"/>
    </row>
    <row r="2602" s="67" customFormat="1" customHeight="1" spans="6:41">
      <c r="F2602" s="69"/>
      <c r="G2602" s="262" t="str">
        <f t="shared" si="46"/>
        <v/>
      </c>
      <c r="H2602" s="69"/>
      <c r="I2602" s="69"/>
      <c r="J2602" s="69"/>
      <c r="K2602" s="69"/>
      <c r="L2602" s="69"/>
      <c r="P2602" s="117"/>
      <c r="Q2602" s="69"/>
      <c r="R2602" s="69"/>
      <c r="S2602" s="69"/>
      <c r="T2602" s="69"/>
      <c r="AI2602" s="254"/>
      <c r="AO2602" s="69"/>
    </row>
    <row r="2603" s="67" customFormat="1" customHeight="1" spans="6:41">
      <c r="F2603" s="69"/>
      <c r="G2603" s="262" t="str">
        <f t="shared" si="46"/>
        <v/>
      </c>
      <c r="H2603" s="69"/>
      <c r="I2603" s="69"/>
      <c r="J2603" s="69"/>
      <c r="K2603" s="69"/>
      <c r="L2603" s="69"/>
      <c r="P2603" s="117"/>
      <c r="Q2603" s="69"/>
      <c r="R2603" s="69"/>
      <c r="S2603" s="69"/>
      <c r="T2603" s="69"/>
      <c r="AI2603" s="254"/>
      <c r="AO2603" s="69"/>
    </row>
    <row r="2604" s="67" customFormat="1" customHeight="1" spans="6:41">
      <c r="F2604" s="69"/>
      <c r="G2604" s="262" t="str">
        <f t="shared" si="46"/>
        <v/>
      </c>
      <c r="H2604" s="69"/>
      <c r="I2604" s="69"/>
      <c r="J2604" s="69"/>
      <c r="K2604" s="69"/>
      <c r="L2604" s="69"/>
      <c r="P2604" s="117"/>
      <c r="Q2604" s="69"/>
      <c r="R2604" s="69"/>
      <c r="S2604" s="69"/>
      <c r="T2604" s="69"/>
      <c r="AI2604" s="254"/>
      <c r="AO2604" s="69"/>
    </row>
    <row r="2605" s="67" customFormat="1" customHeight="1" spans="6:41">
      <c r="F2605" s="69"/>
      <c r="G2605" s="262" t="str">
        <f t="shared" si="46"/>
        <v/>
      </c>
      <c r="H2605" s="69"/>
      <c r="I2605" s="69"/>
      <c r="J2605" s="69"/>
      <c r="K2605" s="69"/>
      <c r="L2605" s="69"/>
      <c r="P2605" s="117"/>
      <c r="Q2605" s="69"/>
      <c r="R2605" s="69"/>
      <c r="S2605" s="69"/>
      <c r="T2605" s="69"/>
      <c r="AI2605" s="254"/>
      <c r="AO2605" s="69"/>
    </row>
    <row r="2606" s="67" customFormat="1" customHeight="1" spans="6:41">
      <c r="F2606" s="69"/>
      <c r="G2606" s="262" t="str">
        <f t="shared" si="46"/>
        <v/>
      </c>
      <c r="H2606" s="69"/>
      <c r="I2606" s="69"/>
      <c r="J2606" s="69"/>
      <c r="K2606" s="69"/>
      <c r="L2606" s="69"/>
      <c r="P2606" s="117"/>
      <c r="Q2606" s="69"/>
      <c r="R2606" s="69"/>
      <c r="S2606" s="69"/>
      <c r="T2606" s="69"/>
      <c r="AI2606" s="254"/>
      <c r="AO2606" s="69"/>
    </row>
    <row r="2607" s="67" customFormat="1" customHeight="1" spans="6:41">
      <c r="F2607" s="69"/>
      <c r="G2607" s="262" t="str">
        <f t="shared" si="46"/>
        <v/>
      </c>
      <c r="H2607" s="69"/>
      <c r="I2607" s="69"/>
      <c r="J2607" s="69"/>
      <c r="K2607" s="69"/>
      <c r="L2607" s="69"/>
      <c r="P2607" s="117"/>
      <c r="Q2607" s="69"/>
      <c r="R2607" s="69"/>
      <c r="S2607" s="69"/>
      <c r="T2607" s="69"/>
      <c r="AI2607" s="254"/>
      <c r="AO2607" s="69"/>
    </row>
    <row r="2608" s="67" customFormat="1" customHeight="1" spans="6:41">
      <c r="F2608" s="69"/>
      <c r="G2608" s="262" t="str">
        <f t="shared" si="46"/>
        <v/>
      </c>
      <c r="H2608" s="69"/>
      <c r="I2608" s="69"/>
      <c r="J2608" s="69"/>
      <c r="K2608" s="69"/>
      <c r="L2608" s="69"/>
      <c r="P2608" s="117"/>
      <c r="Q2608" s="69"/>
      <c r="R2608" s="69"/>
      <c r="S2608" s="69"/>
      <c r="T2608" s="69"/>
      <c r="AI2608" s="254"/>
      <c r="AO2608" s="69"/>
    </row>
    <row r="2609" s="67" customFormat="1" customHeight="1" spans="6:41">
      <c r="F2609" s="69"/>
      <c r="G2609" s="262" t="str">
        <f t="shared" si="46"/>
        <v/>
      </c>
      <c r="H2609" s="69"/>
      <c r="I2609" s="69"/>
      <c r="J2609" s="69"/>
      <c r="K2609" s="69"/>
      <c r="L2609" s="69"/>
      <c r="P2609" s="117"/>
      <c r="Q2609" s="69"/>
      <c r="R2609" s="69"/>
      <c r="S2609" s="69"/>
      <c r="T2609" s="69"/>
      <c r="AI2609" s="254"/>
      <c r="AO2609" s="69"/>
    </row>
    <row r="2610" s="67" customFormat="1" customHeight="1" spans="6:41">
      <c r="F2610" s="69"/>
      <c r="G2610" s="262" t="str">
        <f t="shared" si="46"/>
        <v/>
      </c>
      <c r="H2610" s="69"/>
      <c r="I2610" s="69"/>
      <c r="J2610" s="69"/>
      <c r="K2610" s="69"/>
      <c r="L2610" s="69"/>
      <c r="P2610" s="117"/>
      <c r="Q2610" s="69"/>
      <c r="R2610" s="69"/>
      <c r="S2610" s="69"/>
      <c r="T2610" s="69"/>
      <c r="AI2610" s="254"/>
      <c r="AO2610" s="69"/>
    </row>
    <row r="2611" s="67" customFormat="1" customHeight="1" spans="6:41">
      <c r="F2611" s="69"/>
      <c r="G2611" s="262" t="str">
        <f t="shared" si="46"/>
        <v/>
      </c>
      <c r="H2611" s="69"/>
      <c r="I2611" s="69"/>
      <c r="J2611" s="69"/>
      <c r="K2611" s="69"/>
      <c r="L2611" s="69"/>
      <c r="P2611" s="117"/>
      <c r="Q2611" s="69"/>
      <c r="R2611" s="69"/>
      <c r="S2611" s="69"/>
      <c r="T2611" s="69"/>
      <c r="AI2611" s="254"/>
      <c r="AO2611" s="69"/>
    </row>
    <row r="2612" s="67" customFormat="1" customHeight="1" spans="6:41">
      <c r="F2612" s="69"/>
      <c r="G2612" s="262" t="str">
        <f t="shared" si="46"/>
        <v/>
      </c>
      <c r="H2612" s="69"/>
      <c r="I2612" s="69"/>
      <c r="J2612" s="69"/>
      <c r="K2612" s="69"/>
      <c r="L2612" s="69"/>
      <c r="P2612" s="117"/>
      <c r="Q2612" s="69"/>
      <c r="R2612" s="69"/>
      <c r="S2612" s="69"/>
      <c r="T2612" s="69"/>
      <c r="AI2612" s="254"/>
      <c r="AO2612" s="69"/>
    </row>
    <row r="2613" s="67" customFormat="1" customHeight="1" spans="6:41">
      <c r="F2613" s="69"/>
      <c r="G2613" s="262" t="str">
        <f t="shared" si="46"/>
        <v/>
      </c>
      <c r="H2613" s="69"/>
      <c r="I2613" s="69"/>
      <c r="J2613" s="69"/>
      <c r="K2613" s="69"/>
      <c r="L2613" s="69"/>
      <c r="P2613" s="117"/>
      <c r="Q2613" s="69"/>
      <c r="R2613" s="69"/>
      <c r="S2613" s="69"/>
      <c r="T2613" s="69"/>
      <c r="AI2613" s="254"/>
      <c r="AO2613" s="69"/>
    </row>
    <row r="2614" s="67" customFormat="1" customHeight="1" spans="6:41">
      <c r="F2614" s="69"/>
      <c r="G2614" s="262" t="str">
        <f t="shared" si="46"/>
        <v/>
      </c>
      <c r="H2614" s="69"/>
      <c r="I2614" s="69"/>
      <c r="J2614" s="69"/>
      <c r="K2614" s="69"/>
      <c r="L2614" s="69"/>
      <c r="P2614" s="117"/>
      <c r="Q2614" s="69"/>
      <c r="R2614" s="69"/>
      <c r="S2614" s="69"/>
      <c r="T2614" s="69"/>
      <c r="AI2614" s="254"/>
      <c r="AO2614" s="69"/>
    </row>
    <row r="2615" s="67" customFormat="1" customHeight="1" spans="6:41">
      <c r="F2615" s="69"/>
      <c r="G2615" s="262" t="str">
        <f t="shared" si="46"/>
        <v/>
      </c>
      <c r="H2615" s="69"/>
      <c r="I2615" s="69"/>
      <c r="J2615" s="69"/>
      <c r="K2615" s="69"/>
      <c r="L2615" s="69"/>
      <c r="P2615" s="117"/>
      <c r="Q2615" s="69"/>
      <c r="R2615" s="69"/>
      <c r="S2615" s="69"/>
      <c r="T2615" s="69"/>
      <c r="AI2615" s="254"/>
      <c r="AO2615" s="69"/>
    </row>
    <row r="2616" s="67" customFormat="1" customHeight="1" spans="6:41">
      <c r="F2616" s="69"/>
      <c r="G2616" s="262" t="str">
        <f t="shared" si="46"/>
        <v/>
      </c>
      <c r="H2616" s="69"/>
      <c r="I2616" s="69"/>
      <c r="J2616" s="69"/>
      <c r="K2616" s="69"/>
      <c r="L2616" s="69"/>
      <c r="P2616" s="117"/>
      <c r="Q2616" s="69"/>
      <c r="R2616" s="69"/>
      <c r="S2616" s="69"/>
      <c r="T2616" s="69"/>
      <c r="AI2616" s="254"/>
      <c r="AO2616" s="69"/>
    </row>
    <row r="2617" s="67" customFormat="1" customHeight="1" spans="6:41">
      <c r="F2617" s="69"/>
      <c r="G2617" s="262" t="str">
        <f t="shared" si="46"/>
        <v/>
      </c>
      <c r="H2617" s="69"/>
      <c r="I2617" s="69"/>
      <c r="J2617" s="69"/>
      <c r="K2617" s="69"/>
      <c r="L2617" s="69"/>
      <c r="P2617" s="117"/>
      <c r="Q2617" s="69"/>
      <c r="R2617" s="69"/>
      <c r="S2617" s="69"/>
      <c r="T2617" s="69"/>
      <c r="AI2617" s="254"/>
      <c r="AO2617" s="69"/>
    </row>
    <row r="2618" s="67" customFormat="1" customHeight="1" spans="6:41">
      <c r="F2618" s="69"/>
      <c r="G2618" s="262" t="str">
        <f t="shared" si="46"/>
        <v/>
      </c>
      <c r="H2618" s="69"/>
      <c r="I2618" s="69"/>
      <c r="J2618" s="69"/>
      <c r="K2618" s="69"/>
      <c r="L2618" s="69"/>
      <c r="P2618" s="117"/>
      <c r="Q2618" s="69"/>
      <c r="R2618" s="69"/>
      <c r="S2618" s="69"/>
      <c r="T2618" s="69"/>
      <c r="AI2618" s="254"/>
      <c r="AO2618" s="69"/>
    </row>
    <row r="2619" s="67" customFormat="1" customHeight="1" spans="6:41">
      <c r="F2619" s="69"/>
      <c r="G2619" s="262" t="str">
        <f t="shared" si="46"/>
        <v/>
      </c>
      <c r="H2619" s="69"/>
      <c r="I2619" s="69"/>
      <c r="J2619" s="69"/>
      <c r="K2619" s="69"/>
      <c r="L2619" s="69"/>
      <c r="P2619" s="117"/>
      <c r="Q2619" s="69"/>
      <c r="R2619" s="69"/>
      <c r="S2619" s="69"/>
      <c r="T2619" s="69"/>
      <c r="AI2619" s="254"/>
      <c r="AO2619" s="69"/>
    </row>
    <row r="2620" s="67" customFormat="1" customHeight="1" spans="6:41">
      <c r="F2620" s="69"/>
      <c r="G2620" s="262" t="str">
        <f t="shared" si="46"/>
        <v/>
      </c>
      <c r="H2620" s="69"/>
      <c r="I2620" s="69"/>
      <c r="J2620" s="69"/>
      <c r="K2620" s="69"/>
      <c r="L2620" s="69"/>
      <c r="P2620" s="117"/>
      <c r="Q2620" s="69"/>
      <c r="R2620" s="69"/>
      <c r="S2620" s="69"/>
      <c r="T2620" s="69"/>
      <c r="AI2620" s="254"/>
      <c r="AO2620" s="69"/>
    </row>
    <row r="2621" s="67" customFormat="1" customHeight="1" spans="6:41">
      <c r="F2621" s="69"/>
      <c r="G2621" s="262" t="str">
        <f t="shared" si="46"/>
        <v/>
      </c>
      <c r="H2621" s="69"/>
      <c r="I2621" s="69"/>
      <c r="J2621" s="69"/>
      <c r="K2621" s="69"/>
      <c r="L2621" s="69"/>
      <c r="P2621" s="117"/>
      <c r="Q2621" s="69"/>
      <c r="R2621" s="69"/>
      <c r="S2621" s="69"/>
      <c r="T2621" s="69"/>
      <c r="AI2621" s="254"/>
      <c r="AO2621" s="69"/>
    </row>
    <row r="2622" s="67" customFormat="1" customHeight="1" spans="6:41">
      <c r="F2622" s="69"/>
      <c r="G2622" s="262" t="str">
        <f t="shared" si="46"/>
        <v/>
      </c>
      <c r="H2622" s="69"/>
      <c r="I2622" s="69"/>
      <c r="J2622" s="69"/>
      <c r="K2622" s="69"/>
      <c r="L2622" s="69"/>
      <c r="P2622" s="117"/>
      <c r="Q2622" s="69"/>
      <c r="R2622" s="69"/>
      <c r="S2622" s="69"/>
      <c r="T2622" s="69"/>
      <c r="AI2622" s="254"/>
      <c r="AO2622" s="69"/>
    </row>
    <row r="2623" s="67" customFormat="1" customHeight="1" spans="6:41">
      <c r="F2623" s="69"/>
      <c r="G2623" s="262" t="str">
        <f t="shared" si="46"/>
        <v/>
      </c>
      <c r="H2623" s="69"/>
      <c r="I2623" s="69"/>
      <c r="J2623" s="69"/>
      <c r="K2623" s="69"/>
      <c r="L2623" s="69"/>
      <c r="P2623" s="117"/>
      <c r="Q2623" s="69"/>
      <c r="R2623" s="69"/>
      <c r="S2623" s="69"/>
      <c r="T2623" s="69"/>
      <c r="AI2623" s="254"/>
      <c r="AO2623" s="69"/>
    </row>
    <row r="2624" s="67" customFormat="1" customHeight="1" spans="6:41">
      <c r="F2624" s="69"/>
      <c r="G2624" s="262" t="str">
        <f t="shared" si="46"/>
        <v/>
      </c>
      <c r="H2624" s="69"/>
      <c r="I2624" s="69"/>
      <c r="J2624" s="69"/>
      <c r="K2624" s="69"/>
      <c r="L2624" s="69"/>
      <c r="P2624" s="117"/>
      <c r="Q2624" s="69"/>
      <c r="R2624" s="69"/>
      <c r="S2624" s="69"/>
      <c r="T2624" s="69"/>
      <c r="AI2624" s="254"/>
      <c r="AO2624" s="69"/>
    </row>
    <row r="2625" s="67" customFormat="1" customHeight="1" spans="6:41">
      <c r="F2625" s="69"/>
      <c r="G2625" s="262" t="str">
        <f t="shared" si="46"/>
        <v/>
      </c>
      <c r="H2625" s="69"/>
      <c r="I2625" s="69"/>
      <c r="J2625" s="69"/>
      <c r="K2625" s="69"/>
      <c r="L2625" s="69"/>
      <c r="P2625" s="117"/>
      <c r="Q2625" s="69"/>
      <c r="R2625" s="69"/>
      <c r="S2625" s="69"/>
      <c r="T2625" s="69"/>
      <c r="AI2625" s="254"/>
      <c r="AO2625" s="69"/>
    </row>
    <row r="2626" s="67" customFormat="1" customHeight="1" spans="6:41">
      <c r="F2626" s="69"/>
      <c r="G2626" s="262" t="str">
        <f t="shared" ref="G2626:G2689" si="47">IF(H2626="","",IF(H2626=I2626,H2626,_xlfn.CONCAT(H2626,"-",I2626)))</f>
        <v/>
      </c>
      <c r="H2626" s="69"/>
      <c r="I2626" s="69"/>
      <c r="J2626" s="69"/>
      <c r="K2626" s="69"/>
      <c r="L2626" s="69"/>
      <c r="P2626" s="117"/>
      <c r="Q2626" s="69"/>
      <c r="R2626" s="69"/>
      <c r="S2626" s="69"/>
      <c r="T2626" s="69"/>
      <c r="AI2626" s="254"/>
      <c r="AO2626" s="69"/>
    </row>
    <row r="2627" s="67" customFormat="1" customHeight="1" spans="6:41">
      <c r="F2627" s="69"/>
      <c r="G2627" s="262" t="str">
        <f t="shared" si="47"/>
        <v/>
      </c>
      <c r="H2627" s="69"/>
      <c r="I2627" s="69"/>
      <c r="J2627" s="69"/>
      <c r="K2627" s="69"/>
      <c r="L2627" s="69"/>
      <c r="P2627" s="117"/>
      <c r="Q2627" s="69"/>
      <c r="R2627" s="69"/>
      <c r="S2627" s="69"/>
      <c r="T2627" s="69"/>
      <c r="AI2627" s="254"/>
      <c r="AO2627" s="69"/>
    </row>
    <row r="2628" s="67" customFormat="1" customHeight="1" spans="6:41">
      <c r="F2628" s="69"/>
      <c r="G2628" s="262" t="str">
        <f t="shared" si="47"/>
        <v/>
      </c>
      <c r="H2628" s="69"/>
      <c r="I2628" s="69"/>
      <c r="J2628" s="69"/>
      <c r="K2628" s="69"/>
      <c r="L2628" s="69"/>
      <c r="P2628" s="117"/>
      <c r="Q2628" s="69"/>
      <c r="R2628" s="69"/>
      <c r="S2628" s="69"/>
      <c r="T2628" s="69"/>
      <c r="AI2628" s="254"/>
      <c r="AO2628" s="69"/>
    </row>
    <row r="2629" s="67" customFormat="1" customHeight="1" spans="6:41">
      <c r="F2629" s="69"/>
      <c r="G2629" s="262" t="str">
        <f t="shared" si="47"/>
        <v/>
      </c>
      <c r="H2629" s="69"/>
      <c r="I2629" s="69"/>
      <c r="J2629" s="69"/>
      <c r="K2629" s="69"/>
      <c r="L2629" s="69"/>
      <c r="P2629" s="117"/>
      <c r="Q2629" s="69"/>
      <c r="R2629" s="69"/>
      <c r="S2629" s="69"/>
      <c r="T2629" s="69"/>
      <c r="AI2629" s="254"/>
      <c r="AO2629" s="69"/>
    </row>
    <row r="2630" s="67" customFormat="1" customHeight="1" spans="6:41">
      <c r="F2630" s="69"/>
      <c r="G2630" s="262" t="str">
        <f t="shared" si="47"/>
        <v/>
      </c>
      <c r="H2630" s="69"/>
      <c r="I2630" s="69"/>
      <c r="J2630" s="69"/>
      <c r="K2630" s="69"/>
      <c r="L2630" s="69"/>
      <c r="P2630" s="117"/>
      <c r="Q2630" s="69"/>
      <c r="R2630" s="69"/>
      <c r="S2630" s="69"/>
      <c r="T2630" s="69"/>
      <c r="AI2630" s="254"/>
      <c r="AO2630" s="69"/>
    </row>
    <row r="2631" s="67" customFormat="1" customHeight="1" spans="6:41">
      <c r="F2631" s="69"/>
      <c r="G2631" s="262" t="str">
        <f t="shared" si="47"/>
        <v/>
      </c>
      <c r="H2631" s="69"/>
      <c r="I2631" s="69"/>
      <c r="J2631" s="69"/>
      <c r="K2631" s="69"/>
      <c r="L2631" s="69"/>
      <c r="P2631" s="117"/>
      <c r="Q2631" s="69"/>
      <c r="R2631" s="69"/>
      <c r="S2631" s="69"/>
      <c r="T2631" s="69"/>
      <c r="AI2631" s="254"/>
      <c r="AO2631" s="69"/>
    </row>
    <row r="2632" s="67" customFormat="1" customHeight="1" spans="6:41">
      <c r="F2632" s="69"/>
      <c r="G2632" s="262" t="str">
        <f t="shared" si="47"/>
        <v/>
      </c>
      <c r="H2632" s="69"/>
      <c r="I2632" s="69"/>
      <c r="J2632" s="69"/>
      <c r="K2632" s="69"/>
      <c r="L2632" s="69"/>
      <c r="P2632" s="117"/>
      <c r="Q2632" s="69"/>
      <c r="R2632" s="69"/>
      <c r="S2632" s="69"/>
      <c r="T2632" s="69"/>
      <c r="AI2632" s="254"/>
      <c r="AO2632" s="69"/>
    </row>
    <row r="2633" s="67" customFormat="1" customHeight="1" spans="6:41">
      <c r="F2633" s="69"/>
      <c r="G2633" s="262" t="str">
        <f t="shared" si="47"/>
        <v/>
      </c>
      <c r="H2633" s="69"/>
      <c r="I2633" s="69"/>
      <c r="J2633" s="69"/>
      <c r="K2633" s="69"/>
      <c r="L2633" s="69"/>
      <c r="P2633" s="117"/>
      <c r="Q2633" s="69"/>
      <c r="R2633" s="69"/>
      <c r="S2633" s="69"/>
      <c r="T2633" s="69"/>
      <c r="AI2633" s="254"/>
      <c r="AO2633" s="69"/>
    </row>
    <row r="2634" s="67" customFormat="1" customHeight="1" spans="6:41">
      <c r="F2634" s="69"/>
      <c r="G2634" s="262" t="str">
        <f t="shared" si="47"/>
        <v/>
      </c>
      <c r="H2634" s="69"/>
      <c r="I2634" s="69"/>
      <c r="J2634" s="69"/>
      <c r="K2634" s="69"/>
      <c r="L2634" s="69"/>
      <c r="P2634" s="117"/>
      <c r="Q2634" s="69"/>
      <c r="R2634" s="69"/>
      <c r="S2634" s="69"/>
      <c r="T2634" s="69"/>
      <c r="AI2634" s="254"/>
      <c r="AO2634" s="69"/>
    </row>
    <row r="2635" s="67" customFormat="1" customHeight="1" spans="6:41">
      <c r="F2635" s="69"/>
      <c r="G2635" s="262" t="str">
        <f t="shared" si="47"/>
        <v/>
      </c>
      <c r="H2635" s="69"/>
      <c r="I2635" s="69"/>
      <c r="J2635" s="69"/>
      <c r="K2635" s="69"/>
      <c r="L2635" s="69"/>
      <c r="P2635" s="117"/>
      <c r="Q2635" s="69"/>
      <c r="R2635" s="69"/>
      <c r="S2635" s="69"/>
      <c r="T2635" s="69"/>
      <c r="AI2635" s="254"/>
      <c r="AO2635" s="69"/>
    </row>
    <row r="2636" s="67" customFormat="1" customHeight="1" spans="6:41">
      <c r="F2636" s="69"/>
      <c r="G2636" s="262" t="str">
        <f t="shared" si="47"/>
        <v/>
      </c>
      <c r="H2636" s="69"/>
      <c r="I2636" s="69"/>
      <c r="J2636" s="69"/>
      <c r="K2636" s="69"/>
      <c r="L2636" s="69"/>
      <c r="P2636" s="117"/>
      <c r="Q2636" s="69"/>
      <c r="R2636" s="69"/>
      <c r="S2636" s="69"/>
      <c r="T2636" s="69"/>
      <c r="AI2636" s="254"/>
      <c r="AO2636" s="69"/>
    </row>
    <row r="2637" s="67" customFormat="1" customHeight="1" spans="6:41">
      <c r="F2637" s="69"/>
      <c r="G2637" s="262" t="str">
        <f t="shared" si="47"/>
        <v/>
      </c>
      <c r="H2637" s="69"/>
      <c r="I2637" s="69"/>
      <c r="J2637" s="69"/>
      <c r="K2637" s="69"/>
      <c r="L2637" s="69"/>
      <c r="P2637" s="117"/>
      <c r="Q2637" s="69"/>
      <c r="R2637" s="69"/>
      <c r="S2637" s="69"/>
      <c r="T2637" s="69"/>
      <c r="AI2637" s="254"/>
      <c r="AO2637" s="69"/>
    </row>
    <row r="2638" s="67" customFormat="1" customHeight="1" spans="6:41">
      <c r="F2638" s="69"/>
      <c r="G2638" s="262" t="str">
        <f t="shared" si="47"/>
        <v/>
      </c>
      <c r="H2638" s="69"/>
      <c r="I2638" s="69"/>
      <c r="J2638" s="69"/>
      <c r="K2638" s="69"/>
      <c r="L2638" s="69"/>
      <c r="P2638" s="117"/>
      <c r="Q2638" s="69"/>
      <c r="R2638" s="69"/>
      <c r="S2638" s="69"/>
      <c r="T2638" s="69"/>
      <c r="AI2638" s="254"/>
      <c r="AO2638" s="69"/>
    </row>
    <row r="2639" s="67" customFormat="1" customHeight="1" spans="6:41">
      <c r="F2639" s="69"/>
      <c r="G2639" s="262" t="str">
        <f t="shared" si="47"/>
        <v/>
      </c>
      <c r="H2639" s="69"/>
      <c r="I2639" s="69"/>
      <c r="J2639" s="69"/>
      <c r="K2639" s="69"/>
      <c r="L2639" s="69"/>
      <c r="P2639" s="117"/>
      <c r="Q2639" s="69"/>
      <c r="R2639" s="69"/>
      <c r="S2639" s="69"/>
      <c r="T2639" s="69"/>
      <c r="AI2639" s="254"/>
      <c r="AO2639" s="69"/>
    </row>
    <row r="2640" s="67" customFormat="1" customHeight="1" spans="6:41">
      <c r="F2640" s="69"/>
      <c r="G2640" s="262" t="str">
        <f t="shared" si="47"/>
        <v/>
      </c>
      <c r="H2640" s="69"/>
      <c r="I2640" s="69"/>
      <c r="J2640" s="69"/>
      <c r="K2640" s="69"/>
      <c r="L2640" s="69"/>
      <c r="P2640" s="117"/>
      <c r="Q2640" s="69"/>
      <c r="R2640" s="69"/>
      <c r="S2640" s="69"/>
      <c r="T2640" s="69"/>
      <c r="AI2640" s="254"/>
      <c r="AO2640" s="69"/>
    </row>
    <row r="2641" s="67" customFormat="1" customHeight="1" spans="6:41">
      <c r="F2641" s="69"/>
      <c r="G2641" s="262" t="str">
        <f t="shared" si="47"/>
        <v/>
      </c>
      <c r="H2641" s="69"/>
      <c r="I2641" s="69"/>
      <c r="J2641" s="69"/>
      <c r="K2641" s="69"/>
      <c r="L2641" s="69"/>
      <c r="P2641" s="117"/>
      <c r="Q2641" s="69"/>
      <c r="R2641" s="69"/>
      <c r="S2641" s="69"/>
      <c r="T2641" s="69"/>
      <c r="AI2641" s="254"/>
      <c r="AO2641" s="69"/>
    </row>
    <row r="2642" s="67" customFormat="1" customHeight="1" spans="6:41">
      <c r="F2642" s="69"/>
      <c r="G2642" s="262" t="str">
        <f t="shared" si="47"/>
        <v/>
      </c>
      <c r="H2642" s="69"/>
      <c r="I2642" s="69"/>
      <c r="J2642" s="69"/>
      <c r="K2642" s="69"/>
      <c r="L2642" s="69"/>
      <c r="P2642" s="117"/>
      <c r="Q2642" s="69"/>
      <c r="R2642" s="69"/>
      <c r="S2642" s="69"/>
      <c r="T2642" s="69"/>
      <c r="AI2642" s="254"/>
      <c r="AO2642" s="69"/>
    </row>
    <row r="2643" s="67" customFormat="1" customHeight="1" spans="6:41">
      <c r="F2643" s="69"/>
      <c r="G2643" s="262" t="str">
        <f t="shared" si="47"/>
        <v/>
      </c>
      <c r="H2643" s="69"/>
      <c r="I2643" s="69"/>
      <c r="J2643" s="69"/>
      <c r="K2643" s="69"/>
      <c r="L2643" s="69"/>
      <c r="P2643" s="117"/>
      <c r="Q2643" s="69"/>
      <c r="R2643" s="69"/>
      <c r="S2643" s="69"/>
      <c r="T2643" s="69"/>
      <c r="AI2643" s="254"/>
      <c r="AO2643" s="69"/>
    </row>
    <row r="2644" s="67" customFormat="1" customHeight="1" spans="6:41">
      <c r="F2644" s="69"/>
      <c r="G2644" s="262" t="str">
        <f t="shared" si="47"/>
        <v/>
      </c>
      <c r="H2644" s="69"/>
      <c r="I2644" s="69"/>
      <c r="J2644" s="69"/>
      <c r="K2644" s="69"/>
      <c r="L2644" s="69"/>
      <c r="P2644" s="117"/>
      <c r="Q2644" s="69"/>
      <c r="R2644" s="69"/>
      <c r="S2644" s="69"/>
      <c r="T2644" s="69"/>
      <c r="AI2644" s="254"/>
      <c r="AO2644" s="69"/>
    </row>
    <row r="2645" s="67" customFormat="1" customHeight="1" spans="6:41">
      <c r="F2645" s="69"/>
      <c r="G2645" s="262" t="str">
        <f t="shared" si="47"/>
        <v/>
      </c>
      <c r="H2645" s="69"/>
      <c r="I2645" s="69"/>
      <c r="J2645" s="69"/>
      <c r="K2645" s="69"/>
      <c r="L2645" s="69"/>
      <c r="P2645" s="117"/>
      <c r="Q2645" s="69"/>
      <c r="R2645" s="69"/>
      <c r="S2645" s="69"/>
      <c r="T2645" s="69"/>
      <c r="AI2645" s="254"/>
      <c r="AO2645" s="69"/>
    </row>
    <row r="2646" s="67" customFormat="1" customHeight="1" spans="6:41">
      <c r="F2646" s="69"/>
      <c r="G2646" s="262" t="str">
        <f t="shared" si="47"/>
        <v/>
      </c>
      <c r="H2646" s="69"/>
      <c r="I2646" s="69"/>
      <c r="J2646" s="69"/>
      <c r="K2646" s="69"/>
      <c r="L2646" s="69"/>
      <c r="P2646" s="117"/>
      <c r="Q2646" s="69"/>
      <c r="R2646" s="69"/>
      <c r="S2646" s="69"/>
      <c r="T2646" s="69"/>
      <c r="AI2646" s="254"/>
      <c r="AO2646" s="69"/>
    </row>
    <row r="2647" s="67" customFormat="1" customHeight="1" spans="6:41">
      <c r="F2647" s="69"/>
      <c r="G2647" s="262" t="str">
        <f t="shared" si="47"/>
        <v/>
      </c>
      <c r="H2647" s="69"/>
      <c r="I2647" s="69"/>
      <c r="J2647" s="69"/>
      <c r="K2647" s="69"/>
      <c r="L2647" s="69"/>
      <c r="P2647" s="117"/>
      <c r="Q2647" s="69"/>
      <c r="R2647" s="69"/>
      <c r="S2647" s="69"/>
      <c r="T2647" s="69"/>
      <c r="AI2647" s="254"/>
      <c r="AO2647" s="69"/>
    </row>
    <row r="2648" s="67" customFormat="1" customHeight="1" spans="6:41">
      <c r="F2648" s="69"/>
      <c r="G2648" s="262" t="str">
        <f t="shared" si="47"/>
        <v/>
      </c>
      <c r="H2648" s="69"/>
      <c r="I2648" s="69"/>
      <c r="J2648" s="69"/>
      <c r="K2648" s="69"/>
      <c r="L2648" s="69"/>
      <c r="P2648" s="117"/>
      <c r="Q2648" s="69"/>
      <c r="R2648" s="69"/>
      <c r="S2648" s="69"/>
      <c r="T2648" s="69"/>
      <c r="AI2648" s="254"/>
      <c r="AO2648" s="69"/>
    </row>
    <row r="2649" s="67" customFormat="1" customHeight="1" spans="6:41">
      <c r="F2649" s="69"/>
      <c r="G2649" s="262" t="str">
        <f t="shared" si="47"/>
        <v/>
      </c>
      <c r="H2649" s="69"/>
      <c r="I2649" s="69"/>
      <c r="J2649" s="69"/>
      <c r="K2649" s="69"/>
      <c r="L2649" s="69"/>
      <c r="P2649" s="117"/>
      <c r="Q2649" s="69"/>
      <c r="R2649" s="69"/>
      <c r="S2649" s="69"/>
      <c r="T2649" s="69"/>
      <c r="AI2649" s="254"/>
      <c r="AO2649" s="69"/>
    </row>
    <row r="2650" s="67" customFormat="1" customHeight="1" spans="6:41">
      <c r="F2650" s="69"/>
      <c r="G2650" s="262" t="str">
        <f t="shared" si="47"/>
        <v/>
      </c>
      <c r="H2650" s="69"/>
      <c r="I2650" s="69"/>
      <c r="J2650" s="69"/>
      <c r="K2650" s="69"/>
      <c r="L2650" s="69"/>
      <c r="P2650" s="117"/>
      <c r="Q2650" s="69"/>
      <c r="R2650" s="69"/>
      <c r="S2650" s="69"/>
      <c r="T2650" s="69"/>
      <c r="AI2650" s="254"/>
      <c r="AO2650" s="69"/>
    </row>
    <row r="2651" s="67" customFormat="1" customHeight="1" spans="6:41">
      <c r="F2651" s="69"/>
      <c r="G2651" s="262" t="str">
        <f t="shared" si="47"/>
        <v/>
      </c>
      <c r="H2651" s="69"/>
      <c r="I2651" s="69"/>
      <c r="J2651" s="69"/>
      <c r="K2651" s="69"/>
      <c r="L2651" s="69"/>
      <c r="P2651" s="117"/>
      <c r="Q2651" s="69"/>
      <c r="R2651" s="69"/>
      <c r="S2651" s="69"/>
      <c r="T2651" s="69"/>
      <c r="AI2651" s="254"/>
      <c r="AO2651" s="69"/>
    </row>
    <row r="2652" s="67" customFormat="1" customHeight="1" spans="6:41">
      <c r="F2652" s="69"/>
      <c r="G2652" s="262" t="str">
        <f t="shared" si="47"/>
        <v/>
      </c>
      <c r="H2652" s="69"/>
      <c r="I2652" s="69"/>
      <c r="J2652" s="69"/>
      <c r="K2652" s="69"/>
      <c r="L2652" s="69"/>
      <c r="P2652" s="117"/>
      <c r="Q2652" s="69"/>
      <c r="R2652" s="69"/>
      <c r="S2652" s="69"/>
      <c r="T2652" s="69"/>
      <c r="AI2652" s="254"/>
      <c r="AO2652" s="69"/>
    </row>
    <row r="2653" s="67" customFormat="1" customHeight="1" spans="6:41">
      <c r="F2653" s="69"/>
      <c r="G2653" s="262" t="str">
        <f t="shared" si="47"/>
        <v/>
      </c>
      <c r="H2653" s="69"/>
      <c r="I2653" s="69"/>
      <c r="J2653" s="69"/>
      <c r="K2653" s="69"/>
      <c r="L2653" s="69"/>
      <c r="P2653" s="117"/>
      <c r="Q2653" s="69"/>
      <c r="R2653" s="69"/>
      <c r="S2653" s="69"/>
      <c r="T2653" s="69"/>
      <c r="AI2653" s="254"/>
      <c r="AO2653" s="69"/>
    </row>
    <row r="2654" s="67" customFormat="1" customHeight="1" spans="6:41">
      <c r="F2654" s="69"/>
      <c r="G2654" s="262" t="str">
        <f t="shared" si="47"/>
        <v/>
      </c>
      <c r="H2654" s="69"/>
      <c r="I2654" s="69"/>
      <c r="J2654" s="69"/>
      <c r="K2654" s="69"/>
      <c r="L2654" s="69"/>
      <c r="P2654" s="117"/>
      <c r="Q2654" s="69"/>
      <c r="R2654" s="69"/>
      <c r="S2654" s="69"/>
      <c r="T2654" s="69"/>
      <c r="AI2654" s="254"/>
      <c r="AO2654" s="69"/>
    </row>
    <row r="2655" s="67" customFormat="1" customHeight="1" spans="6:41">
      <c r="F2655" s="69"/>
      <c r="G2655" s="262" t="str">
        <f t="shared" si="47"/>
        <v/>
      </c>
      <c r="H2655" s="69"/>
      <c r="I2655" s="69"/>
      <c r="J2655" s="69"/>
      <c r="K2655" s="69"/>
      <c r="L2655" s="69"/>
      <c r="P2655" s="117"/>
      <c r="Q2655" s="69"/>
      <c r="R2655" s="69"/>
      <c r="S2655" s="69"/>
      <c r="T2655" s="69"/>
      <c r="AI2655" s="254"/>
      <c r="AO2655" s="69"/>
    </row>
    <row r="2656" s="67" customFormat="1" customHeight="1" spans="6:41">
      <c r="F2656" s="69"/>
      <c r="G2656" s="262" t="str">
        <f t="shared" si="47"/>
        <v/>
      </c>
      <c r="H2656" s="69"/>
      <c r="I2656" s="69"/>
      <c r="J2656" s="69"/>
      <c r="K2656" s="69"/>
      <c r="L2656" s="69"/>
      <c r="P2656" s="117"/>
      <c r="Q2656" s="69"/>
      <c r="R2656" s="69"/>
      <c r="S2656" s="69"/>
      <c r="T2656" s="69"/>
      <c r="AI2656" s="254"/>
      <c r="AO2656" s="69"/>
    </row>
    <row r="2657" s="67" customFormat="1" customHeight="1" spans="6:41">
      <c r="F2657" s="69"/>
      <c r="G2657" s="262" t="str">
        <f t="shared" si="47"/>
        <v/>
      </c>
      <c r="H2657" s="69"/>
      <c r="I2657" s="69"/>
      <c r="J2657" s="69"/>
      <c r="K2657" s="69"/>
      <c r="L2657" s="69"/>
      <c r="P2657" s="117"/>
      <c r="Q2657" s="69"/>
      <c r="R2657" s="69"/>
      <c r="S2657" s="69"/>
      <c r="T2657" s="69"/>
      <c r="AI2657" s="254"/>
      <c r="AO2657" s="69"/>
    </row>
    <row r="2658" s="67" customFormat="1" customHeight="1" spans="6:41">
      <c r="F2658" s="69"/>
      <c r="G2658" s="262" t="str">
        <f t="shared" si="47"/>
        <v/>
      </c>
      <c r="H2658" s="69"/>
      <c r="I2658" s="69"/>
      <c r="J2658" s="69"/>
      <c r="K2658" s="69"/>
      <c r="L2658" s="69"/>
      <c r="P2658" s="117"/>
      <c r="Q2658" s="69"/>
      <c r="R2658" s="69"/>
      <c r="S2658" s="69"/>
      <c r="T2658" s="69"/>
      <c r="AI2658" s="254"/>
      <c r="AO2658" s="69"/>
    </row>
    <row r="2659" s="67" customFormat="1" customHeight="1" spans="6:41">
      <c r="F2659" s="69"/>
      <c r="G2659" s="262" t="str">
        <f t="shared" si="47"/>
        <v/>
      </c>
      <c r="H2659" s="69"/>
      <c r="I2659" s="69"/>
      <c r="J2659" s="69"/>
      <c r="K2659" s="69"/>
      <c r="L2659" s="69"/>
      <c r="P2659" s="117"/>
      <c r="Q2659" s="69"/>
      <c r="R2659" s="69"/>
      <c r="S2659" s="69"/>
      <c r="T2659" s="69"/>
      <c r="AI2659" s="254"/>
      <c r="AO2659" s="69"/>
    </row>
    <row r="2660" s="67" customFormat="1" customHeight="1" spans="6:41">
      <c r="F2660" s="69"/>
      <c r="G2660" s="262" t="str">
        <f t="shared" si="47"/>
        <v/>
      </c>
      <c r="H2660" s="69"/>
      <c r="I2660" s="69"/>
      <c r="J2660" s="69"/>
      <c r="K2660" s="69"/>
      <c r="L2660" s="69"/>
      <c r="P2660" s="117"/>
      <c r="Q2660" s="69"/>
      <c r="R2660" s="69"/>
      <c r="S2660" s="69"/>
      <c r="T2660" s="69"/>
      <c r="AI2660" s="254"/>
      <c r="AO2660" s="69"/>
    </row>
    <row r="2661" s="67" customFormat="1" customHeight="1" spans="6:41">
      <c r="F2661" s="69"/>
      <c r="G2661" s="262" t="str">
        <f t="shared" si="47"/>
        <v/>
      </c>
      <c r="H2661" s="69"/>
      <c r="I2661" s="69"/>
      <c r="J2661" s="69"/>
      <c r="K2661" s="69"/>
      <c r="L2661" s="69"/>
      <c r="P2661" s="117"/>
      <c r="Q2661" s="69"/>
      <c r="R2661" s="69"/>
      <c r="S2661" s="69"/>
      <c r="T2661" s="69"/>
      <c r="AI2661" s="254"/>
      <c r="AO2661" s="69"/>
    </row>
    <row r="2662" s="67" customFormat="1" customHeight="1" spans="6:41">
      <c r="F2662" s="69"/>
      <c r="G2662" s="262" t="str">
        <f t="shared" si="47"/>
        <v/>
      </c>
      <c r="H2662" s="69"/>
      <c r="I2662" s="69"/>
      <c r="J2662" s="69"/>
      <c r="K2662" s="69"/>
      <c r="L2662" s="69"/>
      <c r="P2662" s="117"/>
      <c r="Q2662" s="69"/>
      <c r="R2662" s="69"/>
      <c r="S2662" s="69"/>
      <c r="T2662" s="69"/>
      <c r="AI2662" s="254"/>
      <c r="AO2662" s="69"/>
    </row>
    <row r="2663" s="67" customFormat="1" customHeight="1" spans="6:41">
      <c r="F2663" s="69"/>
      <c r="G2663" s="262" t="str">
        <f t="shared" si="47"/>
        <v/>
      </c>
      <c r="H2663" s="69"/>
      <c r="I2663" s="69"/>
      <c r="J2663" s="69"/>
      <c r="K2663" s="69"/>
      <c r="L2663" s="69"/>
      <c r="P2663" s="117"/>
      <c r="Q2663" s="69"/>
      <c r="R2663" s="69"/>
      <c r="S2663" s="69"/>
      <c r="T2663" s="69"/>
      <c r="AI2663" s="254"/>
      <c r="AO2663" s="69"/>
    </row>
    <row r="2664" s="67" customFormat="1" customHeight="1" spans="6:41">
      <c r="F2664" s="69"/>
      <c r="G2664" s="262" t="str">
        <f t="shared" si="47"/>
        <v/>
      </c>
      <c r="H2664" s="69"/>
      <c r="I2664" s="69"/>
      <c r="J2664" s="69"/>
      <c r="K2664" s="69"/>
      <c r="L2664" s="69"/>
      <c r="P2664" s="117"/>
      <c r="Q2664" s="69"/>
      <c r="R2664" s="69"/>
      <c r="S2664" s="69"/>
      <c r="T2664" s="69"/>
      <c r="AI2664" s="254"/>
      <c r="AO2664" s="69"/>
    </row>
    <row r="2665" s="67" customFormat="1" customHeight="1" spans="6:41">
      <c r="F2665" s="69"/>
      <c r="G2665" s="262" t="str">
        <f t="shared" si="47"/>
        <v/>
      </c>
      <c r="H2665" s="69"/>
      <c r="I2665" s="69"/>
      <c r="J2665" s="69"/>
      <c r="K2665" s="69"/>
      <c r="L2665" s="69"/>
      <c r="P2665" s="117"/>
      <c r="Q2665" s="69"/>
      <c r="R2665" s="69"/>
      <c r="S2665" s="69"/>
      <c r="T2665" s="69"/>
      <c r="AI2665" s="254"/>
      <c r="AO2665" s="69"/>
    </row>
    <row r="2666" s="67" customFormat="1" customHeight="1" spans="6:41">
      <c r="F2666" s="69"/>
      <c r="G2666" s="262" t="str">
        <f t="shared" si="47"/>
        <v/>
      </c>
      <c r="H2666" s="69"/>
      <c r="I2666" s="69"/>
      <c r="J2666" s="69"/>
      <c r="K2666" s="69"/>
      <c r="L2666" s="69"/>
      <c r="P2666" s="117"/>
      <c r="Q2666" s="69"/>
      <c r="R2666" s="69"/>
      <c r="S2666" s="69"/>
      <c r="T2666" s="69"/>
      <c r="AI2666" s="254"/>
      <c r="AO2666" s="69"/>
    </row>
    <row r="2667" s="67" customFormat="1" customHeight="1" spans="6:41">
      <c r="F2667" s="69"/>
      <c r="G2667" s="262" t="str">
        <f t="shared" si="47"/>
        <v/>
      </c>
      <c r="H2667" s="69"/>
      <c r="I2667" s="69"/>
      <c r="J2667" s="69"/>
      <c r="K2667" s="69"/>
      <c r="L2667" s="69"/>
      <c r="P2667" s="117"/>
      <c r="Q2667" s="69"/>
      <c r="R2667" s="69"/>
      <c r="S2667" s="69"/>
      <c r="T2667" s="69"/>
      <c r="AI2667" s="254"/>
      <c r="AO2667" s="69"/>
    </row>
    <row r="2668" s="67" customFormat="1" customHeight="1" spans="6:41">
      <c r="F2668" s="69"/>
      <c r="G2668" s="262" t="str">
        <f t="shared" si="47"/>
        <v/>
      </c>
      <c r="H2668" s="69"/>
      <c r="I2668" s="69"/>
      <c r="J2668" s="69"/>
      <c r="K2668" s="69"/>
      <c r="L2668" s="69"/>
      <c r="P2668" s="117"/>
      <c r="Q2668" s="69"/>
      <c r="R2668" s="69"/>
      <c r="S2668" s="69"/>
      <c r="T2668" s="69"/>
      <c r="AI2668" s="254"/>
      <c r="AO2668" s="69"/>
    </row>
    <row r="2669" s="67" customFormat="1" customHeight="1" spans="6:41">
      <c r="F2669" s="69"/>
      <c r="G2669" s="262" t="str">
        <f t="shared" si="47"/>
        <v/>
      </c>
      <c r="H2669" s="69"/>
      <c r="I2669" s="69"/>
      <c r="J2669" s="69"/>
      <c r="K2669" s="69"/>
      <c r="L2669" s="69"/>
      <c r="P2669" s="117"/>
      <c r="Q2669" s="69"/>
      <c r="R2669" s="69"/>
      <c r="S2669" s="69"/>
      <c r="T2669" s="69"/>
      <c r="AI2669" s="254"/>
      <c r="AO2669" s="69"/>
    </row>
    <row r="2670" s="67" customFormat="1" customHeight="1" spans="6:41">
      <c r="F2670" s="69"/>
      <c r="G2670" s="262" t="str">
        <f t="shared" si="47"/>
        <v/>
      </c>
      <c r="H2670" s="69"/>
      <c r="I2670" s="69"/>
      <c r="J2670" s="69"/>
      <c r="K2670" s="69"/>
      <c r="L2670" s="69"/>
      <c r="P2670" s="117"/>
      <c r="Q2670" s="69"/>
      <c r="R2670" s="69"/>
      <c r="S2670" s="69"/>
      <c r="T2670" s="69"/>
      <c r="AI2670" s="254"/>
      <c r="AO2670" s="69"/>
    </row>
    <row r="2671" s="67" customFormat="1" customHeight="1" spans="6:41">
      <c r="F2671" s="69"/>
      <c r="G2671" s="262" t="str">
        <f t="shared" si="47"/>
        <v/>
      </c>
      <c r="H2671" s="69"/>
      <c r="I2671" s="69"/>
      <c r="J2671" s="69"/>
      <c r="K2671" s="69"/>
      <c r="L2671" s="69"/>
      <c r="P2671" s="117"/>
      <c r="Q2671" s="69"/>
      <c r="R2671" s="69"/>
      <c r="S2671" s="69"/>
      <c r="T2671" s="69"/>
      <c r="AI2671" s="254"/>
      <c r="AO2671" s="69"/>
    </row>
    <row r="2672" s="67" customFormat="1" customHeight="1" spans="6:41">
      <c r="F2672" s="69"/>
      <c r="G2672" s="262" t="str">
        <f t="shared" si="47"/>
        <v/>
      </c>
      <c r="H2672" s="69"/>
      <c r="I2672" s="69"/>
      <c r="J2672" s="69"/>
      <c r="K2672" s="69"/>
      <c r="L2672" s="69"/>
      <c r="P2672" s="117"/>
      <c r="Q2672" s="69"/>
      <c r="R2672" s="69"/>
      <c r="S2672" s="69"/>
      <c r="T2672" s="69"/>
      <c r="AI2672" s="254"/>
      <c r="AO2672" s="69"/>
    </row>
    <row r="2673" s="67" customFormat="1" customHeight="1" spans="6:41">
      <c r="F2673" s="69"/>
      <c r="G2673" s="262" t="str">
        <f t="shared" si="47"/>
        <v/>
      </c>
      <c r="H2673" s="69"/>
      <c r="I2673" s="69"/>
      <c r="J2673" s="69"/>
      <c r="K2673" s="69"/>
      <c r="L2673" s="69"/>
      <c r="P2673" s="117"/>
      <c r="Q2673" s="69"/>
      <c r="R2673" s="69"/>
      <c r="S2673" s="69"/>
      <c r="T2673" s="69"/>
      <c r="AI2673" s="254"/>
      <c r="AO2673" s="69"/>
    </row>
    <row r="2674" s="67" customFormat="1" customHeight="1" spans="6:41">
      <c r="F2674" s="69"/>
      <c r="G2674" s="262" t="str">
        <f t="shared" si="47"/>
        <v/>
      </c>
      <c r="H2674" s="69"/>
      <c r="I2674" s="69"/>
      <c r="J2674" s="69"/>
      <c r="K2674" s="69"/>
      <c r="L2674" s="69"/>
      <c r="P2674" s="117"/>
      <c r="Q2674" s="69"/>
      <c r="R2674" s="69"/>
      <c r="S2674" s="69"/>
      <c r="T2674" s="69"/>
      <c r="AI2674" s="254"/>
      <c r="AO2674" s="69"/>
    </row>
    <row r="2675" s="67" customFormat="1" customHeight="1" spans="6:41">
      <c r="F2675" s="69"/>
      <c r="G2675" s="262" t="str">
        <f t="shared" si="47"/>
        <v/>
      </c>
      <c r="H2675" s="69"/>
      <c r="I2675" s="69"/>
      <c r="J2675" s="69"/>
      <c r="K2675" s="69"/>
      <c r="L2675" s="69"/>
      <c r="P2675" s="117"/>
      <c r="Q2675" s="69"/>
      <c r="R2675" s="69"/>
      <c r="S2675" s="69"/>
      <c r="T2675" s="69"/>
      <c r="AI2675" s="254"/>
      <c r="AO2675" s="69"/>
    </row>
    <row r="2676" s="67" customFormat="1" customHeight="1" spans="6:41">
      <c r="F2676" s="69"/>
      <c r="G2676" s="262" t="str">
        <f t="shared" si="47"/>
        <v/>
      </c>
      <c r="H2676" s="69"/>
      <c r="I2676" s="69"/>
      <c r="J2676" s="69"/>
      <c r="K2676" s="69"/>
      <c r="L2676" s="69"/>
      <c r="P2676" s="117"/>
      <c r="Q2676" s="69"/>
      <c r="R2676" s="69"/>
      <c r="S2676" s="69"/>
      <c r="T2676" s="69"/>
      <c r="AI2676" s="254"/>
      <c r="AO2676" s="69"/>
    </row>
    <row r="2677" s="67" customFormat="1" customHeight="1" spans="6:41">
      <c r="F2677" s="69"/>
      <c r="G2677" s="262" t="str">
        <f t="shared" si="47"/>
        <v/>
      </c>
      <c r="H2677" s="69"/>
      <c r="I2677" s="69"/>
      <c r="J2677" s="69"/>
      <c r="K2677" s="69"/>
      <c r="L2677" s="69"/>
      <c r="P2677" s="117"/>
      <c r="Q2677" s="69"/>
      <c r="R2677" s="69"/>
      <c r="S2677" s="69"/>
      <c r="T2677" s="69"/>
      <c r="AI2677" s="254"/>
      <c r="AO2677" s="69"/>
    </row>
    <row r="2678" s="67" customFormat="1" customHeight="1" spans="6:41">
      <c r="F2678" s="69"/>
      <c r="G2678" s="262" t="str">
        <f t="shared" si="47"/>
        <v/>
      </c>
      <c r="H2678" s="69"/>
      <c r="I2678" s="69"/>
      <c r="J2678" s="69"/>
      <c r="K2678" s="69"/>
      <c r="L2678" s="69"/>
      <c r="P2678" s="117"/>
      <c r="Q2678" s="69"/>
      <c r="R2678" s="69"/>
      <c r="S2678" s="69"/>
      <c r="T2678" s="69"/>
      <c r="AI2678" s="254"/>
      <c r="AO2678" s="69"/>
    </row>
    <row r="2679" s="67" customFormat="1" customHeight="1" spans="6:41">
      <c r="F2679" s="69"/>
      <c r="G2679" s="262" t="str">
        <f t="shared" si="47"/>
        <v/>
      </c>
      <c r="H2679" s="69"/>
      <c r="I2679" s="69"/>
      <c r="J2679" s="69"/>
      <c r="K2679" s="69"/>
      <c r="L2679" s="69"/>
      <c r="P2679" s="117"/>
      <c r="Q2679" s="69"/>
      <c r="R2679" s="69"/>
      <c r="S2679" s="69"/>
      <c r="T2679" s="69"/>
      <c r="AI2679" s="254"/>
      <c r="AO2679" s="69"/>
    </row>
    <row r="2680" s="67" customFormat="1" customHeight="1" spans="6:41">
      <c r="F2680" s="69"/>
      <c r="G2680" s="262" t="str">
        <f t="shared" si="47"/>
        <v/>
      </c>
      <c r="H2680" s="69"/>
      <c r="I2680" s="69"/>
      <c r="J2680" s="69"/>
      <c r="K2680" s="69"/>
      <c r="L2680" s="69"/>
      <c r="P2680" s="117"/>
      <c r="Q2680" s="69"/>
      <c r="R2680" s="69"/>
      <c r="S2680" s="69"/>
      <c r="T2680" s="69"/>
      <c r="AI2680" s="254"/>
      <c r="AO2680" s="69"/>
    </row>
    <row r="2681" s="67" customFormat="1" customHeight="1" spans="6:41">
      <c r="F2681" s="69"/>
      <c r="G2681" s="262" t="str">
        <f t="shared" si="47"/>
        <v/>
      </c>
      <c r="H2681" s="69"/>
      <c r="I2681" s="69"/>
      <c r="J2681" s="69"/>
      <c r="K2681" s="69"/>
      <c r="L2681" s="69"/>
      <c r="P2681" s="117"/>
      <c r="Q2681" s="69"/>
      <c r="R2681" s="69"/>
      <c r="S2681" s="69"/>
      <c r="T2681" s="69"/>
      <c r="AI2681" s="254"/>
      <c r="AO2681" s="69"/>
    </row>
    <row r="2682" s="67" customFormat="1" customHeight="1" spans="6:41">
      <c r="F2682" s="69"/>
      <c r="G2682" s="262" t="str">
        <f t="shared" si="47"/>
        <v/>
      </c>
      <c r="H2682" s="69"/>
      <c r="I2682" s="69"/>
      <c r="J2682" s="69"/>
      <c r="K2682" s="69"/>
      <c r="L2682" s="69"/>
      <c r="P2682" s="117"/>
      <c r="Q2682" s="69"/>
      <c r="R2682" s="69"/>
      <c r="S2682" s="69"/>
      <c r="T2682" s="69"/>
      <c r="AI2682" s="254"/>
      <c r="AO2682" s="69"/>
    </row>
    <row r="2683" s="67" customFormat="1" customHeight="1" spans="6:41">
      <c r="F2683" s="69"/>
      <c r="G2683" s="262" t="str">
        <f t="shared" si="47"/>
        <v/>
      </c>
      <c r="H2683" s="69"/>
      <c r="I2683" s="69"/>
      <c r="J2683" s="69"/>
      <c r="K2683" s="69"/>
      <c r="L2683" s="69"/>
      <c r="P2683" s="117"/>
      <c r="Q2683" s="69"/>
      <c r="R2683" s="69"/>
      <c r="S2683" s="69"/>
      <c r="T2683" s="69"/>
      <c r="AI2683" s="254"/>
      <c r="AO2683" s="69"/>
    </row>
    <row r="2684" s="67" customFormat="1" customHeight="1" spans="6:41">
      <c r="F2684" s="69"/>
      <c r="G2684" s="262" t="str">
        <f t="shared" si="47"/>
        <v/>
      </c>
      <c r="H2684" s="69"/>
      <c r="I2684" s="69"/>
      <c r="J2684" s="69"/>
      <c r="K2684" s="69"/>
      <c r="L2684" s="69"/>
      <c r="P2684" s="117"/>
      <c r="Q2684" s="69"/>
      <c r="R2684" s="69"/>
      <c r="S2684" s="69"/>
      <c r="T2684" s="69"/>
      <c r="AI2684" s="254"/>
      <c r="AO2684" s="69"/>
    </row>
    <row r="2685" s="67" customFormat="1" customHeight="1" spans="6:41">
      <c r="F2685" s="69"/>
      <c r="G2685" s="262" t="str">
        <f t="shared" si="47"/>
        <v/>
      </c>
      <c r="H2685" s="69"/>
      <c r="I2685" s="69"/>
      <c r="J2685" s="69"/>
      <c r="K2685" s="69"/>
      <c r="L2685" s="69"/>
      <c r="P2685" s="117"/>
      <c r="Q2685" s="69"/>
      <c r="R2685" s="69"/>
      <c r="S2685" s="69"/>
      <c r="T2685" s="69"/>
      <c r="AI2685" s="254"/>
      <c r="AO2685" s="69"/>
    </row>
    <row r="2686" s="67" customFormat="1" customHeight="1" spans="6:41">
      <c r="F2686" s="69"/>
      <c r="G2686" s="262" t="str">
        <f t="shared" si="47"/>
        <v/>
      </c>
      <c r="H2686" s="69"/>
      <c r="I2686" s="69"/>
      <c r="J2686" s="69"/>
      <c r="K2686" s="69"/>
      <c r="L2686" s="69"/>
      <c r="P2686" s="117"/>
      <c r="Q2686" s="69"/>
      <c r="R2686" s="69"/>
      <c r="S2686" s="69"/>
      <c r="T2686" s="69"/>
      <c r="AI2686" s="254"/>
      <c r="AO2686" s="69"/>
    </row>
    <row r="2687" s="67" customFormat="1" customHeight="1" spans="6:41">
      <c r="F2687" s="69"/>
      <c r="G2687" s="262" t="str">
        <f t="shared" si="47"/>
        <v/>
      </c>
      <c r="H2687" s="69"/>
      <c r="I2687" s="69"/>
      <c r="J2687" s="69"/>
      <c r="K2687" s="69"/>
      <c r="L2687" s="69"/>
      <c r="P2687" s="117"/>
      <c r="Q2687" s="69"/>
      <c r="R2687" s="69"/>
      <c r="S2687" s="69"/>
      <c r="T2687" s="69"/>
      <c r="AI2687" s="254"/>
      <c r="AO2687" s="69"/>
    </row>
    <row r="2688" s="67" customFormat="1" customHeight="1" spans="6:41">
      <c r="F2688" s="69"/>
      <c r="G2688" s="262" t="str">
        <f t="shared" si="47"/>
        <v/>
      </c>
      <c r="H2688" s="69"/>
      <c r="I2688" s="69"/>
      <c r="J2688" s="69"/>
      <c r="K2688" s="69"/>
      <c r="L2688" s="69"/>
      <c r="P2688" s="117"/>
      <c r="Q2688" s="69"/>
      <c r="R2688" s="69"/>
      <c r="S2688" s="69"/>
      <c r="T2688" s="69"/>
      <c r="AI2688" s="254"/>
      <c r="AO2688" s="69"/>
    </row>
    <row r="2689" s="67" customFormat="1" customHeight="1" spans="6:41">
      <c r="F2689" s="69"/>
      <c r="G2689" s="262" t="str">
        <f t="shared" si="47"/>
        <v/>
      </c>
      <c r="H2689" s="69"/>
      <c r="I2689" s="69"/>
      <c r="J2689" s="69"/>
      <c r="K2689" s="69"/>
      <c r="L2689" s="69"/>
      <c r="P2689" s="117"/>
      <c r="Q2689" s="69"/>
      <c r="R2689" s="69"/>
      <c r="S2689" s="69"/>
      <c r="T2689" s="69"/>
      <c r="AI2689" s="254"/>
      <c r="AO2689" s="69"/>
    </row>
    <row r="2690" s="67" customFormat="1" customHeight="1" spans="6:41">
      <c r="F2690" s="69"/>
      <c r="G2690" s="262" t="str">
        <f t="shared" ref="G2690:G2753" si="48">IF(H2690="","",IF(H2690=I2690,H2690,_xlfn.CONCAT(H2690,"-",I2690)))</f>
        <v/>
      </c>
      <c r="H2690" s="69"/>
      <c r="I2690" s="69"/>
      <c r="J2690" s="69"/>
      <c r="K2690" s="69"/>
      <c r="L2690" s="69"/>
      <c r="P2690" s="117"/>
      <c r="Q2690" s="69"/>
      <c r="R2690" s="69"/>
      <c r="S2690" s="69"/>
      <c r="T2690" s="69"/>
      <c r="AI2690" s="254"/>
      <c r="AO2690" s="69"/>
    </row>
    <row r="2691" s="67" customFormat="1" customHeight="1" spans="6:41">
      <c r="F2691" s="69"/>
      <c r="G2691" s="262" t="str">
        <f t="shared" si="48"/>
        <v/>
      </c>
      <c r="H2691" s="69"/>
      <c r="I2691" s="69"/>
      <c r="J2691" s="69"/>
      <c r="K2691" s="69"/>
      <c r="L2691" s="69"/>
      <c r="P2691" s="117"/>
      <c r="Q2691" s="69"/>
      <c r="R2691" s="69"/>
      <c r="S2691" s="69"/>
      <c r="T2691" s="69"/>
      <c r="AI2691" s="254"/>
      <c r="AO2691" s="69"/>
    </row>
    <row r="2692" s="67" customFormat="1" customHeight="1" spans="6:41">
      <c r="F2692" s="69"/>
      <c r="G2692" s="262" t="str">
        <f t="shared" si="48"/>
        <v/>
      </c>
      <c r="H2692" s="69"/>
      <c r="I2692" s="69"/>
      <c r="J2692" s="69"/>
      <c r="K2692" s="69"/>
      <c r="L2692" s="69"/>
      <c r="P2692" s="117"/>
      <c r="Q2692" s="69"/>
      <c r="R2692" s="69"/>
      <c r="S2692" s="69"/>
      <c r="T2692" s="69"/>
      <c r="AI2692" s="254"/>
      <c r="AO2692" s="69"/>
    </row>
    <row r="2693" s="67" customFormat="1" customHeight="1" spans="6:41">
      <c r="F2693" s="69"/>
      <c r="G2693" s="262" t="str">
        <f t="shared" si="48"/>
        <v/>
      </c>
      <c r="H2693" s="69"/>
      <c r="I2693" s="69"/>
      <c r="J2693" s="69"/>
      <c r="K2693" s="69"/>
      <c r="L2693" s="69"/>
      <c r="P2693" s="117"/>
      <c r="Q2693" s="69"/>
      <c r="R2693" s="69"/>
      <c r="S2693" s="69"/>
      <c r="T2693" s="69"/>
      <c r="AI2693" s="254"/>
      <c r="AO2693" s="69"/>
    </row>
    <row r="2694" s="67" customFormat="1" customHeight="1" spans="6:41">
      <c r="F2694" s="69"/>
      <c r="G2694" s="262" t="str">
        <f t="shared" si="48"/>
        <v/>
      </c>
      <c r="H2694" s="69"/>
      <c r="I2694" s="69"/>
      <c r="J2694" s="69"/>
      <c r="K2694" s="69"/>
      <c r="L2694" s="69"/>
      <c r="P2694" s="117"/>
      <c r="Q2694" s="69"/>
      <c r="R2694" s="69"/>
      <c r="S2694" s="69"/>
      <c r="T2694" s="69"/>
      <c r="AI2694" s="254"/>
      <c r="AO2694" s="69"/>
    </row>
    <row r="2695" s="67" customFormat="1" customHeight="1" spans="6:41">
      <c r="F2695" s="69"/>
      <c r="G2695" s="262" t="str">
        <f t="shared" si="48"/>
        <v/>
      </c>
      <c r="H2695" s="69"/>
      <c r="I2695" s="69"/>
      <c r="J2695" s="69"/>
      <c r="K2695" s="69"/>
      <c r="L2695" s="69"/>
      <c r="P2695" s="117"/>
      <c r="Q2695" s="69"/>
      <c r="R2695" s="69"/>
      <c r="S2695" s="69"/>
      <c r="T2695" s="69"/>
      <c r="AI2695" s="254"/>
      <c r="AO2695" s="69"/>
    </row>
    <row r="2696" s="67" customFormat="1" customHeight="1" spans="6:41">
      <c r="F2696" s="69"/>
      <c r="G2696" s="262" t="str">
        <f t="shared" si="48"/>
        <v/>
      </c>
      <c r="H2696" s="69"/>
      <c r="I2696" s="69"/>
      <c r="J2696" s="69"/>
      <c r="K2696" s="69"/>
      <c r="L2696" s="69"/>
      <c r="P2696" s="117"/>
      <c r="Q2696" s="69"/>
      <c r="R2696" s="69"/>
      <c r="S2696" s="69"/>
      <c r="T2696" s="69"/>
      <c r="AI2696" s="254"/>
      <c r="AO2696" s="69"/>
    </row>
    <row r="2697" s="67" customFormat="1" customHeight="1" spans="6:41">
      <c r="F2697" s="69"/>
      <c r="G2697" s="262" t="str">
        <f t="shared" si="48"/>
        <v/>
      </c>
      <c r="H2697" s="69"/>
      <c r="I2697" s="69"/>
      <c r="J2697" s="69"/>
      <c r="K2697" s="69"/>
      <c r="L2697" s="69"/>
      <c r="P2697" s="117"/>
      <c r="Q2697" s="69"/>
      <c r="R2697" s="69"/>
      <c r="S2697" s="69"/>
      <c r="T2697" s="69"/>
      <c r="AI2697" s="254"/>
      <c r="AO2697" s="69"/>
    </row>
    <row r="2698" s="67" customFormat="1" customHeight="1" spans="6:41">
      <c r="F2698" s="69"/>
      <c r="G2698" s="262" t="str">
        <f t="shared" si="48"/>
        <v/>
      </c>
      <c r="H2698" s="69"/>
      <c r="I2698" s="69"/>
      <c r="J2698" s="69"/>
      <c r="K2698" s="69"/>
      <c r="L2698" s="69"/>
      <c r="P2698" s="117"/>
      <c r="Q2698" s="69"/>
      <c r="R2698" s="69"/>
      <c r="S2698" s="69"/>
      <c r="T2698" s="69"/>
      <c r="AI2698" s="254"/>
      <c r="AO2698" s="69"/>
    </row>
    <row r="2699" s="67" customFormat="1" customHeight="1" spans="6:41">
      <c r="F2699" s="69"/>
      <c r="G2699" s="262" t="str">
        <f t="shared" si="48"/>
        <v/>
      </c>
      <c r="H2699" s="69"/>
      <c r="I2699" s="69"/>
      <c r="J2699" s="69"/>
      <c r="K2699" s="69"/>
      <c r="L2699" s="69"/>
      <c r="P2699" s="117"/>
      <c r="Q2699" s="69"/>
      <c r="R2699" s="69"/>
      <c r="S2699" s="69"/>
      <c r="T2699" s="69"/>
      <c r="AI2699" s="254"/>
      <c r="AO2699" s="69"/>
    </row>
    <row r="2700" s="67" customFormat="1" customHeight="1" spans="6:41">
      <c r="F2700" s="69"/>
      <c r="G2700" s="262" t="str">
        <f t="shared" si="48"/>
        <v/>
      </c>
      <c r="H2700" s="69"/>
      <c r="I2700" s="69"/>
      <c r="J2700" s="69"/>
      <c r="K2700" s="69"/>
      <c r="L2700" s="69"/>
      <c r="P2700" s="117"/>
      <c r="Q2700" s="69"/>
      <c r="R2700" s="69"/>
      <c r="S2700" s="69"/>
      <c r="T2700" s="69"/>
      <c r="AI2700" s="254"/>
      <c r="AO2700" s="69"/>
    </row>
    <row r="2701" s="67" customFormat="1" customHeight="1" spans="6:41">
      <c r="F2701" s="69"/>
      <c r="G2701" s="262" t="str">
        <f t="shared" si="48"/>
        <v/>
      </c>
      <c r="H2701" s="69"/>
      <c r="I2701" s="69"/>
      <c r="J2701" s="69"/>
      <c r="K2701" s="69"/>
      <c r="L2701" s="69"/>
      <c r="P2701" s="117"/>
      <c r="Q2701" s="69"/>
      <c r="R2701" s="69"/>
      <c r="S2701" s="69"/>
      <c r="T2701" s="69"/>
      <c r="AI2701" s="254"/>
      <c r="AO2701" s="69"/>
    </row>
    <row r="2702" s="67" customFormat="1" customHeight="1" spans="6:41">
      <c r="F2702" s="69"/>
      <c r="G2702" s="262" t="str">
        <f t="shared" si="48"/>
        <v/>
      </c>
      <c r="H2702" s="69"/>
      <c r="I2702" s="69"/>
      <c r="J2702" s="69"/>
      <c r="K2702" s="69"/>
      <c r="L2702" s="69"/>
      <c r="P2702" s="117"/>
      <c r="Q2702" s="69"/>
      <c r="R2702" s="69"/>
      <c r="S2702" s="69"/>
      <c r="T2702" s="69"/>
      <c r="AI2702" s="254"/>
      <c r="AO2702" s="69"/>
    </row>
    <row r="2703" s="67" customFormat="1" customHeight="1" spans="6:41">
      <c r="F2703" s="69"/>
      <c r="G2703" s="262" t="str">
        <f t="shared" si="48"/>
        <v/>
      </c>
      <c r="H2703" s="69"/>
      <c r="I2703" s="69"/>
      <c r="J2703" s="69"/>
      <c r="K2703" s="69"/>
      <c r="L2703" s="69"/>
      <c r="P2703" s="117"/>
      <c r="Q2703" s="69"/>
      <c r="R2703" s="69"/>
      <c r="S2703" s="69"/>
      <c r="T2703" s="69"/>
      <c r="AI2703" s="254"/>
      <c r="AO2703" s="69"/>
    </row>
    <row r="2704" s="67" customFormat="1" customHeight="1" spans="6:41">
      <c r="F2704" s="69"/>
      <c r="G2704" s="262" t="str">
        <f t="shared" si="48"/>
        <v/>
      </c>
      <c r="H2704" s="69"/>
      <c r="I2704" s="69"/>
      <c r="J2704" s="69"/>
      <c r="K2704" s="69"/>
      <c r="L2704" s="69"/>
      <c r="P2704" s="117"/>
      <c r="Q2704" s="69"/>
      <c r="R2704" s="69"/>
      <c r="S2704" s="69"/>
      <c r="T2704" s="69"/>
      <c r="AI2704" s="254"/>
      <c r="AO2704" s="69"/>
    </row>
    <row r="2705" s="67" customFormat="1" customHeight="1" spans="6:41">
      <c r="F2705" s="69"/>
      <c r="G2705" s="262" t="str">
        <f t="shared" si="48"/>
        <v/>
      </c>
      <c r="H2705" s="69"/>
      <c r="I2705" s="69"/>
      <c r="J2705" s="69"/>
      <c r="K2705" s="69"/>
      <c r="L2705" s="69"/>
      <c r="P2705" s="117"/>
      <c r="Q2705" s="69"/>
      <c r="R2705" s="69"/>
      <c r="S2705" s="69"/>
      <c r="T2705" s="69"/>
      <c r="AI2705" s="254"/>
      <c r="AO2705" s="69"/>
    </row>
    <row r="2706" s="67" customFormat="1" customHeight="1" spans="6:41">
      <c r="F2706" s="69"/>
      <c r="G2706" s="262" t="str">
        <f t="shared" si="48"/>
        <v/>
      </c>
      <c r="H2706" s="69"/>
      <c r="I2706" s="69"/>
      <c r="J2706" s="69"/>
      <c r="K2706" s="69"/>
      <c r="L2706" s="69"/>
      <c r="P2706" s="117"/>
      <c r="Q2706" s="69"/>
      <c r="R2706" s="69"/>
      <c r="S2706" s="69"/>
      <c r="T2706" s="69"/>
      <c r="AI2706" s="254"/>
      <c r="AO2706" s="69"/>
    </row>
    <row r="2707" s="67" customFormat="1" customHeight="1" spans="6:41">
      <c r="F2707" s="69"/>
      <c r="G2707" s="262" t="str">
        <f t="shared" si="48"/>
        <v/>
      </c>
      <c r="H2707" s="69"/>
      <c r="I2707" s="69"/>
      <c r="J2707" s="69"/>
      <c r="K2707" s="69"/>
      <c r="L2707" s="69"/>
      <c r="P2707" s="117"/>
      <c r="Q2707" s="69"/>
      <c r="R2707" s="69"/>
      <c r="S2707" s="69"/>
      <c r="T2707" s="69"/>
      <c r="AI2707" s="254"/>
      <c r="AO2707" s="69"/>
    </row>
    <row r="2708" s="67" customFormat="1" customHeight="1" spans="6:41">
      <c r="F2708" s="69"/>
      <c r="G2708" s="262" t="str">
        <f t="shared" si="48"/>
        <v/>
      </c>
      <c r="H2708" s="69"/>
      <c r="I2708" s="69"/>
      <c r="J2708" s="69"/>
      <c r="K2708" s="69"/>
      <c r="L2708" s="69"/>
      <c r="P2708" s="117"/>
      <c r="Q2708" s="69"/>
      <c r="R2708" s="69"/>
      <c r="S2708" s="69"/>
      <c r="T2708" s="69"/>
      <c r="AI2708" s="254"/>
      <c r="AO2708" s="69"/>
    </row>
    <row r="2709" s="67" customFormat="1" customHeight="1" spans="6:41">
      <c r="F2709" s="69"/>
      <c r="G2709" s="262" t="str">
        <f t="shared" si="48"/>
        <v/>
      </c>
      <c r="H2709" s="69"/>
      <c r="I2709" s="69"/>
      <c r="J2709" s="69"/>
      <c r="K2709" s="69"/>
      <c r="L2709" s="69"/>
      <c r="P2709" s="117"/>
      <c r="Q2709" s="69"/>
      <c r="R2709" s="69"/>
      <c r="S2709" s="69"/>
      <c r="T2709" s="69"/>
      <c r="AI2709" s="254"/>
      <c r="AO2709" s="69"/>
    </row>
    <row r="2710" s="67" customFormat="1" customHeight="1" spans="6:41">
      <c r="F2710" s="69"/>
      <c r="G2710" s="262" t="str">
        <f t="shared" si="48"/>
        <v/>
      </c>
      <c r="H2710" s="69"/>
      <c r="I2710" s="69"/>
      <c r="J2710" s="69"/>
      <c r="K2710" s="69"/>
      <c r="L2710" s="69"/>
      <c r="P2710" s="117"/>
      <c r="Q2710" s="69"/>
      <c r="R2710" s="69"/>
      <c r="S2710" s="69"/>
      <c r="T2710" s="69"/>
      <c r="AI2710" s="254"/>
      <c r="AO2710" s="69"/>
    </row>
    <row r="2711" s="67" customFormat="1" customHeight="1" spans="6:41">
      <c r="F2711" s="69"/>
      <c r="G2711" s="262" t="str">
        <f t="shared" si="48"/>
        <v/>
      </c>
      <c r="H2711" s="69"/>
      <c r="I2711" s="69"/>
      <c r="J2711" s="69"/>
      <c r="K2711" s="69"/>
      <c r="L2711" s="69"/>
      <c r="P2711" s="117"/>
      <c r="Q2711" s="69"/>
      <c r="R2711" s="69"/>
      <c r="S2711" s="69"/>
      <c r="T2711" s="69"/>
      <c r="AI2711" s="254"/>
      <c r="AO2711" s="69"/>
    </row>
    <row r="2712" s="67" customFormat="1" customHeight="1" spans="6:41">
      <c r="F2712" s="69"/>
      <c r="G2712" s="262" t="str">
        <f t="shared" si="48"/>
        <v/>
      </c>
      <c r="H2712" s="69"/>
      <c r="I2712" s="69"/>
      <c r="J2712" s="69"/>
      <c r="K2712" s="69"/>
      <c r="L2712" s="69"/>
      <c r="P2712" s="117"/>
      <c r="Q2712" s="69"/>
      <c r="R2712" s="69"/>
      <c r="S2712" s="69"/>
      <c r="T2712" s="69"/>
      <c r="AI2712" s="254"/>
      <c r="AO2712" s="69"/>
    </row>
    <row r="2713" s="67" customFormat="1" customHeight="1" spans="6:41">
      <c r="F2713" s="69"/>
      <c r="G2713" s="262" t="str">
        <f t="shared" si="48"/>
        <v/>
      </c>
      <c r="H2713" s="69"/>
      <c r="I2713" s="69"/>
      <c r="J2713" s="69"/>
      <c r="K2713" s="69"/>
      <c r="L2713" s="69"/>
      <c r="P2713" s="117"/>
      <c r="Q2713" s="69"/>
      <c r="R2713" s="69"/>
      <c r="S2713" s="69"/>
      <c r="T2713" s="69"/>
      <c r="AI2713" s="254"/>
      <c r="AO2713" s="69"/>
    </row>
    <row r="2714" s="67" customFormat="1" customHeight="1" spans="6:41">
      <c r="F2714" s="69"/>
      <c r="G2714" s="262" t="str">
        <f t="shared" si="48"/>
        <v/>
      </c>
      <c r="H2714" s="69"/>
      <c r="I2714" s="69"/>
      <c r="J2714" s="69"/>
      <c r="K2714" s="69"/>
      <c r="L2714" s="69"/>
      <c r="P2714" s="117"/>
      <c r="Q2714" s="69"/>
      <c r="R2714" s="69"/>
      <c r="S2714" s="69"/>
      <c r="T2714" s="69"/>
      <c r="AI2714" s="254"/>
      <c r="AO2714" s="69"/>
    </row>
    <row r="2715" s="67" customFormat="1" customHeight="1" spans="6:41">
      <c r="F2715" s="69"/>
      <c r="G2715" s="262" t="str">
        <f t="shared" si="48"/>
        <v/>
      </c>
      <c r="H2715" s="69"/>
      <c r="I2715" s="69"/>
      <c r="J2715" s="69"/>
      <c r="K2715" s="69"/>
      <c r="L2715" s="69"/>
      <c r="P2715" s="117"/>
      <c r="Q2715" s="69"/>
      <c r="R2715" s="69"/>
      <c r="S2715" s="69"/>
      <c r="T2715" s="69"/>
      <c r="AI2715" s="254"/>
      <c r="AO2715" s="69"/>
    </row>
    <row r="2716" s="67" customFormat="1" customHeight="1" spans="6:41">
      <c r="F2716" s="69"/>
      <c r="G2716" s="262" t="str">
        <f t="shared" si="48"/>
        <v/>
      </c>
      <c r="H2716" s="69"/>
      <c r="I2716" s="69"/>
      <c r="J2716" s="69"/>
      <c r="K2716" s="69"/>
      <c r="L2716" s="69"/>
      <c r="P2716" s="117"/>
      <c r="Q2716" s="69"/>
      <c r="R2716" s="69"/>
      <c r="S2716" s="69"/>
      <c r="T2716" s="69"/>
      <c r="AI2716" s="254"/>
      <c r="AO2716" s="69"/>
    </row>
    <row r="2717" s="67" customFormat="1" customHeight="1" spans="6:41">
      <c r="F2717" s="69"/>
      <c r="G2717" s="262" t="str">
        <f t="shared" si="48"/>
        <v/>
      </c>
      <c r="H2717" s="69"/>
      <c r="I2717" s="69"/>
      <c r="J2717" s="69"/>
      <c r="K2717" s="69"/>
      <c r="L2717" s="69"/>
      <c r="P2717" s="117"/>
      <c r="Q2717" s="69"/>
      <c r="R2717" s="69"/>
      <c r="S2717" s="69"/>
      <c r="T2717" s="69"/>
      <c r="AI2717" s="254"/>
      <c r="AO2717" s="69"/>
    </row>
    <row r="2718" s="67" customFormat="1" customHeight="1" spans="6:41">
      <c r="F2718" s="69"/>
      <c r="G2718" s="262" t="str">
        <f t="shared" si="48"/>
        <v/>
      </c>
      <c r="H2718" s="69"/>
      <c r="I2718" s="69"/>
      <c r="J2718" s="69"/>
      <c r="K2718" s="69"/>
      <c r="L2718" s="69"/>
      <c r="P2718" s="117"/>
      <c r="Q2718" s="69"/>
      <c r="R2718" s="69"/>
      <c r="S2718" s="69"/>
      <c r="T2718" s="69"/>
      <c r="AI2718" s="254"/>
      <c r="AO2718" s="69"/>
    </row>
    <row r="2719" s="67" customFormat="1" customHeight="1" spans="6:41">
      <c r="F2719" s="69"/>
      <c r="G2719" s="262" t="str">
        <f t="shared" si="48"/>
        <v/>
      </c>
      <c r="H2719" s="69"/>
      <c r="I2719" s="69"/>
      <c r="J2719" s="69"/>
      <c r="K2719" s="69"/>
      <c r="L2719" s="69"/>
      <c r="P2719" s="117"/>
      <c r="Q2719" s="69"/>
      <c r="R2719" s="69"/>
      <c r="S2719" s="69"/>
      <c r="T2719" s="69"/>
      <c r="AI2719" s="254"/>
      <c r="AO2719" s="69"/>
    </row>
    <row r="2720" s="67" customFormat="1" customHeight="1" spans="6:41">
      <c r="F2720" s="69"/>
      <c r="G2720" s="262" t="str">
        <f t="shared" si="48"/>
        <v/>
      </c>
      <c r="H2720" s="69"/>
      <c r="I2720" s="69"/>
      <c r="J2720" s="69"/>
      <c r="K2720" s="69"/>
      <c r="L2720" s="69"/>
      <c r="P2720" s="117"/>
      <c r="Q2720" s="69"/>
      <c r="R2720" s="69"/>
      <c r="S2720" s="69"/>
      <c r="T2720" s="69"/>
      <c r="AI2720" s="254"/>
      <c r="AO2720" s="69"/>
    </row>
    <row r="2721" s="67" customFormat="1" customHeight="1" spans="6:41">
      <c r="F2721" s="69"/>
      <c r="G2721" s="262" t="str">
        <f t="shared" si="48"/>
        <v/>
      </c>
      <c r="H2721" s="69"/>
      <c r="I2721" s="69"/>
      <c r="J2721" s="69"/>
      <c r="K2721" s="69"/>
      <c r="L2721" s="69"/>
      <c r="P2721" s="117"/>
      <c r="Q2721" s="69"/>
      <c r="R2721" s="69"/>
      <c r="S2721" s="69"/>
      <c r="T2721" s="69"/>
      <c r="AI2721" s="254"/>
      <c r="AO2721" s="69"/>
    </row>
    <row r="2722" s="67" customFormat="1" customHeight="1" spans="6:41">
      <c r="F2722" s="69"/>
      <c r="G2722" s="262" t="str">
        <f t="shared" si="48"/>
        <v/>
      </c>
      <c r="H2722" s="69"/>
      <c r="I2722" s="69"/>
      <c r="J2722" s="69"/>
      <c r="K2722" s="69"/>
      <c r="L2722" s="69"/>
      <c r="P2722" s="117"/>
      <c r="Q2722" s="69"/>
      <c r="R2722" s="69"/>
      <c r="S2722" s="69"/>
      <c r="T2722" s="69"/>
      <c r="AI2722" s="254"/>
      <c r="AO2722" s="69"/>
    </row>
    <row r="2723" s="67" customFormat="1" customHeight="1" spans="6:41">
      <c r="F2723" s="69"/>
      <c r="G2723" s="262" t="str">
        <f t="shared" si="48"/>
        <v/>
      </c>
      <c r="H2723" s="69"/>
      <c r="I2723" s="69"/>
      <c r="J2723" s="69"/>
      <c r="K2723" s="69"/>
      <c r="L2723" s="69"/>
      <c r="P2723" s="117"/>
      <c r="Q2723" s="69"/>
      <c r="R2723" s="69"/>
      <c r="S2723" s="69"/>
      <c r="T2723" s="69"/>
      <c r="AI2723" s="254"/>
      <c r="AO2723" s="69"/>
    </row>
    <row r="2724" s="67" customFormat="1" customHeight="1" spans="6:41">
      <c r="F2724" s="69"/>
      <c r="G2724" s="262" t="str">
        <f t="shared" si="48"/>
        <v/>
      </c>
      <c r="H2724" s="69"/>
      <c r="I2724" s="69"/>
      <c r="J2724" s="69"/>
      <c r="K2724" s="69"/>
      <c r="L2724" s="69"/>
      <c r="P2724" s="117"/>
      <c r="Q2724" s="69"/>
      <c r="R2724" s="69"/>
      <c r="S2724" s="69"/>
      <c r="T2724" s="69"/>
      <c r="AI2724" s="254"/>
      <c r="AO2724" s="69"/>
    </row>
    <row r="2725" s="67" customFormat="1" customHeight="1" spans="6:41">
      <c r="F2725" s="69"/>
      <c r="G2725" s="262" t="str">
        <f t="shared" si="48"/>
        <v/>
      </c>
      <c r="H2725" s="69"/>
      <c r="I2725" s="69"/>
      <c r="J2725" s="69"/>
      <c r="K2725" s="69"/>
      <c r="L2725" s="69"/>
      <c r="P2725" s="117"/>
      <c r="Q2725" s="69"/>
      <c r="R2725" s="69"/>
      <c r="S2725" s="69"/>
      <c r="T2725" s="69"/>
      <c r="AI2725" s="254"/>
      <c r="AO2725" s="69"/>
    </row>
    <row r="2726" s="67" customFormat="1" customHeight="1" spans="6:41">
      <c r="F2726" s="69"/>
      <c r="G2726" s="262" t="str">
        <f t="shared" si="48"/>
        <v/>
      </c>
      <c r="H2726" s="69"/>
      <c r="I2726" s="69"/>
      <c r="J2726" s="69"/>
      <c r="K2726" s="69"/>
      <c r="L2726" s="69"/>
      <c r="P2726" s="117"/>
      <c r="Q2726" s="69"/>
      <c r="R2726" s="69"/>
      <c r="S2726" s="69"/>
      <c r="T2726" s="69"/>
      <c r="AI2726" s="254"/>
      <c r="AO2726" s="69"/>
    </row>
    <row r="2727" s="67" customFormat="1" customHeight="1" spans="6:41">
      <c r="F2727" s="69"/>
      <c r="G2727" s="262" t="str">
        <f t="shared" si="48"/>
        <v/>
      </c>
      <c r="H2727" s="69"/>
      <c r="I2727" s="69"/>
      <c r="J2727" s="69"/>
      <c r="K2727" s="69"/>
      <c r="L2727" s="69"/>
      <c r="P2727" s="117"/>
      <c r="Q2727" s="69"/>
      <c r="R2727" s="69"/>
      <c r="S2727" s="69"/>
      <c r="T2727" s="69"/>
      <c r="AI2727" s="254"/>
      <c r="AO2727" s="69"/>
    </row>
    <row r="2728" s="67" customFormat="1" customHeight="1" spans="6:41">
      <c r="F2728" s="69"/>
      <c r="G2728" s="262" t="str">
        <f t="shared" si="48"/>
        <v/>
      </c>
      <c r="H2728" s="69"/>
      <c r="I2728" s="69"/>
      <c r="J2728" s="69"/>
      <c r="K2728" s="69"/>
      <c r="L2728" s="69"/>
      <c r="P2728" s="117"/>
      <c r="Q2728" s="69"/>
      <c r="R2728" s="69"/>
      <c r="S2728" s="69"/>
      <c r="T2728" s="69"/>
      <c r="AI2728" s="254"/>
      <c r="AO2728" s="69"/>
    </row>
    <row r="2729" s="67" customFormat="1" customHeight="1" spans="6:41">
      <c r="F2729" s="69"/>
      <c r="G2729" s="262" t="str">
        <f t="shared" si="48"/>
        <v/>
      </c>
      <c r="H2729" s="69"/>
      <c r="I2729" s="69"/>
      <c r="J2729" s="69"/>
      <c r="K2729" s="69"/>
      <c r="L2729" s="69"/>
      <c r="P2729" s="117"/>
      <c r="Q2729" s="69"/>
      <c r="R2729" s="69"/>
      <c r="S2729" s="69"/>
      <c r="T2729" s="69"/>
      <c r="AI2729" s="254"/>
      <c r="AO2729" s="69"/>
    </row>
    <row r="2730" s="67" customFormat="1" customHeight="1" spans="6:41">
      <c r="F2730" s="69"/>
      <c r="G2730" s="262" t="str">
        <f t="shared" si="48"/>
        <v/>
      </c>
      <c r="H2730" s="69"/>
      <c r="I2730" s="69"/>
      <c r="J2730" s="69"/>
      <c r="K2730" s="69"/>
      <c r="L2730" s="69"/>
      <c r="P2730" s="117"/>
      <c r="Q2730" s="69"/>
      <c r="R2730" s="69"/>
      <c r="S2730" s="69"/>
      <c r="T2730" s="69"/>
      <c r="AI2730" s="254"/>
      <c r="AO2730" s="69"/>
    </row>
    <row r="2731" s="67" customFormat="1" customHeight="1" spans="6:41">
      <c r="F2731" s="69"/>
      <c r="G2731" s="262" t="str">
        <f t="shared" si="48"/>
        <v/>
      </c>
      <c r="H2731" s="69"/>
      <c r="I2731" s="69"/>
      <c r="J2731" s="69"/>
      <c r="K2731" s="69"/>
      <c r="L2731" s="69"/>
      <c r="P2731" s="117"/>
      <c r="Q2731" s="69"/>
      <c r="R2731" s="69"/>
      <c r="S2731" s="69"/>
      <c r="T2731" s="69"/>
      <c r="AI2731" s="254"/>
      <c r="AO2731" s="69"/>
    </row>
    <row r="2732" s="67" customFormat="1" customHeight="1" spans="6:41">
      <c r="F2732" s="69"/>
      <c r="G2732" s="262" t="str">
        <f t="shared" si="48"/>
        <v/>
      </c>
      <c r="H2732" s="69"/>
      <c r="I2732" s="69"/>
      <c r="J2732" s="69"/>
      <c r="K2732" s="69"/>
      <c r="L2732" s="69"/>
      <c r="P2732" s="117"/>
      <c r="Q2732" s="69"/>
      <c r="R2732" s="69"/>
      <c r="S2732" s="69"/>
      <c r="T2732" s="69"/>
      <c r="AI2732" s="254"/>
      <c r="AO2732" s="69"/>
    </row>
    <row r="2733" s="67" customFormat="1" customHeight="1" spans="6:41">
      <c r="F2733" s="69"/>
      <c r="G2733" s="262" t="str">
        <f t="shared" si="48"/>
        <v/>
      </c>
      <c r="H2733" s="69"/>
      <c r="I2733" s="69"/>
      <c r="J2733" s="69"/>
      <c r="K2733" s="69"/>
      <c r="L2733" s="69"/>
      <c r="P2733" s="117"/>
      <c r="Q2733" s="69"/>
      <c r="R2733" s="69"/>
      <c r="S2733" s="69"/>
      <c r="T2733" s="69"/>
      <c r="AI2733" s="254"/>
      <c r="AO2733" s="69"/>
    </row>
    <row r="2734" s="67" customFormat="1" customHeight="1" spans="6:41">
      <c r="F2734" s="69"/>
      <c r="G2734" s="262" t="str">
        <f t="shared" si="48"/>
        <v/>
      </c>
      <c r="H2734" s="69"/>
      <c r="I2734" s="69"/>
      <c r="J2734" s="69"/>
      <c r="K2734" s="69"/>
      <c r="L2734" s="69"/>
      <c r="P2734" s="117"/>
      <c r="Q2734" s="69"/>
      <c r="R2734" s="69"/>
      <c r="S2734" s="69"/>
      <c r="T2734" s="69"/>
      <c r="AI2734" s="254"/>
      <c r="AO2734" s="69"/>
    </row>
    <row r="2735" s="67" customFormat="1" customHeight="1" spans="6:41">
      <c r="F2735" s="69"/>
      <c r="G2735" s="262" t="str">
        <f t="shared" si="48"/>
        <v/>
      </c>
      <c r="H2735" s="69"/>
      <c r="I2735" s="69"/>
      <c r="J2735" s="69"/>
      <c r="K2735" s="69"/>
      <c r="L2735" s="69"/>
      <c r="P2735" s="117"/>
      <c r="Q2735" s="69"/>
      <c r="R2735" s="69"/>
      <c r="S2735" s="69"/>
      <c r="T2735" s="69"/>
      <c r="AI2735" s="254"/>
      <c r="AO2735" s="69"/>
    </row>
    <row r="2736" s="67" customFormat="1" customHeight="1" spans="6:41">
      <c r="F2736" s="69"/>
      <c r="G2736" s="262" t="str">
        <f t="shared" si="48"/>
        <v/>
      </c>
      <c r="H2736" s="69"/>
      <c r="I2736" s="69"/>
      <c r="J2736" s="69"/>
      <c r="K2736" s="69"/>
      <c r="L2736" s="69"/>
      <c r="P2736" s="117"/>
      <c r="Q2736" s="69"/>
      <c r="R2736" s="69"/>
      <c r="S2736" s="69"/>
      <c r="T2736" s="69"/>
      <c r="AI2736" s="254"/>
      <c r="AO2736" s="69"/>
    </row>
    <row r="2737" s="67" customFormat="1" customHeight="1" spans="6:41">
      <c r="F2737" s="69"/>
      <c r="G2737" s="262" t="str">
        <f t="shared" si="48"/>
        <v/>
      </c>
      <c r="H2737" s="69"/>
      <c r="I2737" s="69"/>
      <c r="J2737" s="69"/>
      <c r="K2737" s="69"/>
      <c r="L2737" s="69"/>
      <c r="P2737" s="117"/>
      <c r="Q2737" s="69"/>
      <c r="R2737" s="69"/>
      <c r="S2737" s="69"/>
      <c r="T2737" s="69"/>
      <c r="AI2737" s="254"/>
      <c r="AO2737" s="69"/>
    </row>
    <row r="2738" s="67" customFormat="1" customHeight="1" spans="6:41">
      <c r="F2738" s="69"/>
      <c r="G2738" s="262" t="str">
        <f t="shared" si="48"/>
        <v/>
      </c>
      <c r="H2738" s="69"/>
      <c r="I2738" s="69"/>
      <c r="J2738" s="69"/>
      <c r="K2738" s="69"/>
      <c r="L2738" s="69"/>
      <c r="P2738" s="117"/>
      <c r="Q2738" s="69"/>
      <c r="R2738" s="69"/>
      <c r="S2738" s="69"/>
      <c r="T2738" s="69"/>
      <c r="AI2738" s="254"/>
      <c r="AO2738" s="69"/>
    </row>
    <row r="2739" s="67" customFormat="1" customHeight="1" spans="6:41">
      <c r="F2739" s="69"/>
      <c r="G2739" s="262" t="str">
        <f t="shared" si="48"/>
        <v/>
      </c>
      <c r="H2739" s="69"/>
      <c r="I2739" s="69"/>
      <c r="J2739" s="69"/>
      <c r="K2739" s="69"/>
      <c r="L2739" s="69"/>
      <c r="P2739" s="117"/>
      <c r="Q2739" s="69"/>
      <c r="R2739" s="69"/>
      <c r="S2739" s="69"/>
      <c r="T2739" s="69"/>
      <c r="AI2739" s="254"/>
      <c r="AO2739" s="69"/>
    </row>
    <row r="2740" s="67" customFormat="1" customHeight="1" spans="6:41">
      <c r="F2740" s="69"/>
      <c r="G2740" s="262" t="str">
        <f t="shared" si="48"/>
        <v/>
      </c>
      <c r="H2740" s="69"/>
      <c r="I2740" s="69"/>
      <c r="J2740" s="69"/>
      <c r="K2740" s="69"/>
      <c r="L2740" s="69"/>
      <c r="P2740" s="117"/>
      <c r="Q2740" s="69"/>
      <c r="R2740" s="69"/>
      <c r="S2740" s="69"/>
      <c r="T2740" s="69"/>
      <c r="AI2740" s="254"/>
      <c r="AO2740" s="69"/>
    </row>
    <row r="2741" s="67" customFormat="1" customHeight="1" spans="6:41">
      <c r="F2741" s="69"/>
      <c r="G2741" s="262" t="str">
        <f t="shared" si="48"/>
        <v/>
      </c>
      <c r="H2741" s="69"/>
      <c r="I2741" s="69"/>
      <c r="J2741" s="69"/>
      <c r="K2741" s="69"/>
      <c r="L2741" s="69"/>
      <c r="P2741" s="117"/>
      <c r="Q2741" s="69"/>
      <c r="R2741" s="69"/>
      <c r="S2741" s="69"/>
      <c r="T2741" s="69"/>
      <c r="AI2741" s="254"/>
      <c r="AO2741" s="69"/>
    </row>
    <row r="2742" s="67" customFormat="1" customHeight="1" spans="6:41">
      <c r="F2742" s="69"/>
      <c r="G2742" s="262" t="str">
        <f t="shared" si="48"/>
        <v/>
      </c>
      <c r="H2742" s="69"/>
      <c r="I2742" s="69"/>
      <c r="J2742" s="69"/>
      <c r="K2742" s="69"/>
      <c r="L2742" s="69"/>
      <c r="P2742" s="117"/>
      <c r="Q2742" s="69"/>
      <c r="R2742" s="69"/>
      <c r="S2742" s="69"/>
      <c r="T2742" s="69"/>
      <c r="AI2742" s="254"/>
      <c r="AO2742" s="69"/>
    </row>
    <row r="2743" s="67" customFormat="1" customHeight="1" spans="6:41">
      <c r="F2743" s="69"/>
      <c r="G2743" s="262" t="str">
        <f t="shared" si="48"/>
        <v/>
      </c>
      <c r="H2743" s="69"/>
      <c r="I2743" s="69"/>
      <c r="J2743" s="69"/>
      <c r="K2743" s="69"/>
      <c r="L2743" s="69"/>
      <c r="P2743" s="117"/>
      <c r="Q2743" s="69"/>
      <c r="R2743" s="69"/>
      <c r="S2743" s="69"/>
      <c r="T2743" s="69"/>
      <c r="AI2743" s="254"/>
      <c r="AO2743" s="69"/>
    </row>
    <row r="2744" s="67" customFormat="1" customHeight="1" spans="6:41">
      <c r="F2744" s="69"/>
      <c r="G2744" s="262" t="str">
        <f t="shared" si="48"/>
        <v/>
      </c>
      <c r="H2744" s="69"/>
      <c r="I2744" s="69"/>
      <c r="J2744" s="69"/>
      <c r="K2744" s="69"/>
      <c r="L2744" s="69"/>
      <c r="P2744" s="117"/>
      <c r="Q2744" s="69"/>
      <c r="R2744" s="69"/>
      <c r="S2744" s="69"/>
      <c r="T2744" s="69"/>
      <c r="AI2744" s="254"/>
      <c r="AO2744" s="69"/>
    </row>
    <row r="2745" s="67" customFormat="1" customHeight="1" spans="6:41">
      <c r="F2745" s="69"/>
      <c r="G2745" s="262" t="str">
        <f t="shared" si="48"/>
        <v/>
      </c>
      <c r="H2745" s="69"/>
      <c r="I2745" s="69"/>
      <c r="J2745" s="69"/>
      <c r="K2745" s="69"/>
      <c r="L2745" s="69"/>
      <c r="P2745" s="117"/>
      <c r="Q2745" s="69"/>
      <c r="R2745" s="69"/>
      <c r="S2745" s="69"/>
      <c r="T2745" s="69"/>
      <c r="AI2745" s="254"/>
      <c r="AO2745" s="69"/>
    </row>
    <row r="2746" s="67" customFormat="1" customHeight="1" spans="6:41">
      <c r="F2746" s="69"/>
      <c r="G2746" s="262" t="str">
        <f t="shared" si="48"/>
        <v/>
      </c>
      <c r="H2746" s="69"/>
      <c r="I2746" s="69"/>
      <c r="J2746" s="69"/>
      <c r="K2746" s="69"/>
      <c r="L2746" s="69"/>
      <c r="P2746" s="117"/>
      <c r="Q2746" s="69"/>
      <c r="R2746" s="69"/>
      <c r="S2746" s="69"/>
      <c r="T2746" s="69"/>
      <c r="AI2746" s="254"/>
      <c r="AO2746" s="69"/>
    </row>
    <row r="2747" s="67" customFormat="1" customHeight="1" spans="6:41">
      <c r="F2747" s="69"/>
      <c r="G2747" s="262" t="str">
        <f t="shared" si="48"/>
        <v/>
      </c>
      <c r="H2747" s="69"/>
      <c r="I2747" s="69"/>
      <c r="J2747" s="69"/>
      <c r="K2747" s="69"/>
      <c r="L2747" s="69"/>
      <c r="P2747" s="117"/>
      <c r="Q2747" s="69"/>
      <c r="R2747" s="69"/>
      <c r="S2747" s="69"/>
      <c r="T2747" s="69"/>
      <c r="AI2747" s="254"/>
      <c r="AO2747" s="69"/>
    </row>
    <row r="2748" s="67" customFormat="1" customHeight="1" spans="6:41">
      <c r="F2748" s="69"/>
      <c r="G2748" s="262" t="str">
        <f t="shared" si="48"/>
        <v/>
      </c>
      <c r="H2748" s="69"/>
      <c r="I2748" s="69"/>
      <c r="J2748" s="69"/>
      <c r="K2748" s="69"/>
      <c r="L2748" s="69"/>
      <c r="P2748" s="117"/>
      <c r="Q2748" s="69"/>
      <c r="R2748" s="69"/>
      <c r="S2748" s="69"/>
      <c r="T2748" s="69"/>
      <c r="AI2748" s="254"/>
      <c r="AO2748" s="69"/>
    </row>
    <row r="2749" s="67" customFormat="1" customHeight="1" spans="6:41">
      <c r="F2749" s="69"/>
      <c r="G2749" s="262" t="str">
        <f t="shared" si="48"/>
        <v/>
      </c>
      <c r="H2749" s="69"/>
      <c r="I2749" s="69"/>
      <c r="J2749" s="69"/>
      <c r="K2749" s="69"/>
      <c r="L2749" s="69"/>
      <c r="P2749" s="117"/>
      <c r="Q2749" s="69"/>
      <c r="R2749" s="69"/>
      <c r="S2749" s="69"/>
      <c r="T2749" s="69"/>
      <c r="AI2749" s="254"/>
      <c r="AO2749" s="69"/>
    </row>
    <row r="2750" s="67" customFormat="1" customHeight="1" spans="6:41">
      <c r="F2750" s="69"/>
      <c r="G2750" s="262" t="str">
        <f t="shared" si="48"/>
        <v/>
      </c>
      <c r="H2750" s="69"/>
      <c r="I2750" s="69"/>
      <c r="J2750" s="69"/>
      <c r="K2750" s="69"/>
      <c r="L2750" s="69"/>
      <c r="P2750" s="117"/>
      <c r="Q2750" s="69"/>
      <c r="R2750" s="69"/>
      <c r="S2750" s="69"/>
      <c r="T2750" s="69"/>
      <c r="AI2750" s="254"/>
      <c r="AO2750" s="69"/>
    </row>
    <row r="2751" s="67" customFormat="1" customHeight="1" spans="6:41">
      <c r="F2751" s="69"/>
      <c r="G2751" s="262" t="str">
        <f t="shared" si="48"/>
        <v/>
      </c>
      <c r="H2751" s="69"/>
      <c r="I2751" s="69"/>
      <c r="J2751" s="69"/>
      <c r="K2751" s="69"/>
      <c r="L2751" s="69"/>
      <c r="P2751" s="117"/>
      <c r="Q2751" s="69"/>
      <c r="R2751" s="69"/>
      <c r="S2751" s="69"/>
      <c r="T2751" s="69"/>
      <c r="AI2751" s="254"/>
      <c r="AO2751" s="69"/>
    </row>
    <row r="2752" s="67" customFormat="1" customHeight="1" spans="6:41">
      <c r="F2752" s="69"/>
      <c r="G2752" s="262" t="str">
        <f t="shared" si="48"/>
        <v/>
      </c>
      <c r="H2752" s="69"/>
      <c r="I2752" s="69"/>
      <c r="J2752" s="69"/>
      <c r="K2752" s="69"/>
      <c r="L2752" s="69"/>
      <c r="P2752" s="117"/>
      <c r="Q2752" s="69"/>
      <c r="R2752" s="69"/>
      <c r="S2752" s="69"/>
      <c r="T2752" s="69"/>
      <c r="AI2752" s="254"/>
      <c r="AO2752" s="69"/>
    </row>
    <row r="2753" s="67" customFormat="1" customHeight="1" spans="6:41">
      <c r="F2753" s="69"/>
      <c r="G2753" s="262" t="str">
        <f t="shared" si="48"/>
        <v/>
      </c>
      <c r="H2753" s="69"/>
      <c r="I2753" s="69"/>
      <c r="J2753" s="69"/>
      <c r="K2753" s="69"/>
      <c r="L2753" s="69"/>
      <c r="P2753" s="117"/>
      <c r="Q2753" s="69"/>
      <c r="R2753" s="69"/>
      <c r="S2753" s="69"/>
      <c r="T2753" s="69"/>
      <c r="AI2753" s="254"/>
      <c r="AO2753" s="69"/>
    </row>
    <row r="2754" s="67" customFormat="1" customHeight="1" spans="6:41">
      <c r="F2754" s="69"/>
      <c r="G2754" s="262" t="str">
        <f t="shared" ref="G2754:G2817" si="49">IF(H2754="","",IF(H2754=I2754,H2754,_xlfn.CONCAT(H2754,"-",I2754)))</f>
        <v/>
      </c>
      <c r="H2754" s="69"/>
      <c r="I2754" s="69"/>
      <c r="J2754" s="69"/>
      <c r="K2754" s="69"/>
      <c r="L2754" s="69"/>
      <c r="P2754" s="117"/>
      <c r="Q2754" s="69"/>
      <c r="R2754" s="69"/>
      <c r="S2754" s="69"/>
      <c r="T2754" s="69"/>
      <c r="AI2754" s="254"/>
      <c r="AO2754" s="69"/>
    </row>
    <row r="2755" s="67" customFormat="1" customHeight="1" spans="6:41">
      <c r="F2755" s="69"/>
      <c r="G2755" s="262" t="str">
        <f t="shared" si="49"/>
        <v/>
      </c>
      <c r="H2755" s="69"/>
      <c r="I2755" s="69"/>
      <c r="J2755" s="69"/>
      <c r="K2755" s="69"/>
      <c r="L2755" s="69"/>
      <c r="P2755" s="117"/>
      <c r="Q2755" s="69"/>
      <c r="R2755" s="69"/>
      <c r="S2755" s="69"/>
      <c r="T2755" s="69"/>
      <c r="AI2755" s="254"/>
      <c r="AO2755" s="69"/>
    </row>
    <row r="2756" s="67" customFormat="1" customHeight="1" spans="6:41">
      <c r="F2756" s="69"/>
      <c r="G2756" s="262" t="str">
        <f t="shared" si="49"/>
        <v/>
      </c>
      <c r="H2756" s="69"/>
      <c r="I2756" s="69"/>
      <c r="J2756" s="69"/>
      <c r="K2756" s="69"/>
      <c r="L2756" s="69"/>
      <c r="P2756" s="117"/>
      <c r="Q2756" s="69"/>
      <c r="R2756" s="69"/>
      <c r="S2756" s="69"/>
      <c r="T2756" s="69"/>
      <c r="AI2756" s="254"/>
      <c r="AO2756" s="69"/>
    </row>
    <row r="2757" s="67" customFormat="1" customHeight="1" spans="6:41">
      <c r="F2757" s="69"/>
      <c r="G2757" s="262" t="str">
        <f t="shared" si="49"/>
        <v/>
      </c>
      <c r="H2757" s="69"/>
      <c r="I2757" s="69"/>
      <c r="J2757" s="69"/>
      <c r="K2757" s="69"/>
      <c r="L2757" s="69"/>
      <c r="P2757" s="117"/>
      <c r="Q2757" s="69"/>
      <c r="R2757" s="69"/>
      <c r="S2757" s="69"/>
      <c r="T2757" s="69"/>
      <c r="AI2757" s="254"/>
      <c r="AO2757" s="69"/>
    </row>
    <row r="2758" s="67" customFormat="1" customHeight="1" spans="6:41">
      <c r="F2758" s="69"/>
      <c r="G2758" s="262" t="str">
        <f t="shared" si="49"/>
        <v/>
      </c>
      <c r="H2758" s="69"/>
      <c r="I2758" s="69"/>
      <c r="J2758" s="69"/>
      <c r="K2758" s="69"/>
      <c r="L2758" s="69"/>
      <c r="P2758" s="117"/>
      <c r="Q2758" s="69"/>
      <c r="R2758" s="69"/>
      <c r="S2758" s="69"/>
      <c r="T2758" s="69"/>
      <c r="AI2758" s="254"/>
      <c r="AO2758" s="69"/>
    </row>
    <row r="2759" s="67" customFormat="1" customHeight="1" spans="6:41">
      <c r="F2759" s="69"/>
      <c r="G2759" s="262" t="str">
        <f t="shared" si="49"/>
        <v/>
      </c>
      <c r="H2759" s="69"/>
      <c r="I2759" s="69"/>
      <c r="J2759" s="69"/>
      <c r="K2759" s="69"/>
      <c r="L2759" s="69"/>
      <c r="P2759" s="117"/>
      <c r="Q2759" s="69"/>
      <c r="R2759" s="69"/>
      <c r="S2759" s="69"/>
      <c r="T2759" s="69"/>
      <c r="AI2759" s="254"/>
      <c r="AO2759" s="69"/>
    </row>
    <row r="2760" s="67" customFormat="1" customHeight="1" spans="6:41">
      <c r="F2760" s="69"/>
      <c r="G2760" s="262" t="str">
        <f t="shared" si="49"/>
        <v/>
      </c>
      <c r="H2760" s="69"/>
      <c r="I2760" s="69"/>
      <c r="J2760" s="69"/>
      <c r="K2760" s="69"/>
      <c r="L2760" s="69"/>
      <c r="P2760" s="117"/>
      <c r="Q2760" s="69"/>
      <c r="R2760" s="69"/>
      <c r="S2760" s="69"/>
      <c r="T2760" s="69"/>
      <c r="AI2760" s="254"/>
      <c r="AO2760" s="69"/>
    </row>
    <row r="2761" s="67" customFormat="1" customHeight="1" spans="6:41">
      <c r="F2761" s="69"/>
      <c r="G2761" s="262" t="str">
        <f t="shared" si="49"/>
        <v/>
      </c>
      <c r="H2761" s="69"/>
      <c r="I2761" s="69"/>
      <c r="J2761" s="69"/>
      <c r="K2761" s="69"/>
      <c r="L2761" s="69"/>
      <c r="P2761" s="117"/>
      <c r="Q2761" s="69"/>
      <c r="R2761" s="69"/>
      <c r="S2761" s="69"/>
      <c r="T2761" s="69"/>
      <c r="AI2761" s="254"/>
      <c r="AO2761" s="69"/>
    </row>
    <row r="2762" s="67" customFormat="1" customHeight="1" spans="6:41">
      <c r="F2762" s="69"/>
      <c r="G2762" s="262" t="str">
        <f t="shared" si="49"/>
        <v/>
      </c>
      <c r="H2762" s="69"/>
      <c r="I2762" s="69"/>
      <c r="J2762" s="69"/>
      <c r="K2762" s="69"/>
      <c r="L2762" s="69"/>
      <c r="P2762" s="117"/>
      <c r="Q2762" s="69"/>
      <c r="R2762" s="69"/>
      <c r="S2762" s="69"/>
      <c r="T2762" s="69"/>
      <c r="AI2762" s="254"/>
      <c r="AO2762" s="69"/>
    </row>
    <row r="2763" s="67" customFormat="1" customHeight="1" spans="6:41">
      <c r="F2763" s="69"/>
      <c r="G2763" s="262" t="str">
        <f t="shared" si="49"/>
        <v/>
      </c>
      <c r="H2763" s="69"/>
      <c r="I2763" s="69"/>
      <c r="J2763" s="69"/>
      <c r="K2763" s="69"/>
      <c r="L2763" s="69"/>
      <c r="P2763" s="117"/>
      <c r="Q2763" s="69"/>
      <c r="R2763" s="69"/>
      <c r="S2763" s="69"/>
      <c r="T2763" s="69"/>
      <c r="AI2763" s="254"/>
      <c r="AO2763" s="69"/>
    </row>
    <row r="2764" s="67" customFormat="1" customHeight="1" spans="6:41">
      <c r="F2764" s="69"/>
      <c r="G2764" s="262" t="str">
        <f t="shared" si="49"/>
        <v/>
      </c>
      <c r="H2764" s="69"/>
      <c r="I2764" s="69"/>
      <c r="J2764" s="69"/>
      <c r="K2764" s="69"/>
      <c r="L2764" s="69"/>
      <c r="P2764" s="117"/>
      <c r="Q2764" s="69"/>
      <c r="R2764" s="69"/>
      <c r="S2764" s="69"/>
      <c r="T2764" s="69"/>
      <c r="AI2764" s="254"/>
      <c r="AO2764" s="69"/>
    </row>
    <row r="2765" s="67" customFormat="1" customHeight="1" spans="6:41">
      <c r="F2765" s="69"/>
      <c r="G2765" s="262" t="str">
        <f t="shared" si="49"/>
        <v/>
      </c>
      <c r="H2765" s="69"/>
      <c r="I2765" s="69"/>
      <c r="J2765" s="69"/>
      <c r="K2765" s="69"/>
      <c r="L2765" s="69"/>
      <c r="P2765" s="117"/>
      <c r="Q2765" s="69"/>
      <c r="R2765" s="69"/>
      <c r="S2765" s="69"/>
      <c r="T2765" s="69"/>
      <c r="AI2765" s="254"/>
      <c r="AO2765" s="69"/>
    </row>
    <row r="2766" s="67" customFormat="1" customHeight="1" spans="6:41">
      <c r="F2766" s="69"/>
      <c r="G2766" s="262" t="str">
        <f t="shared" si="49"/>
        <v/>
      </c>
      <c r="H2766" s="69"/>
      <c r="I2766" s="69"/>
      <c r="J2766" s="69"/>
      <c r="K2766" s="69"/>
      <c r="L2766" s="69"/>
      <c r="P2766" s="117"/>
      <c r="Q2766" s="69"/>
      <c r="R2766" s="69"/>
      <c r="S2766" s="69"/>
      <c r="T2766" s="69"/>
      <c r="AI2766" s="254"/>
      <c r="AO2766" s="69"/>
    </row>
    <row r="2767" s="67" customFormat="1" customHeight="1" spans="6:41">
      <c r="F2767" s="69"/>
      <c r="G2767" s="262" t="str">
        <f t="shared" si="49"/>
        <v/>
      </c>
      <c r="H2767" s="69"/>
      <c r="I2767" s="69"/>
      <c r="J2767" s="69"/>
      <c r="K2767" s="69"/>
      <c r="L2767" s="69"/>
      <c r="P2767" s="117"/>
      <c r="Q2767" s="69"/>
      <c r="R2767" s="69"/>
      <c r="S2767" s="69"/>
      <c r="T2767" s="69"/>
      <c r="AI2767" s="254"/>
      <c r="AO2767" s="69"/>
    </row>
    <row r="2768" s="67" customFormat="1" customHeight="1" spans="6:41">
      <c r="F2768" s="69"/>
      <c r="G2768" s="262" t="str">
        <f t="shared" si="49"/>
        <v/>
      </c>
      <c r="H2768" s="69"/>
      <c r="I2768" s="69"/>
      <c r="J2768" s="69"/>
      <c r="K2768" s="69"/>
      <c r="L2768" s="69"/>
      <c r="P2768" s="117"/>
      <c r="Q2768" s="69"/>
      <c r="R2768" s="69"/>
      <c r="S2768" s="69"/>
      <c r="T2768" s="69"/>
      <c r="AI2768" s="254"/>
      <c r="AO2768" s="69"/>
    </row>
    <row r="2769" s="67" customFormat="1" customHeight="1" spans="6:41">
      <c r="F2769" s="69"/>
      <c r="G2769" s="262" t="str">
        <f t="shared" si="49"/>
        <v/>
      </c>
      <c r="H2769" s="69"/>
      <c r="I2769" s="69"/>
      <c r="J2769" s="69"/>
      <c r="K2769" s="69"/>
      <c r="L2769" s="69"/>
      <c r="P2769" s="117"/>
      <c r="Q2769" s="69"/>
      <c r="R2769" s="69"/>
      <c r="S2769" s="69"/>
      <c r="T2769" s="69"/>
      <c r="AI2769" s="254"/>
      <c r="AO2769" s="69"/>
    </row>
    <row r="2770" s="67" customFormat="1" customHeight="1" spans="6:41">
      <c r="F2770" s="69"/>
      <c r="G2770" s="262" t="str">
        <f t="shared" si="49"/>
        <v/>
      </c>
      <c r="H2770" s="69"/>
      <c r="I2770" s="69"/>
      <c r="J2770" s="69"/>
      <c r="K2770" s="69"/>
      <c r="L2770" s="69"/>
      <c r="P2770" s="117"/>
      <c r="Q2770" s="69"/>
      <c r="R2770" s="69"/>
      <c r="S2770" s="69"/>
      <c r="T2770" s="69"/>
      <c r="AI2770" s="254"/>
      <c r="AO2770" s="69"/>
    </row>
    <row r="2771" s="67" customFormat="1" customHeight="1" spans="6:41">
      <c r="F2771" s="69"/>
      <c r="G2771" s="262" t="str">
        <f t="shared" si="49"/>
        <v/>
      </c>
      <c r="H2771" s="69"/>
      <c r="I2771" s="69"/>
      <c r="J2771" s="69"/>
      <c r="K2771" s="69"/>
      <c r="L2771" s="69"/>
      <c r="P2771" s="117"/>
      <c r="Q2771" s="69"/>
      <c r="R2771" s="69"/>
      <c r="S2771" s="69"/>
      <c r="T2771" s="69"/>
      <c r="AI2771" s="254"/>
      <c r="AO2771" s="69"/>
    </row>
    <row r="2772" s="67" customFormat="1" customHeight="1" spans="6:41">
      <c r="F2772" s="69"/>
      <c r="G2772" s="262" t="str">
        <f t="shared" si="49"/>
        <v/>
      </c>
      <c r="H2772" s="69"/>
      <c r="I2772" s="69"/>
      <c r="J2772" s="69"/>
      <c r="K2772" s="69"/>
      <c r="L2772" s="69"/>
      <c r="P2772" s="117"/>
      <c r="Q2772" s="69"/>
      <c r="R2772" s="69"/>
      <c r="S2772" s="69"/>
      <c r="T2772" s="69"/>
      <c r="AI2772" s="254"/>
      <c r="AO2772" s="69"/>
    </row>
    <row r="2773" s="67" customFormat="1" customHeight="1" spans="6:41">
      <c r="F2773" s="69"/>
      <c r="G2773" s="262" t="str">
        <f t="shared" si="49"/>
        <v/>
      </c>
      <c r="H2773" s="69"/>
      <c r="I2773" s="69"/>
      <c r="J2773" s="69"/>
      <c r="K2773" s="69"/>
      <c r="L2773" s="69"/>
      <c r="P2773" s="117"/>
      <c r="Q2773" s="69"/>
      <c r="R2773" s="69"/>
      <c r="S2773" s="69"/>
      <c r="T2773" s="69"/>
      <c r="AI2773" s="254"/>
      <c r="AO2773" s="69"/>
    </row>
    <row r="2774" s="67" customFormat="1" customHeight="1" spans="6:41">
      <c r="F2774" s="69"/>
      <c r="G2774" s="262" t="str">
        <f t="shared" si="49"/>
        <v/>
      </c>
      <c r="H2774" s="69"/>
      <c r="I2774" s="69"/>
      <c r="J2774" s="69"/>
      <c r="K2774" s="69"/>
      <c r="L2774" s="69"/>
      <c r="P2774" s="117"/>
      <c r="Q2774" s="69"/>
      <c r="R2774" s="69"/>
      <c r="S2774" s="69"/>
      <c r="T2774" s="69"/>
      <c r="AI2774" s="254"/>
      <c r="AO2774" s="69"/>
    </row>
    <row r="2775" s="67" customFormat="1" customHeight="1" spans="6:41">
      <c r="F2775" s="69"/>
      <c r="G2775" s="262" t="str">
        <f t="shared" si="49"/>
        <v/>
      </c>
      <c r="H2775" s="69"/>
      <c r="I2775" s="69"/>
      <c r="J2775" s="69"/>
      <c r="K2775" s="69"/>
      <c r="L2775" s="69"/>
      <c r="P2775" s="117"/>
      <c r="Q2775" s="69"/>
      <c r="R2775" s="69"/>
      <c r="S2775" s="69"/>
      <c r="T2775" s="69"/>
      <c r="AI2775" s="254"/>
      <c r="AO2775" s="69"/>
    </row>
    <row r="2776" s="67" customFormat="1" customHeight="1" spans="6:41">
      <c r="F2776" s="69"/>
      <c r="G2776" s="262" t="str">
        <f t="shared" si="49"/>
        <v/>
      </c>
      <c r="H2776" s="69"/>
      <c r="I2776" s="69"/>
      <c r="J2776" s="69"/>
      <c r="K2776" s="69"/>
      <c r="L2776" s="69"/>
      <c r="P2776" s="117"/>
      <c r="Q2776" s="69"/>
      <c r="R2776" s="69"/>
      <c r="S2776" s="69"/>
      <c r="T2776" s="69"/>
      <c r="AI2776" s="254"/>
      <c r="AO2776" s="69"/>
    </row>
    <row r="2777" s="67" customFormat="1" customHeight="1" spans="6:41">
      <c r="F2777" s="69"/>
      <c r="G2777" s="262" t="str">
        <f t="shared" si="49"/>
        <v/>
      </c>
      <c r="H2777" s="69"/>
      <c r="I2777" s="69"/>
      <c r="J2777" s="69"/>
      <c r="K2777" s="69"/>
      <c r="L2777" s="69"/>
      <c r="P2777" s="117"/>
      <c r="Q2777" s="69"/>
      <c r="R2777" s="69"/>
      <c r="S2777" s="69"/>
      <c r="T2777" s="69"/>
      <c r="AI2777" s="254"/>
      <c r="AO2777" s="69"/>
    </row>
    <row r="2778" s="67" customFormat="1" customHeight="1" spans="6:41">
      <c r="F2778" s="69"/>
      <c r="G2778" s="262" t="str">
        <f t="shared" si="49"/>
        <v/>
      </c>
      <c r="H2778" s="69"/>
      <c r="I2778" s="69"/>
      <c r="J2778" s="69"/>
      <c r="K2778" s="69"/>
      <c r="L2778" s="69"/>
      <c r="P2778" s="117"/>
      <c r="Q2778" s="69"/>
      <c r="R2778" s="69"/>
      <c r="S2778" s="69"/>
      <c r="T2778" s="69"/>
      <c r="AI2778" s="254"/>
      <c r="AO2778" s="69"/>
    </row>
    <row r="2779" s="67" customFormat="1" customHeight="1" spans="6:41">
      <c r="F2779" s="69"/>
      <c r="G2779" s="262" t="str">
        <f t="shared" si="49"/>
        <v/>
      </c>
      <c r="H2779" s="69"/>
      <c r="I2779" s="69"/>
      <c r="J2779" s="69"/>
      <c r="K2779" s="69"/>
      <c r="L2779" s="69"/>
      <c r="P2779" s="117"/>
      <c r="Q2779" s="69"/>
      <c r="R2779" s="69"/>
      <c r="S2779" s="69"/>
      <c r="T2779" s="69"/>
      <c r="AI2779" s="254"/>
      <c r="AO2779" s="69"/>
    </row>
    <row r="2780" s="67" customFormat="1" customHeight="1" spans="6:41">
      <c r="F2780" s="69"/>
      <c r="G2780" s="262" t="str">
        <f t="shared" si="49"/>
        <v/>
      </c>
      <c r="H2780" s="69"/>
      <c r="I2780" s="69"/>
      <c r="J2780" s="69"/>
      <c r="K2780" s="69"/>
      <c r="L2780" s="69"/>
      <c r="P2780" s="117"/>
      <c r="Q2780" s="69"/>
      <c r="R2780" s="69"/>
      <c r="S2780" s="69"/>
      <c r="T2780" s="69"/>
      <c r="AI2780" s="254"/>
      <c r="AO2780" s="69"/>
    </row>
    <row r="2781" s="67" customFormat="1" customHeight="1" spans="6:41">
      <c r="F2781" s="69"/>
      <c r="G2781" s="262" t="str">
        <f t="shared" si="49"/>
        <v/>
      </c>
      <c r="H2781" s="69"/>
      <c r="I2781" s="69"/>
      <c r="J2781" s="69"/>
      <c r="K2781" s="69"/>
      <c r="L2781" s="69"/>
      <c r="P2781" s="117"/>
      <c r="Q2781" s="69"/>
      <c r="R2781" s="69"/>
      <c r="S2781" s="69"/>
      <c r="T2781" s="69"/>
      <c r="AI2781" s="254"/>
      <c r="AO2781" s="69"/>
    </row>
    <row r="2782" s="67" customFormat="1" customHeight="1" spans="6:41">
      <c r="F2782" s="69"/>
      <c r="G2782" s="262" t="str">
        <f t="shared" si="49"/>
        <v/>
      </c>
      <c r="H2782" s="69"/>
      <c r="I2782" s="69"/>
      <c r="J2782" s="69"/>
      <c r="K2782" s="69"/>
      <c r="L2782" s="69"/>
      <c r="P2782" s="117"/>
      <c r="Q2782" s="69"/>
      <c r="R2782" s="69"/>
      <c r="S2782" s="69"/>
      <c r="T2782" s="69"/>
      <c r="AI2782" s="254"/>
      <c r="AO2782" s="69"/>
    </row>
    <row r="2783" s="67" customFormat="1" customHeight="1" spans="6:41">
      <c r="F2783" s="69"/>
      <c r="G2783" s="262" t="str">
        <f t="shared" si="49"/>
        <v/>
      </c>
      <c r="H2783" s="69"/>
      <c r="I2783" s="69"/>
      <c r="J2783" s="69"/>
      <c r="K2783" s="69"/>
      <c r="L2783" s="69"/>
      <c r="P2783" s="117"/>
      <c r="Q2783" s="69"/>
      <c r="R2783" s="69"/>
      <c r="S2783" s="69"/>
      <c r="T2783" s="69"/>
      <c r="AI2783" s="254"/>
      <c r="AO2783" s="69"/>
    </row>
    <row r="2784" s="67" customFormat="1" customHeight="1" spans="6:41">
      <c r="F2784" s="69"/>
      <c r="G2784" s="262" t="str">
        <f t="shared" si="49"/>
        <v/>
      </c>
      <c r="H2784" s="69"/>
      <c r="I2784" s="69"/>
      <c r="J2784" s="69"/>
      <c r="K2784" s="69"/>
      <c r="L2784" s="69"/>
      <c r="P2784" s="117"/>
      <c r="Q2784" s="69"/>
      <c r="R2784" s="69"/>
      <c r="S2784" s="69"/>
      <c r="T2784" s="69"/>
      <c r="AI2784" s="254"/>
      <c r="AO2784" s="69"/>
    </row>
    <row r="2785" s="67" customFormat="1" customHeight="1" spans="6:41">
      <c r="F2785" s="69"/>
      <c r="G2785" s="262" t="str">
        <f t="shared" si="49"/>
        <v/>
      </c>
      <c r="H2785" s="69"/>
      <c r="I2785" s="69"/>
      <c r="J2785" s="69"/>
      <c r="K2785" s="69"/>
      <c r="L2785" s="69"/>
      <c r="P2785" s="117"/>
      <c r="Q2785" s="69"/>
      <c r="R2785" s="69"/>
      <c r="S2785" s="69"/>
      <c r="T2785" s="69"/>
      <c r="AI2785" s="254"/>
      <c r="AO2785" s="69"/>
    </row>
    <row r="2786" s="67" customFormat="1" customHeight="1" spans="6:41">
      <c r="F2786" s="69"/>
      <c r="G2786" s="262" t="str">
        <f t="shared" si="49"/>
        <v/>
      </c>
      <c r="H2786" s="69"/>
      <c r="I2786" s="69"/>
      <c r="J2786" s="69"/>
      <c r="K2786" s="69"/>
      <c r="L2786" s="69"/>
      <c r="P2786" s="117"/>
      <c r="Q2786" s="69"/>
      <c r="R2786" s="69"/>
      <c r="S2786" s="69"/>
      <c r="T2786" s="69"/>
      <c r="AI2786" s="254"/>
      <c r="AO2786" s="69"/>
    </row>
    <row r="2787" s="67" customFormat="1" customHeight="1" spans="6:41">
      <c r="F2787" s="69"/>
      <c r="G2787" s="262" t="str">
        <f t="shared" si="49"/>
        <v/>
      </c>
      <c r="H2787" s="69"/>
      <c r="I2787" s="69"/>
      <c r="J2787" s="69"/>
      <c r="K2787" s="69"/>
      <c r="L2787" s="69"/>
      <c r="P2787" s="117"/>
      <c r="Q2787" s="69"/>
      <c r="R2787" s="69"/>
      <c r="S2787" s="69"/>
      <c r="T2787" s="69"/>
      <c r="AI2787" s="254"/>
      <c r="AO2787" s="69"/>
    </row>
    <row r="2788" s="67" customFormat="1" customHeight="1" spans="6:41">
      <c r="F2788" s="69"/>
      <c r="G2788" s="262" t="str">
        <f t="shared" si="49"/>
        <v/>
      </c>
      <c r="H2788" s="69"/>
      <c r="I2788" s="69"/>
      <c r="J2788" s="69"/>
      <c r="K2788" s="69"/>
      <c r="L2788" s="69"/>
      <c r="P2788" s="117"/>
      <c r="Q2788" s="69"/>
      <c r="R2788" s="69"/>
      <c r="S2788" s="69"/>
      <c r="T2788" s="69"/>
      <c r="AI2788" s="254"/>
      <c r="AO2788" s="69"/>
    </row>
    <row r="2789" s="67" customFormat="1" customHeight="1" spans="6:41">
      <c r="F2789" s="69"/>
      <c r="G2789" s="262" t="str">
        <f t="shared" si="49"/>
        <v/>
      </c>
      <c r="H2789" s="69"/>
      <c r="I2789" s="69"/>
      <c r="J2789" s="69"/>
      <c r="K2789" s="69"/>
      <c r="L2789" s="69"/>
      <c r="P2789" s="117"/>
      <c r="Q2789" s="69"/>
      <c r="R2789" s="69"/>
      <c r="S2789" s="69"/>
      <c r="T2789" s="69"/>
      <c r="AI2789" s="254"/>
      <c r="AO2789" s="69"/>
    </row>
    <row r="2790" s="67" customFormat="1" customHeight="1" spans="6:41">
      <c r="F2790" s="69"/>
      <c r="G2790" s="262" t="str">
        <f t="shared" si="49"/>
        <v/>
      </c>
      <c r="H2790" s="69"/>
      <c r="I2790" s="69"/>
      <c r="J2790" s="69"/>
      <c r="K2790" s="69"/>
      <c r="L2790" s="69"/>
      <c r="P2790" s="117"/>
      <c r="Q2790" s="69"/>
      <c r="R2790" s="69"/>
      <c r="S2790" s="69"/>
      <c r="T2790" s="69"/>
      <c r="AI2790" s="254"/>
      <c r="AO2790" s="69"/>
    </row>
    <row r="2791" s="67" customFormat="1" customHeight="1" spans="6:41">
      <c r="F2791" s="69"/>
      <c r="G2791" s="262" t="str">
        <f t="shared" si="49"/>
        <v/>
      </c>
      <c r="H2791" s="69"/>
      <c r="I2791" s="69"/>
      <c r="J2791" s="69"/>
      <c r="K2791" s="69"/>
      <c r="L2791" s="69"/>
      <c r="P2791" s="117"/>
      <c r="Q2791" s="69"/>
      <c r="R2791" s="69"/>
      <c r="S2791" s="69"/>
      <c r="T2791" s="69"/>
      <c r="AI2791" s="254"/>
      <c r="AO2791" s="69"/>
    </row>
    <row r="2792" s="67" customFormat="1" customHeight="1" spans="6:41">
      <c r="F2792" s="69"/>
      <c r="G2792" s="262" t="str">
        <f t="shared" si="49"/>
        <v/>
      </c>
      <c r="H2792" s="69"/>
      <c r="I2792" s="69"/>
      <c r="J2792" s="69"/>
      <c r="K2792" s="69"/>
      <c r="L2792" s="69"/>
      <c r="P2792" s="117"/>
      <c r="Q2792" s="69"/>
      <c r="R2792" s="69"/>
      <c r="S2792" s="69"/>
      <c r="T2792" s="69"/>
      <c r="AI2792" s="254"/>
      <c r="AO2792" s="69"/>
    </row>
    <row r="2793" s="67" customFormat="1" customHeight="1" spans="6:41">
      <c r="F2793" s="69"/>
      <c r="G2793" s="262" t="str">
        <f t="shared" si="49"/>
        <v/>
      </c>
      <c r="H2793" s="69"/>
      <c r="I2793" s="69"/>
      <c r="J2793" s="69"/>
      <c r="K2793" s="69"/>
      <c r="L2793" s="69"/>
      <c r="P2793" s="117"/>
      <c r="Q2793" s="69"/>
      <c r="R2793" s="69"/>
      <c r="S2793" s="69"/>
      <c r="T2793" s="69"/>
      <c r="AI2793" s="254"/>
      <c r="AO2793" s="69"/>
    </row>
    <row r="2794" s="67" customFormat="1" customHeight="1" spans="6:41">
      <c r="F2794" s="69"/>
      <c r="G2794" s="262" t="str">
        <f t="shared" si="49"/>
        <v/>
      </c>
      <c r="H2794" s="69"/>
      <c r="I2794" s="69"/>
      <c r="J2794" s="69"/>
      <c r="K2794" s="69"/>
      <c r="L2794" s="69"/>
      <c r="P2794" s="117"/>
      <c r="Q2794" s="69"/>
      <c r="R2794" s="69"/>
      <c r="S2794" s="69"/>
      <c r="T2794" s="69"/>
      <c r="AI2794" s="254"/>
      <c r="AO2794" s="69"/>
    </row>
    <row r="2795" s="67" customFormat="1" customHeight="1" spans="6:41">
      <c r="F2795" s="69"/>
      <c r="G2795" s="262" t="str">
        <f t="shared" si="49"/>
        <v/>
      </c>
      <c r="H2795" s="69"/>
      <c r="I2795" s="69"/>
      <c r="J2795" s="69"/>
      <c r="K2795" s="69"/>
      <c r="L2795" s="69"/>
      <c r="P2795" s="117"/>
      <c r="Q2795" s="69"/>
      <c r="R2795" s="69"/>
      <c r="S2795" s="69"/>
      <c r="T2795" s="69"/>
      <c r="AI2795" s="254"/>
      <c r="AO2795" s="69"/>
    </row>
    <row r="2796" s="67" customFormat="1" customHeight="1" spans="6:41">
      <c r="F2796" s="69"/>
      <c r="G2796" s="262" t="str">
        <f t="shared" si="49"/>
        <v/>
      </c>
      <c r="H2796" s="69"/>
      <c r="I2796" s="69"/>
      <c r="J2796" s="69"/>
      <c r="K2796" s="69"/>
      <c r="L2796" s="69"/>
      <c r="P2796" s="117"/>
      <c r="Q2796" s="69"/>
      <c r="R2796" s="69"/>
      <c r="S2796" s="69"/>
      <c r="T2796" s="69"/>
      <c r="AI2796" s="254"/>
      <c r="AO2796" s="69"/>
    </row>
    <row r="2797" s="67" customFormat="1" customHeight="1" spans="6:41">
      <c r="F2797" s="69"/>
      <c r="G2797" s="262" t="str">
        <f t="shared" si="49"/>
        <v/>
      </c>
      <c r="H2797" s="69"/>
      <c r="I2797" s="69"/>
      <c r="J2797" s="69"/>
      <c r="K2797" s="69"/>
      <c r="L2797" s="69"/>
      <c r="P2797" s="117"/>
      <c r="Q2797" s="69"/>
      <c r="R2797" s="69"/>
      <c r="S2797" s="69"/>
      <c r="T2797" s="69"/>
      <c r="AI2797" s="254"/>
      <c r="AO2797" s="69"/>
    </row>
    <row r="2798" s="67" customFormat="1" customHeight="1" spans="6:41">
      <c r="F2798" s="69"/>
      <c r="G2798" s="262" t="str">
        <f t="shared" si="49"/>
        <v/>
      </c>
      <c r="H2798" s="69"/>
      <c r="I2798" s="69"/>
      <c r="J2798" s="69"/>
      <c r="K2798" s="69"/>
      <c r="L2798" s="69"/>
      <c r="P2798" s="117"/>
      <c r="Q2798" s="69"/>
      <c r="R2798" s="69"/>
      <c r="S2798" s="69"/>
      <c r="T2798" s="69"/>
      <c r="AI2798" s="254"/>
      <c r="AO2798" s="69"/>
    </row>
    <row r="2799" s="67" customFormat="1" customHeight="1" spans="6:41">
      <c r="F2799" s="69"/>
      <c r="G2799" s="262" t="str">
        <f t="shared" si="49"/>
        <v/>
      </c>
      <c r="H2799" s="69"/>
      <c r="I2799" s="69"/>
      <c r="J2799" s="69"/>
      <c r="K2799" s="69"/>
      <c r="L2799" s="69"/>
      <c r="P2799" s="117"/>
      <c r="Q2799" s="69"/>
      <c r="R2799" s="69"/>
      <c r="S2799" s="69"/>
      <c r="T2799" s="69"/>
      <c r="AI2799" s="254"/>
      <c r="AO2799" s="69"/>
    </row>
    <row r="2800" s="67" customFormat="1" customHeight="1" spans="6:41">
      <c r="F2800" s="69"/>
      <c r="G2800" s="262" t="str">
        <f t="shared" si="49"/>
        <v/>
      </c>
      <c r="H2800" s="69"/>
      <c r="I2800" s="69"/>
      <c r="J2800" s="69"/>
      <c r="K2800" s="69"/>
      <c r="L2800" s="69"/>
      <c r="P2800" s="117"/>
      <c r="Q2800" s="69"/>
      <c r="R2800" s="69"/>
      <c r="S2800" s="69"/>
      <c r="T2800" s="69"/>
      <c r="AI2800" s="254"/>
      <c r="AO2800" s="69"/>
    </row>
    <row r="2801" s="67" customFormat="1" customHeight="1" spans="6:41">
      <c r="F2801" s="69"/>
      <c r="G2801" s="262" t="str">
        <f t="shared" si="49"/>
        <v/>
      </c>
      <c r="H2801" s="69"/>
      <c r="I2801" s="69"/>
      <c r="J2801" s="69"/>
      <c r="K2801" s="69"/>
      <c r="L2801" s="69"/>
      <c r="P2801" s="117"/>
      <c r="Q2801" s="69"/>
      <c r="R2801" s="69"/>
      <c r="S2801" s="69"/>
      <c r="T2801" s="69"/>
      <c r="AI2801" s="254"/>
      <c r="AO2801" s="69"/>
    </row>
    <row r="2802" s="67" customFormat="1" customHeight="1" spans="6:41">
      <c r="F2802" s="69"/>
      <c r="G2802" s="262" t="str">
        <f t="shared" si="49"/>
        <v/>
      </c>
      <c r="H2802" s="69"/>
      <c r="I2802" s="69"/>
      <c r="J2802" s="69"/>
      <c r="K2802" s="69"/>
      <c r="L2802" s="69"/>
      <c r="P2802" s="117"/>
      <c r="Q2802" s="69"/>
      <c r="R2802" s="69"/>
      <c r="S2802" s="69"/>
      <c r="T2802" s="69"/>
      <c r="AI2802" s="254"/>
      <c r="AO2802" s="69"/>
    </row>
    <row r="2803" s="67" customFormat="1" customHeight="1" spans="6:41">
      <c r="F2803" s="69"/>
      <c r="G2803" s="262" t="str">
        <f t="shared" si="49"/>
        <v/>
      </c>
      <c r="H2803" s="69"/>
      <c r="I2803" s="69"/>
      <c r="J2803" s="69"/>
      <c r="K2803" s="69"/>
      <c r="L2803" s="69"/>
      <c r="P2803" s="117"/>
      <c r="Q2803" s="69"/>
      <c r="R2803" s="69"/>
      <c r="S2803" s="69"/>
      <c r="T2803" s="69"/>
      <c r="AI2803" s="254"/>
      <c r="AO2803" s="69"/>
    </row>
    <row r="2804" s="67" customFormat="1" customHeight="1" spans="6:41">
      <c r="F2804" s="69"/>
      <c r="G2804" s="262" t="str">
        <f t="shared" si="49"/>
        <v/>
      </c>
      <c r="H2804" s="69"/>
      <c r="I2804" s="69"/>
      <c r="J2804" s="69"/>
      <c r="K2804" s="69"/>
      <c r="L2804" s="69"/>
      <c r="P2804" s="117"/>
      <c r="Q2804" s="69"/>
      <c r="R2804" s="69"/>
      <c r="S2804" s="69"/>
      <c r="T2804" s="69"/>
      <c r="AI2804" s="254"/>
      <c r="AO2804" s="69"/>
    </row>
    <row r="2805" s="67" customFormat="1" customHeight="1" spans="6:41">
      <c r="F2805" s="69"/>
      <c r="G2805" s="262" t="str">
        <f t="shared" si="49"/>
        <v/>
      </c>
      <c r="H2805" s="69"/>
      <c r="I2805" s="69"/>
      <c r="J2805" s="69"/>
      <c r="K2805" s="69"/>
      <c r="L2805" s="69"/>
      <c r="P2805" s="117"/>
      <c r="Q2805" s="69"/>
      <c r="R2805" s="69"/>
      <c r="S2805" s="69"/>
      <c r="T2805" s="69"/>
      <c r="AI2805" s="254"/>
      <c r="AO2805" s="69"/>
    </row>
    <row r="2806" s="67" customFormat="1" customHeight="1" spans="6:41">
      <c r="F2806" s="69"/>
      <c r="G2806" s="262" t="str">
        <f t="shared" si="49"/>
        <v/>
      </c>
      <c r="H2806" s="69"/>
      <c r="I2806" s="69"/>
      <c r="J2806" s="69"/>
      <c r="K2806" s="69"/>
      <c r="L2806" s="69"/>
      <c r="P2806" s="117"/>
      <c r="Q2806" s="69"/>
      <c r="R2806" s="69"/>
      <c r="S2806" s="69"/>
      <c r="T2806" s="69"/>
      <c r="AI2806" s="254"/>
      <c r="AO2806" s="69"/>
    </row>
    <row r="2807" s="67" customFormat="1" customHeight="1" spans="6:41">
      <c r="F2807" s="69"/>
      <c r="G2807" s="262" t="str">
        <f t="shared" si="49"/>
        <v/>
      </c>
      <c r="H2807" s="69"/>
      <c r="I2807" s="69"/>
      <c r="J2807" s="69"/>
      <c r="K2807" s="69"/>
      <c r="L2807" s="69"/>
      <c r="P2807" s="117"/>
      <c r="Q2807" s="69"/>
      <c r="R2807" s="69"/>
      <c r="S2807" s="69"/>
      <c r="T2807" s="69"/>
      <c r="AI2807" s="254"/>
      <c r="AO2807" s="69"/>
    </row>
    <row r="2808" s="67" customFormat="1" customHeight="1" spans="6:41">
      <c r="F2808" s="69"/>
      <c r="G2808" s="262" t="str">
        <f t="shared" si="49"/>
        <v/>
      </c>
      <c r="H2808" s="69"/>
      <c r="I2808" s="69"/>
      <c r="J2808" s="69"/>
      <c r="K2808" s="69"/>
      <c r="L2808" s="69"/>
      <c r="P2808" s="117"/>
      <c r="Q2808" s="69"/>
      <c r="R2808" s="69"/>
      <c r="S2808" s="69"/>
      <c r="T2808" s="69"/>
      <c r="AI2808" s="254"/>
      <c r="AO2808" s="69"/>
    </row>
    <row r="2809" s="67" customFormat="1" customHeight="1" spans="6:41">
      <c r="F2809" s="69"/>
      <c r="G2809" s="262" t="str">
        <f t="shared" si="49"/>
        <v/>
      </c>
      <c r="H2809" s="69"/>
      <c r="I2809" s="69"/>
      <c r="J2809" s="69"/>
      <c r="K2809" s="69"/>
      <c r="L2809" s="69"/>
      <c r="P2809" s="117"/>
      <c r="Q2809" s="69"/>
      <c r="R2809" s="69"/>
      <c r="S2809" s="69"/>
      <c r="T2809" s="69"/>
      <c r="AI2809" s="254"/>
      <c r="AO2809" s="69"/>
    </row>
    <row r="2810" s="67" customFormat="1" customHeight="1" spans="6:41">
      <c r="F2810" s="69"/>
      <c r="G2810" s="262" t="str">
        <f t="shared" si="49"/>
        <v/>
      </c>
      <c r="H2810" s="69"/>
      <c r="I2810" s="69"/>
      <c r="J2810" s="69"/>
      <c r="K2810" s="69"/>
      <c r="L2810" s="69"/>
      <c r="P2810" s="117"/>
      <c r="Q2810" s="69"/>
      <c r="R2810" s="69"/>
      <c r="S2810" s="69"/>
      <c r="T2810" s="69"/>
      <c r="AI2810" s="254"/>
      <c r="AO2810" s="69"/>
    </row>
    <row r="2811" s="67" customFormat="1" customHeight="1" spans="6:41">
      <c r="F2811" s="69"/>
      <c r="G2811" s="262" t="str">
        <f t="shared" si="49"/>
        <v/>
      </c>
      <c r="H2811" s="69"/>
      <c r="I2811" s="69"/>
      <c r="J2811" s="69"/>
      <c r="K2811" s="69"/>
      <c r="L2811" s="69"/>
      <c r="P2811" s="117"/>
      <c r="Q2811" s="69"/>
      <c r="R2811" s="69"/>
      <c r="S2811" s="69"/>
      <c r="T2811" s="69"/>
      <c r="AI2811" s="254"/>
      <c r="AO2811" s="69"/>
    </row>
    <row r="2812" s="67" customFormat="1" customHeight="1" spans="6:41">
      <c r="F2812" s="69"/>
      <c r="G2812" s="262" t="str">
        <f t="shared" si="49"/>
        <v/>
      </c>
      <c r="H2812" s="69"/>
      <c r="I2812" s="69"/>
      <c r="J2812" s="69"/>
      <c r="K2812" s="69"/>
      <c r="L2812" s="69"/>
      <c r="P2812" s="117"/>
      <c r="Q2812" s="69"/>
      <c r="R2812" s="69"/>
      <c r="S2812" s="69"/>
      <c r="T2812" s="69"/>
      <c r="AI2812" s="254"/>
      <c r="AO2812" s="69"/>
    </row>
    <row r="2813" s="67" customFormat="1" customHeight="1" spans="6:41">
      <c r="F2813" s="69"/>
      <c r="G2813" s="262" t="str">
        <f t="shared" si="49"/>
        <v/>
      </c>
      <c r="H2813" s="69"/>
      <c r="I2813" s="69"/>
      <c r="J2813" s="69"/>
      <c r="K2813" s="69"/>
      <c r="L2813" s="69"/>
      <c r="P2813" s="117"/>
      <c r="Q2813" s="69"/>
      <c r="R2813" s="69"/>
      <c r="S2813" s="69"/>
      <c r="T2813" s="69"/>
      <c r="AI2813" s="254"/>
      <c r="AO2813" s="69"/>
    </row>
    <row r="2814" s="67" customFormat="1" customHeight="1" spans="6:41">
      <c r="F2814" s="69"/>
      <c r="G2814" s="262" t="str">
        <f t="shared" si="49"/>
        <v/>
      </c>
      <c r="H2814" s="69"/>
      <c r="I2814" s="69"/>
      <c r="J2814" s="69"/>
      <c r="K2814" s="69"/>
      <c r="L2814" s="69"/>
      <c r="P2814" s="117"/>
      <c r="Q2814" s="69"/>
      <c r="R2814" s="69"/>
      <c r="S2814" s="69"/>
      <c r="T2814" s="69"/>
      <c r="AI2814" s="254"/>
      <c r="AO2814" s="69"/>
    </row>
    <row r="2815" s="67" customFormat="1" customHeight="1" spans="6:41">
      <c r="F2815" s="69"/>
      <c r="G2815" s="262" t="str">
        <f t="shared" si="49"/>
        <v/>
      </c>
      <c r="H2815" s="69"/>
      <c r="I2815" s="69"/>
      <c r="J2815" s="69"/>
      <c r="K2815" s="69"/>
      <c r="L2815" s="69"/>
      <c r="P2815" s="117"/>
      <c r="Q2815" s="69"/>
      <c r="R2815" s="69"/>
      <c r="S2815" s="69"/>
      <c r="T2815" s="69"/>
      <c r="AI2815" s="254"/>
      <c r="AO2815" s="69"/>
    </row>
    <row r="2816" s="67" customFormat="1" customHeight="1" spans="6:41">
      <c r="F2816" s="69"/>
      <c r="G2816" s="262" t="str">
        <f t="shared" si="49"/>
        <v/>
      </c>
      <c r="H2816" s="69"/>
      <c r="I2816" s="69"/>
      <c r="J2816" s="69"/>
      <c r="K2816" s="69"/>
      <c r="L2816" s="69"/>
      <c r="P2816" s="117"/>
      <c r="Q2816" s="69"/>
      <c r="R2816" s="69"/>
      <c r="S2816" s="69"/>
      <c r="T2816" s="69"/>
      <c r="AI2816" s="254"/>
      <c r="AO2816" s="69"/>
    </row>
    <row r="2817" s="67" customFormat="1" customHeight="1" spans="6:41">
      <c r="F2817" s="69"/>
      <c r="G2817" s="262" t="str">
        <f t="shared" si="49"/>
        <v/>
      </c>
      <c r="H2817" s="69"/>
      <c r="I2817" s="69"/>
      <c r="J2817" s="69"/>
      <c r="K2817" s="69"/>
      <c r="L2817" s="69"/>
      <c r="P2817" s="117"/>
      <c r="Q2817" s="69"/>
      <c r="R2817" s="69"/>
      <c r="S2817" s="69"/>
      <c r="T2817" s="69"/>
      <c r="AI2817" s="254"/>
      <c r="AO2817" s="69"/>
    </row>
    <row r="2818" s="67" customFormat="1" customHeight="1" spans="6:41">
      <c r="F2818" s="69"/>
      <c r="G2818" s="262" t="str">
        <f t="shared" ref="G2818:G2881" si="50">IF(H2818="","",IF(H2818=I2818,H2818,_xlfn.CONCAT(H2818,"-",I2818)))</f>
        <v/>
      </c>
      <c r="H2818" s="69"/>
      <c r="I2818" s="69"/>
      <c r="J2818" s="69"/>
      <c r="K2818" s="69"/>
      <c r="L2818" s="69"/>
      <c r="P2818" s="117"/>
      <c r="Q2818" s="69"/>
      <c r="R2818" s="69"/>
      <c r="S2818" s="69"/>
      <c r="T2818" s="69"/>
      <c r="AI2818" s="254"/>
      <c r="AO2818" s="69"/>
    </row>
    <row r="2819" s="67" customFormat="1" customHeight="1" spans="6:41">
      <c r="F2819" s="69"/>
      <c r="G2819" s="262" t="str">
        <f t="shared" si="50"/>
        <v/>
      </c>
      <c r="H2819" s="69"/>
      <c r="I2819" s="69"/>
      <c r="J2819" s="69"/>
      <c r="K2819" s="69"/>
      <c r="L2819" s="69"/>
      <c r="P2819" s="117"/>
      <c r="Q2819" s="69"/>
      <c r="R2819" s="69"/>
      <c r="S2819" s="69"/>
      <c r="T2819" s="69"/>
      <c r="AI2819" s="254"/>
      <c r="AO2819" s="69"/>
    </row>
    <row r="2820" s="67" customFormat="1" customHeight="1" spans="6:41">
      <c r="F2820" s="69"/>
      <c r="G2820" s="262" t="str">
        <f t="shared" si="50"/>
        <v/>
      </c>
      <c r="H2820" s="69"/>
      <c r="I2820" s="69"/>
      <c r="J2820" s="69"/>
      <c r="K2820" s="69"/>
      <c r="L2820" s="69"/>
      <c r="P2820" s="117"/>
      <c r="Q2820" s="69"/>
      <c r="R2820" s="69"/>
      <c r="S2820" s="69"/>
      <c r="T2820" s="69"/>
      <c r="AI2820" s="254"/>
      <c r="AO2820" s="69"/>
    </row>
    <row r="2821" s="67" customFormat="1" customHeight="1" spans="6:41">
      <c r="F2821" s="69"/>
      <c r="G2821" s="262" t="str">
        <f t="shared" si="50"/>
        <v/>
      </c>
      <c r="H2821" s="69"/>
      <c r="I2821" s="69"/>
      <c r="J2821" s="69"/>
      <c r="K2821" s="69"/>
      <c r="L2821" s="69"/>
      <c r="P2821" s="117"/>
      <c r="Q2821" s="69"/>
      <c r="R2821" s="69"/>
      <c r="S2821" s="69"/>
      <c r="T2821" s="69"/>
      <c r="AI2821" s="254"/>
      <c r="AO2821" s="69"/>
    </row>
    <row r="2822" s="67" customFormat="1" customHeight="1" spans="6:41">
      <c r="F2822" s="69"/>
      <c r="G2822" s="262" t="str">
        <f t="shared" si="50"/>
        <v/>
      </c>
      <c r="H2822" s="69"/>
      <c r="I2822" s="69"/>
      <c r="J2822" s="69"/>
      <c r="K2822" s="69"/>
      <c r="L2822" s="69"/>
      <c r="P2822" s="117"/>
      <c r="Q2822" s="69"/>
      <c r="R2822" s="69"/>
      <c r="S2822" s="69"/>
      <c r="T2822" s="69"/>
      <c r="AI2822" s="254"/>
      <c r="AO2822" s="69"/>
    </row>
    <row r="2823" s="67" customFormat="1" customHeight="1" spans="6:41">
      <c r="F2823" s="69"/>
      <c r="G2823" s="262" t="str">
        <f t="shared" si="50"/>
        <v/>
      </c>
      <c r="H2823" s="69"/>
      <c r="I2823" s="69"/>
      <c r="J2823" s="69"/>
      <c r="K2823" s="69"/>
      <c r="L2823" s="69"/>
      <c r="P2823" s="117"/>
      <c r="Q2823" s="69"/>
      <c r="R2823" s="69"/>
      <c r="S2823" s="69"/>
      <c r="T2823" s="69"/>
      <c r="AI2823" s="254"/>
      <c r="AO2823" s="69"/>
    </row>
    <row r="2824" s="67" customFormat="1" customHeight="1" spans="6:41">
      <c r="F2824" s="69"/>
      <c r="G2824" s="262" t="str">
        <f t="shared" si="50"/>
        <v/>
      </c>
      <c r="H2824" s="69"/>
      <c r="I2824" s="69"/>
      <c r="J2824" s="69"/>
      <c r="K2824" s="69"/>
      <c r="L2824" s="69"/>
      <c r="P2824" s="117"/>
      <c r="Q2824" s="69"/>
      <c r="R2824" s="69"/>
      <c r="S2824" s="69"/>
      <c r="T2824" s="69"/>
      <c r="AI2824" s="254"/>
      <c r="AO2824" s="69"/>
    </row>
    <row r="2825" s="67" customFormat="1" customHeight="1" spans="6:41">
      <c r="F2825" s="69"/>
      <c r="G2825" s="262" t="str">
        <f t="shared" si="50"/>
        <v/>
      </c>
      <c r="H2825" s="69"/>
      <c r="I2825" s="69"/>
      <c r="J2825" s="69"/>
      <c r="K2825" s="69"/>
      <c r="L2825" s="69"/>
      <c r="P2825" s="117"/>
      <c r="Q2825" s="69"/>
      <c r="R2825" s="69"/>
      <c r="S2825" s="69"/>
      <c r="T2825" s="69"/>
      <c r="AI2825" s="254"/>
      <c r="AO2825" s="69"/>
    </row>
    <row r="2826" s="67" customFormat="1" customHeight="1" spans="6:41">
      <c r="F2826" s="69"/>
      <c r="G2826" s="262" t="str">
        <f t="shared" si="50"/>
        <v/>
      </c>
      <c r="H2826" s="69"/>
      <c r="I2826" s="69"/>
      <c r="J2826" s="69"/>
      <c r="K2826" s="69"/>
      <c r="L2826" s="69"/>
      <c r="P2826" s="117"/>
      <c r="Q2826" s="69"/>
      <c r="R2826" s="69"/>
      <c r="S2826" s="69"/>
      <c r="T2826" s="69"/>
      <c r="AI2826" s="254"/>
      <c r="AO2826" s="69"/>
    </row>
    <row r="2827" s="67" customFormat="1" customHeight="1" spans="6:41">
      <c r="F2827" s="69"/>
      <c r="G2827" s="262" t="str">
        <f t="shared" si="50"/>
        <v/>
      </c>
      <c r="H2827" s="69"/>
      <c r="I2827" s="69"/>
      <c r="J2827" s="69"/>
      <c r="K2827" s="69"/>
      <c r="L2827" s="69"/>
      <c r="P2827" s="117"/>
      <c r="Q2827" s="69"/>
      <c r="R2827" s="69"/>
      <c r="S2827" s="69"/>
      <c r="T2827" s="69"/>
      <c r="AI2827" s="254"/>
      <c r="AO2827" s="69"/>
    </row>
    <row r="2828" s="67" customFormat="1" customHeight="1" spans="6:41">
      <c r="F2828" s="69"/>
      <c r="G2828" s="262" t="str">
        <f t="shared" si="50"/>
        <v/>
      </c>
      <c r="H2828" s="69"/>
      <c r="I2828" s="69"/>
      <c r="J2828" s="69"/>
      <c r="K2828" s="69"/>
      <c r="L2828" s="69"/>
      <c r="P2828" s="117"/>
      <c r="Q2828" s="69"/>
      <c r="R2828" s="69"/>
      <c r="S2828" s="69"/>
      <c r="T2828" s="69"/>
      <c r="AI2828" s="254"/>
      <c r="AO2828" s="69"/>
    </row>
    <row r="2829" s="67" customFormat="1" customHeight="1" spans="6:41">
      <c r="F2829" s="69"/>
      <c r="G2829" s="262" t="str">
        <f t="shared" si="50"/>
        <v/>
      </c>
      <c r="H2829" s="69"/>
      <c r="I2829" s="69"/>
      <c r="J2829" s="69"/>
      <c r="K2829" s="69"/>
      <c r="L2829" s="69"/>
      <c r="P2829" s="117"/>
      <c r="Q2829" s="69"/>
      <c r="R2829" s="69"/>
      <c r="S2829" s="69"/>
      <c r="T2829" s="69"/>
      <c r="AI2829" s="254"/>
      <c r="AO2829" s="69"/>
    </row>
    <row r="2830" s="67" customFormat="1" customHeight="1" spans="6:41">
      <c r="F2830" s="69"/>
      <c r="G2830" s="262" t="str">
        <f t="shared" si="50"/>
        <v/>
      </c>
      <c r="H2830" s="69"/>
      <c r="I2830" s="69"/>
      <c r="J2830" s="69"/>
      <c r="K2830" s="69"/>
      <c r="L2830" s="69"/>
      <c r="P2830" s="117"/>
      <c r="Q2830" s="69"/>
      <c r="R2830" s="69"/>
      <c r="S2830" s="69"/>
      <c r="T2830" s="69"/>
      <c r="AI2830" s="254"/>
      <c r="AO2830" s="69"/>
    </row>
    <row r="2831" s="67" customFormat="1" customHeight="1" spans="6:41">
      <c r="F2831" s="69"/>
      <c r="G2831" s="262" t="str">
        <f t="shared" si="50"/>
        <v/>
      </c>
      <c r="H2831" s="69"/>
      <c r="I2831" s="69"/>
      <c r="J2831" s="69"/>
      <c r="K2831" s="69"/>
      <c r="L2831" s="69"/>
      <c r="P2831" s="117"/>
      <c r="Q2831" s="69"/>
      <c r="R2831" s="69"/>
      <c r="S2831" s="69"/>
      <c r="T2831" s="69"/>
      <c r="AI2831" s="254"/>
      <c r="AO2831" s="69"/>
    </row>
    <row r="2832" s="67" customFormat="1" customHeight="1" spans="6:41">
      <c r="F2832" s="69"/>
      <c r="G2832" s="262" t="str">
        <f t="shared" si="50"/>
        <v/>
      </c>
      <c r="H2832" s="69"/>
      <c r="I2832" s="69"/>
      <c r="J2832" s="69"/>
      <c r="K2832" s="69"/>
      <c r="L2832" s="69"/>
      <c r="P2832" s="117"/>
      <c r="Q2832" s="69"/>
      <c r="R2832" s="69"/>
      <c r="S2832" s="69"/>
      <c r="T2832" s="69"/>
      <c r="AI2832" s="254"/>
      <c r="AO2832" s="69"/>
    </row>
    <row r="2833" s="67" customFormat="1" customHeight="1" spans="6:41">
      <c r="F2833" s="69"/>
      <c r="G2833" s="262" t="str">
        <f t="shared" si="50"/>
        <v/>
      </c>
      <c r="H2833" s="69"/>
      <c r="I2833" s="69"/>
      <c r="J2833" s="69"/>
      <c r="K2833" s="69"/>
      <c r="L2833" s="69"/>
      <c r="P2833" s="117"/>
      <c r="Q2833" s="69"/>
      <c r="R2833" s="69"/>
      <c r="S2833" s="69"/>
      <c r="T2833" s="69"/>
      <c r="AI2833" s="254"/>
      <c r="AO2833" s="69"/>
    </row>
    <row r="2834" s="67" customFormat="1" customHeight="1" spans="6:41">
      <c r="F2834" s="69"/>
      <c r="G2834" s="262" t="str">
        <f t="shared" si="50"/>
        <v/>
      </c>
      <c r="H2834" s="69"/>
      <c r="I2834" s="69"/>
      <c r="J2834" s="69"/>
      <c r="K2834" s="69"/>
      <c r="L2834" s="69"/>
      <c r="P2834" s="117"/>
      <c r="Q2834" s="69"/>
      <c r="R2834" s="69"/>
      <c r="S2834" s="69"/>
      <c r="T2834" s="69"/>
      <c r="AI2834" s="254"/>
      <c r="AO2834" s="69"/>
    </row>
    <row r="2835" s="67" customFormat="1" customHeight="1" spans="6:41">
      <c r="F2835" s="69"/>
      <c r="G2835" s="262" t="str">
        <f t="shared" si="50"/>
        <v/>
      </c>
      <c r="H2835" s="69"/>
      <c r="I2835" s="69"/>
      <c r="J2835" s="69"/>
      <c r="K2835" s="69"/>
      <c r="L2835" s="69"/>
      <c r="P2835" s="117"/>
      <c r="Q2835" s="69"/>
      <c r="R2835" s="69"/>
      <c r="S2835" s="69"/>
      <c r="T2835" s="69"/>
      <c r="AI2835" s="254"/>
      <c r="AO2835" s="69"/>
    </row>
    <row r="2836" s="67" customFormat="1" customHeight="1" spans="6:41">
      <c r="F2836" s="69"/>
      <c r="G2836" s="262" t="str">
        <f t="shared" si="50"/>
        <v/>
      </c>
      <c r="H2836" s="69"/>
      <c r="I2836" s="69"/>
      <c r="J2836" s="69"/>
      <c r="K2836" s="69"/>
      <c r="L2836" s="69"/>
      <c r="P2836" s="117"/>
      <c r="Q2836" s="69"/>
      <c r="R2836" s="69"/>
      <c r="S2836" s="69"/>
      <c r="T2836" s="69"/>
      <c r="AI2836" s="254"/>
      <c r="AO2836" s="69"/>
    </row>
    <row r="2837" s="67" customFormat="1" customHeight="1" spans="6:41">
      <c r="F2837" s="69"/>
      <c r="G2837" s="262" t="str">
        <f t="shared" si="50"/>
        <v/>
      </c>
      <c r="H2837" s="69"/>
      <c r="I2837" s="69"/>
      <c r="J2837" s="69"/>
      <c r="K2837" s="69"/>
      <c r="L2837" s="69"/>
      <c r="P2837" s="117"/>
      <c r="Q2837" s="69"/>
      <c r="R2837" s="69"/>
      <c r="S2837" s="69"/>
      <c r="T2837" s="69"/>
      <c r="AI2837" s="254"/>
      <c r="AO2837" s="69"/>
    </row>
    <row r="2838" s="67" customFormat="1" customHeight="1" spans="6:41">
      <c r="F2838" s="69"/>
      <c r="G2838" s="262" t="str">
        <f t="shared" si="50"/>
        <v/>
      </c>
      <c r="H2838" s="69"/>
      <c r="I2838" s="69"/>
      <c r="J2838" s="69"/>
      <c r="K2838" s="69"/>
      <c r="L2838" s="69"/>
      <c r="P2838" s="117"/>
      <c r="Q2838" s="69"/>
      <c r="R2838" s="69"/>
      <c r="S2838" s="69"/>
      <c r="T2838" s="69"/>
      <c r="AI2838" s="254"/>
      <c r="AO2838" s="69"/>
    </row>
    <row r="2839" s="67" customFormat="1" customHeight="1" spans="6:41">
      <c r="F2839" s="69"/>
      <c r="G2839" s="262" t="str">
        <f t="shared" si="50"/>
        <v/>
      </c>
      <c r="H2839" s="69"/>
      <c r="I2839" s="69"/>
      <c r="J2839" s="69"/>
      <c r="K2839" s="69"/>
      <c r="L2839" s="69"/>
      <c r="P2839" s="117"/>
      <c r="Q2839" s="69"/>
      <c r="R2839" s="69"/>
      <c r="S2839" s="69"/>
      <c r="T2839" s="69"/>
      <c r="AI2839" s="254"/>
      <c r="AO2839" s="69"/>
    </row>
    <row r="2840" s="67" customFormat="1" customHeight="1" spans="6:41">
      <c r="F2840" s="69"/>
      <c r="G2840" s="262" t="str">
        <f t="shared" si="50"/>
        <v/>
      </c>
      <c r="H2840" s="69"/>
      <c r="I2840" s="69"/>
      <c r="J2840" s="69"/>
      <c r="K2840" s="69"/>
      <c r="L2840" s="69"/>
      <c r="P2840" s="117"/>
      <c r="Q2840" s="69"/>
      <c r="R2840" s="69"/>
      <c r="S2840" s="69"/>
      <c r="T2840" s="69"/>
      <c r="AI2840" s="254"/>
      <c r="AO2840" s="69"/>
    </row>
    <row r="2841" s="67" customFormat="1" customHeight="1" spans="6:41">
      <c r="F2841" s="69"/>
      <c r="G2841" s="262" t="str">
        <f t="shared" si="50"/>
        <v/>
      </c>
      <c r="H2841" s="69"/>
      <c r="I2841" s="69"/>
      <c r="J2841" s="69"/>
      <c r="K2841" s="69"/>
      <c r="L2841" s="69"/>
      <c r="P2841" s="117"/>
      <c r="Q2841" s="69"/>
      <c r="R2841" s="69"/>
      <c r="S2841" s="69"/>
      <c r="T2841" s="69"/>
      <c r="AI2841" s="254"/>
      <c r="AO2841" s="69"/>
    </row>
    <row r="2842" s="67" customFormat="1" customHeight="1" spans="6:41">
      <c r="F2842" s="69"/>
      <c r="G2842" s="262" t="str">
        <f t="shared" si="50"/>
        <v/>
      </c>
      <c r="H2842" s="69"/>
      <c r="I2842" s="69"/>
      <c r="J2842" s="69"/>
      <c r="K2842" s="69"/>
      <c r="L2842" s="69"/>
      <c r="P2842" s="117"/>
      <c r="Q2842" s="69"/>
      <c r="R2842" s="69"/>
      <c r="S2842" s="69"/>
      <c r="T2842" s="69"/>
      <c r="AI2842" s="254"/>
      <c r="AO2842" s="69"/>
    </row>
    <row r="2843" s="67" customFormat="1" customHeight="1" spans="6:41">
      <c r="F2843" s="69"/>
      <c r="G2843" s="262" t="str">
        <f t="shared" si="50"/>
        <v/>
      </c>
      <c r="H2843" s="69"/>
      <c r="I2843" s="69"/>
      <c r="J2843" s="69"/>
      <c r="K2843" s="69"/>
      <c r="L2843" s="69"/>
      <c r="P2843" s="117"/>
      <c r="Q2843" s="69"/>
      <c r="R2843" s="69"/>
      <c r="S2843" s="69"/>
      <c r="T2843" s="69"/>
      <c r="AI2843" s="254"/>
      <c r="AO2843" s="69"/>
    </row>
    <row r="2844" s="67" customFormat="1" customHeight="1" spans="6:41">
      <c r="F2844" s="69"/>
      <c r="G2844" s="262" t="str">
        <f t="shared" si="50"/>
        <v/>
      </c>
      <c r="H2844" s="69"/>
      <c r="I2844" s="69"/>
      <c r="J2844" s="69"/>
      <c r="K2844" s="69"/>
      <c r="L2844" s="69"/>
      <c r="P2844" s="117"/>
      <c r="Q2844" s="69"/>
      <c r="R2844" s="69"/>
      <c r="S2844" s="69"/>
      <c r="T2844" s="69"/>
      <c r="AI2844" s="254"/>
      <c r="AO2844" s="69"/>
    </row>
    <row r="2845" s="67" customFormat="1" customHeight="1" spans="6:41">
      <c r="F2845" s="69"/>
      <c r="G2845" s="262" t="str">
        <f t="shared" si="50"/>
        <v/>
      </c>
      <c r="H2845" s="69"/>
      <c r="I2845" s="69"/>
      <c r="J2845" s="69"/>
      <c r="K2845" s="69"/>
      <c r="L2845" s="69"/>
      <c r="P2845" s="117"/>
      <c r="Q2845" s="69"/>
      <c r="R2845" s="69"/>
      <c r="S2845" s="69"/>
      <c r="T2845" s="69"/>
      <c r="AI2845" s="254"/>
      <c r="AO2845" s="69"/>
    </row>
    <row r="2846" s="67" customFormat="1" customHeight="1" spans="6:41">
      <c r="F2846" s="69"/>
      <c r="G2846" s="262" t="str">
        <f t="shared" si="50"/>
        <v/>
      </c>
      <c r="H2846" s="69"/>
      <c r="I2846" s="69"/>
      <c r="J2846" s="69"/>
      <c r="K2846" s="69"/>
      <c r="L2846" s="69"/>
      <c r="P2846" s="117"/>
      <c r="Q2846" s="69"/>
      <c r="R2846" s="69"/>
      <c r="S2846" s="69"/>
      <c r="T2846" s="69"/>
      <c r="AI2846" s="254"/>
      <c r="AO2846" s="69"/>
    </row>
    <row r="2847" s="67" customFormat="1" customHeight="1" spans="6:41">
      <c r="F2847" s="69"/>
      <c r="G2847" s="262" t="str">
        <f t="shared" si="50"/>
        <v/>
      </c>
      <c r="H2847" s="69"/>
      <c r="I2847" s="69"/>
      <c r="J2847" s="69"/>
      <c r="K2847" s="69"/>
      <c r="L2847" s="69"/>
      <c r="P2847" s="117"/>
      <c r="Q2847" s="69"/>
      <c r="R2847" s="69"/>
      <c r="S2847" s="69"/>
      <c r="T2847" s="69"/>
      <c r="AI2847" s="254"/>
      <c r="AO2847" s="69"/>
    </row>
    <row r="2848" s="67" customFormat="1" customHeight="1" spans="6:41">
      <c r="F2848" s="69"/>
      <c r="G2848" s="262" t="str">
        <f t="shared" si="50"/>
        <v/>
      </c>
      <c r="H2848" s="69"/>
      <c r="I2848" s="69"/>
      <c r="J2848" s="69"/>
      <c r="K2848" s="69"/>
      <c r="L2848" s="69"/>
      <c r="P2848" s="117"/>
      <c r="Q2848" s="69"/>
      <c r="R2848" s="69"/>
      <c r="S2848" s="69"/>
      <c r="T2848" s="69"/>
      <c r="AI2848" s="254"/>
      <c r="AO2848" s="69"/>
    </row>
    <row r="2849" s="67" customFormat="1" customHeight="1" spans="6:41">
      <c r="F2849" s="69"/>
      <c r="G2849" s="262" t="str">
        <f t="shared" si="50"/>
        <v/>
      </c>
      <c r="H2849" s="69"/>
      <c r="I2849" s="69"/>
      <c r="J2849" s="69"/>
      <c r="K2849" s="69"/>
      <c r="L2849" s="69"/>
      <c r="P2849" s="117"/>
      <c r="Q2849" s="69"/>
      <c r="R2849" s="69"/>
      <c r="S2849" s="69"/>
      <c r="T2849" s="69"/>
      <c r="AI2849" s="254"/>
      <c r="AO2849" s="69"/>
    </row>
    <row r="2850" s="67" customFormat="1" customHeight="1" spans="6:41">
      <c r="F2850" s="69"/>
      <c r="G2850" s="262" t="str">
        <f t="shared" si="50"/>
        <v/>
      </c>
      <c r="H2850" s="69"/>
      <c r="I2850" s="69"/>
      <c r="J2850" s="69"/>
      <c r="K2850" s="69"/>
      <c r="L2850" s="69"/>
      <c r="P2850" s="117"/>
      <c r="Q2850" s="69"/>
      <c r="R2850" s="69"/>
      <c r="S2850" s="69"/>
      <c r="T2850" s="69"/>
      <c r="AI2850" s="254"/>
      <c r="AO2850" s="69"/>
    </row>
    <row r="2851" s="67" customFormat="1" customHeight="1" spans="6:41">
      <c r="F2851" s="69"/>
      <c r="G2851" s="262" t="str">
        <f t="shared" si="50"/>
        <v/>
      </c>
      <c r="H2851" s="69"/>
      <c r="I2851" s="69"/>
      <c r="J2851" s="69"/>
      <c r="K2851" s="69"/>
      <c r="L2851" s="69"/>
      <c r="P2851" s="117"/>
      <c r="Q2851" s="69"/>
      <c r="R2851" s="69"/>
      <c r="S2851" s="69"/>
      <c r="T2851" s="69"/>
      <c r="AI2851" s="254"/>
      <c r="AO2851" s="69"/>
    </row>
    <row r="2852" s="67" customFormat="1" customHeight="1" spans="6:41">
      <c r="F2852" s="69"/>
      <c r="G2852" s="262" t="str">
        <f t="shared" si="50"/>
        <v/>
      </c>
      <c r="H2852" s="69"/>
      <c r="I2852" s="69"/>
      <c r="J2852" s="69"/>
      <c r="K2852" s="69"/>
      <c r="L2852" s="69"/>
      <c r="P2852" s="117"/>
      <c r="Q2852" s="69"/>
      <c r="R2852" s="69"/>
      <c r="S2852" s="69"/>
      <c r="T2852" s="69"/>
      <c r="AI2852" s="254"/>
      <c r="AO2852" s="69"/>
    </row>
    <row r="2853" s="67" customFormat="1" customHeight="1" spans="6:41">
      <c r="F2853" s="69"/>
      <c r="G2853" s="262" t="str">
        <f t="shared" si="50"/>
        <v/>
      </c>
      <c r="H2853" s="69"/>
      <c r="I2853" s="69"/>
      <c r="J2853" s="69"/>
      <c r="K2853" s="69"/>
      <c r="L2853" s="69"/>
      <c r="P2853" s="117"/>
      <c r="Q2853" s="69"/>
      <c r="R2853" s="69"/>
      <c r="S2853" s="69"/>
      <c r="T2853" s="69"/>
      <c r="AI2853" s="254"/>
      <c r="AO2853" s="69"/>
    </row>
    <row r="2854" s="67" customFormat="1" customHeight="1" spans="6:41">
      <c r="F2854" s="69"/>
      <c r="G2854" s="262" t="str">
        <f t="shared" si="50"/>
        <v/>
      </c>
      <c r="H2854" s="69"/>
      <c r="I2854" s="69"/>
      <c r="J2854" s="69"/>
      <c r="K2854" s="69"/>
      <c r="L2854" s="69"/>
      <c r="P2854" s="117"/>
      <c r="Q2854" s="69"/>
      <c r="R2854" s="69"/>
      <c r="S2854" s="69"/>
      <c r="T2854" s="69"/>
      <c r="AI2854" s="254"/>
      <c r="AO2854" s="69"/>
    </row>
    <row r="2855" s="67" customFormat="1" customHeight="1" spans="6:41">
      <c r="F2855" s="69"/>
      <c r="G2855" s="262" t="str">
        <f t="shared" si="50"/>
        <v/>
      </c>
      <c r="H2855" s="69"/>
      <c r="I2855" s="69"/>
      <c r="J2855" s="69"/>
      <c r="K2855" s="69"/>
      <c r="L2855" s="69"/>
      <c r="P2855" s="117"/>
      <c r="Q2855" s="69"/>
      <c r="R2855" s="69"/>
      <c r="S2855" s="69"/>
      <c r="T2855" s="69"/>
      <c r="AI2855" s="254"/>
      <c r="AO2855" s="69"/>
    </row>
    <row r="2856" s="67" customFormat="1" customHeight="1" spans="6:41">
      <c r="F2856" s="69"/>
      <c r="G2856" s="262" t="str">
        <f t="shared" si="50"/>
        <v/>
      </c>
      <c r="H2856" s="69"/>
      <c r="I2856" s="69"/>
      <c r="J2856" s="69"/>
      <c r="K2856" s="69"/>
      <c r="L2856" s="69"/>
      <c r="P2856" s="117"/>
      <c r="Q2856" s="69"/>
      <c r="R2856" s="69"/>
      <c r="S2856" s="69"/>
      <c r="T2856" s="69"/>
      <c r="AI2856" s="254"/>
      <c r="AO2856" s="69"/>
    </row>
    <row r="2857" s="67" customFormat="1" customHeight="1" spans="6:41">
      <c r="F2857" s="69"/>
      <c r="G2857" s="262" t="str">
        <f t="shared" si="50"/>
        <v/>
      </c>
      <c r="H2857" s="69"/>
      <c r="I2857" s="69"/>
      <c r="J2857" s="69"/>
      <c r="K2857" s="69"/>
      <c r="L2857" s="69"/>
      <c r="P2857" s="117"/>
      <c r="Q2857" s="69"/>
      <c r="R2857" s="69"/>
      <c r="S2857" s="69"/>
      <c r="T2857" s="69"/>
      <c r="AI2857" s="254"/>
      <c r="AO2857" s="69"/>
    </row>
    <row r="2858" s="67" customFormat="1" customHeight="1" spans="6:41">
      <c r="F2858" s="69"/>
      <c r="G2858" s="262" t="str">
        <f t="shared" si="50"/>
        <v/>
      </c>
      <c r="H2858" s="69"/>
      <c r="I2858" s="69"/>
      <c r="J2858" s="69"/>
      <c r="K2858" s="69"/>
      <c r="L2858" s="69"/>
      <c r="P2858" s="117"/>
      <c r="Q2858" s="69"/>
      <c r="R2858" s="69"/>
      <c r="S2858" s="69"/>
      <c r="T2858" s="69"/>
      <c r="AI2858" s="254"/>
      <c r="AO2858" s="69"/>
    </row>
    <row r="2859" s="67" customFormat="1" customHeight="1" spans="6:41">
      <c r="F2859" s="69"/>
      <c r="G2859" s="262" t="str">
        <f t="shared" si="50"/>
        <v/>
      </c>
      <c r="H2859" s="69"/>
      <c r="I2859" s="69"/>
      <c r="J2859" s="69"/>
      <c r="K2859" s="69"/>
      <c r="L2859" s="69"/>
      <c r="P2859" s="117"/>
      <c r="Q2859" s="69"/>
      <c r="R2859" s="69"/>
      <c r="S2859" s="69"/>
      <c r="T2859" s="69"/>
      <c r="AI2859" s="254"/>
      <c r="AO2859" s="69"/>
    </row>
    <row r="2860" s="67" customFormat="1" customHeight="1" spans="6:41">
      <c r="F2860" s="69"/>
      <c r="G2860" s="262" t="str">
        <f t="shared" si="50"/>
        <v/>
      </c>
      <c r="H2860" s="69"/>
      <c r="I2860" s="69"/>
      <c r="J2860" s="69"/>
      <c r="K2860" s="69"/>
      <c r="L2860" s="69"/>
      <c r="P2860" s="117"/>
      <c r="Q2860" s="69"/>
      <c r="R2860" s="69"/>
      <c r="S2860" s="69"/>
      <c r="T2860" s="69"/>
      <c r="AI2860" s="254"/>
      <c r="AO2860" s="69"/>
    </row>
    <row r="2861" s="67" customFormat="1" customHeight="1" spans="6:41">
      <c r="F2861" s="69"/>
      <c r="G2861" s="262" t="str">
        <f t="shared" si="50"/>
        <v/>
      </c>
      <c r="H2861" s="69"/>
      <c r="I2861" s="69"/>
      <c r="J2861" s="69"/>
      <c r="K2861" s="69"/>
      <c r="L2861" s="69"/>
      <c r="P2861" s="117"/>
      <c r="Q2861" s="69"/>
      <c r="R2861" s="69"/>
      <c r="S2861" s="69"/>
      <c r="T2861" s="69"/>
      <c r="AI2861" s="254"/>
      <c r="AO2861" s="69"/>
    </row>
    <row r="2862" s="67" customFormat="1" customHeight="1" spans="6:41">
      <c r="F2862" s="69"/>
      <c r="G2862" s="262" t="str">
        <f t="shared" si="50"/>
        <v/>
      </c>
      <c r="H2862" s="69"/>
      <c r="I2862" s="69"/>
      <c r="J2862" s="69"/>
      <c r="K2862" s="69"/>
      <c r="L2862" s="69"/>
      <c r="P2862" s="117"/>
      <c r="Q2862" s="69"/>
      <c r="R2862" s="69"/>
      <c r="S2862" s="69"/>
      <c r="T2862" s="69"/>
      <c r="AI2862" s="254"/>
      <c r="AO2862" s="69"/>
    </row>
    <row r="2863" s="67" customFormat="1" customHeight="1" spans="6:41">
      <c r="F2863" s="69"/>
      <c r="G2863" s="262" t="str">
        <f t="shared" si="50"/>
        <v/>
      </c>
      <c r="H2863" s="69"/>
      <c r="I2863" s="69"/>
      <c r="J2863" s="69"/>
      <c r="K2863" s="69"/>
      <c r="L2863" s="69"/>
      <c r="P2863" s="117"/>
      <c r="Q2863" s="69"/>
      <c r="R2863" s="69"/>
      <c r="S2863" s="69"/>
      <c r="T2863" s="69"/>
      <c r="AI2863" s="254"/>
      <c r="AO2863" s="69"/>
    </row>
    <row r="2864" s="67" customFormat="1" customHeight="1" spans="6:41">
      <c r="F2864" s="69"/>
      <c r="G2864" s="262" t="str">
        <f t="shared" si="50"/>
        <v/>
      </c>
      <c r="H2864" s="69"/>
      <c r="I2864" s="69"/>
      <c r="J2864" s="69"/>
      <c r="K2864" s="69"/>
      <c r="L2864" s="69"/>
      <c r="P2864" s="117"/>
      <c r="Q2864" s="69"/>
      <c r="R2864" s="69"/>
      <c r="S2864" s="69"/>
      <c r="T2864" s="69"/>
      <c r="AI2864" s="254"/>
      <c r="AO2864" s="69"/>
    </row>
    <row r="2865" s="67" customFormat="1" customHeight="1" spans="6:41">
      <c r="F2865" s="69"/>
      <c r="G2865" s="262" t="str">
        <f t="shared" si="50"/>
        <v/>
      </c>
      <c r="H2865" s="69"/>
      <c r="I2865" s="69"/>
      <c r="J2865" s="69"/>
      <c r="K2865" s="69"/>
      <c r="L2865" s="69"/>
      <c r="P2865" s="117"/>
      <c r="Q2865" s="69"/>
      <c r="R2865" s="69"/>
      <c r="S2865" s="69"/>
      <c r="T2865" s="69"/>
      <c r="AI2865" s="254"/>
      <c r="AO2865" s="69"/>
    </row>
    <row r="2866" s="67" customFormat="1" customHeight="1" spans="6:41">
      <c r="F2866" s="69"/>
      <c r="G2866" s="262" t="str">
        <f t="shared" si="50"/>
        <v/>
      </c>
      <c r="H2866" s="69"/>
      <c r="I2866" s="69"/>
      <c r="J2866" s="69"/>
      <c r="K2866" s="69"/>
      <c r="L2866" s="69"/>
      <c r="P2866" s="117"/>
      <c r="Q2866" s="69"/>
      <c r="R2866" s="69"/>
      <c r="S2866" s="69"/>
      <c r="T2866" s="69"/>
      <c r="AI2866" s="254"/>
      <c r="AO2866" s="69"/>
    </row>
    <row r="2867" s="67" customFormat="1" customHeight="1" spans="6:41">
      <c r="F2867" s="69"/>
      <c r="G2867" s="262" t="str">
        <f t="shared" si="50"/>
        <v/>
      </c>
      <c r="H2867" s="69"/>
      <c r="I2867" s="69"/>
      <c r="J2867" s="69"/>
      <c r="K2867" s="69"/>
      <c r="L2867" s="69"/>
      <c r="P2867" s="117"/>
      <c r="Q2867" s="69"/>
      <c r="R2867" s="69"/>
      <c r="S2867" s="69"/>
      <c r="T2867" s="69"/>
      <c r="AI2867" s="254"/>
      <c r="AO2867" s="69"/>
    </row>
    <row r="2868" s="67" customFormat="1" customHeight="1" spans="6:41">
      <c r="F2868" s="69"/>
      <c r="G2868" s="262" t="str">
        <f t="shared" si="50"/>
        <v/>
      </c>
      <c r="H2868" s="69"/>
      <c r="I2868" s="69"/>
      <c r="J2868" s="69"/>
      <c r="K2868" s="69"/>
      <c r="L2868" s="69"/>
      <c r="P2868" s="117"/>
      <c r="Q2868" s="69"/>
      <c r="R2868" s="69"/>
      <c r="S2868" s="69"/>
      <c r="T2868" s="69"/>
      <c r="AI2868" s="254"/>
      <c r="AO2868" s="69"/>
    </row>
    <row r="2869" s="67" customFormat="1" customHeight="1" spans="6:41">
      <c r="F2869" s="69"/>
      <c r="G2869" s="262" t="str">
        <f t="shared" si="50"/>
        <v/>
      </c>
      <c r="H2869" s="69"/>
      <c r="I2869" s="69"/>
      <c r="J2869" s="69"/>
      <c r="K2869" s="69"/>
      <c r="L2869" s="69"/>
      <c r="P2869" s="117"/>
      <c r="Q2869" s="69"/>
      <c r="R2869" s="69"/>
      <c r="S2869" s="69"/>
      <c r="T2869" s="69"/>
      <c r="AI2869" s="254"/>
      <c r="AO2869" s="69"/>
    </row>
    <row r="2870" s="67" customFormat="1" customHeight="1" spans="6:41">
      <c r="F2870" s="69"/>
      <c r="G2870" s="262" t="str">
        <f t="shared" si="50"/>
        <v/>
      </c>
      <c r="H2870" s="69"/>
      <c r="I2870" s="69"/>
      <c r="J2870" s="69"/>
      <c r="K2870" s="69"/>
      <c r="L2870" s="69"/>
      <c r="P2870" s="117"/>
      <c r="Q2870" s="69"/>
      <c r="R2870" s="69"/>
      <c r="S2870" s="69"/>
      <c r="T2870" s="69"/>
      <c r="AI2870" s="254"/>
      <c r="AO2870" s="69"/>
    </row>
    <row r="2871" s="67" customFormat="1" customHeight="1" spans="6:41">
      <c r="F2871" s="69"/>
      <c r="G2871" s="262" t="str">
        <f t="shared" si="50"/>
        <v/>
      </c>
      <c r="H2871" s="69"/>
      <c r="I2871" s="69"/>
      <c r="J2871" s="69"/>
      <c r="K2871" s="69"/>
      <c r="L2871" s="69"/>
      <c r="P2871" s="117"/>
      <c r="Q2871" s="69"/>
      <c r="R2871" s="69"/>
      <c r="S2871" s="69"/>
      <c r="T2871" s="69"/>
      <c r="AI2871" s="254"/>
      <c r="AO2871" s="69"/>
    </row>
    <row r="2872" s="67" customFormat="1" customHeight="1" spans="6:41">
      <c r="F2872" s="69"/>
      <c r="G2872" s="262" t="str">
        <f t="shared" si="50"/>
        <v/>
      </c>
      <c r="H2872" s="69"/>
      <c r="I2872" s="69"/>
      <c r="J2872" s="69"/>
      <c r="K2872" s="69"/>
      <c r="L2872" s="69"/>
      <c r="P2872" s="117"/>
      <c r="Q2872" s="69"/>
      <c r="R2872" s="69"/>
      <c r="S2872" s="69"/>
      <c r="T2872" s="69"/>
      <c r="AI2872" s="254"/>
      <c r="AO2872" s="69"/>
    </row>
    <row r="2873" s="67" customFormat="1" customHeight="1" spans="6:41">
      <c r="F2873" s="69"/>
      <c r="G2873" s="262" t="str">
        <f t="shared" si="50"/>
        <v/>
      </c>
      <c r="H2873" s="69"/>
      <c r="I2873" s="69"/>
      <c r="J2873" s="69"/>
      <c r="K2873" s="69"/>
      <c r="L2873" s="69"/>
      <c r="P2873" s="117"/>
      <c r="Q2873" s="69"/>
      <c r="R2873" s="69"/>
      <c r="S2873" s="69"/>
      <c r="T2873" s="69"/>
      <c r="AI2873" s="254"/>
      <c r="AO2873" s="69"/>
    </row>
    <row r="2874" s="67" customFormat="1" customHeight="1" spans="6:41">
      <c r="F2874" s="69"/>
      <c r="G2874" s="262" t="str">
        <f t="shared" si="50"/>
        <v/>
      </c>
      <c r="H2874" s="69"/>
      <c r="I2874" s="69"/>
      <c r="J2874" s="69"/>
      <c r="K2874" s="69"/>
      <c r="L2874" s="69"/>
      <c r="P2874" s="117"/>
      <c r="Q2874" s="69"/>
      <c r="R2874" s="69"/>
      <c r="S2874" s="69"/>
      <c r="T2874" s="69"/>
      <c r="AI2874" s="254"/>
      <c r="AO2874" s="69"/>
    </row>
    <row r="2875" s="67" customFormat="1" customHeight="1" spans="6:41">
      <c r="F2875" s="69"/>
      <c r="G2875" s="262" t="str">
        <f t="shared" si="50"/>
        <v/>
      </c>
      <c r="H2875" s="69"/>
      <c r="I2875" s="69"/>
      <c r="J2875" s="69"/>
      <c r="K2875" s="69"/>
      <c r="L2875" s="69"/>
      <c r="P2875" s="117"/>
      <c r="Q2875" s="69"/>
      <c r="R2875" s="69"/>
      <c r="S2875" s="69"/>
      <c r="T2875" s="69"/>
      <c r="AI2875" s="254"/>
      <c r="AO2875" s="69"/>
    </row>
    <row r="2876" s="67" customFormat="1" customHeight="1" spans="6:41">
      <c r="F2876" s="69"/>
      <c r="G2876" s="262" t="str">
        <f t="shared" si="50"/>
        <v/>
      </c>
      <c r="H2876" s="69"/>
      <c r="I2876" s="69"/>
      <c r="J2876" s="69"/>
      <c r="K2876" s="69"/>
      <c r="L2876" s="69"/>
      <c r="P2876" s="117"/>
      <c r="Q2876" s="69"/>
      <c r="R2876" s="69"/>
      <c r="S2876" s="69"/>
      <c r="T2876" s="69"/>
      <c r="AI2876" s="254"/>
      <c r="AO2876" s="69"/>
    </row>
    <row r="2877" s="67" customFormat="1" customHeight="1" spans="6:41">
      <c r="F2877" s="69"/>
      <c r="G2877" s="262" t="str">
        <f t="shared" si="50"/>
        <v/>
      </c>
      <c r="H2877" s="69"/>
      <c r="I2877" s="69"/>
      <c r="J2877" s="69"/>
      <c r="K2877" s="69"/>
      <c r="L2877" s="69"/>
      <c r="P2877" s="117"/>
      <c r="Q2877" s="69"/>
      <c r="R2877" s="69"/>
      <c r="S2877" s="69"/>
      <c r="T2877" s="69"/>
      <c r="AI2877" s="254"/>
      <c r="AO2877" s="69"/>
    </row>
    <row r="2878" s="67" customFormat="1" customHeight="1" spans="6:41">
      <c r="F2878" s="69"/>
      <c r="G2878" s="262" t="str">
        <f t="shared" si="50"/>
        <v/>
      </c>
      <c r="H2878" s="69"/>
      <c r="I2878" s="69"/>
      <c r="J2878" s="69"/>
      <c r="K2878" s="69"/>
      <c r="L2878" s="69"/>
      <c r="P2878" s="117"/>
      <c r="Q2878" s="69"/>
      <c r="R2878" s="69"/>
      <c r="S2878" s="69"/>
      <c r="T2878" s="69"/>
      <c r="AI2878" s="254"/>
      <c r="AO2878" s="69"/>
    </row>
    <row r="2879" s="67" customFormat="1" customHeight="1" spans="6:41">
      <c r="F2879" s="69"/>
      <c r="G2879" s="262" t="str">
        <f t="shared" si="50"/>
        <v/>
      </c>
      <c r="H2879" s="69"/>
      <c r="I2879" s="69"/>
      <c r="J2879" s="69"/>
      <c r="K2879" s="69"/>
      <c r="L2879" s="69"/>
      <c r="P2879" s="117"/>
      <c r="Q2879" s="69"/>
      <c r="R2879" s="69"/>
      <c r="S2879" s="69"/>
      <c r="T2879" s="69"/>
      <c r="AI2879" s="254"/>
      <c r="AO2879" s="69"/>
    </row>
    <row r="2880" s="67" customFormat="1" customHeight="1" spans="6:41">
      <c r="F2880" s="69"/>
      <c r="G2880" s="262" t="str">
        <f t="shared" si="50"/>
        <v/>
      </c>
      <c r="H2880" s="69"/>
      <c r="I2880" s="69"/>
      <c r="J2880" s="69"/>
      <c r="K2880" s="69"/>
      <c r="L2880" s="69"/>
      <c r="P2880" s="117"/>
      <c r="Q2880" s="69"/>
      <c r="R2880" s="69"/>
      <c r="S2880" s="69"/>
      <c r="T2880" s="69"/>
      <c r="AI2880" s="254"/>
      <c r="AO2880" s="69"/>
    </row>
    <row r="2881" s="67" customFormat="1" customHeight="1" spans="6:41">
      <c r="F2881" s="69"/>
      <c r="G2881" s="262" t="str">
        <f t="shared" si="50"/>
        <v/>
      </c>
      <c r="H2881" s="69"/>
      <c r="I2881" s="69"/>
      <c r="J2881" s="69"/>
      <c r="K2881" s="69"/>
      <c r="L2881" s="69"/>
      <c r="P2881" s="117"/>
      <c r="Q2881" s="69"/>
      <c r="R2881" s="69"/>
      <c r="S2881" s="69"/>
      <c r="T2881" s="69"/>
      <c r="AI2881" s="254"/>
      <c r="AO2881" s="69"/>
    </row>
    <row r="2882" s="67" customFormat="1" customHeight="1" spans="6:41">
      <c r="F2882" s="69"/>
      <c r="G2882" s="262" t="str">
        <f t="shared" ref="G2882:G2945" si="51">IF(H2882="","",IF(H2882=I2882,H2882,_xlfn.CONCAT(H2882,"-",I2882)))</f>
        <v/>
      </c>
      <c r="H2882" s="69"/>
      <c r="I2882" s="69"/>
      <c r="J2882" s="69"/>
      <c r="K2882" s="69"/>
      <c r="L2882" s="69"/>
      <c r="P2882" s="117"/>
      <c r="Q2882" s="69"/>
      <c r="R2882" s="69"/>
      <c r="S2882" s="69"/>
      <c r="T2882" s="69"/>
      <c r="AI2882" s="254"/>
      <c r="AO2882" s="69"/>
    </row>
    <row r="2883" s="67" customFormat="1" customHeight="1" spans="6:41">
      <c r="F2883" s="69"/>
      <c r="G2883" s="262" t="str">
        <f t="shared" si="51"/>
        <v/>
      </c>
      <c r="H2883" s="69"/>
      <c r="I2883" s="69"/>
      <c r="J2883" s="69"/>
      <c r="K2883" s="69"/>
      <c r="L2883" s="69"/>
      <c r="P2883" s="117"/>
      <c r="Q2883" s="69"/>
      <c r="R2883" s="69"/>
      <c r="S2883" s="69"/>
      <c r="T2883" s="69"/>
      <c r="AI2883" s="254"/>
      <c r="AO2883" s="69"/>
    </row>
    <row r="2884" s="67" customFormat="1" customHeight="1" spans="6:41">
      <c r="F2884" s="69"/>
      <c r="G2884" s="262" t="str">
        <f t="shared" si="51"/>
        <v/>
      </c>
      <c r="H2884" s="69"/>
      <c r="I2884" s="69"/>
      <c r="J2884" s="69"/>
      <c r="K2884" s="69"/>
      <c r="L2884" s="69"/>
      <c r="P2884" s="117"/>
      <c r="Q2884" s="69"/>
      <c r="R2884" s="69"/>
      <c r="S2884" s="69"/>
      <c r="T2884" s="69"/>
      <c r="AI2884" s="254"/>
      <c r="AO2884" s="69"/>
    </row>
    <row r="2885" s="67" customFormat="1" customHeight="1" spans="6:41">
      <c r="F2885" s="69"/>
      <c r="G2885" s="262" t="str">
        <f t="shared" si="51"/>
        <v/>
      </c>
      <c r="H2885" s="69"/>
      <c r="I2885" s="69"/>
      <c r="J2885" s="69"/>
      <c r="K2885" s="69"/>
      <c r="L2885" s="69"/>
      <c r="P2885" s="117"/>
      <c r="Q2885" s="69"/>
      <c r="R2885" s="69"/>
      <c r="S2885" s="69"/>
      <c r="T2885" s="69"/>
      <c r="AI2885" s="254"/>
      <c r="AO2885" s="69"/>
    </row>
    <row r="2886" s="67" customFormat="1" customHeight="1" spans="6:41">
      <c r="F2886" s="69"/>
      <c r="G2886" s="262" t="str">
        <f t="shared" si="51"/>
        <v/>
      </c>
      <c r="H2886" s="69"/>
      <c r="I2886" s="69"/>
      <c r="J2886" s="69"/>
      <c r="K2886" s="69"/>
      <c r="L2886" s="69"/>
      <c r="P2886" s="117"/>
      <c r="Q2886" s="69"/>
      <c r="R2886" s="69"/>
      <c r="S2886" s="69"/>
      <c r="T2886" s="69"/>
      <c r="AI2886" s="254"/>
      <c r="AO2886" s="69"/>
    </row>
    <row r="2887" s="67" customFormat="1" customHeight="1" spans="6:41">
      <c r="F2887" s="69"/>
      <c r="G2887" s="262" t="str">
        <f t="shared" si="51"/>
        <v/>
      </c>
      <c r="H2887" s="69"/>
      <c r="I2887" s="69"/>
      <c r="J2887" s="69"/>
      <c r="K2887" s="69"/>
      <c r="L2887" s="69"/>
      <c r="P2887" s="117"/>
      <c r="Q2887" s="69"/>
      <c r="R2887" s="69"/>
      <c r="S2887" s="69"/>
      <c r="T2887" s="69"/>
      <c r="AI2887" s="254"/>
      <c r="AO2887" s="69"/>
    </row>
    <row r="2888" s="67" customFormat="1" customHeight="1" spans="6:41">
      <c r="F2888" s="69"/>
      <c r="G2888" s="262" t="str">
        <f t="shared" si="51"/>
        <v/>
      </c>
      <c r="H2888" s="69"/>
      <c r="I2888" s="69"/>
      <c r="J2888" s="69"/>
      <c r="K2888" s="69"/>
      <c r="L2888" s="69"/>
      <c r="P2888" s="117"/>
      <c r="Q2888" s="69"/>
      <c r="R2888" s="69"/>
      <c r="S2888" s="69"/>
      <c r="T2888" s="69"/>
      <c r="AI2888" s="254"/>
      <c r="AO2888" s="69"/>
    </row>
    <row r="2889" s="67" customFormat="1" customHeight="1" spans="6:41">
      <c r="F2889" s="69"/>
      <c r="G2889" s="262" t="str">
        <f t="shared" si="51"/>
        <v/>
      </c>
      <c r="H2889" s="69"/>
      <c r="I2889" s="69"/>
      <c r="J2889" s="69"/>
      <c r="K2889" s="69"/>
      <c r="L2889" s="69"/>
      <c r="P2889" s="117"/>
      <c r="Q2889" s="69"/>
      <c r="R2889" s="69"/>
      <c r="S2889" s="69"/>
      <c r="T2889" s="69"/>
      <c r="AI2889" s="254"/>
      <c r="AO2889" s="69"/>
    </row>
    <row r="2890" s="67" customFormat="1" customHeight="1" spans="6:41">
      <c r="F2890" s="69"/>
      <c r="G2890" s="262" t="str">
        <f t="shared" si="51"/>
        <v/>
      </c>
      <c r="H2890" s="69"/>
      <c r="I2890" s="69"/>
      <c r="J2890" s="69"/>
      <c r="K2890" s="69"/>
      <c r="L2890" s="69"/>
      <c r="P2890" s="117"/>
      <c r="Q2890" s="69"/>
      <c r="R2890" s="69"/>
      <c r="S2890" s="69"/>
      <c r="T2890" s="69"/>
      <c r="AI2890" s="254"/>
      <c r="AO2890" s="69"/>
    </row>
    <row r="2891" s="67" customFormat="1" customHeight="1" spans="6:41">
      <c r="F2891" s="69"/>
      <c r="G2891" s="262" t="str">
        <f t="shared" si="51"/>
        <v/>
      </c>
      <c r="H2891" s="69"/>
      <c r="I2891" s="69"/>
      <c r="J2891" s="69"/>
      <c r="K2891" s="69"/>
      <c r="L2891" s="69"/>
      <c r="P2891" s="117"/>
      <c r="Q2891" s="69"/>
      <c r="R2891" s="69"/>
      <c r="S2891" s="69"/>
      <c r="T2891" s="69"/>
      <c r="AI2891" s="254"/>
      <c r="AO2891" s="69"/>
    </row>
    <row r="2892" s="67" customFormat="1" customHeight="1" spans="6:41">
      <c r="F2892" s="69"/>
      <c r="G2892" s="262" t="str">
        <f t="shared" si="51"/>
        <v/>
      </c>
      <c r="H2892" s="69"/>
      <c r="I2892" s="69"/>
      <c r="J2892" s="69"/>
      <c r="K2892" s="69"/>
      <c r="L2892" s="69"/>
      <c r="P2892" s="117"/>
      <c r="Q2892" s="69"/>
      <c r="R2892" s="69"/>
      <c r="S2892" s="69"/>
      <c r="T2892" s="69"/>
      <c r="AI2892" s="254"/>
      <c r="AO2892" s="69"/>
    </row>
    <row r="2893" s="67" customFormat="1" customHeight="1" spans="6:41">
      <c r="F2893" s="69"/>
      <c r="G2893" s="262" t="str">
        <f t="shared" si="51"/>
        <v/>
      </c>
      <c r="H2893" s="69"/>
      <c r="I2893" s="69"/>
      <c r="J2893" s="69"/>
      <c r="K2893" s="69"/>
      <c r="L2893" s="69"/>
      <c r="P2893" s="117"/>
      <c r="Q2893" s="69"/>
      <c r="R2893" s="69"/>
      <c r="S2893" s="69"/>
      <c r="T2893" s="69"/>
      <c r="AI2893" s="254"/>
      <c r="AO2893" s="69"/>
    </row>
    <row r="2894" s="67" customFormat="1" customHeight="1" spans="6:41">
      <c r="F2894" s="69"/>
      <c r="G2894" s="262" t="str">
        <f t="shared" si="51"/>
        <v/>
      </c>
      <c r="H2894" s="69"/>
      <c r="I2894" s="69"/>
      <c r="J2894" s="69"/>
      <c r="K2894" s="69"/>
      <c r="L2894" s="69"/>
      <c r="P2894" s="117"/>
      <c r="Q2894" s="69"/>
      <c r="R2894" s="69"/>
      <c r="S2894" s="69"/>
      <c r="T2894" s="69"/>
      <c r="AI2894" s="254"/>
      <c r="AO2894" s="69"/>
    </row>
    <row r="2895" s="67" customFormat="1" customHeight="1" spans="6:41">
      <c r="F2895" s="69"/>
      <c r="G2895" s="262" t="str">
        <f t="shared" si="51"/>
        <v/>
      </c>
      <c r="H2895" s="69"/>
      <c r="I2895" s="69"/>
      <c r="J2895" s="69"/>
      <c r="K2895" s="69"/>
      <c r="L2895" s="69"/>
      <c r="P2895" s="117"/>
      <c r="Q2895" s="69"/>
      <c r="R2895" s="69"/>
      <c r="S2895" s="69"/>
      <c r="T2895" s="69"/>
      <c r="AI2895" s="254"/>
      <c r="AO2895" s="69"/>
    </row>
    <row r="2896" s="67" customFormat="1" customHeight="1" spans="6:41">
      <c r="F2896" s="69"/>
      <c r="G2896" s="262" t="str">
        <f t="shared" si="51"/>
        <v/>
      </c>
      <c r="H2896" s="69"/>
      <c r="I2896" s="69"/>
      <c r="J2896" s="69"/>
      <c r="K2896" s="69"/>
      <c r="L2896" s="69"/>
      <c r="P2896" s="117"/>
      <c r="Q2896" s="69"/>
      <c r="R2896" s="69"/>
      <c r="S2896" s="69"/>
      <c r="T2896" s="69"/>
      <c r="AI2896" s="254"/>
      <c r="AO2896" s="69"/>
    </row>
    <row r="2897" s="67" customFormat="1" customHeight="1" spans="6:41">
      <c r="F2897" s="69"/>
      <c r="G2897" s="262" t="str">
        <f t="shared" si="51"/>
        <v/>
      </c>
      <c r="H2897" s="69"/>
      <c r="I2897" s="69"/>
      <c r="J2897" s="69"/>
      <c r="K2897" s="69"/>
      <c r="L2897" s="69"/>
      <c r="P2897" s="117"/>
      <c r="Q2897" s="69"/>
      <c r="R2897" s="69"/>
      <c r="S2897" s="69"/>
      <c r="T2897" s="69"/>
      <c r="AI2897" s="254"/>
      <c r="AO2897" s="69"/>
    </row>
    <row r="2898" s="67" customFormat="1" customHeight="1" spans="6:41">
      <c r="F2898" s="69"/>
      <c r="G2898" s="262" t="str">
        <f t="shared" si="51"/>
        <v/>
      </c>
      <c r="H2898" s="69"/>
      <c r="I2898" s="69"/>
      <c r="J2898" s="69"/>
      <c r="K2898" s="69"/>
      <c r="L2898" s="69"/>
      <c r="P2898" s="117"/>
      <c r="Q2898" s="69"/>
      <c r="R2898" s="69"/>
      <c r="S2898" s="69"/>
      <c r="T2898" s="69"/>
      <c r="AI2898" s="254"/>
      <c r="AO2898" s="69"/>
    </row>
    <row r="2899" s="67" customFormat="1" customHeight="1" spans="6:41">
      <c r="F2899" s="69"/>
      <c r="G2899" s="262" t="str">
        <f t="shared" si="51"/>
        <v/>
      </c>
      <c r="H2899" s="69"/>
      <c r="I2899" s="69"/>
      <c r="J2899" s="69"/>
      <c r="K2899" s="69"/>
      <c r="L2899" s="69"/>
      <c r="P2899" s="117"/>
      <c r="Q2899" s="69"/>
      <c r="R2899" s="69"/>
      <c r="S2899" s="69"/>
      <c r="T2899" s="69"/>
      <c r="AI2899" s="254"/>
      <c r="AO2899" s="69"/>
    </row>
    <row r="2900" s="67" customFormat="1" customHeight="1" spans="6:41">
      <c r="F2900" s="69"/>
      <c r="G2900" s="262" t="str">
        <f t="shared" si="51"/>
        <v/>
      </c>
      <c r="H2900" s="69"/>
      <c r="I2900" s="69"/>
      <c r="J2900" s="69"/>
      <c r="K2900" s="69"/>
      <c r="L2900" s="69"/>
      <c r="P2900" s="117"/>
      <c r="Q2900" s="69"/>
      <c r="R2900" s="69"/>
      <c r="S2900" s="69"/>
      <c r="T2900" s="69"/>
      <c r="AI2900" s="254"/>
      <c r="AO2900" s="69"/>
    </row>
    <row r="2901" s="67" customFormat="1" customHeight="1" spans="6:41">
      <c r="F2901" s="69"/>
      <c r="G2901" s="262" t="str">
        <f t="shared" si="51"/>
        <v/>
      </c>
      <c r="H2901" s="69"/>
      <c r="I2901" s="69"/>
      <c r="J2901" s="69"/>
      <c r="K2901" s="69"/>
      <c r="L2901" s="69"/>
      <c r="P2901" s="117"/>
      <c r="Q2901" s="69"/>
      <c r="R2901" s="69"/>
      <c r="S2901" s="69"/>
      <c r="T2901" s="69"/>
      <c r="AI2901" s="254"/>
      <c r="AO2901" s="69"/>
    </row>
    <row r="2902" s="67" customFormat="1" customHeight="1" spans="6:41">
      <c r="F2902" s="69"/>
      <c r="G2902" s="262" t="str">
        <f t="shared" si="51"/>
        <v/>
      </c>
      <c r="H2902" s="69"/>
      <c r="I2902" s="69"/>
      <c r="J2902" s="69"/>
      <c r="K2902" s="69"/>
      <c r="L2902" s="69"/>
      <c r="P2902" s="117"/>
      <c r="Q2902" s="69"/>
      <c r="R2902" s="69"/>
      <c r="S2902" s="69"/>
      <c r="T2902" s="69"/>
      <c r="AI2902" s="254"/>
      <c r="AO2902" s="69"/>
    </row>
    <row r="2903" s="67" customFormat="1" customHeight="1" spans="6:41">
      <c r="F2903" s="69"/>
      <c r="G2903" s="262" t="str">
        <f t="shared" si="51"/>
        <v/>
      </c>
      <c r="H2903" s="69"/>
      <c r="I2903" s="69"/>
      <c r="J2903" s="69"/>
      <c r="K2903" s="69"/>
      <c r="L2903" s="69"/>
      <c r="P2903" s="117"/>
      <c r="Q2903" s="69"/>
      <c r="R2903" s="69"/>
      <c r="S2903" s="69"/>
      <c r="T2903" s="69"/>
      <c r="AI2903" s="254"/>
      <c r="AO2903" s="69"/>
    </row>
    <row r="2904" s="67" customFormat="1" customHeight="1" spans="6:41">
      <c r="F2904" s="69"/>
      <c r="G2904" s="262" t="str">
        <f t="shared" si="51"/>
        <v/>
      </c>
      <c r="H2904" s="69"/>
      <c r="I2904" s="69"/>
      <c r="J2904" s="69"/>
      <c r="K2904" s="69"/>
      <c r="L2904" s="69"/>
      <c r="P2904" s="117"/>
      <c r="Q2904" s="69"/>
      <c r="R2904" s="69"/>
      <c r="S2904" s="69"/>
      <c r="T2904" s="69"/>
      <c r="AI2904" s="254"/>
      <c r="AO2904" s="69"/>
    </row>
    <row r="2905" s="67" customFormat="1" customHeight="1" spans="6:41">
      <c r="F2905" s="69"/>
      <c r="G2905" s="262" t="str">
        <f t="shared" si="51"/>
        <v/>
      </c>
      <c r="H2905" s="69"/>
      <c r="I2905" s="69"/>
      <c r="J2905" s="69"/>
      <c r="K2905" s="69"/>
      <c r="L2905" s="69"/>
      <c r="P2905" s="117"/>
      <c r="Q2905" s="69"/>
      <c r="R2905" s="69"/>
      <c r="S2905" s="69"/>
      <c r="T2905" s="69"/>
      <c r="AI2905" s="254"/>
      <c r="AO2905" s="69"/>
    </row>
    <row r="2906" s="67" customFormat="1" customHeight="1" spans="6:41">
      <c r="F2906" s="69"/>
      <c r="G2906" s="262" t="str">
        <f t="shared" si="51"/>
        <v/>
      </c>
      <c r="H2906" s="69"/>
      <c r="I2906" s="69"/>
      <c r="J2906" s="69"/>
      <c r="K2906" s="69"/>
      <c r="L2906" s="69"/>
      <c r="P2906" s="117"/>
      <c r="Q2906" s="69"/>
      <c r="R2906" s="69"/>
      <c r="S2906" s="69"/>
      <c r="T2906" s="69"/>
      <c r="AI2906" s="254"/>
      <c r="AO2906" s="69"/>
    </row>
    <row r="2907" s="67" customFormat="1" customHeight="1" spans="6:41">
      <c r="F2907" s="69"/>
      <c r="G2907" s="262" t="str">
        <f t="shared" si="51"/>
        <v/>
      </c>
      <c r="H2907" s="69"/>
      <c r="I2907" s="69"/>
      <c r="J2907" s="69"/>
      <c r="K2907" s="69"/>
      <c r="L2907" s="69"/>
      <c r="P2907" s="117"/>
      <c r="Q2907" s="69"/>
      <c r="R2907" s="69"/>
      <c r="S2907" s="69"/>
      <c r="T2907" s="69"/>
      <c r="AI2907" s="254"/>
      <c r="AO2907" s="69"/>
    </row>
    <row r="2908" s="67" customFormat="1" customHeight="1" spans="6:41">
      <c r="F2908" s="69"/>
      <c r="G2908" s="262" t="str">
        <f t="shared" si="51"/>
        <v/>
      </c>
      <c r="H2908" s="69"/>
      <c r="I2908" s="69"/>
      <c r="J2908" s="69"/>
      <c r="K2908" s="69"/>
      <c r="L2908" s="69"/>
      <c r="P2908" s="117"/>
      <c r="Q2908" s="69"/>
      <c r="R2908" s="69"/>
      <c r="S2908" s="69"/>
      <c r="T2908" s="69"/>
      <c r="AI2908" s="254"/>
      <c r="AO2908" s="69"/>
    </row>
    <row r="2909" s="67" customFormat="1" customHeight="1" spans="6:41">
      <c r="F2909" s="69"/>
      <c r="G2909" s="262" t="str">
        <f t="shared" si="51"/>
        <v/>
      </c>
      <c r="H2909" s="69"/>
      <c r="I2909" s="69"/>
      <c r="J2909" s="69"/>
      <c r="K2909" s="69"/>
      <c r="L2909" s="69"/>
      <c r="P2909" s="117"/>
      <c r="Q2909" s="69"/>
      <c r="R2909" s="69"/>
      <c r="S2909" s="69"/>
      <c r="T2909" s="69"/>
      <c r="AI2909" s="254"/>
      <c r="AO2909" s="69"/>
    </row>
    <row r="2910" s="67" customFormat="1" customHeight="1" spans="6:41">
      <c r="F2910" s="69"/>
      <c r="G2910" s="262" t="str">
        <f t="shared" si="51"/>
        <v/>
      </c>
      <c r="H2910" s="69"/>
      <c r="I2910" s="69"/>
      <c r="J2910" s="69"/>
      <c r="K2910" s="69"/>
      <c r="L2910" s="69"/>
      <c r="P2910" s="117"/>
      <c r="Q2910" s="69"/>
      <c r="R2910" s="69"/>
      <c r="S2910" s="69"/>
      <c r="T2910" s="69"/>
      <c r="AI2910" s="254"/>
      <c r="AO2910" s="69"/>
    </row>
    <row r="2911" s="67" customFormat="1" customHeight="1" spans="6:41">
      <c r="F2911" s="69"/>
      <c r="G2911" s="262" t="str">
        <f t="shared" si="51"/>
        <v/>
      </c>
      <c r="H2911" s="69"/>
      <c r="I2911" s="69"/>
      <c r="J2911" s="69"/>
      <c r="K2911" s="69"/>
      <c r="L2911" s="69"/>
      <c r="P2911" s="117"/>
      <c r="Q2911" s="69"/>
      <c r="R2911" s="69"/>
      <c r="S2911" s="69"/>
      <c r="T2911" s="69"/>
      <c r="AI2911" s="254"/>
      <c r="AO2911" s="69"/>
    </row>
    <row r="2912" s="67" customFormat="1" customHeight="1" spans="6:41">
      <c r="F2912" s="69"/>
      <c r="G2912" s="262" t="str">
        <f t="shared" si="51"/>
        <v/>
      </c>
      <c r="H2912" s="69"/>
      <c r="I2912" s="69"/>
      <c r="J2912" s="69"/>
      <c r="K2912" s="69"/>
      <c r="L2912" s="69"/>
      <c r="P2912" s="117"/>
      <c r="Q2912" s="69"/>
      <c r="R2912" s="69"/>
      <c r="S2912" s="69"/>
      <c r="T2912" s="69"/>
      <c r="AI2912" s="254"/>
      <c r="AO2912" s="69"/>
    </row>
    <row r="2913" s="67" customFormat="1" customHeight="1" spans="6:41">
      <c r="F2913" s="69"/>
      <c r="G2913" s="262" t="str">
        <f t="shared" si="51"/>
        <v/>
      </c>
      <c r="H2913" s="69"/>
      <c r="I2913" s="69"/>
      <c r="J2913" s="69"/>
      <c r="K2913" s="69"/>
      <c r="L2913" s="69"/>
      <c r="P2913" s="117"/>
      <c r="Q2913" s="69"/>
      <c r="R2913" s="69"/>
      <c r="S2913" s="69"/>
      <c r="T2913" s="69"/>
      <c r="AI2913" s="254"/>
      <c r="AO2913" s="69"/>
    </row>
    <row r="2914" s="67" customFormat="1" customHeight="1" spans="6:41">
      <c r="F2914" s="69"/>
      <c r="G2914" s="262" t="str">
        <f t="shared" si="51"/>
        <v/>
      </c>
      <c r="H2914" s="69"/>
      <c r="I2914" s="69"/>
      <c r="J2914" s="69"/>
      <c r="K2914" s="69"/>
      <c r="L2914" s="69"/>
      <c r="P2914" s="117"/>
      <c r="Q2914" s="69"/>
      <c r="R2914" s="69"/>
      <c r="S2914" s="69"/>
      <c r="T2914" s="69"/>
      <c r="AI2914" s="254"/>
      <c r="AO2914" s="69"/>
    </row>
    <row r="2915" s="67" customFormat="1" customHeight="1" spans="6:41">
      <c r="F2915" s="69"/>
      <c r="G2915" s="262" t="str">
        <f t="shared" si="51"/>
        <v/>
      </c>
      <c r="H2915" s="69"/>
      <c r="I2915" s="69"/>
      <c r="J2915" s="69"/>
      <c r="K2915" s="69"/>
      <c r="L2915" s="69"/>
      <c r="P2915" s="117"/>
      <c r="Q2915" s="69"/>
      <c r="R2915" s="69"/>
      <c r="S2915" s="69"/>
      <c r="T2915" s="69"/>
      <c r="AI2915" s="254"/>
      <c r="AO2915" s="69"/>
    </row>
    <row r="2916" s="67" customFormat="1" customHeight="1" spans="6:41">
      <c r="F2916" s="69"/>
      <c r="G2916" s="262" t="str">
        <f t="shared" si="51"/>
        <v/>
      </c>
      <c r="H2916" s="69"/>
      <c r="I2916" s="69"/>
      <c r="J2916" s="69"/>
      <c r="K2916" s="69"/>
      <c r="L2916" s="69"/>
      <c r="P2916" s="117"/>
      <c r="Q2916" s="69"/>
      <c r="R2916" s="69"/>
      <c r="S2916" s="69"/>
      <c r="T2916" s="69"/>
      <c r="AI2916" s="254"/>
      <c r="AO2916" s="69"/>
    </row>
    <row r="2917" s="67" customFormat="1" customHeight="1" spans="6:41">
      <c r="F2917" s="69"/>
      <c r="G2917" s="262" t="str">
        <f t="shared" si="51"/>
        <v/>
      </c>
      <c r="H2917" s="69"/>
      <c r="I2917" s="69"/>
      <c r="J2917" s="69"/>
      <c r="K2917" s="69"/>
      <c r="L2917" s="69"/>
      <c r="P2917" s="117"/>
      <c r="Q2917" s="69"/>
      <c r="R2917" s="69"/>
      <c r="S2917" s="69"/>
      <c r="T2917" s="69"/>
      <c r="AI2917" s="254"/>
      <c r="AO2917" s="69"/>
    </row>
    <row r="2918" s="67" customFormat="1" customHeight="1" spans="6:41">
      <c r="F2918" s="69"/>
      <c r="G2918" s="262" t="str">
        <f t="shared" si="51"/>
        <v/>
      </c>
      <c r="H2918" s="69"/>
      <c r="I2918" s="69"/>
      <c r="J2918" s="69"/>
      <c r="K2918" s="69"/>
      <c r="L2918" s="69"/>
      <c r="P2918" s="117"/>
      <c r="Q2918" s="69"/>
      <c r="R2918" s="69"/>
      <c r="S2918" s="69"/>
      <c r="T2918" s="69"/>
      <c r="AI2918" s="254"/>
      <c r="AO2918" s="69"/>
    </row>
    <row r="2919" s="67" customFormat="1" customHeight="1" spans="6:41">
      <c r="F2919" s="69"/>
      <c r="G2919" s="262" t="str">
        <f t="shared" si="51"/>
        <v/>
      </c>
      <c r="H2919" s="69"/>
      <c r="I2919" s="69"/>
      <c r="J2919" s="69"/>
      <c r="K2919" s="69"/>
      <c r="L2919" s="69"/>
      <c r="P2919" s="117"/>
      <c r="Q2919" s="69"/>
      <c r="R2919" s="69"/>
      <c r="S2919" s="69"/>
      <c r="T2919" s="69"/>
      <c r="AI2919" s="254"/>
      <c r="AO2919" s="69"/>
    </row>
    <row r="2920" s="67" customFormat="1" customHeight="1" spans="6:41">
      <c r="F2920" s="69"/>
      <c r="G2920" s="262" t="str">
        <f t="shared" si="51"/>
        <v/>
      </c>
      <c r="H2920" s="69"/>
      <c r="I2920" s="69"/>
      <c r="J2920" s="69"/>
      <c r="K2920" s="69"/>
      <c r="L2920" s="69"/>
      <c r="P2920" s="117"/>
      <c r="Q2920" s="69"/>
      <c r="R2920" s="69"/>
      <c r="S2920" s="69"/>
      <c r="T2920" s="69"/>
      <c r="AI2920" s="254"/>
      <c r="AO2920" s="69"/>
    </row>
    <row r="2921" s="67" customFormat="1" customHeight="1" spans="6:41">
      <c r="F2921" s="69"/>
      <c r="G2921" s="262" t="str">
        <f t="shared" si="51"/>
        <v/>
      </c>
      <c r="H2921" s="69"/>
      <c r="I2921" s="69"/>
      <c r="J2921" s="69"/>
      <c r="K2921" s="69"/>
      <c r="L2921" s="69"/>
      <c r="P2921" s="117"/>
      <c r="Q2921" s="69"/>
      <c r="R2921" s="69"/>
      <c r="S2921" s="69"/>
      <c r="T2921" s="69"/>
      <c r="AI2921" s="254"/>
      <c r="AO2921" s="69"/>
    </row>
    <row r="2922" s="67" customFormat="1" customHeight="1" spans="6:41">
      <c r="F2922" s="69"/>
      <c r="G2922" s="262" t="str">
        <f t="shared" si="51"/>
        <v/>
      </c>
      <c r="H2922" s="69"/>
      <c r="I2922" s="69"/>
      <c r="J2922" s="69"/>
      <c r="K2922" s="69"/>
      <c r="L2922" s="69"/>
      <c r="P2922" s="117"/>
      <c r="Q2922" s="69"/>
      <c r="R2922" s="69"/>
      <c r="S2922" s="69"/>
      <c r="T2922" s="69"/>
      <c r="AI2922" s="254"/>
      <c r="AO2922" s="69"/>
    </row>
    <row r="2923" s="67" customFormat="1" customHeight="1" spans="6:41">
      <c r="F2923" s="69"/>
      <c r="G2923" s="262" t="str">
        <f t="shared" si="51"/>
        <v/>
      </c>
      <c r="H2923" s="69"/>
      <c r="I2923" s="69"/>
      <c r="J2923" s="69"/>
      <c r="K2923" s="69"/>
      <c r="L2923" s="69"/>
      <c r="P2923" s="117"/>
      <c r="Q2923" s="69"/>
      <c r="R2923" s="69"/>
      <c r="S2923" s="69"/>
      <c r="T2923" s="69"/>
      <c r="AI2923" s="254"/>
      <c r="AO2923" s="69"/>
    </row>
    <row r="2924" s="67" customFormat="1" customHeight="1" spans="6:41">
      <c r="F2924" s="69"/>
      <c r="G2924" s="262" t="str">
        <f t="shared" si="51"/>
        <v/>
      </c>
      <c r="H2924" s="69"/>
      <c r="I2924" s="69"/>
      <c r="J2924" s="69"/>
      <c r="K2924" s="69"/>
      <c r="L2924" s="69"/>
      <c r="P2924" s="117"/>
      <c r="Q2924" s="69"/>
      <c r="R2924" s="69"/>
      <c r="S2924" s="69"/>
      <c r="T2924" s="69"/>
      <c r="AI2924" s="254"/>
      <c r="AO2924" s="69"/>
    </row>
    <row r="2925" s="67" customFormat="1" customHeight="1" spans="6:41">
      <c r="F2925" s="69"/>
      <c r="G2925" s="262" t="str">
        <f t="shared" si="51"/>
        <v/>
      </c>
      <c r="H2925" s="69"/>
      <c r="I2925" s="69"/>
      <c r="J2925" s="69"/>
      <c r="K2925" s="69"/>
      <c r="L2925" s="69"/>
      <c r="P2925" s="117"/>
      <c r="Q2925" s="69"/>
      <c r="R2925" s="69"/>
      <c r="S2925" s="69"/>
      <c r="T2925" s="69"/>
      <c r="AI2925" s="254"/>
      <c r="AO2925" s="69"/>
    </row>
    <row r="2926" s="67" customFormat="1" customHeight="1" spans="6:41">
      <c r="F2926" s="69"/>
      <c r="G2926" s="262" t="str">
        <f t="shared" si="51"/>
        <v/>
      </c>
      <c r="H2926" s="69"/>
      <c r="I2926" s="69"/>
      <c r="J2926" s="69"/>
      <c r="K2926" s="69"/>
      <c r="L2926" s="69"/>
      <c r="P2926" s="117"/>
      <c r="Q2926" s="69"/>
      <c r="R2926" s="69"/>
      <c r="S2926" s="69"/>
      <c r="T2926" s="69"/>
      <c r="AI2926" s="254"/>
      <c r="AO2926" s="69"/>
    </row>
    <row r="2927" s="67" customFormat="1" customHeight="1" spans="6:41">
      <c r="F2927" s="69"/>
      <c r="G2927" s="262" t="str">
        <f t="shared" si="51"/>
        <v/>
      </c>
      <c r="H2927" s="69"/>
      <c r="I2927" s="69"/>
      <c r="J2927" s="69"/>
      <c r="K2927" s="69"/>
      <c r="L2927" s="69"/>
      <c r="P2927" s="117"/>
      <c r="Q2927" s="69"/>
      <c r="R2927" s="69"/>
      <c r="S2927" s="69"/>
      <c r="T2927" s="69"/>
      <c r="AI2927" s="254"/>
      <c r="AO2927" s="69"/>
    </row>
    <row r="2928" s="67" customFormat="1" customHeight="1" spans="6:41">
      <c r="F2928" s="69"/>
      <c r="G2928" s="262" t="str">
        <f t="shared" si="51"/>
        <v/>
      </c>
      <c r="H2928" s="69"/>
      <c r="I2928" s="69"/>
      <c r="J2928" s="69"/>
      <c r="K2928" s="69"/>
      <c r="L2928" s="69"/>
      <c r="P2928" s="117"/>
      <c r="Q2928" s="69"/>
      <c r="R2928" s="69"/>
      <c r="S2928" s="69"/>
      <c r="T2928" s="69"/>
      <c r="AI2928" s="254"/>
      <c r="AO2928" s="69"/>
    </row>
    <row r="2929" s="67" customFormat="1" customHeight="1" spans="6:41">
      <c r="F2929" s="69"/>
      <c r="G2929" s="262" t="str">
        <f t="shared" si="51"/>
        <v/>
      </c>
      <c r="H2929" s="69"/>
      <c r="I2929" s="69"/>
      <c r="J2929" s="69"/>
      <c r="K2929" s="69"/>
      <c r="L2929" s="69"/>
      <c r="P2929" s="117"/>
      <c r="Q2929" s="69"/>
      <c r="R2929" s="69"/>
      <c r="S2929" s="69"/>
      <c r="T2929" s="69"/>
      <c r="AI2929" s="254"/>
      <c r="AO2929" s="69"/>
    </row>
    <row r="2930" s="67" customFormat="1" customHeight="1" spans="6:41">
      <c r="F2930" s="69"/>
      <c r="G2930" s="262" t="str">
        <f t="shared" si="51"/>
        <v/>
      </c>
      <c r="H2930" s="69"/>
      <c r="I2930" s="69"/>
      <c r="J2930" s="69"/>
      <c r="K2930" s="69"/>
      <c r="L2930" s="69"/>
      <c r="P2930" s="117"/>
      <c r="Q2930" s="69"/>
      <c r="R2930" s="69"/>
      <c r="S2930" s="69"/>
      <c r="T2930" s="69"/>
      <c r="AI2930" s="254"/>
      <c r="AO2930" s="69"/>
    </row>
    <row r="2931" s="67" customFormat="1" customHeight="1" spans="6:41">
      <c r="F2931" s="69"/>
      <c r="G2931" s="262" t="str">
        <f t="shared" si="51"/>
        <v/>
      </c>
      <c r="H2931" s="69"/>
      <c r="I2931" s="69"/>
      <c r="J2931" s="69"/>
      <c r="K2931" s="69"/>
      <c r="L2931" s="69"/>
      <c r="P2931" s="117"/>
      <c r="Q2931" s="69"/>
      <c r="R2931" s="69"/>
      <c r="S2931" s="69"/>
      <c r="T2931" s="69"/>
      <c r="AI2931" s="254"/>
      <c r="AO2931" s="69"/>
    </row>
    <row r="2932" s="67" customFormat="1" customHeight="1" spans="6:41">
      <c r="F2932" s="69"/>
      <c r="G2932" s="262" t="str">
        <f t="shared" si="51"/>
        <v/>
      </c>
      <c r="H2932" s="69"/>
      <c r="I2932" s="69"/>
      <c r="J2932" s="69"/>
      <c r="K2932" s="69"/>
      <c r="L2932" s="69"/>
      <c r="P2932" s="117"/>
      <c r="Q2932" s="69"/>
      <c r="R2932" s="69"/>
      <c r="S2932" s="69"/>
      <c r="T2932" s="69"/>
      <c r="AI2932" s="254"/>
      <c r="AO2932" s="69"/>
    </row>
    <row r="2933" s="67" customFormat="1" customHeight="1" spans="6:41">
      <c r="F2933" s="69"/>
      <c r="G2933" s="262" t="str">
        <f t="shared" si="51"/>
        <v/>
      </c>
      <c r="H2933" s="69"/>
      <c r="I2933" s="69"/>
      <c r="J2933" s="69"/>
      <c r="K2933" s="69"/>
      <c r="L2933" s="69"/>
      <c r="P2933" s="117"/>
      <c r="Q2933" s="69"/>
      <c r="R2933" s="69"/>
      <c r="S2933" s="69"/>
      <c r="T2933" s="69"/>
      <c r="AI2933" s="254"/>
      <c r="AO2933" s="69"/>
    </row>
    <row r="2934" s="67" customFormat="1" customHeight="1" spans="6:41">
      <c r="F2934" s="69"/>
      <c r="G2934" s="262" t="str">
        <f t="shared" si="51"/>
        <v/>
      </c>
      <c r="H2934" s="69"/>
      <c r="I2934" s="69"/>
      <c r="J2934" s="69"/>
      <c r="K2934" s="69"/>
      <c r="L2934" s="69"/>
      <c r="P2934" s="117"/>
      <c r="Q2934" s="69"/>
      <c r="R2934" s="69"/>
      <c r="S2934" s="69"/>
      <c r="T2934" s="69"/>
      <c r="AI2934" s="254"/>
      <c r="AO2934" s="69"/>
    </row>
    <row r="2935" s="67" customFormat="1" customHeight="1" spans="6:41">
      <c r="F2935" s="69"/>
      <c r="G2935" s="262" t="str">
        <f t="shared" si="51"/>
        <v/>
      </c>
      <c r="H2935" s="69"/>
      <c r="I2935" s="69"/>
      <c r="J2935" s="69"/>
      <c r="K2935" s="69"/>
      <c r="L2935" s="69"/>
      <c r="P2935" s="117"/>
      <c r="Q2935" s="69"/>
      <c r="R2935" s="69"/>
      <c r="S2935" s="69"/>
      <c r="T2935" s="69"/>
      <c r="AI2935" s="254"/>
      <c r="AO2935" s="69"/>
    </row>
    <row r="2936" s="67" customFormat="1" customHeight="1" spans="6:41">
      <c r="F2936" s="69"/>
      <c r="G2936" s="262" t="str">
        <f t="shared" si="51"/>
        <v/>
      </c>
      <c r="H2936" s="69"/>
      <c r="I2936" s="69"/>
      <c r="J2936" s="69"/>
      <c r="K2936" s="69"/>
      <c r="L2936" s="69"/>
      <c r="P2936" s="117"/>
      <c r="Q2936" s="69"/>
      <c r="R2936" s="69"/>
      <c r="S2936" s="69"/>
      <c r="T2936" s="69"/>
      <c r="AI2936" s="254"/>
      <c r="AO2936" s="69"/>
    </row>
    <row r="2937" s="67" customFormat="1" customHeight="1" spans="6:41">
      <c r="F2937" s="69"/>
      <c r="G2937" s="262" t="str">
        <f t="shared" si="51"/>
        <v/>
      </c>
      <c r="H2937" s="69"/>
      <c r="I2937" s="69"/>
      <c r="J2937" s="69"/>
      <c r="K2937" s="69"/>
      <c r="L2937" s="69"/>
      <c r="P2937" s="117"/>
      <c r="Q2937" s="69"/>
      <c r="R2937" s="69"/>
      <c r="S2937" s="69"/>
      <c r="T2937" s="69"/>
      <c r="AI2937" s="254"/>
      <c r="AO2937" s="69"/>
    </row>
    <row r="2938" s="67" customFormat="1" customHeight="1" spans="6:41">
      <c r="F2938" s="69"/>
      <c r="G2938" s="262" t="str">
        <f t="shared" si="51"/>
        <v/>
      </c>
      <c r="H2938" s="69"/>
      <c r="I2938" s="69"/>
      <c r="J2938" s="69"/>
      <c r="K2938" s="69"/>
      <c r="L2938" s="69"/>
      <c r="P2938" s="117"/>
      <c r="Q2938" s="69"/>
      <c r="R2938" s="69"/>
      <c r="S2938" s="69"/>
      <c r="T2938" s="69"/>
      <c r="AI2938" s="254"/>
      <c r="AO2938" s="69"/>
    </row>
    <row r="2939" s="67" customFormat="1" customHeight="1" spans="6:41">
      <c r="F2939" s="69"/>
      <c r="G2939" s="262" t="str">
        <f t="shared" si="51"/>
        <v/>
      </c>
      <c r="H2939" s="69"/>
      <c r="I2939" s="69"/>
      <c r="J2939" s="69"/>
      <c r="K2939" s="69"/>
      <c r="L2939" s="69"/>
      <c r="P2939" s="117"/>
      <c r="Q2939" s="69"/>
      <c r="R2939" s="69"/>
      <c r="S2939" s="69"/>
      <c r="T2939" s="69"/>
      <c r="AI2939" s="254"/>
      <c r="AO2939" s="69"/>
    </row>
    <row r="2940" s="67" customFormat="1" customHeight="1" spans="6:41">
      <c r="F2940" s="69"/>
      <c r="G2940" s="262" t="str">
        <f t="shared" si="51"/>
        <v/>
      </c>
      <c r="H2940" s="69"/>
      <c r="I2940" s="69"/>
      <c r="J2940" s="69"/>
      <c r="K2940" s="69"/>
      <c r="L2940" s="69"/>
      <c r="P2940" s="117"/>
      <c r="Q2940" s="69"/>
      <c r="R2940" s="69"/>
      <c r="S2940" s="69"/>
      <c r="T2940" s="69"/>
      <c r="AI2940" s="254"/>
      <c r="AO2940" s="69"/>
    </row>
    <row r="2941" s="67" customFormat="1" customHeight="1" spans="6:41">
      <c r="F2941" s="69"/>
      <c r="G2941" s="262" t="str">
        <f t="shared" si="51"/>
        <v/>
      </c>
      <c r="H2941" s="69"/>
      <c r="I2941" s="69"/>
      <c r="J2941" s="69"/>
      <c r="K2941" s="69"/>
      <c r="L2941" s="69"/>
      <c r="P2941" s="117"/>
      <c r="Q2941" s="69"/>
      <c r="R2941" s="69"/>
      <c r="S2941" s="69"/>
      <c r="T2941" s="69"/>
      <c r="AI2941" s="254"/>
      <c r="AO2941" s="69"/>
    </row>
    <row r="2942" s="67" customFormat="1" customHeight="1" spans="6:41">
      <c r="F2942" s="69"/>
      <c r="G2942" s="262" t="str">
        <f t="shared" si="51"/>
        <v/>
      </c>
      <c r="H2942" s="69"/>
      <c r="I2942" s="69"/>
      <c r="J2942" s="69"/>
      <c r="K2942" s="69"/>
      <c r="L2942" s="69"/>
      <c r="P2942" s="117"/>
      <c r="Q2942" s="69"/>
      <c r="R2942" s="69"/>
      <c r="S2942" s="69"/>
      <c r="T2942" s="69"/>
      <c r="AI2942" s="254"/>
      <c r="AO2942" s="69"/>
    </row>
    <row r="2943" s="67" customFormat="1" customHeight="1" spans="6:41">
      <c r="F2943" s="69"/>
      <c r="G2943" s="262" t="str">
        <f t="shared" si="51"/>
        <v/>
      </c>
      <c r="H2943" s="69"/>
      <c r="I2943" s="69"/>
      <c r="J2943" s="69"/>
      <c r="K2943" s="69"/>
      <c r="L2943" s="69"/>
      <c r="P2943" s="117"/>
      <c r="Q2943" s="69"/>
      <c r="R2943" s="69"/>
      <c r="S2943" s="69"/>
      <c r="T2943" s="69"/>
      <c r="AI2943" s="254"/>
      <c r="AO2943" s="69"/>
    </row>
    <row r="2944" s="67" customFormat="1" customHeight="1" spans="6:41">
      <c r="F2944" s="69"/>
      <c r="G2944" s="262" t="str">
        <f t="shared" si="51"/>
        <v/>
      </c>
      <c r="H2944" s="69"/>
      <c r="I2944" s="69"/>
      <c r="J2944" s="69"/>
      <c r="K2944" s="69"/>
      <c r="L2944" s="69"/>
      <c r="P2944" s="117"/>
      <c r="Q2944" s="69"/>
      <c r="R2944" s="69"/>
      <c r="S2944" s="69"/>
      <c r="T2944" s="69"/>
      <c r="AI2944" s="254"/>
      <c r="AO2944" s="69"/>
    </row>
    <row r="2945" s="67" customFormat="1" customHeight="1" spans="6:41">
      <c r="F2945" s="69"/>
      <c r="G2945" s="262" t="str">
        <f t="shared" si="51"/>
        <v/>
      </c>
      <c r="H2945" s="69"/>
      <c r="I2945" s="69"/>
      <c r="J2945" s="69"/>
      <c r="K2945" s="69"/>
      <c r="L2945" s="69"/>
      <c r="P2945" s="117"/>
      <c r="Q2945" s="69"/>
      <c r="R2945" s="69"/>
      <c r="S2945" s="69"/>
      <c r="T2945" s="69"/>
      <c r="AI2945" s="254"/>
      <c r="AO2945" s="69"/>
    </row>
    <row r="2946" s="67" customFormat="1" customHeight="1" spans="6:41">
      <c r="F2946" s="69"/>
      <c r="G2946" s="262" t="str">
        <f t="shared" ref="G2946:G3009" si="52">IF(H2946="","",IF(H2946=I2946,H2946,_xlfn.CONCAT(H2946,"-",I2946)))</f>
        <v/>
      </c>
      <c r="H2946" s="69"/>
      <c r="I2946" s="69"/>
      <c r="J2946" s="69"/>
      <c r="K2946" s="69"/>
      <c r="L2946" s="69"/>
      <c r="P2946" s="117"/>
      <c r="Q2946" s="69"/>
      <c r="R2946" s="69"/>
      <c r="S2946" s="69"/>
      <c r="T2946" s="69"/>
      <c r="AI2946" s="254"/>
      <c r="AO2946" s="69"/>
    </row>
    <row r="2947" s="67" customFormat="1" customHeight="1" spans="6:41">
      <c r="F2947" s="69"/>
      <c r="G2947" s="262" t="str">
        <f t="shared" si="52"/>
        <v/>
      </c>
      <c r="H2947" s="69"/>
      <c r="I2947" s="69"/>
      <c r="J2947" s="69"/>
      <c r="K2947" s="69"/>
      <c r="L2947" s="69"/>
      <c r="P2947" s="117"/>
      <c r="Q2947" s="69"/>
      <c r="R2947" s="69"/>
      <c r="S2947" s="69"/>
      <c r="T2947" s="69"/>
      <c r="AI2947" s="254"/>
      <c r="AO2947" s="69"/>
    </row>
    <row r="2948" s="67" customFormat="1" customHeight="1" spans="6:41">
      <c r="F2948" s="69"/>
      <c r="G2948" s="262" t="str">
        <f t="shared" si="52"/>
        <v/>
      </c>
      <c r="H2948" s="69"/>
      <c r="I2948" s="69"/>
      <c r="J2948" s="69"/>
      <c r="K2948" s="69"/>
      <c r="L2948" s="69"/>
      <c r="P2948" s="117"/>
      <c r="Q2948" s="69"/>
      <c r="R2948" s="69"/>
      <c r="S2948" s="69"/>
      <c r="T2948" s="69"/>
      <c r="AI2948" s="254"/>
      <c r="AO2948" s="69"/>
    </row>
    <row r="2949" s="67" customFormat="1" customHeight="1" spans="6:41">
      <c r="F2949" s="69"/>
      <c r="G2949" s="262" t="str">
        <f t="shared" si="52"/>
        <v/>
      </c>
      <c r="H2949" s="69"/>
      <c r="I2949" s="69"/>
      <c r="J2949" s="69"/>
      <c r="K2949" s="69"/>
      <c r="L2949" s="69"/>
      <c r="P2949" s="117"/>
      <c r="Q2949" s="69"/>
      <c r="R2949" s="69"/>
      <c r="S2949" s="69"/>
      <c r="T2949" s="69"/>
      <c r="AI2949" s="254"/>
      <c r="AO2949" s="69"/>
    </row>
    <row r="2950" s="67" customFormat="1" customHeight="1" spans="6:41">
      <c r="F2950" s="69"/>
      <c r="G2950" s="262" t="str">
        <f t="shared" si="52"/>
        <v/>
      </c>
      <c r="H2950" s="69"/>
      <c r="I2950" s="69"/>
      <c r="J2950" s="69"/>
      <c r="K2950" s="69"/>
      <c r="L2950" s="69"/>
      <c r="P2950" s="117"/>
      <c r="Q2950" s="69"/>
      <c r="R2950" s="69"/>
      <c r="S2950" s="69"/>
      <c r="T2950" s="69"/>
      <c r="AI2950" s="254"/>
      <c r="AO2950" s="69"/>
    </row>
    <row r="2951" s="67" customFormat="1" customHeight="1" spans="6:41">
      <c r="F2951" s="69"/>
      <c r="G2951" s="262" t="str">
        <f t="shared" si="52"/>
        <v/>
      </c>
      <c r="H2951" s="69"/>
      <c r="I2951" s="69"/>
      <c r="J2951" s="69"/>
      <c r="K2951" s="69"/>
      <c r="L2951" s="69"/>
      <c r="P2951" s="117"/>
      <c r="Q2951" s="69"/>
      <c r="R2951" s="69"/>
      <c r="S2951" s="69"/>
      <c r="T2951" s="69"/>
      <c r="AI2951" s="254"/>
      <c r="AO2951" s="69"/>
    </row>
    <row r="2952" s="67" customFormat="1" customHeight="1" spans="6:41">
      <c r="F2952" s="69"/>
      <c r="G2952" s="262" t="str">
        <f t="shared" si="52"/>
        <v/>
      </c>
      <c r="H2952" s="69"/>
      <c r="I2952" s="69"/>
      <c r="J2952" s="69"/>
      <c r="K2952" s="69"/>
      <c r="L2952" s="69"/>
      <c r="P2952" s="117"/>
      <c r="Q2952" s="69"/>
      <c r="R2952" s="69"/>
      <c r="S2952" s="69"/>
      <c r="T2952" s="69"/>
      <c r="AI2952" s="254"/>
      <c r="AO2952" s="69"/>
    </row>
    <row r="2953" s="67" customFormat="1" customHeight="1" spans="6:41">
      <c r="F2953" s="69"/>
      <c r="G2953" s="262" t="str">
        <f t="shared" si="52"/>
        <v/>
      </c>
      <c r="H2953" s="69"/>
      <c r="I2953" s="69"/>
      <c r="J2953" s="69"/>
      <c r="K2953" s="69"/>
      <c r="L2953" s="69"/>
      <c r="P2953" s="117"/>
      <c r="Q2953" s="69"/>
      <c r="R2953" s="69"/>
      <c r="S2953" s="69"/>
      <c r="T2953" s="69"/>
      <c r="AI2953" s="254"/>
      <c r="AO2953" s="69"/>
    </row>
    <row r="2954" s="67" customFormat="1" customHeight="1" spans="6:41">
      <c r="F2954" s="69"/>
      <c r="G2954" s="262" t="str">
        <f t="shared" si="52"/>
        <v/>
      </c>
      <c r="H2954" s="69"/>
      <c r="I2954" s="69"/>
      <c r="J2954" s="69"/>
      <c r="K2954" s="69"/>
      <c r="L2954" s="69"/>
      <c r="P2954" s="117"/>
      <c r="Q2954" s="69"/>
      <c r="R2954" s="69"/>
      <c r="S2954" s="69"/>
      <c r="T2954" s="69"/>
      <c r="AI2954" s="254"/>
      <c r="AO2954" s="69"/>
    </row>
    <row r="2955" s="67" customFormat="1" customHeight="1" spans="6:41">
      <c r="F2955" s="69"/>
      <c r="G2955" s="262" t="str">
        <f t="shared" si="52"/>
        <v/>
      </c>
      <c r="H2955" s="69"/>
      <c r="I2955" s="69"/>
      <c r="J2955" s="69"/>
      <c r="K2955" s="69"/>
      <c r="L2955" s="69"/>
      <c r="P2955" s="117"/>
      <c r="Q2955" s="69"/>
      <c r="R2955" s="69"/>
      <c r="S2955" s="69"/>
      <c r="T2955" s="69"/>
      <c r="AI2955" s="254"/>
      <c r="AO2955" s="69"/>
    </row>
    <row r="2956" s="67" customFormat="1" customHeight="1" spans="6:41">
      <c r="F2956" s="69"/>
      <c r="G2956" s="262" t="str">
        <f t="shared" si="52"/>
        <v/>
      </c>
      <c r="H2956" s="69"/>
      <c r="I2956" s="69"/>
      <c r="J2956" s="69"/>
      <c r="K2956" s="69"/>
      <c r="L2956" s="69"/>
      <c r="P2956" s="117"/>
      <c r="Q2956" s="69"/>
      <c r="R2956" s="69"/>
      <c r="S2956" s="69"/>
      <c r="T2956" s="69"/>
      <c r="AI2956" s="254"/>
      <c r="AO2956" s="69"/>
    </row>
    <row r="2957" s="67" customFormat="1" customHeight="1" spans="6:41">
      <c r="F2957" s="69"/>
      <c r="G2957" s="262" t="str">
        <f t="shared" si="52"/>
        <v/>
      </c>
      <c r="H2957" s="69"/>
      <c r="I2957" s="69"/>
      <c r="J2957" s="69"/>
      <c r="K2957" s="69"/>
      <c r="L2957" s="69"/>
      <c r="P2957" s="117"/>
      <c r="Q2957" s="69"/>
      <c r="R2957" s="69"/>
      <c r="S2957" s="69"/>
      <c r="T2957" s="69"/>
      <c r="AI2957" s="254"/>
      <c r="AO2957" s="69"/>
    </row>
    <row r="2958" s="67" customFormat="1" customHeight="1" spans="6:41">
      <c r="F2958" s="69"/>
      <c r="G2958" s="262" t="str">
        <f t="shared" si="52"/>
        <v/>
      </c>
      <c r="H2958" s="69"/>
      <c r="I2958" s="69"/>
      <c r="J2958" s="69"/>
      <c r="K2958" s="69"/>
      <c r="L2958" s="69"/>
      <c r="P2958" s="117"/>
      <c r="Q2958" s="69"/>
      <c r="R2958" s="69"/>
      <c r="S2958" s="69"/>
      <c r="T2958" s="69"/>
      <c r="AI2958" s="254"/>
      <c r="AO2958" s="69"/>
    </row>
    <row r="2959" s="67" customFormat="1" customHeight="1" spans="6:41">
      <c r="F2959" s="69"/>
      <c r="G2959" s="262" t="str">
        <f t="shared" si="52"/>
        <v/>
      </c>
      <c r="H2959" s="69"/>
      <c r="I2959" s="69"/>
      <c r="J2959" s="69"/>
      <c r="K2959" s="69"/>
      <c r="L2959" s="69"/>
      <c r="P2959" s="117"/>
      <c r="Q2959" s="69"/>
      <c r="R2959" s="69"/>
      <c r="S2959" s="69"/>
      <c r="T2959" s="69"/>
      <c r="AI2959" s="254"/>
      <c r="AO2959" s="69"/>
    </row>
    <row r="2960" s="67" customFormat="1" customHeight="1" spans="6:41">
      <c r="F2960" s="69"/>
      <c r="G2960" s="262" t="str">
        <f t="shared" si="52"/>
        <v/>
      </c>
      <c r="H2960" s="69"/>
      <c r="I2960" s="69"/>
      <c r="J2960" s="69"/>
      <c r="K2960" s="69"/>
      <c r="L2960" s="69"/>
      <c r="P2960" s="117"/>
      <c r="Q2960" s="69"/>
      <c r="R2960" s="69"/>
      <c r="S2960" s="69"/>
      <c r="T2960" s="69"/>
      <c r="AI2960" s="254"/>
      <c r="AO2960" s="69"/>
    </row>
    <row r="2961" s="67" customFormat="1" customHeight="1" spans="6:41">
      <c r="F2961" s="69"/>
      <c r="G2961" s="262" t="str">
        <f t="shared" si="52"/>
        <v/>
      </c>
      <c r="H2961" s="69"/>
      <c r="I2961" s="69"/>
      <c r="J2961" s="69"/>
      <c r="K2961" s="69"/>
      <c r="L2961" s="69"/>
      <c r="P2961" s="117"/>
      <c r="Q2961" s="69"/>
      <c r="R2961" s="69"/>
      <c r="S2961" s="69"/>
      <c r="T2961" s="69"/>
      <c r="AI2961" s="254"/>
      <c r="AO2961" s="69"/>
    </row>
    <row r="2962" s="67" customFormat="1" customHeight="1" spans="6:41">
      <c r="F2962" s="69"/>
      <c r="G2962" s="262" t="str">
        <f t="shared" si="52"/>
        <v/>
      </c>
      <c r="H2962" s="69"/>
      <c r="I2962" s="69"/>
      <c r="J2962" s="69"/>
      <c r="K2962" s="69"/>
      <c r="L2962" s="69"/>
      <c r="P2962" s="117"/>
      <c r="Q2962" s="69"/>
      <c r="R2962" s="69"/>
      <c r="S2962" s="69"/>
      <c r="T2962" s="69"/>
      <c r="AI2962" s="254"/>
      <c r="AO2962" s="69"/>
    </row>
    <row r="2963" s="67" customFormat="1" customHeight="1" spans="6:41">
      <c r="F2963" s="69"/>
      <c r="G2963" s="262" t="str">
        <f t="shared" si="52"/>
        <v/>
      </c>
      <c r="H2963" s="69"/>
      <c r="I2963" s="69"/>
      <c r="J2963" s="69"/>
      <c r="K2963" s="69"/>
      <c r="L2963" s="69"/>
      <c r="P2963" s="117"/>
      <c r="Q2963" s="69"/>
      <c r="R2963" s="69"/>
      <c r="S2963" s="69"/>
      <c r="T2963" s="69"/>
      <c r="AI2963" s="254"/>
      <c r="AO2963" s="69"/>
    </row>
    <row r="2964" s="67" customFormat="1" customHeight="1" spans="6:41">
      <c r="F2964" s="69"/>
      <c r="G2964" s="262" t="str">
        <f t="shared" si="52"/>
        <v/>
      </c>
      <c r="H2964" s="69"/>
      <c r="I2964" s="69"/>
      <c r="J2964" s="69"/>
      <c r="K2964" s="69"/>
      <c r="L2964" s="69"/>
      <c r="P2964" s="117"/>
      <c r="Q2964" s="69"/>
      <c r="R2964" s="69"/>
      <c r="S2964" s="69"/>
      <c r="T2964" s="69"/>
      <c r="AI2964" s="254"/>
      <c r="AO2964" s="69"/>
    </row>
    <row r="2965" s="67" customFormat="1" customHeight="1" spans="6:41">
      <c r="F2965" s="69"/>
      <c r="G2965" s="262" t="str">
        <f t="shared" si="52"/>
        <v/>
      </c>
      <c r="H2965" s="69"/>
      <c r="I2965" s="69"/>
      <c r="J2965" s="69"/>
      <c r="K2965" s="69"/>
      <c r="L2965" s="69"/>
      <c r="P2965" s="117"/>
      <c r="Q2965" s="69"/>
      <c r="R2965" s="69"/>
      <c r="S2965" s="69"/>
      <c r="T2965" s="69"/>
      <c r="AI2965" s="254"/>
      <c r="AO2965" s="69"/>
    </row>
    <row r="2966" s="67" customFormat="1" customHeight="1" spans="6:41">
      <c r="F2966" s="69"/>
      <c r="G2966" s="262" t="str">
        <f t="shared" si="52"/>
        <v/>
      </c>
      <c r="H2966" s="69"/>
      <c r="I2966" s="69"/>
      <c r="J2966" s="69"/>
      <c r="K2966" s="69"/>
      <c r="L2966" s="69"/>
      <c r="P2966" s="117"/>
      <c r="Q2966" s="69"/>
      <c r="R2966" s="69"/>
      <c r="S2966" s="69"/>
      <c r="T2966" s="69"/>
      <c r="AI2966" s="254"/>
      <c r="AO2966" s="69"/>
    </row>
    <row r="2967" s="67" customFormat="1" customHeight="1" spans="6:41">
      <c r="F2967" s="69"/>
      <c r="G2967" s="262" t="str">
        <f t="shared" si="52"/>
        <v/>
      </c>
      <c r="H2967" s="69"/>
      <c r="I2967" s="69"/>
      <c r="J2967" s="69"/>
      <c r="K2967" s="69"/>
      <c r="L2967" s="69"/>
      <c r="P2967" s="117"/>
      <c r="Q2967" s="69"/>
      <c r="R2967" s="69"/>
      <c r="S2967" s="69"/>
      <c r="T2967" s="69"/>
      <c r="AI2967" s="254"/>
      <c r="AO2967" s="69"/>
    </row>
    <row r="2968" s="67" customFormat="1" customHeight="1" spans="6:41">
      <c r="F2968" s="69"/>
      <c r="G2968" s="262" t="str">
        <f t="shared" si="52"/>
        <v/>
      </c>
      <c r="H2968" s="69"/>
      <c r="I2968" s="69"/>
      <c r="J2968" s="69"/>
      <c r="K2968" s="69"/>
      <c r="L2968" s="69"/>
      <c r="P2968" s="117"/>
      <c r="Q2968" s="69"/>
      <c r="R2968" s="69"/>
      <c r="S2968" s="69"/>
      <c r="T2968" s="69"/>
      <c r="AI2968" s="254"/>
      <c r="AO2968" s="69"/>
    </row>
    <row r="2969" s="67" customFormat="1" customHeight="1" spans="6:41">
      <c r="F2969" s="69"/>
      <c r="G2969" s="262" t="str">
        <f t="shared" si="52"/>
        <v/>
      </c>
      <c r="H2969" s="69"/>
      <c r="I2969" s="69"/>
      <c r="J2969" s="69"/>
      <c r="K2969" s="69"/>
      <c r="L2969" s="69"/>
      <c r="P2969" s="117"/>
      <c r="Q2969" s="69"/>
      <c r="R2969" s="69"/>
      <c r="S2969" s="69"/>
      <c r="T2969" s="69"/>
      <c r="AI2969" s="254"/>
      <c r="AO2969" s="69"/>
    </row>
    <row r="2970" s="67" customFormat="1" customHeight="1" spans="6:41">
      <c r="F2970" s="69"/>
      <c r="G2970" s="262" t="str">
        <f t="shared" si="52"/>
        <v/>
      </c>
      <c r="H2970" s="69"/>
      <c r="I2970" s="69"/>
      <c r="J2970" s="69"/>
      <c r="K2970" s="69"/>
      <c r="L2970" s="69"/>
      <c r="P2970" s="117"/>
      <c r="Q2970" s="69"/>
      <c r="R2970" s="69"/>
      <c r="S2970" s="69"/>
      <c r="T2970" s="69"/>
      <c r="AI2970" s="254"/>
      <c r="AO2970" s="69"/>
    </row>
    <row r="2971" s="67" customFormat="1" customHeight="1" spans="6:41">
      <c r="F2971" s="69"/>
      <c r="G2971" s="262" t="str">
        <f t="shared" si="52"/>
        <v/>
      </c>
      <c r="H2971" s="69"/>
      <c r="I2971" s="69"/>
      <c r="J2971" s="69"/>
      <c r="K2971" s="69"/>
      <c r="L2971" s="69"/>
      <c r="P2971" s="117"/>
      <c r="Q2971" s="69"/>
      <c r="R2971" s="69"/>
      <c r="S2971" s="69"/>
      <c r="T2971" s="69"/>
      <c r="AI2971" s="254"/>
      <c r="AO2971" s="69"/>
    </row>
    <row r="2972" s="67" customFormat="1" customHeight="1" spans="6:41">
      <c r="F2972" s="69"/>
      <c r="G2972" s="262" t="str">
        <f t="shared" si="52"/>
        <v/>
      </c>
      <c r="H2972" s="69"/>
      <c r="I2972" s="69"/>
      <c r="J2972" s="69"/>
      <c r="K2972" s="69"/>
      <c r="L2972" s="69"/>
      <c r="P2972" s="117"/>
      <c r="Q2972" s="69"/>
      <c r="R2972" s="69"/>
      <c r="S2972" s="69"/>
      <c r="T2972" s="69"/>
      <c r="AI2972" s="254"/>
      <c r="AO2972" s="69"/>
    </row>
    <row r="2973" s="67" customFormat="1" customHeight="1" spans="6:41">
      <c r="F2973" s="69"/>
      <c r="G2973" s="262" t="str">
        <f t="shared" si="52"/>
        <v/>
      </c>
      <c r="H2973" s="69"/>
      <c r="I2973" s="69"/>
      <c r="J2973" s="69"/>
      <c r="K2973" s="69"/>
      <c r="L2973" s="69"/>
      <c r="P2973" s="117"/>
      <c r="Q2973" s="69"/>
      <c r="R2973" s="69"/>
      <c r="S2973" s="69"/>
      <c r="T2973" s="69"/>
      <c r="AI2973" s="254"/>
      <c r="AO2973" s="69"/>
    </row>
    <row r="2974" s="67" customFormat="1" customHeight="1" spans="6:41">
      <c r="F2974" s="69"/>
      <c r="G2974" s="262" t="str">
        <f t="shared" si="52"/>
        <v/>
      </c>
      <c r="H2974" s="69"/>
      <c r="I2974" s="69"/>
      <c r="J2974" s="69"/>
      <c r="K2974" s="69"/>
      <c r="L2974" s="69"/>
      <c r="P2974" s="117"/>
      <c r="Q2974" s="69"/>
      <c r="R2974" s="69"/>
      <c r="S2974" s="69"/>
      <c r="T2974" s="69"/>
      <c r="AI2974" s="254"/>
      <c r="AO2974" s="69"/>
    </row>
    <row r="2975" s="67" customFormat="1" customHeight="1" spans="6:41">
      <c r="F2975" s="69"/>
      <c r="G2975" s="262" t="str">
        <f t="shared" si="52"/>
        <v/>
      </c>
      <c r="H2975" s="69"/>
      <c r="I2975" s="69"/>
      <c r="J2975" s="69"/>
      <c r="K2975" s="69"/>
      <c r="L2975" s="69"/>
      <c r="P2975" s="117"/>
      <c r="Q2975" s="69"/>
      <c r="R2975" s="69"/>
      <c r="S2975" s="69"/>
      <c r="T2975" s="69"/>
      <c r="AI2975" s="254"/>
      <c r="AO2975" s="69"/>
    </row>
    <row r="2976" s="67" customFormat="1" customHeight="1" spans="6:41">
      <c r="F2976" s="69"/>
      <c r="G2976" s="262" t="str">
        <f t="shared" si="52"/>
        <v/>
      </c>
      <c r="H2976" s="69"/>
      <c r="I2976" s="69"/>
      <c r="J2976" s="69"/>
      <c r="K2976" s="69"/>
      <c r="L2976" s="69"/>
      <c r="P2976" s="117"/>
      <c r="Q2976" s="69"/>
      <c r="R2976" s="69"/>
      <c r="S2976" s="69"/>
      <c r="T2976" s="69"/>
      <c r="AI2976" s="254"/>
      <c r="AO2976" s="69"/>
    </row>
    <row r="2977" s="67" customFormat="1" customHeight="1" spans="6:41">
      <c r="F2977" s="69"/>
      <c r="G2977" s="262" t="str">
        <f t="shared" si="52"/>
        <v/>
      </c>
      <c r="H2977" s="69"/>
      <c r="I2977" s="69"/>
      <c r="J2977" s="69"/>
      <c r="K2977" s="69"/>
      <c r="L2977" s="69"/>
      <c r="P2977" s="117"/>
      <c r="Q2977" s="69"/>
      <c r="R2977" s="69"/>
      <c r="S2977" s="69"/>
      <c r="T2977" s="69"/>
      <c r="AI2977" s="254"/>
      <c r="AO2977" s="69"/>
    </row>
    <row r="2978" s="67" customFormat="1" customHeight="1" spans="6:41">
      <c r="F2978" s="69"/>
      <c r="G2978" s="262" t="str">
        <f t="shared" si="52"/>
        <v/>
      </c>
      <c r="H2978" s="69"/>
      <c r="I2978" s="69"/>
      <c r="J2978" s="69"/>
      <c r="K2978" s="69"/>
      <c r="L2978" s="69"/>
      <c r="P2978" s="117"/>
      <c r="Q2978" s="69"/>
      <c r="R2978" s="69"/>
      <c r="S2978" s="69"/>
      <c r="T2978" s="69"/>
      <c r="AI2978" s="254"/>
      <c r="AO2978" s="69"/>
    </row>
    <row r="2979" s="67" customFormat="1" customHeight="1" spans="6:41">
      <c r="F2979" s="69"/>
      <c r="G2979" s="262" t="str">
        <f t="shared" si="52"/>
        <v/>
      </c>
      <c r="H2979" s="69"/>
      <c r="I2979" s="69"/>
      <c r="J2979" s="69"/>
      <c r="K2979" s="69"/>
      <c r="L2979" s="69"/>
      <c r="P2979" s="117"/>
      <c r="Q2979" s="69"/>
      <c r="R2979" s="69"/>
      <c r="S2979" s="69"/>
      <c r="T2979" s="69"/>
      <c r="AI2979" s="254"/>
      <c r="AO2979" s="69"/>
    </row>
    <row r="2980" s="67" customFormat="1" customHeight="1" spans="6:41">
      <c r="F2980" s="69"/>
      <c r="G2980" s="262" t="str">
        <f t="shared" si="52"/>
        <v/>
      </c>
      <c r="H2980" s="69"/>
      <c r="I2980" s="69"/>
      <c r="J2980" s="69"/>
      <c r="K2980" s="69"/>
      <c r="L2980" s="69"/>
      <c r="P2980" s="117"/>
      <c r="Q2980" s="69"/>
      <c r="R2980" s="69"/>
      <c r="S2980" s="69"/>
      <c r="T2980" s="69"/>
      <c r="AI2980" s="254"/>
      <c r="AO2980" s="69"/>
    </row>
    <row r="2981" s="67" customFormat="1" customHeight="1" spans="6:41">
      <c r="F2981" s="69"/>
      <c r="G2981" s="262" t="str">
        <f t="shared" si="52"/>
        <v/>
      </c>
      <c r="H2981" s="69"/>
      <c r="I2981" s="69"/>
      <c r="J2981" s="69"/>
      <c r="K2981" s="69"/>
      <c r="L2981" s="69"/>
      <c r="P2981" s="117"/>
      <c r="Q2981" s="69"/>
      <c r="R2981" s="69"/>
      <c r="S2981" s="69"/>
      <c r="T2981" s="69"/>
      <c r="AI2981" s="254"/>
      <c r="AO2981" s="69"/>
    </row>
    <row r="2982" s="67" customFormat="1" customHeight="1" spans="6:41">
      <c r="F2982" s="69"/>
      <c r="G2982" s="262" t="str">
        <f t="shared" si="52"/>
        <v/>
      </c>
      <c r="H2982" s="69"/>
      <c r="I2982" s="69"/>
      <c r="J2982" s="69"/>
      <c r="K2982" s="69"/>
      <c r="L2982" s="69"/>
      <c r="P2982" s="117"/>
      <c r="Q2982" s="69"/>
      <c r="R2982" s="69"/>
      <c r="S2982" s="69"/>
      <c r="T2982" s="69"/>
      <c r="AI2982" s="254"/>
      <c r="AO2982" s="69"/>
    </row>
    <row r="2983" s="67" customFormat="1" customHeight="1" spans="6:41">
      <c r="F2983" s="69"/>
      <c r="G2983" s="262" t="str">
        <f t="shared" si="52"/>
        <v/>
      </c>
      <c r="H2983" s="69"/>
      <c r="I2983" s="69"/>
      <c r="J2983" s="69"/>
      <c r="K2983" s="69"/>
      <c r="L2983" s="69"/>
      <c r="P2983" s="117"/>
      <c r="Q2983" s="69"/>
      <c r="R2983" s="69"/>
      <c r="S2983" s="69"/>
      <c r="T2983" s="69"/>
      <c r="AI2983" s="254"/>
      <c r="AO2983" s="69"/>
    </row>
    <row r="2984" s="67" customFormat="1" customHeight="1" spans="6:41">
      <c r="F2984" s="69"/>
      <c r="G2984" s="262" t="str">
        <f t="shared" si="52"/>
        <v/>
      </c>
      <c r="H2984" s="69"/>
      <c r="I2984" s="69"/>
      <c r="J2984" s="69"/>
      <c r="K2984" s="69"/>
      <c r="L2984" s="69"/>
      <c r="P2984" s="117"/>
      <c r="Q2984" s="69"/>
      <c r="R2984" s="69"/>
      <c r="S2984" s="69"/>
      <c r="T2984" s="69"/>
      <c r="AI2984" s="254"/>
      <c r="AO2984" s="69"/>
    </row>
    <row r="2985" s="67" customFormat="1" customHeight="1" spans="6:41">
      <c r="F2985" s="69"/>
      <c r="G2985" s="262" t="str">
        <f t="shared" si="52"/>
        <v/>
      </c>
      <c r="H2985" s="69"/>
      <c r="I2985" s="69"/>
      <c r="J2985" s="69"/>
      <c r="K2985" s="69"/>
      <c r="L2985" s="69"/>
      <c r="P2985" s="117"/>
      <c r="Q2985" s="69"/>
      <c r="R2985" s="69"/>
      <c r="S2985" s="69"/>
      <c r="T2985" s="69"/>
      <c r="AI2985" s="254"/>
      <c r="AO2985" s="69"/>
    </row>
    <row r="2986" s="67" customFormat="1" customHeight="1" spans="6:41">
      <c r="F2986" s="69"/>
      <c r="G2986" s="262" t="str">
        <f t="shared" si="52"/>
        <v/>
      </c>
      <c r="H2986" s="69"/>
      <c r="I2986" s="69"/>
      <c r="J2986" s="69"/>
      <c r="K2986" s="69"/>
      <c r="L2986" s="69"/>
      <c r="P2986" s="117"/>
      <c r="Q2986" s="69"/>
      <c r="R2986" s="69"/>
      <c r="S2986" s="69"/>
      <c r="T2986" s="69"/>
      <c r="AI2986" s="254"/>
      <c r="AO2986" s="69"/>
    </row>
    <row r="2987" s="67" customFormat="1" customHeight="1" spans="6:41">
      <c r="F2987" s="69"/>
      <c r="G2987" s="262" t="str">
        <f t="shared" si="52"/>
        <v/>
      </c>
      <c r="H2987" s="69"/>
      <c r="I2987" s="69"/>
      <c r="J2987" s="69"/>
      <c r="K2987" s="69"/>
      <c r="L2987" s="69"/>
      <c r="P2987" s="117"/>
      <c r="Q2987" s="69"/>
      <c r="R2987" s="69"/>
      <c r="S2987" s="69"/>
      <c r="T2987" s="69"/>
      <c r="AI2987" s="254"/>
      <c r="AO2987" s="69"/>
    </row>
    <row r="2988" s="67" customFormat="1" customHeight="1" spans="6:41">
      <c r="F2988" s="69"/>
      <c r="G2988" s="262" t="str">
        <f t="shared" si="52"/>
        <v/>
      </c>
      <c r="H2988" s="69"/>
      <c r="I2988" s="69"/>
      <c r="J2988" s="69"/>
      <c r="K2988" s="69"/>
      <c r="L2988" s="69"/>
      <c r="P2988" s="117"/>
      <c r="Q2988" s="69"/>
      <c r="R2988" s="69"/>
      <c r="S2988" s="69"/>
      <c r="T2988" s="69"/>
      <c r="AI2988" s="254"/>
      <c r="AO2988" s="69"/>
    </row>
    <row r="2989" s="67" customFormat="1" customHeight="1" spans="6:41">
      <c r="F2989" s="69"/>
      <c r="G2989" s="262" t="str">
        <f t="shared" si="52"/>
        <v/>
      </c>
      <c r="H2989" s="69"/>
      <c r="I2989" s="69"/>
      <c r="J2989" s="69"/>
      <c r="K2989" s="69"/>
      <c r="L2989" s="69"/>
      <c r="P2989" s="117"/>
      <c r="Q2989" s="69"/>
      <c r="R2989" s="69"/>
      <c r="S2989" s="69"/>
      <c r="T2989" s="69"/>
      <c r="AI2989" s="254"/>
      <c r="AO2989" s="69"/>
    </row>
    <row r="2990" s="67" customFormat="1" customHeight="1" spans="6:41">
      <c r="F2990" s="69"/>
      <c r="G2990" s="262" t="str">
        <f t="shared" si="52"/>
        <v/>
      </c>
      <c r="H2990" s="69"/>
      <c r="I2990" s="69"/>
      <c r="J2990" s="69"/>
      <c r="K2990" s="69"/>
      <c r="L2990" s="69"/>
      <c r="P2990" s="117"/>
      <c r="Q2990" s="69"/>
      <c r="R2990" s="69"/>
      <c r="S2990" s="69"/>
      <c r="T2990" s="69"/>
      <c r="AI2990" s="254"/>
      <c r="AO2990" s="69"/>
    </row>
    <row r="2991" s="67" customFormat="1" customHeight="1" spans="6:41">
      <c r="F2991" s="69"/>
      <c r="G2991" s="262" t="str">
        <f t="shared" si="52"/>
        <v/>
      </c>
      <c r="H2991" s="69"/>
      <c r="I2991" s="69"/>
      <c r="J2991" s="69"/>
      <c r="K2991" s="69"/>
      <c r="L2991" s="69"/>
      <c r="P2991" s="117"/>
      <c r="Q2991" s="69"/>
      <c r="R2991" s="69"/>
      <c r="S2991" s="69"/>
      <c r="T2991" s="69"/>
      <c r="AI2991" s="254"/>
      <c r="AO2991" s="69"/>
    </row>
    <row r="2992" s="67" customFormat="1" customHeight="1" spans="6:41">
      <c r="F2992" s="69"/>
      <c r="G2992" s="262" t="str">
        <f t="shared" si="52"/>
        <v/>
      </c>
      <c r="H2992" s="69"/>
      <c r="I2992" s="69"/>
      <c r="J2992" s="69"/>
      <c r="K2992" s="69"/>
      <c r="L2992" s="69"/>
      <c r="P2992" s="117"/>
      <c r="Q2992" s="69"/>
      <c r="R2992" s="69"/>
      <c r="S2992" s="69"/>
      <c r="T2992" s="69"/>
      <c r="AI2992" s="254"/>
      <c r="AO2992" s="69"/>
    </row>
    <row r="2993" s="67" customFormat="1" customHeight="1" spans="6:41">
      <c r="F2993" s="69"/>
      <c r="G2993" s="262" t="str">
        <f t="shared" si="52"/>
        <v/>
      </c>
      <c r="H2993" s="69"/>
      <c r="I2993" s="69"/>
      <c r="J2993" s="69"/>
      <c r="K2993" s="69"/>
      <c r="L2993" s="69"/>
      <c r="P2993" s="117"/>
      <c r="Q2993" s="69"/>
      <c r="R2993" s="69"/>
      <c r="S2993" s="69"/>
      <c r="T2993" s="69"/>
      <c r="AI2993" s="254"/>
      <c r="AO2993" s="69"/>
    </row>
    <row r="2994" s="67" customFormat="1" customHeight="1" spans="6:41">
      <c r="F2994" s="69"/>
      <c r="G2994" s="262" t="str">
        <f t="shared" si="52"/>
        <v/>
      </c>
      <c r="H2994" s="69"/>
      <c r="I2994" s="69"/>
      <c r="J2994" s="69"/>
      <c r="K2994" s="69"/>
      <c r="L2994" s="69"/>
      <c r="P2994" s="117"/>
      <c r="Q2994" s="69"/>
      <c r="R2994" s="69"/>
      <c r="S2994" s="69"/>
      <c r="T2994" s="69"/>
      <c r="AI2994" s="254"/>
      <c r="AO2994" s="69"/>
    </row>
    <row r="2995" s="67" customFormat="1" customHeight="1" spans="6:41">
      <c r="F2995" s="69"/>
      <c r="G2995" s="262" t="str">
        <f t="shared" si="52"/>
        <v/>
      </c>
      <c r="H2995" s="69"/>
      <c r="I2995" s="69"/>
      <c r="J2995" s="69"/>
      <c r="K2995" s="69"/>
      <c r="L2995" s="69"/>
      <c r="P2995" s="117"/>
      <c r="Q2995" s="69"/>
      <c r="R2995" s="69"/>
      <c r="S2995" s="69"/>
      <c r="T2995" s="69"/>
      <c r="AI2995" s="254"/>
      <c r="AO2995" s="69"/>
    </row>
    <row r="2996" s="67" customFormat="1" customHeight="1" spans="6:41">
      <c r="F2996" s="69"/>
      <c r="G2996" s="262" t="str">
        <f t="shared" si="52"/>
        <v/>
      </c>
      <c r="H2996" s="69"/>
      <c r="I2996" s="69"/>
      <c r="J2996" s="69"/>
      <c r="K2996" s="69"/>
      <c r="L2996" s="69"/>
      <c r="P2996" s="117"/>
      <c r="Q2996" s="69"/>
      <c r="R2996" s="69"/>
      <c r="S2996" s="69"/>
      <c r="T2996" s="69"/>
      <c r="AI2996" s="254"/>
      <c r="AO2996" s="69"/>
    </row>
    <row r="2997" s="67" customFormat="1" customHeight="1" spans="6:41">
      <c r="F2997" s="69"/>
      <c r="G2997" s="262" t="str">
        <f t="shared" si="52"/>
        <v/>
      </c>
      <c r="H2997" s="69"/>
      <c r="I2997" s="69"/>
      <c r="J2997" s="69"/>
      <c r="K2997" s="69"/>
      <c r="L2997" s="69"/>
      <c r="P2997" s="117"/>
      <c r="Q2997" s="69"/>
      <c r="R2997" s="69"/>
      <c r="S2997" s="69"/>
      <c r="T2997" s="69"/>
      <c r="AI2997" s="254"/>
      <c r="AO2997" s="69"/>
    </row>
    <row r="2998" s="67" customFormat="1" customHeight="1" spans="6:41">
      <c r="F2998" s="69"/>
      <c r="G2998" s="262" t="str">
        <f t="shared" si="52"/>
        <v/>
      </c>
      <c r="H2998" s="69"/>
      <c r="I2998" s="69"/>
      <c r="J2998" s="69"/>
      <c r="K2998" s="69"/>
      <c r="L2998" s="69"/>
      <c r="P2998" s="117"/>
      <c r="Q2998" s="69"/>
      <c r="R2998" s="69"/>
      <c r="S2998" s="69"/>
      <c r="T2998" s="69"/>
      <c r="AI2998" s="254"/>
      <c r="AO2998" s="69"/>
    </row>
    <row r="2999" s="67" customFormat="1" customHeight="1" spans="6:41">
      <c r="F2999" s="69"/>
      <c r="G2999" s="262" t="str">
        <f t="shared" si="52"/>
        <v/>
      </c>
      <c r="H2999" s="69"/>
      <c r="I2999" s="69"/>
      <c r="J2999" s="69"/>
      <c r="K2999" s="69"/>
      <c r="L2999" s="69"/>
      <c r="P2999" s="117"/>
      <c r="Q2999" s="69"/>
      <c r="R2999" s="69"/>
      <c r="S2999" s="69"/>
      <c r="T2999" s="69"/>
      <c r="AI2999" s="254"/>
      <c r="AO2999" s="69"/>
    </row>
    <row r="3000" s="67" customFormat="1" customHeight="1" spans="6:41">
      <c r="F3000" s="69"/>
      <c r="G3000" s="262" t="str">
        <f t="shared" si="52"/>
        <v/>
      </c>
      <c r="H3000" s="69"/>
      <c r="I3000" s="69"/>
      <c r="J3000" s="69"/>
      <c r="K3000" s="69"/>
      <c r="L3000" s="69"/>
      <c r="P3000" s="117"/>
      <c r="Q3000" s="69"/>
      <c r="R3000" s="69"/>
      <c r="S3000" s="69"/>
      <c r="T3000" s="69"/>
      <c r="AI3000" s="254"/>
      <c r="AO3000" s="69"/>
    </row>
    <row r="3001" s="67" customFormat="1" customHeight="1" spans="6:41">
      <c r="F3001" s="69"/>
      <c r="G3001" s="262" t="str">
        <f t="shared" si="52"/>
        <v/>
      </c>
      <c r="H3001" s="69"/>
      <c r="I3001" s="69"/>
      <c r="J3001" s="69"/>
      <c r="K3001" s="69"/>
      <c r="L3001" s="69"/>
      <c r="P3001" s="117"/>
      <c r="Q3001" s="69"/>
      <c r="R3001" s="69"/>
      <c r="S3001" s="69"/>
      <c r="T3001" s="69"/>
      <c r="AI3001" s="254"/>
      <c r="AO3001" s="69"/>
    </row>
    <row r="3002" s="67" customFormat="1" customHeight="1" spans="6:41">
      <c r="F3002" s="69"/>
      <c r="G3002" s="262" t="str">
        <f t="shared" si="52"/>
        <v/>
      </c>
      <c r="H3002" s="69"/>
      <c r="I3002" s="69"/>
      <c r="J3002" s="69"/>
      <c r="K3002" s="69"/>
      <c r="L3002" s="69"/>
      <c r="P3002" s="117"/>
      <c r="Q3002" s="69"/>
      <c r="R3002" s="69"/>
      <c r="S3002" s="69"/>
      <c r="T3002" s="69"/>
      <c r="AI3002" s="254"/>
      <c r="AO3002" s="69"/>
    </row>
    <row r="3003" s="67" customFormat="1" customHeight="1" spans="6:41">
      <c r="F3003" s="69"/>
      <c r="G3003" s="262" t="str">
        <f t="shared" si="52"/>
        <v/>
      </c>
      <c r="H3003" s="69"/>
      <c r="I3003" s="69"/>
      <c r="J3003" s="69"/>
      <c r="K3003" s="69"/>
      <c r="L3003" s="69"/>
      <c r="P3003" s="117"/>
      <c r="Q3003" s="69"/>
      <c r="R3003" s="69"/>
      <c r="S3003" s="69"/>
      <c r="T3003" s="69"/>
      <c r="AI3003" s="254"/>
      <c r="AO3003" s="69"/>
    </row>
    <row r="3004" s="67" customFormat="1" customHeight="1" spans="6:41">
      <c r="F3004" s="69"/>
      <c r="G3004" s="262" t="str">
        <f t="shared" si="52"/>
        <v/>
      </c>
      <c r="H3004" s="69"/>
      <c r="I3004" s="69"/>
      <c r="J3004" s="69"/>
      <c r="K3004" s="69"/>
      <c r="L3004" s="69"/>
      <c r="P3004" s="117"/>
      <c r="Q3004" s="69"/>
      <c r="R3004" s="69"/>
      <c r="S3004" s="69"/>
      <c r="T3004" s="69"/>
      <c r="AI3004" s="254"/>
      <c r="AO3004" s="69"/>
    </row>
    <row r="3005" s="67" customFormat="1" customHeight="1" spans="6:41">
      <c r="F3005" s="69"/>
      <c r="G3005" s="262" t="str">
        <f t="shared" si="52"/>
        <v/>
      </c>
      <c r="H3005" s="69"/>
      <c r="I3005" s="69"/>
      <c r="J3005" s="69"/>
      <c r="K3005" s="69"/>
      <c r="L3005" s="69"/>
      <c r="P3005" s="117"/>
      <c r="Q3005" s="69"/>
      <c r="R3005" s="69"/>
      <c r="S3005" s="69"/>
      <c r="T3005" s="69"/>
      <c r="AI3005" s="254"/>
      <c r="AO3005" s="69"/>
    </row>
    <row r="3006" s="67" customFormat="1" customHeight="1" spans="6:41">
      <c r="F3006" s="69"/>
      <c r="G3006" s="262" t="str">
        <f t="shared" si="52"/>
        <v/>
      </c>
      <c r="H3006" s="69"/>
      <c r="I3006" s="69"/>
      <c r="J3006" s="69"/>
      <c r="K3006" s="69"/>
      <c r="L3006" s="69"/>
      <c r="P3006" s="117"/>
      <c r="Q3006" s="69"/>
      <c r="R3006" s="69"/>
      <c r="S3006" s="69"/>
      <c r="T3006" s="69"/>
      <c r="AI3006" s="254"/>
      <c r="AO3006" s="69"/>
    </row>
    <row r="3007" s="67" customFormat="1" customHeight="1" spans="6:41">
      <c r="F3007" s="69"/>
      <c r="G3007" s="262" t="str">
        <f t="shared" si="52"/>
        <v/>
      </c>
      <c r="H3007" s="69"/>
      <c r="I3007" s="69"/>
      <c r="J3007" s="69"/>
      <c r="K3007" s="69"/>
      <c r="L3007" s="69"/>
      <c r="P3007" s="117"/>
      <c r="Q3007" s="69"/>
      <c r="R3007" s="69"/>
      <c r="S3007" s="69"/>
      <c r="T3007" s="69"/>
      <c r="AI3007" s="254"/>
      <c r="AO3007" s="69"/>
    </row>
    <row r="3008" s="67" customFormat="1" customHeight="1" spans="6:41">
      <c r="F3008" s="69"/>
      <c r="G3008" s="262" t="str">
        <f t="shared" si="52"/>
        <v/>
      </c>
      <c r="H3008" s="69"/>
      <c r="I3008" s="69"/>
      <c r="J3008" s="69"/>
      <c r="K3008" s="69"/>
      <c r="L3008" s="69"/>
      <c r="P3008" s="117"/>
      <c r="Q3008" s="69"/>
      <c r="R3008" s="69"/>
      <c r="S3008" s="69"/>
      <c r="T3008" s="69"/>
      <c r="AI3008" s="254"/>
      <c r="AO3008" s="69"/>
    </row>
    <row r="3009" s="67" customFormat="1" customHeight="1" spans="6:41">
      <c r="F3009" s="69"/>
      <c r="G3009" s="262" t="str">
        <f t="shared" si="52"/>
        <v/>
      </c>
      <c r="H3009" s="69"/>
      <c r="I3009" s="69"/>
      <c r="J3009" s="69"/>
      <c r="K3009" s="69"/>
      <c r="L3009" s="69"/>
      <c r="P3009" s="117"/>
      <c r="Q3009" s="69"/>
      <c r="R3009" s="69"/>
      <c r="S3009" s="69"/>
      <c r="T3009" s="69"/>
      <c r="AI3009" s="254"/>
      <c r="AO3009" s="69"/>
    </row>
    <row r="3010" s="67" customFormat="1" customHeight="1" spans="6:41">
      <c r="F3010" s="69"/>
      <c r="G3010" s="262" t="str">
        <f t="shared" ref="G3010:G3073" si="53">IF(H3010="","",IF(H3010=I3010,H3010,_xlfn.CONCAT(H3010,"-",I3010)))</f>
        <v/>
      </c>
      <c r="H3010" s="69"/>
      <c r="I3010" s="69"/>
      <c r="J3010" s="69"/>
      <c r="K3010" s="69"/>
      <c r="L3010" s="69"/>
      <c r="P3010" s="117"/>
      <c r="Q3010" s="69"/>
      <c r="R3010" s="69"/>
      <c r="S3010" s="69"/>
      <c r="T3010" s="69"/>
      <c r="AI3010" s="254"/>
      <c r="AO3010" s="69"/>
    </row>
    <row r="3011" s="67" customFormat="1" customHeight="1" spans="6:41">
      <c r="F3011" s="69"/>
      <c r="G3011" s="262" t="str">
        <f t="shared" si="53"/>
        <v/>
      </c>
      <c r="H3011" s="69"/>
      <c r="I3011" s="69"/>
      <c r="J3011" s="69"/>
      <c r="K3011" s="69"/>
      <c r="L3011" s="69"/>
      <c r="P3011" s="117"/>
      <c r="Q3011" s="69"/>
      <c r="R3011" s="69"/>
      <c r="S3011" s="69"/>
      <c r="T3011" s="69"/>
      <c r="AI3011" s="254"/>
      <c r="AO3011" s="69"/>
    </row>
    <row r="3012" s="67" customFormat="1" customHeight="1" spans="6:41">
      <c r="F3012" s="69"/>
      <c r="G3012" s="262" t="str">
        <f t="shared" si="53"/>
        <v/>
      </c>
      <c r="H3012" s="69"/>
      <c r="I3012" s="69"/>
      <c r="J3012" s="69"/>
      <c r="K3012" s="69"/>
      <c r="L3012" s="69"/>
      <c r="P3012" s="117"/>
      <c r="Q3012" s="69"/>
      <c r="R3012" s="69"/>
      <c r="S3012" s="69"/>
      <c r="T3012" s="69"/>
      <c r="AI3012" s="254"/>
      <c r="AO3012" s="69"/>
    </row>
    <row r="3013" s="67" customFormat="1" customHeight="1" spans="6:41">
      <c r="F3013" s="69"/>
      <c r="G3013" s="262" t="str">
        <f t="shared" si="53"/>
        <v/>
      </c>
      <c r="H3013" s="69"/>
      <c r="I3013" s="69"/>
      <c r="J3013" s="69"/>
      <c r="K3013" s="69"/>
      <c r="L3013" s="69"/>
      <c r="P3013" s="117"/>
      <c r="Q3013" s="69"/>
      <c r="R3013" s="69"/>
      <c r="S3013" s="69"/>
      <c r="T3013" s="69"/>
      <c r="AI3013" s="254"/>
      <c r="AO3013" s="69"/>
    </row>
    <row r="3014" s="67" customFormat="1" customHeight="1" spans="6:41">
      <c r="F3014" s="69"/>
      <c r="G3014" s="262" t="str">
        <f t="shared" si="53"/>
        <v/>
      </c>
      <c r="H3014" s="69"/>
      <c r="I3014" s="69"/>
      <c r="J3014" s="69"/>
      <c r="K3014" s="69"/>
      <c r="L3014" s="69"/>
      <c r="P3014" s="117"/>
      <c r="Q3014" s="69"/>
      <c r="R3014" s="69"/>
      <c r="S3014" s="69"/>
      <c r="T3014" s="69"/>
      <c r="AI3014" s="254"/>
      <c r="AO3014" s="69"/>
    </row>
    <row r="3015" s="67" customFormat="1" customHeight="1" spans="6:41">
      <c r="F3015" s="69"/>
      <c r="G3015" s="262" t="str">
        <f t="shared" si="53"/>
        <v/>
      </c>
      <c r="H3015" s="69"/>
      <c r="I3015" s="69"/>
      <c r="J3015" s="69"/>
      <c r="K3015" s="69"/>
      <c r="L3015" s="69"/>
      <c r="P3015" s="117"/>
      <c r="Q3015" s="69"/>
      <c r="R3015" s="69"/>
      <c r="S3015" s="69"/>
      <c r="T3015" s="69"/>
      <c r="AI3015" s="254"/>
      <c r="AO3015" s="69"/>
    </row>
    <row r="3016" s="67" customFormat="1" customHeight="1" spans="6:41">
      <c r="F3016" s="69"/>
      <c r="G3016" s="262" t="str">
        <f t="shared" si="53"/>
        <v/>
      </c>
      <c r="H3016" s="69"/>
      <c r="I3016" s="69"/>
      <c r="J3016" s="69"/>
      <c r="K3016" s="69"/>
      <c r="L3016" s="69"/>
      <c r="P3016" s="117"/>
      <c r="Q3016" s="69"/>
      <c r="R3016" s="69"/>
      <c r="S3016" s="69"/>
      <c r="T3016" s="69"/>
      <c r="AI3016" s="254"/>
      <c r="AO3016" s="69"/>
    </row>
    <row r="3017" s="67" customFormat="1" customHeight="1" spans="6:41">
      <c r="F3017" s="69"/>
      <c r="G3017" s="262" t="str">
        <f t="shared" si="53"/>
        <v/>
      </c>
      <c r="H3017" s="69"/>
      <c r="I3017" s="69"/>
      <c r="J3017" s="69"/>
      <c r="K3017" s="69"/>
      <c r="L3017" s="69"/>
      <c r="P3017" s="117"/>
      <c r="Q3017" s="69"/>
      <c r="R3017" s="69"/>
      <c r="S3017" s="69"/>
      <c r="T3017" s="69"/>
      <c r="AI3017" s="254"/>
      <c r="AO3017" s="69"/>
    </row>
    <row r="3018" s="67" customFormat="1" customHeight="1" spans="6:41">
      <c r="F3018" s="69"/>
      <c r="G3018" s="262" t="str">
        <f t="shared" si="53"/>
        <v/>
      </c>
      <c r="H3018" s="69"/>
      <c r="I3018" s="69"/>
      <c r="J3018" s="69"/>
      <c r="K3018" s="69"/>
      <c r="L3018" s="69"/>
      <c r="P3018" s="117"/>
      <c r="Q3018" s="69"/>
      <c r="R3018" s="69"/>
      <c r="S3018" s="69"/>
      <c r="T3018" s="69"/>
      <c r="AI3018" s="254"/>
      <c r="AO3018" s="69"/>
    </row>
    <row r="3019" s="67" customFormat="1" customHeight="1" spans="6:41">
      <c r="F3019" s="69"/>
      <c r="G3019" s="262" t="str">
        <f t="shared" si="53"/>
        <v/>
      </c>
      <c r="H3019" s="69"/>
      <c r="I3019" s="69"/>
      <c r="J3019" s="69"/>
      <c r="K3019" s="69"/>
      <c r="L3019" s="69"/>
      <c r="P3019" s="117"/>
      <c r="Q3019" s="69"/>
      <c r="R3019" s="69"/>
      <c r="S3019" s="69"/>
      <c r="T3019" s="69"/>
      <c r="AI3019" s="254"/>
      <c r="AO3019" s="69"/>
    </row>
    <row r="3020" s="67" customFormat="1" customHeight="1" spans="6:41">
      <c r="F3020" s="69"/>
      <c r="G3020" s="262" t="str">
        <f t="shared" si="53"/>
        <v/>
      </c>
      <c r="H3020" s="69"/>
      <c r="I3020" s="69"/>
      <c r="J3020" s="69"/>
      <c r="K3020" s="69"/>
      <c r="L3020" s="69"/>
      <c r="P3020" s="117"/>
      <c r="Q3020" s="69"/>
      <c r="R3020" s="69"/>
      <c r="S3020" s="69"/>
      <c r="T3020" s="69"/>
      <c r="AI3020" s="254"/>
      <c r="AO3020" s="69"/>
    </row>
    <row r="3021" s="67" customFormat="1" customHeight="1" spans="6:41">
      <c r="F3021" s="69"/>
      <c r="G3021" s="262" t="str">
        <f t="shared" si="53"/>
        <v/>
      </c>
      <c r="H3021" s="69"/>
      <c r="I3021" s="69"/>
      <c r="J3021" s="69"/>
      <c r="K3021" s="69"/>
      <c r="L3021" s="69"/>
      <c r="P3021" s="117"/>
      <c r="Q3021" s="69"/>
      <c r="R3021" s="69"/>
      <c r="S3021" s="69"/>
      <c r="T3021" s="69"/>
      <c r="AI3021" s="254"/>
      <c r="AO3021" s="69"/>
    </row>
    <row r="3022" s="67" customFormat="1" customHeight="1" spans="6:41">
      <c r="F3022" s="69"/>
      <c r="G3022" s="262" t="str">
        <f t="shared" si="53"/>
        <v/>
      </c>
      <c r="H3022" s="69"/>
      <c r="I3022" s="69"/>
      <c r="J3022" s="69"/>
      <c r="K3022" s="69"/>
      <c r="L3022" s="69"/>
      <c r="P3022" s="117"/>
      <c r="Q3022" s="69"/>
      <c r="R3022" s="69"/>
      <c r="S3022" s="69"/>
      <c r="T3022" s="69"/>
      <c r="AI3022" s="254"/>
      <c r="AO3022" s="69"/>
    </row>
    <row r="3023" s="67" customFormat="1" customHeight="1" spans="6:41">
      <c r="F3023" s="69"/>
      <c r="G3023" s="262" t="str">
        <f t="shared" si="53"/>
        <v/>
      </c>
      <c r="H3023" s="69"/>
      <c r="I3023" s="69"/>
      <c r="J3023" s="69"/>
      <c r="K3023" s="69"/>
      <c r="L3023" s="69"/>
      <c r="P3023" s="117"/>
      <c r="Q3023" s="69"/>
      <c r="R3023" s="69"/>
      <c r="S3023" s="69"/>
      <c r="T3023" s="69"/>
      <c r="AI3023" s="254"/>
      <c r="AO3023" s="69"/>
    </row>
    <row r="3024" s="67" customFormat="1" customHeight="1" spans="6:41">
      <c r="F3024" s="69"/>
      <c r="G3024" s="262" t="str">
        <f t="shared" si="53"/>
        <v/>
      </c>
      <c r="H3024" s="69"/>
      <c r="I3024" s="69"/>
      <c r="J3024" s="69"/>
      <c r="K3024" s="69"/>
      <c r="L3024" s="69"/>
      <c r="P3024" s="117"/>
      <c r="Q3024" s="69"/>
      <c r="R3024" s="69"/>
      <c r="S3024" s="69"/>
      <c r="T3024" s="69"/>
      <c r="AI3024" s="254"/>
      <c r="AO3024" s="69"/>
    </row>
    <row r="3025" s="67" customFormat="1" customHeight="1" spans="6:41">
      <c r="F3025" s="69"/>
      <c r="G3025" s="262" t="str">
        <f t="shared" si="53"/>
        <v/>
      </c>
      <c r="H3025" s="69"/>
      <c r="I3025" s="69"/>
      <c r="J3025" s="69"/>
      <c r="K3025" s="69"/>
      <c r="L3025" s="69"/>
      <c r="P3025" s="117"/>
      <c r="Q3025" s="69"/>
      <c r="R3025" s="69"/>
      <c r="S3025" s="69"/>
      <c r="T3025" s="69"/>
      <c r="AI3025" s="254"/>
      <c r="AO3025" s="69"/>
    </row>
    <row r="3026" s="67" customFormat="1" customHeight="1" spans="6:41">
      <c r="F3026" s="69"/>
      <c r="G3026" s="262" t="str">
        <f t="shared" si="53"/>
        <v/>
      </c>
      <c r="H3026" s="69"/>
      <c r="I3026" s="69"/>
      <c r="J3026" s="69"/>
      <c r="K3026" s="69"/>
      <c r="L3026" s="69"/>
      <c r="P3026" s="117"/>
      <c r="Q3026" s="69"/>
      <c r="R3026" s="69"/>
      <c r="S3026" s="69"/>
      <c r="T3026" s="69"/>
      <c r="AI3026" s="254"/>
      <c r="AO3026" s="69"/>
    </row>
    <row r="3027" s="67" customFormat="1" customHeight="1" spans="6:41">
      <c r="F3027" s="69"/>
      <c r="G3027" s="262" t="str">
        <f t="shared" si="53"/>
        <v/>
      </c>
      <c r="H3027" s="69"/>
      <c r="I3027" s="69"/>
      <c r="J3027" s="69"/>
      <c r="K3027" s="69"/>
      <c r="L3027" s="69"/>
      <c r="P3027" s="117"/>
      <c r="Q3027" s="69"/>
      <c r="R3027" s="69"/>
      <c r="S3027" s="69"/>
      <c r="T3027" s="69"/>
      <c r="AI3027" s="254"/>
      <c r="AO3027" s="69"/>
    </row>
    <row r="3028" s="67" customFormat="1" customHeight="1" spans="6:41">
      <c r="F3028" s="69"/>
      <c r="G3028" s="262" t="str">
        <f t="shared" si="53"/>
        <v/>
      </c>
      <c r="H3028" s="69"/>
      <c r="I3028" s="69"/>
      <c r="J3028" s="69"/>
      <c r="K3028" s="69"/>
      <c r="L3028" s="69"/>
      <c r="P3028" s="117"/>
      <c r="Q3028" s="69"/>
      <c r="R3028" s="69"/>
      <c r="S3028" s="69"/>
      <c r="T3028" s="69"/>
      <c r="AI3028" s="254"/>
      <c r="AO3028" s="69"/>
    </row>
    <row r="3029" s="67" customFormat="1" customHeight="1" spans="6:41">
      <c r="F3029" s="69"/>
      <c r="G3029" s="262" t="str">
        <f t="shared" si="53"/>
        <v/>
      </c>
      <c r="H3029" s="69"/>
      <c r="I3029" s="69"/>
      <c r="J3029" s="69"/>
      <c r="K3029" s="69"/>
      <c r="L3029" s="69"/>
      <c r="P3029" s="117"/>
      <c r="Q3029" s="69"/>
      <c r="R3029" s="69"/>
      <c r="S3029" s="69"/>
      <c r="T3029" s="69"/>
      <c r="AI3029" s="254"/>
      <c r="AO3029" s="69"/>
    </row>
    <row r="3030" s="67" customFormat="1" customHeight="1" spans="6:41">
      <c r="F3030" s="69"/>
      <c r="G3030" s="262" t="str">
        <f t="shared" si="53"/>
        <v/>
      </c>
      <c r="H3030" s="69"/>
      <c r="I3030" s="69"/>
      <c r="J3030" s="69"/>
      <c r="K3030" s="69"/>
      <c r="L3030" s="69"/>
      <c r="P3030" s="117"/>
      <c r="Q3030" s="69"/>
      <c r="R3030" s="69"/>
      <c r="S3030" s="69"/>
      <c r="T3030" s="69"/>
      <c r="AI3030" s="254"/>
      <c r="AO3030" s="69"/>
    </row>
    <row r="3031" s="67" customFormat="1" customHeight="1" spans="6:41">
      <c r="F3031" s="69"/>
      <c r="G3031" s="262" t="str">
        <f t="shared" si="53"/>
        <v/>
      </c>
      <c r="H3031" s="69"/>
      <c r="I3031" s="69"/>
      <c r="J3031" s="69"/>
      <c r="K3031" s="69"/>
      <c r="L3031" s="69"/>
      <c r="P3031" s="117"/>
      <c r="Q3031" s="69"/>
      <c r="R3031" s="69"/>
      <c r="S3031" s="69"/>
      <c r="T3031" s="69"/>
      <c r="AI3031" s="254"/>
      <c r="AO3031" s="69"/>
    </row>
    <row r="3032" s="67" customFormat="1" customHeight="1" spans="6:41">
      <c r="F3032" s="69"/>
      <c r="G3032" s="262" t="str">
        <f t="shared" si="53"/>
        <v/>
      </c>
      <c r="H3032" s="69"/>
      <c r="I3032" s="69"/>
      <c r="J3032" s="69"/>
      <c r="K3032" s="69"/>
      <c r="L3032" s="69"/>
      <c r="P3032" s="117"/>
      <c r="Q3032" s="69"/>
      <c r="R3032" s="69"/>
      <c r="S3032" s="69"/>
      <c r="T3032" s="69"/>
      <c r="AI3032" s="254"/>
      <c r="AO3032" s="69"/>
    </row>
    <row r="3033" s="67" customFormat="1" customHeight="1" spans="6:41">
      <c r="F3033" s="69"/>
      <c r="G3033" s="262" t="str">
        <f t="shared" si="53"/>
        <v/>
      </c>
      <c r="H3033" s="69"/>
      <c r="I3033" s="69"/>
      <c r="J3033" s="69"/>
      <c r="K3033" s="69"/>
      <c r="L3033" s="69"/>
      <c r="P3033" s="117"/>
      <c r="Q3033" s="69"/>
      <c r="R3033" s="69"/>
      <c r="S3033" s="69"/>
      <c r="T3033" s="69"/>
      <c r="AI3033" s="254"/>
      <c r="AO3033" s="69"/>
    </row>
    <row r="3034" s="67" customFormat="1" customHeight="1" spans="6:41">
      <c r="F3034" s="69"/>
      <c r="G3034" s="262" t="str">
        <f t="shared" si="53"/>
        <v/>
      </c>
      <c r="H3034" s="69"/>
      <c r="I3034" s="69"/>
      <c r="J3034" s="69"/>
      <c r="K3034" s="69"/>
      <c r="L3034" s="69"/>
      <c r="P3034" s="117"/>
      <c r="Q3034" s="69"/>
      <c r="R3034" s="69"/>
      <c r="S3034" s="69"/>
      <c r="T3034" s="69"/>
      <c r="AI3034" s="254"/>
      <c r="AO3034" s="69"/>
    </row>
    <row r="3035" s="67" customFormat="1" customHeight="1" spans="6:41">
      <c r="F3035" s="69"/>
      <c r="G3035" s="262" t="str">
        <f t="shared" si="53"/>
        <v/>
      </c>
      <c r="H3035" s="69"/>
      <c r="I3035" s="69"/>
      <c r="J3035" s="69"/>
      <c r="K3035" s="69"/>
      <c r="L3035" s="69"/>
      <c r="P3035" s="117"/>
      <c r="Q3035" s="69"/>
      <c r="R3035" s="69"/>
      <c r="S3035" s="69"/>
      <c r="T3035" s="69"/>
      <c r="AI3035" s="254"/>
      <c r="AO3035" s="69"/>
    </row>
    <row r="3036" s="67" customFormat="1" customHeight="1" spans="6:41">
      <c r="F3036" s="69"/>
      <c r="G3036" s="262" t="str">
        <f t="shared" si="53"/>
        <v/>
      </c>
      <c r="H3036" s="69"/>
      <c r="I3036" s="69"/>
      <c r="J3036" s="69"/>
      <c r="K3036" s="69"/>
      <c r="L3036" s="69"/>
      <c r="P3036" s="117"/>
      <c r="Q3036" s="69"/>
      <c r="R3036" s="69"/>
      <c r="S3036" s="69"/>
      <c r="T3036" s="69"/>
      <c r="AI3036" s="254"/>
      <c r="AO3036" s="69"/>
    </row>
    <row r="3037" s="67" customFormat="1" customHeight="1" spans="6:41">
      <c r="F3037" s="69"/>
      <c r="G3037" s="262" t="str">
        <f t="shared" si="53"/>
        <v/>
      </c>
      <c r="H3037" s="69"/>
      <c r="I3037" s="69"/>
      <c r="J3037" s="69"/>
      <c r="K3037" s="69"/>
      <c r="L3037" s="69"/>
      <c r="P3037" s="117"/>
      <c r="Q3037" s="69"/>
      <c r="R3037" s="69"/>
      <c r="S3037" s="69"/>
      <c r="T3037" s="69"/>
      <c r="AI3037" s="254"/>
      <c r="AO3037" s="69"/>
    </row>
    <row r="3038" s="67" customFormat="1" customHeight="1" spans="6:41">
      <c r="F3038" s="69"/>
      <c r="G3038" s="262" t="str">
        <f t="shared" si="53"/>
        <v/>
      </c>
      <c r="H3038" s="69"/>
      <c r="I3038" s="69"/>
      <c r="J3038" s="69"/>
      <c r="K3038" s="69"/>
      <c r="L3038" s="69"/>
      <c r="P3038" s="117"/>
      <c r="Q3038" s="69"/>
      <c r="R3038" s="69"/>
      <c r="S3038" s="69"/>
      <c r="T3038" s="69"/>
      <c r="AI3038" s="254"/>
      <c r="AO3038" s="69"/>
    </row>
    <row r="3039" s="67" customFormat="1" customHeight="1" spans="6:41">
      <c r="F3039" s="69"/>
      <c r="G3039" s="262" t="str">
        <f t="shared" si="53"/>
        <v/>
      </c>
      <c r="H3039" s="69"/>
      <c r="I3039" s="69"/>
      <c r="J3039" s="69"/>
      <c r="K3039" s="69"/>
      <c r="L3039" s="69"/>
      <c r="P3039" s="117"/>
      <c r="Q3039" s="69"/>
      <c r="R3039" s="69"/>
      <c r="S3039" s="69"/>
      <c r="T3039" s="69"/>
      <c r="AI3039" s="254"/>
      <c r="AO3039" s="69"/>
    </row>
    <row r="3040" s="67" customFormat="1" customHeight="1" spans="6:41">
      <c r="F3040" s="69"/>
      <c r="G3040" s="262" t="str">
        <f t="shared" si="53"/>
        <v/>
      </c>
      <c r="H3040" s="69"/>
      <c r="I3040" s="69"/>
      <c r="J3040" s="69"/>
      <c r="K3040" s="69"/>
      <c r="L3040" s="69"/>
      <c r="P3040" s="117"/>
      <c r="Q3040" s="69"/>
      <c r="R3040" s="69"/>
      <c r="S3040" s="69"/>
      <c r="T3040" s="69"/>
      <c r="AI3040" s="254"/>
      <c r="AO3040" s="69"/>
    </row>
    <row r="3041" s="67" customFormat="1" customHeight="1" spans="6:41">
      <c r="F3041" s="69"/>
      <c r="G3041" s="262" t="str">
        <f t="shared" si="53"/>
        <v/>
      </c>
      <c r="H3041" s="69"/>
      <c r="I3041" s="69"/>
      <c r="J3041" s="69"/>
      <c r="K3041" s="69"/>
      <c r="L3041" s="69"/>
      <c r="P3041" s="117"/>
      <c r="Q3041" s="69"/>
      <c r="R3041" s="69"/>
      <c r="S3041" s="69"/>
      <c r="T3041" s="69"/>
      <c r="AI3041" s="254"/>
      <c r="AO3041" s="69"/>
    </row>
    <row r="3042" s="67" customFormat="1" customHeight="1" spans="6:41">
      <c r="F3042" s="69"/>
      <c r="G3042" s="262" t="str">
        <f t="shared" si="53"/>
        <v/>
      </c>
      <c r="H3042" s="69"/>
      <c r="I3042" s="69"/>
      <c r="J3042" s="69"/>
      <c r="K3042" s="69"/>
      <c r="L3042" s="69"/>
      <c r="P3042" s="117"/>
      <c r="Q3042" s="69"/>
      <c r="R3042" s="69"/>
      <c r="S3042" s="69"/>
      <c r="T3042" s="69"/>
      <c r="AI3042" s="254"/>
      <c r="AO3042" s="69"/>
    </row>
    <row r="3043" s="67" customFormat="1" customHeight="1" spans="6:41">
      <c r="F3043" s="69"/>
      <c r="G3043" s="262" t="str">
        <f t="shared" si="53"/>
        <v/>
      </c>
      <c r="H3043" s="69"/>
      <c r="I3043" s="69"/>
      <c r="J3043" s="69"/>
      <c r="K3043" s="69"/>
      <c r="L3043" s="69"/>
      <c r="P3043" s="117"/>
      <c r="Q3043" s="69"/>
      <c r="R3043" s="69"/>
      <c r="S3043" s="69"/>
      <c r="T3043" s="69"/>
      <c r="AI3043" s="254"/>
      <c r="AO3043" s="69"/>
    </row>
    <row r="3044" s="67" customFormat="1" customHeight="1" spans="6:41">
      <c r="F3044" s="69"/>
      <c r="G3044" s="262" t="str">
        <f t="shared" si="53"/>
        <v/>
      </c>
      <c r="H3044" s="69"/>
      <c r="I3044" s="69"/>
      <c r="J3044" s="69"/>
      <c r="K3044" s="69"/>
      <c r="L3044" s="69"/>
      <c r="P3044" s="117"/>
      <c r="Q3044" s="69"/>
      <c r="R3044" s="69"/>
      <c r="S3044" s="69"/>
      <c r="T3044" s="69"/>
      <c r="AI3044" s="254"/>
      <c r="AO3044" s="69"/>
    </row>
    <row r="3045" s="67" customFormat="1" customHeight="1" spans="6:41">
      <c r="F3045" s="69"/>
      <c r="G3045" s="262" t="str">
        <f t="shared" si="53"/>
        <v/>
      </c>
      <c r="H3045" s="69"/>
      <c r="I3045" s="69"/>
      <c r="J3045" s="69"/>
      <c r="K3045" s="69"/>
      <c r="L3045" s="69"/>
      <c r="P3045" s="117"/>
      <c r="Q3045" s="69"/>
      <c r="R3045" s="69"/>
      <c r="S3045" s="69"/>
      <c r="T3045" s="69"/>
      <c r="AI3045" s="254"/>
      <c r="AO3045" s="69"/>
    </row>
    <row r="3046" s="67" customFormat="1" customHeight="1" spans="6:41">
      <c r="F3046" s="69"/>
      <c r="G3046" s="262" t="str">
        <f t="shared" si="53"/>
        <v/>
      </c>
      <c r="H3046" s="69"/>
      <c r="I3046" s="69"/>
      <c r="J3046" s="69"/>
      <c r="K3046" s="69"/>
      <c r="L3046" s="69"/>
      <c r="P3046" s="117"/>
      <c r="Q3046" s="69"/>
      <c r="R3046" s="69"/>
      <c r="S3046" s="69"/>
      <c r="T3046" s="69"/>
      <c r="AI3046" s="254"/>
      <c r="AO3046" s="69"/>
    </row>
    <row r="3047" s="67" customFormat="1" customHeight="1" spans="6:41">
      <c r="F3047" s="69"/>
      <c r="G3047" s="262" t="str">
        <f t="shared" si="53"/>
        <v/>
      </c>
      <c r="H3047" s="69"/>
      <c r="I3047" s="69"/>
      <c r="J3047" s="69"/>
      <c r="K3047" s="69"/>
      <c r="L3047" s="69"/>
      <c r="P3047" s="117"/>
      <c r="Q3047" s="69"/>
      <c r="R3047" s="69"/>
      <c r="S3047" s="69"/>
      <c r="T3047" s="69"/>
      <c r="AI3047" s="254"/>
      <c r="AO3047" s="69"/>
    </row>
    <row r="3048" s="67" customFormat="1" customHeight="1" spans="6:41">
      <c r="F3048" s="69"/>
      <c r="G3048" s="262" t="str">
        <f t="shared" si="53"/>
        <v/>
      </c>
      <c r="H3048" s="69"/>
      <c r="I3048" s="69"/>
      <c r="J3048" s="69"/>
      <c r="K3048" s="69"/>
      <c r="L3048" s="69"/>
      <c r="P3048" s="117"/>
      <c r="Q3048" s="69"/>
      <c r="R3048" s="69"/>
      <c r="S3048" s="69"/>
      <c r="T3048" s="69"/>
      <c r="AI3048" s="254"/>
      <c r="AO3048" s="69"/>
    </row>
    <row r="3049" s="67" customFormat="1" customHeight="1" spans="6:41">
      <c r="F3049" s="69"/>
      <c r="G3049" s="262" t="str">
        <f t="shared" si="53"/>
        <v/>
      </c>
      <c r="H3049" s="69"/>
      <c r="I3049" s="69"/>
      <c r="J3049" s="69"/>
      <c r="K3049" s="69"/>
      <c r="L3049" s="69"/>
      <c r="P3049" s="117"/>
      <c r="Q3049" s="69"/>
      <c r="R3049" s="69"/>
      <c r="S3049" s="69"/>
      <c r="T3049" s="69"/>
      <c r="AI3049" s="254"/>
      <c r="AO3049" s="69"/>
    </row>
    <row r="3050" s="67" customFormat="1" customHeight="1" spans="6:41">
      <c r="F3050" s="69"/>
      <c r="G3050" s="262" t="str">
        <f t="shared" si="53"/>
        <v/>
      </c>
      <c r="H3050" s="69"/>
      <c r="I3050" s="69"/>
      <c r="J3050" s="69"/>
      <c r="K3050" s="69"/>
      <c r="L3050" s="69"/>
      <c r="P3050" s="117"/>
      <c r="Q3050" s="69"/>
      <c r="R3050" s="69"/>
      <c r="S3050" s="69"/>
      <c r="T3050" s="69"/>
      <c r="AI3050" s="254"/>
      <c r="AO3050" s="69"/>
    </row>
    <row r="3051" s="67" customFormat="1" customHeight="1" spans="6:41">
      <c r="F3051" s="69"/>
      <c r="G3051" s="262" t="str">
        <f t="shared" si="53"/>
        <v/>
      </c>
      <c r="H3051" s="69"/>
      <c r="I3051" s="69"/>
      <c r="J3051" s="69"/>
      <c r="K3051" s="69"/>
      <c r="L3051" s="69"/>
      <c r="P3051" s="117"/>
      <c r="Q3051" s="69"/>
      <c r="R3051" s="69"/>
      <c r="S3051" s="69"/>
      <c r="T3051" s="69"/>
      <c r="AI3051" s="254"/>
      <c r="AO3051" s="69"/>
    </row>
    <row r="3052" s="67" customFormat="1" customHeight="1" spans="6:41">
      <c r="F3052" s="69"/>
      <c r="G3052" s="262" t="str">
        <f t="shared" si="53"/>
        <v/>
      </c>
      <c r="H3052" s="69"/>
      <c r="I3052" s="69"/>
      <c r="J3052" s="69"/>
      <c r="K3052" s="69"/>
      <c r="L3052" s="69"/>
      <c r="P3052" s="117"/>
      <c r="Q3052" s="69"/>
      <c r="R3052" s="69"/>
      <c r="S3052" s="69"/>
      <c r="T3052" s="69"/>
      <c r="AI3052" s="254"/>
      <c r="AO3052" s="69"/>
    </row>
    <row r="3053" s="67" customFormat="1" customHeight="1" spans="6:41">
      <c r="F3053" s="69"/>
      <c r="G3053" s="262" t="str">
        <f t="shared" si="53"/>
        <v/>
      </c>
      <c r="H3053" s="69"/>
      <c r="I3053" s="69"/>
      <c r="J3053" s="69"/>
      <c r="K3053" s="69"/>
      <c r="L3053" s="69"/>
      <c r="P3053" s="117"/>
      <c r="Q3053" s="69"/>
      <c r="R3053" s="69"/>
      <c r="S3053" s="69"/>
      <c r="T3053" s="69"/>
      <c r="AI3053" s="254"/>
      <c r="AO3053" s="69"/>
    </row>
    <row r="3054" s="67" customFormat="1" customHeight="1" spans="6:41">
      <c r="F3054" s="69"/>
      <c r="G3054" s="262" t="str">
        <f t="shared" si="53"/>
        <v/>
      </c>
      <c r="H3054" s="69"/>
      <c r="I3054" s="69"/>
      <c r="J3054" s="69"/>
      <c r="K3054" s="69"/>
      <c r="L3054" s="69"/>
      <c r="P3054" s="117"/>
      <c r="Q3054" s="69"/>
      <c r="R3054" s="69"/>
      <c r="S3054" s="69"/>
      <c r="T3054" s="69"/>
      <c r="AI3054" s="254"/>
      <c r="AO3054" s="69"/>
    </row>
    <row r="3055" s="67" customFormat="1" customHeight="1" spans="6:41">
      <c r="F3055" s="69"/>
      <c r="G3055" s="262" t="str">
        <f t="shared" si="53"/>
        <v/>
      </c>
      <c r="H3055" s="69"/>
      <c r="I3055" s="69"/>
      <c r="J3055" s="69"/>
      <c r="K3055" s="69"/>
      <c r="L3055" s="69"/>
      <c r="P3055" s="117"/>
      <c r="Q3055" s="69"/>
      <c r="R3055" s="69"/>
      <c r="S3055" s="69"/>
      <c r="T3055" s="69"/>
      <c r="AI3055" s="254"/>
      <c r="AO3055" s="69"/>
    </row>
    <row r="3056" s="67" customFormat="1" customHeight="1" spans="6:41">
      <c r="F3056" s="69"/>
      <c r="G3056" s="262" t="str">
        <f t="shared" si="53"/>
        <v/>
      </c>
      <c r="H3056" s="69"/>
      <c r="I3056" s="69"/>
      <c r="J3056" s="69"/>
      <c r="K3056" s="69"/>
      <c r="L3056" s="69"/>
      <c r="P3056" s="117"/>
      <c r="Q3056" s="69"/>
      <c r="R3056" s="69"/>
      <c r="S3056" s="69"/>
      <c r="T3056" s="69"/>
      <c r="AI3056" s="254"/>
      <c r="AO3056" s="69"/>
    </row>
    <row r="3057" s="67" customFormat="1" customHeight="1" spans="6:41">
      <c r="F3057" s="69"/>
      <c r="G3057" s="262" t="str">
        <f t="shared" si="53"/>
        <v/>
      </c>
      <c r="H3057" s="69"/>
      <c r="I3057" s="69"/>
      <c r="J3057" s="69"/>
      <c r="K3057" s="69"/>
      <c r="L3057" s="69"/>
      <c r="P3057" s="117"/>
      <c r="Q3057" s="69"/>
      <c r="R3057" s="69"/>
      <c r="S3057" s="69"/>
      <c r="T3057" s="69"/>
      <c r="AI3057" s="254"/>
      <c r="AO3057" s="69"/>
    </row>
    <row r="3058" s="67" customFormat="1" customHeight="1" spans="6:41">
      <c r="F3058" s="69"/>
      <c r="G3058" s="262" t="str">
        <f t="shared" si="53"/>
        <v/>
      </c>
      <c r="H3058" s="69"/>
      <c r="I3058" s="69"/>
      <c r="J3058" s="69"/>
      <c r="K3058" s="69"/>
      <c r="L3058" s="69"/>
      <c r="P3058" s="117"/>
      <c r="Q3058" s="69"/>
      <c r="R3058" s="69"/>
      <c r="S3058" s="69"/>
      <c r="T3058" s="69"/>
      <c r="AI3058" s="254"/>
      <c r="AO3058" s="69"/>
    </row>
    <row r="3059" s="67" customFormat="1" customHeight="1" spans="6:41">
      <c r="F3059" s="69"/>
      <c r="G3059" s="262" t="str">
        <f t="shared" si="53"/>
        <v/>
      </c>
      <c r="H3059" s="69"/>
      <c r="I3059" s="69"/>
      <c r="J3059" s="69"/>
      <c r="K3059" s="69"/>
      <c r="L3059" s="69"/>
      <c r="P3059" s="117"/>
      <c r="Q3059" s="69"/>
      <c r="R3059" s="69"/>
      <c r="S3059" s="69"/>
      <c r="T3059" s="69"/>
      <c r="AI3059" s="254"/>
      <c r="AO3059" s="69"/>
    </row>
    <row r="3060" s="67" customFormat="1" customHeight="1" spans="6:41">
      <c r="F3060" s="69"/>
      <c r="G3060" s="262" t="str">
        <f t="shared" si="53"/>
        <v/>
      </c>
      <c r="H3060" s="69"/>
      <c r="I3060" s="69"/>
      <c r="J3060" s="69"/>
      <c r="K3060" s="69"/>
      <c r="L3060" s="69"/>
      <c r="P3060" s="117"/>
      <c r="Q3060" s="69"/>
      <c r="R3060" s="69"/>
      <c r="S3060" s="69"/>
      <c r="T3060" s="69"/>
      <c r="AI3060" s="254"/>
      <c r="AO3060" s="69"/>
    </row>
    <row r="3061" s="67" customFormat="1" customHeight="1" spans="6:41">
      <c r="F3061" s="69"/>
      <c r="G3061" s="262" t="str">
        <f t="shared" si="53"/>
        <v/>
      </c>
      <c r="H3061" s="69"/>
      <c r="I3061" s="69"/>
      <c r="J3061" s="69"/>
      <c r="K3061" s="69"/>
      <c r="L3061" s="69"/>
      <c r="P3061" s="117"/>
      <c r="Q3061" s="69"/>
      <c r="R3061" s="69"/>
      <c r="S3061" s="69"/>
      <c r="T3061" s="69"/>
      <c r="AI3061" s="254"/>
      <c r="AO3061" s="69"/>
    </row>
    <row r="3062" s="67" customFormat="1" customHeight="1" spans="6:41">
      <c r="F3062" s="69"/>
      <c r="G3062" s="262" t="str">
        <f t="shared" si="53"/>
        <v/>
      </c>
      <c r="H3062" s="69"/>
      <c r="I3062" s="69"/>
      <c r="J3062" s="69"/>
      <c r="K3062" s="69"/>
      <c r="L3062" s="69"/>
      <c r="P3062" s="117"/>
      <c r="Q3062" s="69"/>
      <c r="R3062" s="69"/>
      <c r="S3062" s="69"/>
      <c r="T3062" s="69"/>
      <c r="AI3062" s="254"/>
      <c r="AO3062" s="69"/>
    </row>
    <row r="3063" s="67" customFormat="1" customHeight="1" spans="6:41">
      <c r="F3063" s="69"/>
      <c r="G3063" s="262" t="str">
        <f t="shared" si="53"/>
        <v/>
      </c>
      <c r="H3063" s="69"/>
      <c r="I3063" s="69"/>
      <c r="J3063" s="69"/>
      <c r="K3063" s="69"/>
      <c r="L3063" s="69"/>
      <c r="P3063" s="117"/>
      <c r="Q3063" s="69"/>
      <c r="R3063" s="69"/>
      <c r="S3063" s="69"/>
      <c r="T3063" s="69"/>
      <c r="AI3063" s="254"/>
      <c r="AO3063" s="69"/>
    </row>
    <row r="3064" s="67" customFormat="1" customHeight="1" spans="6:41">
      <c r="F3064" s="69"/>
      <c r="G3064" s="262" t="str">
        <f t="shared" si="53"/>
        <v/>
      </c>
      <c r="H3064" s="69"/>
      <c r="I3064" s="69"/>
      <c r="J3064" s="69"/>
      <c r="K3064" s="69"/>
      <c r="L3064" s="69"/>
      <c r="P3064" s="117"/>
      <c r="Q3064" s="69"/>
      <c r="R3064" s="69"/>
      <c r="S3064" s="69"/>
      <c r="T3064" s="69"/>
      <c r="AI3064" s="254"/>
      <c r="AO3064" s="69"/>
    </row>
    <row r="3065" s="67" customFormat="1" customHeight="1" spans="6:41">
      <c r="F3065" s="69"/>
      <c r="G3065" s="262" t="str">
        <f t="shared" si="53"/>
        <v/>
      </c>
      <c r="H3065" s="69"/>
      <c r="I3065" s="69"/>
      <c r="J3065" s="69"/>
      <c r="K3065" s="69"/>
      <c r="L3065" s="69"/>
      <c r="P3065" s="117"/>
      <c r="Q3065" s="69"/>
      <c r="R3065" s="69"/>
      <c r="S3065" s="69"/>
      <c r="T3065" s="69"/>
      <c r="AI3065" s="254"/>
      <c r="AO3065" s="69"/>
    </row>
    <row r="3066" s="67" customFormat="1" customHeight="1" spans="6:41">
      <c r="F3066" s="69"/>
      <c r="G3066" s="262" t="str">
        <f t="shared" si="53"/>
        <v/>
      </c>
      <c r="H3066" s="69"/>
      <c r="I3066" s="69"/>
      <c r="J3066" s="69"/>
      <c r="K3066" s="69"/>
      <c r="L3066" s="69"/>
      <c r="P3066" s="117"/>
      <c r="Q3066" s="69"/>
      <c r="R3066" s="69"/>
      <c r="S3066" s="69"/>
      <c r="T3066" s="69"/>
      <c r="AI3066" s="254"/>
      <c r="AO3066" s="69"/>
    </row>
    <row r="3067" s="67" customFormat="1" customHeight="1" spans="6:41">
      <c r="F3067" s="69"/>
      <c r="G3067" s="262" t="str">
        <f t="shared" si="53"/>
        <v/>
      </c>
      <c r="H3067" s="69"/>
      <c r="I3067" s="69"/>
      <c r="J3067" s="69"/>
      <c r="K3067" s="69"/>
      <c r="L3067" s="69"/>
      <c r="P3067" s="117"/>
      <c r="Q3067" s="69"/>
      <c r="R3067" s="69"/>
      <c r="S3067" s="69"/>
      <c r="T3067" s="69"/>
      <c r="AI3067" s="254"/>
      <c r="AO3067" s="69"/>
    </row>
    <row r="3068" s="67" customFormat="1" customHeight="1" spans="6:41">
      <c r="F3068" s="69"/>
      <c r="G3068" s="262" t="str">
        <f t="shared" si="53"/>
        <v/>
      </c>
      <c r="H3068" s="69"/>
      <c r="I3068" s="69"/>
      <c r="J3068" s="69"/>
      <c r="K3068" s="69"/>
      <c r="L3068" s="69"/>
      <c r="P3068" s="117"/>
      <c r="Q3068" s="69"/>
      <c r="R3068" s="69"/>
      <c r="S3068" s="69"/>
      <c r="T3068" s="69"/>
      <c r="AI3068" s="254"/>
      <c r="AO3068" s="69"/>
    </row>
    <row r="3069" s="67" customFormat="1" customHeight="1" spans="6:41">
      <c r="F3069" s="69"/>
      <c r="G3069" s="262" t="str">
        <f t="shared" si="53"/>
        <v/>
      </c>
      <c r="H3069" s="69"/>
      <c r="I3069" s="69"/>
      <c r="J3069" s="69"/>
      <c r="K3069" s="69"/>
      <c r="L3069" s="69"/>
      <c r="P3069" s="117"/>
      <c r="Q3069" s="69"/>
      <c r="R3069" s="69"/>
      <c r="S3069" s="69"/>
      <c r="T3069" s="69"/>
      <c r="AI3069" s="254"/>
      <c r="AO3069" s="69"/>
    </row>
    <row r="3070" s="67" customFormat="1" customHeight="1" spans="6:41">
      <c r="F3070" s="69"/>
      <c r="G3070" s="262" t="str">
        <f t="shared" si="53"/>
        <v/>
      </c>
      <c r="H3070" s="69"/>
      <c r="I3070" s="69"/>
      <c r="J3070" s="69"/>
      <c r="K3070" s="69"/>
      <c r="L3070" s="69"/>
      <c r="P3070" s="117"/>
      <c r="Q3070" s="69"/>
      <c r="R3070" s="69"/>
      <c r="S3070" s="69"/>
      <c r="T3070" s="69"/>
      <c r="AI3070" s="254"/>
      <c r="AO3070" s="69"/>
    </row>
    <row r="3071" s="67" customFormat="1" customHeight="1" spans="6:41">
      <c r="F3071" s="69"/>
      <c r="G3071" s="262" t="str">
        <f t="shared" si="53"/>
        <v/>
      </c>
      <c r="H3071" s="69"/>
      <c r="I3071" s="69"/>
      <c r="J3071" s="69"/>
      <c r="K3071" s="69"/>
      <c r="L3071" s="69"/>
      <c r="P3071" s="117"/>
      <c r="Q3071" s="69"/>
      <c r="R3071" s="69"/>
      <c r="S3071" s="69"/>
      <c r="T3071" s="69"/>
      <c r="AI3071" s="254"/>
      <c r="AO3071" s="69"/>
    </row>
    <row r="3072" s="67" customFormat="1" customHeight="1" spans="6:41">
      <c r="F3072" s="69"/>
      <c r="G3072" s="262" t="str">
        <f t="shared" si="53"/>
        <v/>
      </c>
      <c r="H3072" s="69"/>
      <c r="I3072" s="69"/>
      <c r="J3072" s="69"/>
      <c r="K3072" s="69"/>
      <c r="L3072" s="69"/>
      <c r="P3072" s="117"/>
      <c r="Q3072" s="69"/>
      <c r="R3072" s="69"/>
      <c r="S3072" s="69"/>
      <c r="T3072" s="69"/>
      <c r="AI3072" s="254"/>
      <c r="AO3072" s="69"/>
    </row>
    <row r="3073" s="67" customFormat="1" customHeight="1" spans="6:41">
      <c r="F3073" s="69"/>
      <c r="G3073" s="262" t="str">
        <f t="shared" si="53"/>
        <v/>
      </c>
      <c r="H3073" s="69"/>
      <c r="I3073" s="69"/>
      <c r="J3073" s="69"/>
      <c r="K3073" s="69"/>
      <c r="L3073" s="69"/>
      <c r="P3073" s="117"/>
      <c r="Q3073" s="69"/>
      <c r="R3073" s="69"/>
      <c r="S3073" s="69"/>
      <c r="T3073" s="69"/>
      <c r="AI3073" s="254"/>
      <c r="AO3073" s="69"/>
    </row>
    <row r="3074" s="67" customFormat="1" customHeight="1" spans="6:41">
      <c r="F3074" s="69"/>
      <c r="G3074" s="262" t="str">
        <f t="shared" ref="G3074:G3137" si="54">IF(H3074="","",IF(H3074=I3074,H3074,_xlfn.CONCAT(H3074,"-",I3074)))</f>
        <v/>
      </c>
      <c r="H3074" s="69"/>
      <c r="I3074" s="69"/>
      <c r="J3074" s="69"/>
      <c r="K3074" s="69"/>
      <c r="L3074" s="69"/>
      <c r="P3074" s="117"/>
      <c r="Q3074" s="69"/>
      <c r="R3074" s="69"/>
      <c r="S3074" s="69"/>
      <c r="T3074" s="69"/>
      <c r="AI3074" s="254"/>
      <c r="AO3074" s="69"/>
    </row>
    <row r="3075" s="67" customFormat="1" customHeight="1" spans="6:41">
      <c r="F3075" s="69"/>
      <c r="G3075" s="262" t="str">
        <f t="shared" si="54"/>
        <v/>
      </c>
      <c r="H3075" s="69"/>
      <c r="I3075" s="69"/>
      <c r="J3075" s="69"/>
      <c r="K3075" s="69"/>
      <c r="L3075" s="69"/>
      <c r="P3075" s="117"/>
      <c r="Q3075" s="69"/>
      <c r="R3075" s="69"/>
      <c r="S3075" s="69"/>
      <c r="T3075" s="69"/>
      <c r="AI3075" s="254"/>
      <c r="AO3075" s="69"/>
    </row>
    <row r="3076" s="67" customFormat="1" customHeight="1" spans="6:41">
      <c r="F3076" s="69"/>
      <c r="G3076" s="262" t="str">
        <f t="shared" si="54"/>
        <v/>
      </c>
      <c r="H3076" s="69"/>
      <c r="I3076" s="69"/>
      <c r="J3076" s="69"/>
      <c r="K3076" s="69"/>
      <c r="L3076" s="69"/>
      <c r="P3076" s="117"/>
      <c r="Q3076" s="69"/>
      <c r="R3076" s="69"/>
      <c r="S3076" s="69"/>
      <c r="T3076" s="69"/>
      <c r="AI3076" s="254"/>
      <c r="AO3076" s="69"/>
    </row>
    <row r="3077" s="67" customFormat="1" customHeight="1" spans="6:41">
      <c r="F3077" s="69"/>
      <c r="G3077" s="262" t="str">
        <f t="shared" si="54"/>
        <v/>
      </c>
      <c r="H3077" s="69"/>
      <c r="I3077" s="69"/>
      <c r="J3077" s="69"/>
      <c r="K3077" s="69"/>
      <c r="L3077" s="69"/>
      <c r="P3077" s="117"/>
      <c r="Q3077" s="69"/>
      <c r="R3077" s="69"/>
      <c r="S3077" s="69"/>
      <c r="T3077" s="69"/>
      <c r="AI3077" s="254"/>
      <c r="AO3077" s="69"/>
    </row>
    <row r="3078" s="67" customFormat="1" customHeight="1" spans="6:41">
      <c r="F3078" s="69"/>
      <c r="G3078" s="262" t="str">
        <f t="shared" si="54"/>
        <v/>
      </c>
      <c r="H3078" s="69"/>
      <c r="I3078" s="69"/>
      <c r="J3078" s="69"/>
      <c r="K3078" s="69"/>
      <c r="L3078" s="69"/>
      <c r="P3078" s="117"/>
      <c r="Q3078" s="69"/>
      <c r="R3078" s="69"/>
      <c r="S3078" s="69"/>
      <c r="T3078" s="69"/>
      <c r="AI3078" s="254"/>
      <c r="AO3078" s="69"/>
    </row>
    <row r="3079" s="67" customFormat="1" customHeight="1" spans="6:41">
      <c r="F3079" s="69"/>
      <c r="G3079" s="262" t="str">
        <f t="shared" si="54"/>
        <v/>
      </c>
      <c r="H3079" s="69"/>
      <c r="I3079" s="69"/>
      <c r="J3079" s="69"/>
      <c r="K3079" s="69"/>
      <c r="L3079" s="69"/>
      <c r="P3079" s="117"/>
      <c r="Q3079" s="69"/>
      <c r="R3079" s="69"/>
      <c r="S3079" s="69"/>
      <c r="T3079" s="69"/>
      <c r="AI3079" s="254"/>
      <c r="AO3079" s="69"/>
    </row>
    <row r="3080" s="67" customFormat="1" customHeight="1" spans="6:41">
      <c r="F3080" s="69"/>
      <c r="G3080" s="262" t="str">
        <f t="shared" si="54"/>
        <v/>
      </c>
      <c r="H3080" s="69"/>
      <c r="I3080" s="69"/>
      <c r="J3080" s="69"/>
      <c r="K3080" s="69"/>
      <c r="L3080" s="69"/>
      <c r="P3080" s="117"/>
      <c r="Q3080" s="69"/>
      <c r="R3080" s="69"/>
      <c r="S3080" s="69"/>
      <c r="T3080" s="69"/>
      <c r="AI3080" s="254"/>
      <c r="AO3080" s="69"/>
    </row>
    <row r="3081" s="67" customFormat="1" customHeight="1" spans="6:41">
      <c r="F3081" s="69"/>
      <c r="G3081" s="262" t="str">
        <f t="shared" si="54"/>
        <v/>
      </c>
      <c r="H3081" s="69"/>
      <c r="I3081" s="69"/>
      <c r="J3081" s="69"/>
      <c r="K3081" s="69"/>
      <c r="L3081" s="69"/>
      <c r="P3081" s="117"/>
      <c r="Q3081" s="69"/>
      <c r="R3081" s="69"/>
      <c r="S3081" s="69"/>
      <c r="T3081" s="69"/>
      <c r="AI3081" s="254"/>
      <c r="AO3081" s="69"/>
    </row>
    <row r="3082" s="67" customFormat="1" customHeight="1" spans="6:41">
      <c r="F3082" s="69"/>
      <c r="G3082" s="262" t="str">
        <f t="shared" si="54"/>
        <v/>
      </c>
      <c r="H3082" s="69"/>
      <c r="I3082" s="69"/>
      <c r="J3082" s="69"/>
      <c r="K3082" s="69"/>
      <c r="L3082" s="69"/>
      <c r="P3082" s="117"/>
      <c r="Q3082" s="69"/>
      <c r="R3082" s="69"/>
      <c r="S3082" s="69"/>
      <c r="T3082" s="69"/>
      <c r="AI3082" s="254"/>
      <c r="AO3082" s="69"/>
    </row>
    <row r="3083" s="67" customFormat="1" customHeight="1" spans="6:41">
      <c r="F3083" s="69"/>
      <c r="G3083" s="262" t="str">
        <f t="shared" si="54"/>
        <v/>
      </c>
      <c r="H3083" s="69"/>
      <c r="I3083" s="69"/>
      <c r="J3083" s="69"/>
      <c r="K3083" s="69"/>
      <c r="L3083" s="69"/>
      <c r="P3083" s="117"/>
      <c r="Q3083" s="69"/>
      <c r="R3083" s="69"/>
      <c r="S3083" s="69"/>
      <c r="T3083" s="69"/>
      <c r="AI3083" s="254"/>
      <c r="AO3083" s="69"/>
    </row>
    <row r="3084" s="67" customFormat="1" customHeight="1" spans="6:41">
      <c r="F3084" s="69"/>
      <c r="G3084" s="262" t="str">
        <f t="shared" si="54"/>
        <v/>
      </c>
      <c r="H3084" s="69"/>
      <c r="I3084" s="69"/>
      <c r="J3084" s="69"/>
      <c r="K3084" s="69"/>
      <c r="L3084" s="69"/>
      <c r="P3084" s="117"/>
      <c r="Q3084" s="69"/>
      <c r="R3084" s="69"/>
      <c r="S3084" s="69"/>
      <c r="T3084" s="69"/>
      <c r="AI3084" s="254"/>
      <c r="AO3084" s="69"/>
    </row>
    <row r="3085" s="67" customFormat="1" customHeight="1" spans="6:41">
      <c r="F3085" s="69"/>
      <c r="G3085" s="262" t="str">
        <f t="shared" si="54"/>
        <v/>
      </c>
      <c r="H3085" s="69"/>
      <c r="I3085" s="69"/>
      <c r="J3085" s="69"/>
      <c r="K3085" s="69"/>
      <c r="L3085" s="69"/>
      <c r="P3085" s="117"/>
      <c r="Q3085" s="69"/>
      <c r="R3085" s="69"/>
      <c r="S3085" s="69"/>
      <c r="T3085" s="69"/>
      <c r="AI3085" s="254"/>
      <c r="AO3085" s="69"/>
    </row>
    <row r="3086" s="67" customFormat="1" customHeight="1" spans="6:41">
      <c r="F3086" s="69"/>
      <c r="G3086" s="262" t="str">
        <f t="shared" si="54"/>
        <v/>
      </c>
      <c r="H3086" s="69"/>
      <c r="I3086" s="69"/>
      <c r="J3086" s="69"/>
      <c r="K3086" s="69"/>
      <c r="L3086" s="69"/>
      <c r="P3086" s="117"/>
      <c r="Q3086" s="69"/>
      <c r="R3086" s="69"/>
      <c r="S3086" s="69"/>
      <c r="T3086" s="69"/>
      <c r="AI3086" s="254"/>
      <c r="AO3086" s="69"/>
    </row>
    <row r="3087" s="67" customFormat="1" customHeight="1" spans="6:41">
      <c r="F3087" s="69"/>
      <c r="G3087" s="262" t="str">
        <f t="shared" si="54"/>
        <v/>
      </c>
      <c r="H3087" s="69"/>
      <c r="I3087" s="69"/>
      <c r="J3087" s="69"/>
      <c r="K3087" s="69"/>
      <c r="L3087" s="69"/>
      <c r="P3087" s="117"/>
      <c r="Q3087" s="69"/>
      <c r="R3087" s="69"/>
      <c r="S3087" s="69"/>
      <c r="T3087" s="69"/>
      <c r="AI3087" s="254"/>
      <c r="AO3087" s="69"/>
    </row>
    <row r="3088" s="67" customFormat="1" customHeight="1" spans="6:41">
      <c r="F3088" s="69"/>
      <c r="G3088" s="262" t="str">
        <f t="shared" si="54"/>
        <v/>
      </c>
      <c r="H3088" s="69"/>
      <c r="I3088" s="69"/>
      <c r="J3088" s="69"/>
      <c r="K3088" s="69"/>
      <c r="L3088" s="69"/>
      <c r="P3088" s="117"/>
      <c r="Q3088" s="69"/>
      <c r="R3088" s="69"/>
      <c r="S3088" s="69"/>
      <c r="T3088" s="69"/>
      <c r="AI3088" s="254"/>
      <c r="AO3088" s="69"/>
    </row>
    <row r="3089" s="67" customFormat="1" customHeight="1" spans="6:41">
      <c r="F3089" s="69"/>
      <c r="G3089" s="262" t="str">
        <f t="shared" si="54"/>
        <v/>
      </c>
      <c r="H3089" s="69"/>
      <c r="I3089" s="69"/>
      <c r="J3089" s="69"/>
      <c r="K3089" s="69"/>
      <c r="L3089" s="69"/>
      <c r="P3089" s="117"/>
      <c r="Q3089" s="69"/>
      <c r="R3089" s="69"/>
      <c r="S3089" s="69"/>
      <c r="T3089" s="69"/>
      <c r="AI3089" s="254"/>
      <c r="AO3089" s="69"/>
    </row>
    <row r="3090" s="67" customFormat="1" customHeight="1" spans="6:41">
      <c r="F3090" s="69"/>
      <c r="G3090" s="262" t="str">
        <f t="shared" si="54"/>
        <v/>
      </c>
      <c r="H3090" s="69"/>
      <c r="I3090" s="69"/>
      <c r="J3090" s="69"/>
      <c r="K3090" s="69"/>
      <c r="L3090" s="69"/>
      <c r="P3090" s="117"/>
      <c r="Q3090" s="69"/>
      <c r="R3090" s="69"/>
      <c r="S3090" s="69"/>
      <c r="T3090" s="69"/>
      <c r="AI3090" s="254"/>
      <c r="AO3090" s="69"/>
    </row>
    <row r="3091" s="67" customFormat="1" customHeight="1" spans="6:41">
      <c r="F3091" s="69"/>
      <c r="G3091" s="262" t="str">
        <f t="shared" si="54"/>
        <v/>
      </c>
      <c r="H3091" s="69"/>
      <c r="I3091" s="69"/>
      <c r="J3091" s="69"/>
      <c r="K3091" s="69"/>
      <c r="L3091" s="69"/>
      <c r="P3091" s="117"/>
      <c r="Q3091" s="69"/>
      <c r="R3091" s="69"/>
      <c r="S3091" s="69"/>
      <c r="T3091" s="69"/>
      <c r="AI3091" s="254"/>
      <c r="AO3091" s="69"/>
    </row>
    <row r="3092" s="67" customFormat="1" customHeight="1" spans="6:41">
      <c r="F3092" s="69"/>
      <c r="G3092" s="262" t="str">
        <f t="shared" si="54"/>
        <v/>
      </c>
      <c r="H3092" s="69"/>
      <c r="I3092" s="69"/>
      <c r="J3092" s="69"/>
      <c r="K3092" s="69"/>
      <c r="L3092" s="69"/>
      <c r="P3092" s="117"/>
      <c r="Q3092" s="69"/>
      <c r="R3092" s="69"/>
      <c r="S3092" s="69"/>
      <c r="T3092" s="69"/>
      <c r="AI3092" s="254"/>
      <c r="AO3092" s="69"/>
    </row>
    <row r="3093" s="67" customFormat="1" customHeight="1" spans="6:41">
      <c r="F3093" s="69"/>
      <c r="G3093" s="262" t="str">
        <f t="shared" si="54"/>
        <v/>
      </c>
      <c r="H3093" s="69"/>
      <c r="I3093" s="69"/>
      <c r="J3093" s="69"/>
      <c r="K3093" s="69"/>
      <c r="L3093" s="69"/>
      <c r="P3093" s="117"/>
      <c r="Q3093" s="69"/>
      <c r="R3093" s="69"/>
      <c r="S3093" s="69"/>
      <c r="T3093" s="69"/>
      <c r="AI3093" s="254"/>
      <c r="AO3093" s="69"/>
    </row>
    <row r="3094" s="67" customFormat="1" customHeight="1" spans="6:41">
      <c r="F3094" s="69"/>
      <c r="G3094" s="262" t="str">
        <f t="shared" si="54"/>
        <v/>
      </c>
      <c r="H3094" s="69"/>
      <c r="I3094" s="69"/>
      <c r="J3094" s="69"/>
      <c r="K3094" s="69"/>
      <c r="L3094" s="69"/>
      <c r="P3094" s="117"/>
      <c r="Q3094" s="69"/>
      <c r="R3094" s="69"/>
      <c r="S3094" s="69"/>
      <c r="T3094" s="69"/>
      <c r="AI3094" s="254"/>
      <c r="AO3094" s="69"/>
    </row>
    <row r="3095" s="67" customFormat="1" customHeight="1" spans="6:41">
      <c r="F3095" s="69"/>
      <c r="G3095" s="262" t="str">
        <f t="shared" si="54"/>
        <v/>
      </c>
      <c r="H3095" s="69"/>
      <c r="I3095" s="69"/>
      <c r="J3095" s="69"/>
      <c r="K3095" s="69"/>
      <c r="L3095" s="69"/>
      <c r="P3095" s="117"/>
      <c r="Q3095" s="69"/>
      <c r="R3095" s="69"/>
      <c r="S3095" s="69"/>
      <c r="T3095" s="69"/>
      <c r="AI3095" s="254"/>
      <c r="AO3095" s="69"/>
    </row>
    <row r="3096" s="67" customFormat="1" customHeight="1" spans="6:41">
      <c r="F3096" s="69"/>
      <c r="G3096" s="262" t="str">
        <f t="shared" si="54"/>
        <v/>
      </c>
      <c r="H3096" s="69"/>
      <c r="I3096" s="69"/>
      <c r="J3096" s="69"/>
      <c r="K3096" s="69"/>
      <c r="L3096" s="69"/>
      <c r="P3096" s="117"/>
      <c r="Q3096" s="69"/>
      <c r="R3096" s="69"/>
      <c r="S3096" s="69"/>
      <c r="T3096" s="69"/>
      <c r="AI3096" s="254"/>
      <c r="AO3096" s="69"/>
    </row>
    <row r="3097" s="67" customFormat="1" customHeight="1" spans="6:41">
      <c r="F3097" s="69"/>
      <c r="G3097" s="262" t="str">
        <f t="shared" si="54"/>
        <v/>
      </c>
      <c r="H3097" s="69"/>
      <c r="I3097" s="69"/>
      <c r="J3097" s="69"/>
      <c r="K3097" s="69"/>
      <c r="L3097" s="69"/>
      <c r="P3097" s="117"/>
      <c r="Q3097" s="69"/>
      <c r="R3097" s="69"/>
      <c r="S3097" s="69"/>
      <c r="T3097" s="69"/>
      <c r="AI3097" s="254"/>
      <c r="AO3097" s="69"/>
    </row>
    <row r="3098" s="67" customFormat="1" customHeight="1" spans="6:41">
      <c r="F3098" s="69"/>
      <c r="G3098" s="262" t="str">
        <f t="shared" si="54"/>
        <v/>
      </c>
      <c r="H3098" s="69"/>
      <c r="I3098" s="69"/>
      <c r="J3098" s="69"/>
      <c r="K3098" s="69"/>
      <c r="L3098" s="69"/>
      <c r="P3098" s="117"/>
      <c r="Q3098" s="69"/>
      <c r="R3098" s="69"/>
      <c r="S3098" s="69"/>
      <c r="T3098" s="69"/>
      <c r="AI3098" s="254"/>
      <c r="AO3098" s="69"/>
    </row>
    <row r="3099" s="67" customFormat="1" customHeight="1" spans="6:41">
      <c r="F3099" s="69"/>
      <c r="G3099" s="262" t="str">
        <f t="shared" si="54"/>
        <v/>
      </c>
      <c r="H3099" s="69"/>
      <c r="I3099" s="69"/>
      <c r="J3099" s="69"/>
      <c r="K3099" s="69"/>
      <c r="L3099" s="69"/>
      <c r="P3099" s="117"/>
      <c r="Q3099" s="69"/>
      <c r="R3099" s="69"/>
      <c r="S3099" s="69"/>
      <c r="T3099" s="69"/>
      <c r="AI3099" s="254"/>
      <c r="AO3099" s="69"/>
    </row>
    <row r="3100" s="67" customFormat="1" customHeight="1" spans="6:41">
      <c r="F3100" s="69"/>
      <c r="G3100" s="262" t="str">
        <f t="shared" si="54"/>
        <v/>
      </c>
      <c r="H3100" s="69"/>
      <c r="I3100" s="69"/>
      <c r="J3100" s="69"/>
      <c r="K3100" s="69"/>
      <c r="L3100" s="69"/>
      <c r="P3100" s="117"/>
      <c r="Q3100" s="69"/>
      <c r="R3100" s="69"/>
      <c r="S3100" s="69"/>
      <c r="T3100" s="69"/>
      <c r="AI3100" s="254"/>
      <c r="AO3100" s="69"/>
    </row>
    <row r="3101" s="67" customFormat="1" customHeight="1" spans="6:41">
      <c r="F3101" s="69"/>
      <c r="G3101" s="262" t="str">
        <f t="shared" si="54"/>
        <v/>
      </c>
      <c r="H3101" s="69"/>
      <c r="I3101" s="69"/>
      <c r="J3101" s="69"/>
      <c r="K3101" s="69"/>
      <c r="L3101" s="69"/>
      <c r="P3101" s="117"/>
      <c r="Q3101" s="69"/>
      <c r="R3101" s="69"/>
      <c r="S3101" s="69"/>
      <c r="T3101" s="69"/>
      <c r="AI3101" s="254"/>
      <c r="AO3101" s="69"/>
    </row>
    <row r="3102" s="67" customFormat="1" customHeight="1" spans="6:41">
      <c r="F3102" s="69"/>
      <c r="G3102" s="262" t="str">
        <f t="shared" si="54"/>
        <v/>
      </c>
      <c r="H3102" s="69"/>
      <c r="I3102" s="69"/>
      <c r="J3102" s="69"/>
      <c r="K3102" s="69"/>
      <c r="L3102" s="69"/>
      <c r="P3102" s="117"/>
      <c r="Q3102" s="69"/>
      <c r="R3102" s="69"/>
      <c r="S3102" s="69"/>
      <c r="T3102" s="69"/>
      <c r="AI3102" s="254"/>
      <c r="AO3102" s="69"/>
    </row>
    <row r="3103" s="67" customFormat="1" customHeight="1" spans="6:41">
      <c r="F3103" s="69"/>
      <c r="G3103" s="262" t="str">
        <f t="shared" si="54"/>
        <v/>
      </c>
      <c r="H3103" s="69"/>
      <c r="I3103" s="69"/>
      <c r="J3103" s="69"/>
      <c r="K3103" s="69"/>
      <c r="L3103" s="69"/>
      <c r="P3103" s="117"/>
      <c r="Q3103" s="69"/>
      <c r="R3103" s="69"/>
      <c r="S3103" s="69"/>
      <c r="T3103" s="69"/>
      <c r="AI3103" s="254"/>
      <c r="AO3103" s="69"/>
    </row>
    <row r="3104" s="67" customFormat="1" customHeight="1" spans="6:41">
      <c r="F3104" s="69"/>
      <c r="G3104" s="262" t="str">
        <f t="shared" si="54"/>
        <v/>
      </c>
      <c r="H3104" s="69"/>
      <c r="I3104" s="69"/>
      <c r="J3104" s="69"/>
      <c r="K3104" s="69"/>
      <c r="L3104" s="69"/>
      <c r="P3104" s="117"/>
      <c r="Q3104" s="69"/>
      <c r="R3104" s="69"/>
      <c r="S3104" s="69"/>
      <c r="T3104" s="69"/>
      <c r="AI3104" s="254"/>
      <c r="AO3104" s="69"/>
    </row>
    <row r="3105" s="67" customFormat="1" customHeight="1" spans="6:41">
      <c r="F3105" s="69"/>
      <c r="G3105" s="262" t="str">
        <f t="shared" si="54"/>
        <v/>
      </c>
      <c r="H3105" s="69"/>
      <c r="I3105" s="69"/>
      <c r="J3105" s="69"/>
      <c r="K3105" s="69"/>
      <c r="L3105" s="69"/>
      <c r="P3105" s="117"/>
      <c r="Q3105" s="69"/>
      <c r="R3105" s="69"/>
      <c r="S3105" s="69"/>
      <c r="T3105" s="69"/>
      <c r="AI3105" s="254"/>
      <c r="AO3105" s="69"/>
    </row>
    <row r="3106" s="67" customFormat="1" customHeight="1" spans="6:41">
      <c r="F3106" s="69"/>
      <c r="G3106" s="262" t="str">
        <f t="shared" si="54"/>
        <v/>
      </c>
      <c r="H3106" s="69"/>
      <c r="I3106" s="69"/>
      <c r="J3106" s="69"/>
      <c r="K3106" s="69"/>
      <c r="L3106" s="69"/>
      <c r="P3106" s="117"/>
      <c r="Q3106" s="69"/>
      <c r="R3106" s="69"/>
      <c r="S3106" s="69"/>
      <c r="T3106" s="69"/>
      <c r="AI3106" s="254"/>
      <c r="AO3106" s="69"/>
    </row>
    <row r="3107" s="67" customFormat="1" customHeight="1" spans="6:41">
      <c r="F3107" s="69"/>
      <c r="G3107" s="262" t="str">
        <f t="shared" si="54"/>
        <v/>
      </c>
      <c r="H3107" s="69"/>
      <c r="I3107" s="69"/>
      <c r="J3107" s="69"/>
      <c r="K3107" s="69"/>
      <c r="L3107" s="69"/>
      <c r="P3107" s="117"/>
      <c r="Q3107" s="69"/>
      <c r="R3107" s="69"/>
      <c r="S3107" s="69"/>
      <c r="T3107" s="69"/>
      <c r="AI3107" s="254"/>
      <c r="AO3107" s="69"/>
    </row>
    <row r="3108" s="67" customFormat="1" customHeight="1" spans="6:41">
      <c r="F3108" s="69"/>
      <c r="G3108" s="262" t="str">
        <f t="shared" si="54"/>
        <v/>
      </c>
      <c r="H3108" s="69"/>
      <c r="I3108" s="69"/>
      <c r="J3108" s="69"/>
      <c r="K3108" s="69"/>
      <c r="L3108" s="69"/>
      <c r="P3108" s="117"/>
      <c r="Q3108" s="69"/>
      <c r="R3108" s="69"/>
      <c r="S3108" s="69"/>
      <c r="T3108" s="69"/>
      <c r="AI3108" s="254"/>
      <c r="AO3108" s="69"/>
    </row>
    <row r="3109" s="67" customFormat="1" customHeight="1" spans="6:41">
      <c r="F3109" s="69"/>
      <c r="G3109" s="262" t="str">
        <f t="shared" si="54"/>
        <v/>
      </c>
      <c r="H3109" s="69"/>
      <c r="I3109" s="69"/>
      <c r="J3109" s="69"/>
      <c r="K3109" s="69"/>
      <c r="L3109" s="69"/>
      <c r="P3109" s="117"/>
      <c r="Q3109" s="69"/>
      <c r="R3109" s="69"/>
      <c r="S3109" s="69"/>
      <c r="T3109" s="69"/>
      <c r="AI3109" s="254"/>
      <c r="AO3109" s="69"/>
    </row>
    <row r="3110" s="67" customFormat="1" customHeight="1" spans="6:41">
      <c r="F3110" s="69"/>
      <c r="G3110" s="262" t="str">
        <f t="shared" si="54"/>
        <v/>
      </c>
      <c r="H3110" s="69"/>
      <c r="I3110" s="69"/>
      <c r="J3110" s="69"/>
      <c r="K3110" s="69"/>
      <c r="L3110" s="69"/>
      <c r="P3110" s="117"/>
      <c r="Q3110" s="69"/>
      <c r="R3110" s="69"/>
      <c r="S3110" s="69"/>
      <c r="T3110" s="69"/>
      <c r="AI3110" s="254"/>
      <c r="AO3110" s="69"/>
    </row>
    <row r="3111" s="67" customFormat="1" customHeight="1" spans="6:41">
      <c r="F3111" s="69"/>
      <c r="G3111" s="262" t="str">
        <f t="shared" si="54"/>
        <v/>
      </c>
      <c r="H3111" s="69"/>
      <c r="I3111" s="69"/>
      <c r="J3111" s="69"/>
      <c r="K3111" s="69"/>
      <c r="L3111" s="69"/>
      <c r="P3111" s="117"/>
      <c r="Q3111" s="69"/>
      <c r="R3111" s="69"/>
      <c r="S3111" s="69"/>
      <c r="T3111" s="69"/>
      <c r="AI3111" s="254"/>
      <c r="AO3111" s="69"/>
    </row>
    <row r="3112" s="67" customFormat="1" customHeight="1" spans="6:41">
      <c r="F3112" s="69"/>
      <c r="G3112" s="262" t="str">
        <f t="shared" si="54"/>
        <v/>
      </c>
      <c r="H3112" s="69"/>
      <c r="I3112" s="69"/>
      <c r="J3112" s="69"/>
      <c r="K3112" s="69"/>
      <c r="L3112" s="69"/>
      <c r="P3112" s="117"/>
      <c r="Q3112" s="69"/>
      <c r="R3112" s="69"/>
      <c r="S3112" s="69"/>
      <c r="T3112" s="69"/>
      <c r="AI3112" s="254"/>
      <c r="AO3112" s="69"/>
    </row>
    <row r="3113" s="67" customFormat="1" customHeight="1" spans="6:41">
      <c r="F3113" s="69"/>
      <c r="G3113" s="262" t="str">
        <f t="shared" si="54"/>
        <v/>
      </c>
      <c r="H3113" s="69"/>
      <c r="I3113" s="69"/>
      <c r="J3113" s="69"/>
      <c r="K3113" s="69"/>
      <c r="L3113" s="69"/>
      <c r="P3113" s="117"/>
      <c r="Q3113" s="69"/>
      <c r="R3113" s="69"/>
      <c r="S3113" s="69"/>
      <c r="T3113" s="69"/>
      <c r="AI3113" s="254"/>
      <c r="AO3113" s="69"/>
    </row>
    <row r="3114" s="67" customFormat="1" customHeight="1" spans="6:41">
      <c r="F3114" s="69"/>
      <c r="G3114" s="262" t="str">
        <f t="shared" si="54"/>
        <v/>
      </c>
      <c r="H3114" s="69"/>
      <c r="I3114" s="69"/>
      <c r="J3114" s="69"/>
      <c r="K3114" s="69"/>
      <c r="L3114" s="69"/>
      <c r="P3114" s="117"/>
      <c r="Q3114" s="69"/>
      <c r="R3114" s="69"/>
      <c r="S3114" s="69"/>
      <c r="T3114" s="69"/>
      <c r="AI3114" s="254"/>
      <c r="AO3114" s="69"/>
    </row>
    <row r="3115" s="67" customFormat="1" customHeight="1" spans="6:41">
      <c r="F3115" s="69"/>
      <c r="G3115" s="262" t="str">
        <f t="shared" si="54"/>
        <v/>
      </c>
      <c r="H3115" s="69"/>
      <c r="I3115" s="69"/>
      <c r="J3115" s="69"/>
      <c r="K3115" s="69"/>
      <c r="L3115" s="69"/>
      <c r="P3115" s="117"/>
      <c r="Q3115" s="69"/>
      <c r="R3115" s="69"/>
      <c r="S3115" s="69"/>
      <c r="T3115" s="69"/>
      <c r="AI3115" s="254"/>
      <c r="AO3115" s="69"/>
    </row>
    <row r="3116" s="67" customFormat="1" customHeight="1" spans="6:41">
      <c r="F3116" s="69"/>
      <c r="G3116" s="262" t="str">
        <f t="shared" si="54"/>
        <v/>
      </c>
      <c r="H3116" s="69"/>
      <c r="I3116" s="69"/>
      <c r="J3116" s="69"/>
      <c r="K3116" s="69"/>
      <c r="L3116" s="69"/>
      <c r="P3116" s="117"/>
      <c r="Q3116" s="69"/>
      <c r="R3116" s="69"/>
      <c r="S3116" s="69"/>
      <c r="T3116" s="69"/>
      <c r="AI3116" s="254"/>
      <c r="AO3116" s="69"/>
    </row>
    <row r="3117" s="67" customFormat="1" customHeight="1" spans="6:41">
      <c r="F3117" s="69"/>
      <c r="G3117" s="262" t="str">
        <f t="shared" si="54"/>
        <v/>
      </c>
      <c r="H3117" s="69"/>
      <c r="I3117" s="69"/>
      <c r="J3117" s="69"/>
      <c r="K3117" s="69"/>
      <c r="L3117" s="69"/>
      <c r="P3117" s="117"/>
      <c r="Q3117" s="69"/>
      <c r="R3117" s="69"/>
      <c r="S3117" s="69"/>
      <c r="T3117" s="69"/>
      <c r="AI3117" s="254"/>
      <c r="AO3117" s="69"/>
    </row>
    <row r="3118" s="67" customFormat="1" customHeight="1" spans="6:41">
      <c r="F3118" s="69"/>
      <c r="G3118" s="262" t="str">
        <f t="shared" si="54"/>
        <v/>
      </c>
      <c r="H3118" s="69"/>
      <c r="I3118" s="69"/>
      <c r="J3118" s="69"/>
      <c r="K3118" s="69"/>
      <c r="L3118" s="69"/>
      <c r="P3118" s="117"/>
      <c r="Q3118" s="69"/>
      <c r="R3118" s="69"/>
      <c r="S3118" s="69"/>
      <c r="T3118" s="69"/>
      <c r="AI3118" s="254"/>
      <c r="AO3118" s="69"/>
    </row>
    <row r="3119" s="67" customFormat="1" customHeight="1" spans="6:41">
      <c r="F3119" s="69"/>
      <c r="G3119" s="262" t="str">
        <f t="shared" si="54"/>
        <v/>
      </c>
      <c r="H3119" s="69"/>
      <c r="I3119" s="69"/>
      <c r="J3119" s="69"/>
      <c r="K3119" s="69"/>
      <c r="L3119" s="69"/>
      <c r="P3119" s="117"/>
      <c r="Q3119" s="69"/>
      <c r="R3119" s="69"/>
      <c r="S3119" s="69"/>
      <c r="T3119" s="69"/>
      <c r="AI3119" s="254"/>
      <c r="AO3119" s="69"/>
    </row>
    <row r="3120" s="67" customFormat="1" customHeight="1" spans="6:41">
      <c r="F3120" s="69"/>
      <c r="G3120" s="262" t="str">
        <f t="shared" si="54"/>
        <v/>
      </c>
      <c r="H3120" s="69"/>
      <c r="I3120" s="69"/>
      <c r="J3120" s="69"/>
      <c r="K3120" s="69"/>
      <c r="L3120" s="69"/>
      <c r="P3120" s="117"/>
      <c r="Q3120" s="69"/>
      <c r="R3120" s="69"/>
      <c r="S3120" s="69"/>
      <c r="T3120" s="69"/>
      <c r="AI3120" s="254"/>
      <c r="AO3120" s="69"/>
    </row>
    <row r="3121" s="67" customFormat="1" customHeight="1" spans="6:41">
      <c r="F3121" s="69"/>
      <c r="G3121" s="262" t="str">
        <f t="shared" si="54"/>
        <v/>
      </c>
      <c r="H3121" s="69"/>
      <c r="I3121" s="69"/>
      <c r="J3121" s="69"/>
      <c r="K3121" s="69"/>
      <c r="L3121" s="69"/>
      <c r="P3121" s="117"/>
      <c r="Q3121" s="69"/>
      <c r="R3121" s="69"/>
      <c r="S3121" s="69"/>
      <c r="T3121" s="69"/>
      <c r="AI3121" s="254"/>
      <c r="AO3121" s="69"/>
    </row>
    <row r="3122" s="67" customFormat="1" customHeight="1" spans="6:41">
      <c r="F3122" s="69"/>
      <c r="G3122" s="262" t="str">
        <f t="shared" si="54"/>
        <v/>
      </c>
      <c r="H3122" s="69"/>
      <c r="I3122" s="69"/>
      <c r="J3122" s="69"/>
      <c r="K3122" s="69"/>
      <c r="L3122" s="69"/>
      <c r="P3122" s="117"/>
      <c r="Q3122" s="69"/>
      <c r="R3122" s="69"/>
      <c r="S3122" s="69"/>
      <c r="T3122" s="69"/>
      <c r="AI3122" s="254"/>
      <c r="AO3122" s="69"/>
    </row>
    <row r="3123" s="67" customFormat="1" customHeight="1" spans="6:41">
      <c r="F3123" s="69"/>
      <c r="G3123" s="262" t="str">
        <f t="shared" si="54"/>
        <v/>
      </c>
      <c r="H3123" s="69"/>
      <c r="I3123" s="69"/>
      <c r="J3123" s="69"/>
      <c r="K3123" s="69"/>
      <c r="L3123" s="69"/>
      <c r="P3123" s="117"/>
      <c r="Q3123" s="69"/>
      <c r="R3123" s="69"/>
      <c r="S3123" s="69"/>
      <c r="T3123" s="69"/>
      <c r="AI3123" s="254"/>
      <c r="AO3123" s="69"/>
    </row>
    <row r="3124" s="67" customFormat="1" customHeight="1" spans="6:41">
      <c r="F3124" s="69"/>
      <c r="G3124" s="262" t="str">
        <f t="shared" si="54"/>
        <v/>
      </c>
      <c r="H3124" s="69"/>
      <c r="I3124" s="69"/>
      <c r="J3124" s="69"/>
      <c r="K3124" s="69"/>
      <c r="L3124" s="69"/>
      <c r="P3124" s="117"/>
      <c r="Q3124" s="69"/>
      <c r="R3124" s="69"/>
      <c r="S3124" s="69"/>
      <c r="T3124" s="69"/>
      <c r="AI3124" s="254"/>
      <c r="AO3124" s="69"/>
    </row>
    <row r="3125" s="67" customFormat="1" customHeight="1" spans="6:41">
      <c r="F3125" s="69"/>
      <c r="G3125" s="262" t="str">
        <f t="shared" si="54"/>
        <v/>
      </c>
      <c r="H3125" s="69"/>
      <c r="I3125" s="69"/>
      <c r="J3125" s="69"/>
      <c r="K3125" s="69"/>
      <c r="L3125" s="69"/>
      <c r="P3125" s="117"/>
      <c r="Q3125" s="69"/>
      <c r="R3125" s="69"/>
      <c r="S3125" s="69"/>
      <c r="T3125" s="69"/>
      <c r="AI3125" s="254"/>
      <c r="AO3125" s="69"/>
    </row>
    <row r="3126" s="67" customFormat="1" customHeight="1" spans="6:41">
      <c r="F3126" s="69"/>
      <c r="G3126" s="262" t="str">
        <f t="shared" si="54"/>
        <v/>
      </c>
      <c r="H3126" s="69"/>
      <c r="I3126" s="69"/>
      <c r="J3126" s="69"/>
      <c r="K3126" s="69"/>
      <c r="L3126" s="69"/>
      <c r="P3126" s="117"/>
      <c r="Q3126" s="69"/>
      <c r="R3126" s="69"/>
      <c r="S3126" s="69"/>
      <c r="T3126" s="69"/>
      <c r="AI3126" s="254"/>
      <c r="AO3126" s="69"/>
    </row>
    <row r="3127" s="67" customFormat="1" customHeight="1" spans="6:41">
      <c r="F3127" s="69"/>
      <c r="G3127" s="262" t="str">
        <f t="shared" si="54"/>
        <v/>
      </c>
      <c r="H3127" s="69"/>
      <c r="I3127" s="69"/>
      <c r="J3127" s="69"/>
      <c r="K3127" s="69"/>
      <c r="L3127" s="69"/>
      <c r="P3127" s="117"/>
      <c r="Q3127" s="69"/>
      <c r="R3127" s="69"/>
      <c r="S3127" s="69"/>
      <c r="T3127" s="69"/>
      <c r="AI3127" s="254"/>
      <c r="AO3127" s="69"/>
    </row>
    <row r="3128" s="67" customFormat="1" customHeight="1" spans="6:41">
      <c r="F3128" s="69"/>
      <c r="G3128" s="262" t="str">
        <f t="shared" si="54"/>
        <v/>
      </c>
      <c r="H3128" s="69"/>
      <c r="I3128" s="69"/>
      <c r="J3128" s="69"/>
      <c r="K3128" s="69"/>
      <c r="L3128" s="69"/>
      <c r="P3128" s="117"/>
      <c r="Q3128" s="69"/>
      <c r="R3128" s="69"/>
      <c r="S3128" s="69"/>
      <c r="T3128" s="69"/>
      <c r="AI3128" s="254"/>
      <c r="AO3128" s="69"/>
    </row>
    <row r="3129" s="67" customFormat="1" customHeight="1" spans="6:41">
      <c r="F3129" s="69"/>
      <c r="G3129" s="262" t="str">
        <f t="shared" si="54"/>
        <v/>
      </c>
      <c r="H3129" s="69"/>
      <c r="I3129" s="69"/>
      <c r="J3129" s="69"/>
      <c r="K3129" s="69"/>
      <c r="L3129" s="69"/>
      <c r="P3129" s="117"/>
      <c r="Q3129" s="69"/>
      <c r="R3129" s="69"/>
      <c r="S3129" s="69"/>
      <c r="T3129" s="69"/>
      <c r="AI3129" s="254"/>
      <c r="AO3129" s="69"/>
    </row>
    <row r="3130" s="67" customFormat="1" customHeight="1" spans="6:41">
      <c r="F3130" s="69"/>
      <c r="G3130" s="262" t="str">
        <f t="shared" si="54"/>
        <v/>
      </c>
      <c r="H3130" s="69"/>
      <c r="I3130" s="69"/>
      <c r="J3130" s="69"/>
      <c r="K3130" s="69"/>
      <c r="L3130" s="69"/>
      <c r="P3130" s="117"/>
      <c r="Q3130" s="69"/>
      <c r="R3130" s="69"/>
      <c r="S3130" s="69"/>
      <c r="T3130" s="69"/>
      <c r="AI3130" s="254"/>
      <c r="AO3130" s="69"/>
    </row>
    <row r="3131" s="67" customFormat="1" customHeight="1" spans="6:41">
      <c r="F3131" s="69"/>
      <c r="G3131" s="262" t="str">
        <f t="shared" si="54"/>
        <v/>
      </c>
      <c r="H3131" s="69"/>
      <c r="I3131" s="69"/>
      <c r="J3131" s="69"/>
      <c r="K3131" s="69"/>
      <c r="L3131" s="69"/>
      <c r="P3131" s="117"/>
      <c r="Q3131" s="69"/>
      <c r="R3131" s="69"/>
      <c r="S3131" s="69"/>
      <c r="T3131" s="69"/>
      <c r="AI3131" s="254"/>
      <c r="AO3131" s="69"/>
    </row>
    <row r="3132" s="67" customFormat="1" customHeight="1" spans="6:41">
      <c r="F3132" s="69"/>
      <c r="G3132" s="262" t="str">
        <f t="shared" si="54"/>
        <v/>
      </c>
      <c r="H3132" s="69"/>
      <c r="I3132" s="69"/>
      <c r="J3132" s="69"/>
      <c r="K3132" s="69"/>
      <c r="L3132" s="69"/>
      <c r="P3132" s="117"/>
      <c r="Q3132" s="69"/>
      <c r="R3132" s="69"/>
      <c r="S3132" s="69"/>
      <c r="T3132" s="69"/>
      <c r="AI3132" s="254"/>
      <c r="AO3132" s="69"/>
    </row>
    <row r="3133" s="67" customFormat="1" customHeight="1" spans="6:41">
      <c r="F3133" s="69"/>
      <c r="G3133" s="262" t="str">
        <f t="shared" si="54"/>
        <v/>
      </c>
      <c r="H3133" s="69"/>
      <c r="I3133" s="69"/>
      <c r="J3133" s="69"/>
      <c r="K3133" s="69"/>
      <c r="L3133" s="69"/>
      <c r="P3133" s="117"/>
      <c r="Q3133" s="69"/>
      <c r="R3133" s="69"/>
      <c r="S3133" s="69"/>
      <c r="T3133" s="69"/>
      <c r="AI3133" s="254"/>
      <c r="AO3133" s="69"/>
    </row>
    <row r="3134" s="67" customFormat="1" customHeight="1" spans="6:41">
      <c r="F3134" s="69"/>
      <c r="G3134" s="262" t="str">
        <f t="shared" si="54"/>
        <v/>
      </c>
      <c r="H3134" s="69"/>
      <c r="I3134" s="69"/>
      <c r="J3134" s="69"/>
      <c r="K3134" s="69"/>
      <c r="L3134" s="69"/>
      <c r="P3134" s="117"/>
      <c r="Q3134" s="69"/>
      <c r="R3134" s="69"/>
      <c r="S3134" s="69"/>
      <c r="T3134" s="69"/>
      <c r="AI3134" s="254"/>
      <c r="AO3134" s="69"/>
    </row>
    <row r="3135" s="67" customFormat="1" customHeight="1" spans="6:41">
      <c r="F3135" s="69"/>
      <c r="G3135" s="262" t="str">
        <f t="shared" si="54"/>
        <v/>
      </c>
      <c r="H3135" s="69"/>
      <c r="I3135" s="69"/>
      <c r="J3135" s="69"/>
      <c r="K3135" s="69"/>
      <c r="L3135" s="69"/>
      <c r="P3135" s="117"/>
      <c r="Q3135" s="69"/>
      <c r="R3135" s="69"/>
      <c r="S3135" s="69"/>
      <c r="T3135" s="69"/>
      <c r="AI3135" s="254"/>
      <c r="AO3135" s="69"/>
    </row>
    <row r="3136" s="67" customFormat="1" customHeight="1" spans="6:41">
      <c r="F3136" s="69"/>
      <c r="G3136" s="262" t="str">
        <f t="shared" si="54"/>
        <v/>
      </c>
      <c r="H3136" s="69"/>
      <c r="I3136" s="69"/>
      <c r="J3136" s="69"/>
      <c r="K3136" s="69"/>
      <c r="L3136" s="69"/>
      <c r="P3136" s="117"/>
      <c r="Q3136" s="69"/>
      <c r="R3136" s="69"/>
      <c r="S3136" s="69"/>
      <c r="T3136" s="69"/>
      <c r="AI3136" s="254"/>
      <c r="AO3136" s="69"/>
    </row>
    <row r="3137" s="67" customFormat="1" customHeight="1" spans="6:41">
      <c r="F3137" s="69"/>
      <c r="G3137" s="262" t="str">
        <f t="shared" si="54"/>
        <v/>
      </c>
      <c r="H3137" s="69"/>
      <c r="I3137" s="69"/>
      <c r="J3137" s="69"/>
      <c r="K3137" s="69"/>
      <c r="L3137" s="69"/>
      <c r="P3137" s="117"/>
      <c r="Q3137" s="69"/>
      <c r="R3137" s="69"/>
      <c r="S3137" s="69"/>
      <c r="T3137" s="69"/>
      <c r="AI3137" s="254"/>
      <c r="AO3137" s="69"/>
    </row>
    <row r="3138" s="67" customFormat="1" customHeight="1" spans="6:41">
      <c r="F3138" s="69"/>
      <c r="G3138" s="262" t="str">
        <f t="shared" ref="G3138:G3201" si="55">IF(H3138="","",IF(H3138=I3138,H3138,_xlfn.CONCAT(H3138,"-",I3138)))</f>
        <v/>
      </c>
      <c r="H3138" s="69"/>
      <c r="I3138" s="69"/>
      <c r="J3138" s="69"/>
      <c r="K3138" s="69"/>
      <c r="L3138" s="69"/>
      <c r="P3138" s="117"/>
      <c r="Q3138" s="69"/>
      <c r="R3138" s="69"/>
      <c r="S3138" s="69"/>
      <c r="T3138" s="69"/>
      <c r="AI3138" s="254"/>
      <c r="AO3138" s="69"/>
    </row>
    <row r="3139" s="67" customFormat="1" customHeight="1" spans="6:41">
      <c r="F3139" s="69"/>
      <c r="G3139" s="262" t="str">
        <f t="shared" si="55"/>
        <v/>
      </c>
      <c r="H3139" s="69"/>
      <c r="I3139" s="69"/>
      <c r="J3139" s="69"/>
      <c r="K3139" s="69"/>
      <c r="L3139" s="69"/>
      <c r="P3139" s="117"/>
      <c r="Q3139" s="69"/>
      <c r="R3139" s="69"/>
      <c r="S3139" s="69"/>
      <c r="T3139" s="69"/>
      <c r="AI3139" s="254"/>
      <c r="AO3139" s="69"/>
    </row>
    <row r="3140" s="67" customFormat="1" customHeight="1" spans="6:41">
      <c r="F3140" s="69"/>
      <c r="G3140" s="262" t="str">
        <f t="shared" si="55"/>
        <v/>
      </c>
      <c r="H3140" s="69"/>
      <c r="I3140" s="69"/>
      <c r="J3140" s="69"/>
      <c r="K3140" s="69"/>
      <c r="L3140" s="69"/>
      <c r="P3140" s="117"/>
      <c r="Q3140" s="69"/>
      <c r="R3140" s="69"/>
      <c r="S3140" s="69"/>
      <c r="T3140" s="69"/>
      <c r="AI3140" s="254"/>
      <c r="AO3140" s="69"/>
    </row>
    <row r="3141" s="67" customFormat="1" customHeight="1" spans="6:41">
      <c r="F3141" s="69"/>
      <c r="G3141" s="262" t="str">
        <f t="shared" si="55"/>
        <v/>
      </c>
      <c r="H3141" s="69"/>
      <c r="I3141" s="69"/>
      <c r="J3141" s="69"/>
      <c r="K3141" s="69"/>
      <c r="L3141" s="69"/>
      <c r="P3141" s="117"/>
      <c r="Q3141" s="69"/>
      <c r="R3141" s="69"/>
      <c r="S3141" s="69"/>
      <c r="T3141" s="69"/>
      <c r="AI3141" s="254"/>
      <c r="AO3141" s="69"/>
    </row>
    <row r="3142" s="67" customFormat="1" customHeight="1" spans="6:41">
      <c r="F3142" s="69"/>
      <c r="G3142" s="262" t="str">
        <f t="shared" si="55"/>
        <v/>
      </c>
      <c r="H3142" s="69"/>
      <c r="I3142" s="69"/>
      <c r="J3142" s="69"/>
      <c r="K3142" s="69"/>
      <c r="L3142" s="69"/>
      <c r="P3142" s="117"/>
      <c r="Q3142" s="69"/>
      <c r="R3142" s="69"/>
      <c r="S3142" s="69"/>
      <c r="T3142" s="69"/>
      <c r="AI3142" s="254"/>
      <c r="AO3142" s="69"/>
    </row>
    <row r="3143" s="67" customFormat="1" customHeight="1" spans="6:41">
      <c r="F3143" s="69"/>
      <c r="G3143" s="262" t="str">
        <f t="shared" si="55"/>
        <v/>
      </c>
      <c r="H3143" s="69"/>
      <c r="I3143" s="69"/>
      <c r="J3143" s="69"/>
      <c r="K3143" s="69"/>
      <c r="L3143" s="69"/>
      <c r="P3143" s="117"/>
      <c r="Q3143" s="69"/>
      <c r="R3143" s="69"/>
      <c r="S3143" s="69"/>
      <c r="T3143" s="69"/>
      <c r="AI3143" s="254"/>
      <c r="AO3143" s="69"/>
    </row>
    <row r="3144" s="67" customFormat="1" customHeight="1" spans="6:41">
      <c r="F3144" s="69"/>
      <c r="G3144" s="262" t="str">
        <f t="shared" si="55"/>
        <v/>
      </c>
      <c r="H3144" s="69"/>
      <c r="I3144" s="69"/>
      <c r="J3144" s="69"/>
      <c r="K3144" s="69"/>
      <c r="L3144" s="69"/>
      <c r="P3144" s="117"/>
      <c r="Q3144" s="69"/>
      <c r="R3144" s="69"/>
      <c r="S3144" s="69"/>
      <c r="T3144" s="69"/>
      <c r="AI3144" s="254"/>
      <c r="AO3144" s="69"/>
    </row>
    <row r="3145" s="67" customFormat="1" customHeight="1" spans="6:41">
      <c r="F3145" s="69"/>
      <c r="G3145" s="262" t="str">
        <f t="shared" si="55"/>
        <v/>
      </c>
      <c r="H3145" s="69"/>
      <c r="I3145" s="69"/>
      <c r="J3145" s="69"/>
      <c r="K3145" s="69"/>
      <c r="L3145" s="69"/>
      <c r="P3145" s="117"/>
      <c r="Q3145" s="69"/>
      <c r="R3145" s="69"/>
      <c r="S3145" s="69"/>
      <c r="T3145" s="69"/>
      <c r="AI3145" s="254"/>
      <c r="AO3145" s="69"/>
    </row>
    <row r="3146" s="67" customFormat="1" customHeight="1" spans="6:41">
      <c r="F3146" s="69"/>
      <c r="G3146" s="262" t="str">
        <f t="shared" si="55"/>
        <v/>
      </c>
      <c r="H3146" s="69"/>
      <c r="I3146" s="69"/>
      <c r="J3146" s="69"/>
      <c r="K3146" s="69"/>
      <c r="L3146" s="69"/>
      <c r="P3146" s="117"/>
      <c r="Q3146" s="69"/>
      <c r="R3146" s="69"/>
      <c r="S3146" s="69"/>
      <c r="T3146" s="69"/>
      <c r="AI3146" s="254"/>
      <c r="AO3146" s="69"/>
    </row>
    <row r="3147" s="67" customFormat="1" customHeight="1" spans="6:41">
      <c r="F3147" s="69"/>
      <c r="G3147" s="262" t="str">
        <f t="shared" si="55"/>
        <v/>
      </c>
      <c r="H3147" s="69"/>
      <c r="I3147" s="69"/>
      <c r="J3147" s="69"/>
      <c r="K3147" s="69"/>
      <c r="L3147" s="69"/>
      <c r="P3147" s="117"/>
      <c r="Q3147" s="69"/>
      <c r="R3147" s="69"/>
      <c r="S3147" s="69"/>
      <c r="T3147" s="69"/>
      <c r="AI3147" s="254"/>
      <c r="AO3147" s="69"/>
    </row>
    <row r="3148" s="67" customFormat="1" customHeight="1" spans="6:41">
      <c r="F3148" s="69"/>
      <c r="G3148" s="262" t="str">
        <f t="shared" si="55"/>
        <v/>
      </c>
      <c r="H3148" s="69"/>
      <c r="I3148" s="69"/>
      <c r="J3148" s="69"/>
      <c r="K3148" s="69"/>
      <c r="L3148" s="69"/>
      <c r="P3148" s="117"/>
      <c r="Q3148" s="69"/>
      <c r="R3148" s="69"/>
      <c r="S3148" s="69"/>
      <c r="T3148" s="69"/>
      <c r="AI3148" s="254"/>
      <c r="AO3148" s="69"/>
    </row>
    <row r="3149" s="67" customFormat="1" customHeight="1" spans="6:41">
      <c r="F3149" s="69"/>
      <c r="G3149" s="262" t="str">
        <f t="shared" si="55"/>
        <v/>
      </c>
      <c r="H3149" s="69"/>
      <c r="I3149" s="69"/>
      <c r="J3149" s="69"/>
      <c r="K3149" s="69"/>
      <c r="L3149" s="69"/>
      <c r="P3149" s="117"/>
      <c r="Q3149" s="69"/>
      <c r="R3149" s="69"/>
      <c r="S3149" s="69"/>
      <c r="T3149" s="69"/>
      <c r="AI3149" s="254"/>
      <c r="AO3149" s="69"/>
    </row>
    <row r="3150" s="67" customFormat="1" customHeight="1" spans="6:41">
      <c r="F3150" s="69"/>
      <c r="G3150" s="262" t="str">
        <f t="shared" si="55"/>
        <v/>
      </c>
      <c r="H3150" s="69"/>
      <c r="I3150" s="69"/>
      <c r="J3150" s="69"/>
      <c r="K3150" s="69"/>
      <c r="L3150" s="69"/>
      <c r="P3150" s="117"/>
      <c r="Q3150" s="69"/>
      <c r="R3150" s="69"/>
      <c r="S3150" s="69"/>
      <c r="T3150" s="69"/>
      <c r="AI3150" s="254"/>
      <c r="AO3150" s="69"/>
    </row>
    <row r="3151" s="67" customFormat="1" customHeight="1" spans="6:41">
      <c r="F3151" s="69"/>
      <c r="G3151" s="262" t="str">
        <f t="shared" si="55"/>
        <v/>
      </c>
      <c r="H3151" s="69"/>
      <c r="I3151" s="69"/>
      <c r="J3151" s="69"/>
      <c r="K3151" s="69"/>
      <c r="L3151" s="69"/>
      <c r="P3151" s="117"/>
      <c r="Q3151" s="69"/>
      <c r="R3151" s="69"/>
      <c r="S3151" s="69"/>
      <c r="T3151" s="69"/>
      <c r="AI3151" s="254"/>
      <c r="AO3151" s="69"/>
    </row>
    <row r="3152" s="67" customFormat="1" customHeight="1" spans="6:41">
      <c r="F3152" s="69"/>
      <c r="G3152" s="262" t="str">
        <f t="shared" si="55"/>
        <v/>
      </c>
      <c r="H3152" s="69"/>
      <c r="I3152" s="69"/>
      <c r="J3152" s="69"/>
      <c r="K3152" s="69"/>
      <c r="L3152" s="69"/>
      <c r="P3152" s="117"/>
      <c r="Q3152" s="69"/>
      <c r="R3152" s="69"/>
      <c r="S3152" s="69"/>
      <c r="T3152" s="69"/>
      <c r="AI3152" s="254"/>
      <c r="AO3152" s="69"/>
    </row>
    <row r="3153" s="67" customFormat="1" customHeight="1" spans="6:41">
      <c r="F3153" s="69"/>
      <c r="G3153" s="262" t="str">
        <f t="shared" si="55"/>
        <v/>
      </c>
      <c r="H3153" s="69"/>
      <c r="I3153" s="69"/>
      <c r="J3153" s="69"/>
      <c r="K3153" s="69"/>
      <c r="L3153" s="69"/>
      <c r="P3153" s="117"/>
      <c r="Q3153" s="69"/>
      <c r="R3153" s="69"/>
      <c r="S3153" s="69"/>
      <c r="T3153" s="69"/>
      <c r="AI3153" s="254"/>
      <c r="AO3153" s="69"/>
    </row>
    <row r="3154" s="67" customFormat="1" customHeight="1" spans="6:41">
      <c r="F3154" s="69"/>
      <c r="G3154" s="262" t="str">
        <f t="shared" si="55"/>
        <v/>
      </c>
      <c r="H3154" s="69"/>
      <c r="I3154" s="69"/>
      <c r="J3154" s="69"/>
      <c r="K3154" s="69"/>
      <c r="L3154" s="69"/>
      <c r="P3154" s="117"/>
      <c r="Q3154" s="69"/>
      <c r="R3154" s="69"/>
      <c r="S3154" s="69"/>
      <c r="T3154" s="69"/>
      <c r="AI3154" s="254"/>
      <c r="AO3154" s="69"/>
    </row>
    <row r="3155" s="67" customFormat="1" customHeight="1" spans="6:41">
      <c r="F3155" s="69"/>
      <c r="G3155" s="262" t="str">
        <f t="shared" si="55"/>
        <v/>
      </c>
      <c r="H3155" s="69"/>
      <c r="I3155" s="69"/>
      <c r="J3155" s="69"/>
      <c r="K3155" s="69"/>
      <c r="L3155" s="69"/>
      <c r="P3155" s="117"/>
      <c r="Q3155" s="69"/>
      <c r="R3155" s="69"/>
      <c r="S3155" s="69"/>
      <c r="T3155" s="69"/>
      <c r="AI3155" s="254"/>
      <c r="AO3155" s="69"/>
    </row>
    <row r="3156" s="67" customFormat="1" customHeight="1" spans="6:41">
      <c r="F3156" s="69"/>
      <c r="G3156" s="262" t="str">
        <f t="shared" si="55"/>
        <v/>
      </c>
      <c r="H3156" s="69"/>
      <c r="I3156" s="69"/>
      <c r="J3156" s="69"/>
      <c r="K3156" s="69"/>
      <c r="L3156" s="69"/>
      <c r="P3156" s="117"/>
      <c r="Q3156" s="69"/>
      <c r="R3156" s="69"/>
      <c r="S3156" s="69"/>
      <c r="T3156" s="69"/>
      <c r="AI3156" s="254"/>
      <c r="AO3156" s="69"/>
    </row>
    <row r="3157" s="67" customFormat="1" customHeight="1" spans="6:41">
      <c r="F3157" s="69"/>
      <c r="G3157" s="262" t="str">
        <f t="shared" si="55"/>
        <v/>
      </c>
      <c r="H3157" s="69"/>
      <c r="I3157" s="69"/>
      <c r="J3157" s="69"/>
      <c r="K3157" s="69"/>
      <c r="L3157" s="69"/>
      <c r="P3157" s="117"/>
      <c r="Q3157" s="69"/>
      <c r="R3157" s="69"/>
      <c r="S3157" s="69"/>
      <c r="T3157" s="69"/>
      <c r="AI3157" s="254"/>
      <c r="AO3157" s="69"/>
    </row>
    <row r="3158" s="67" customFormat="1" customHeight="1" spans="6:41">
      <c r="F3158" s="69"/>
      <c r="G3158" s="262" t="str">
        <f t="shared" si="55"/>
        <v/>
      </c>
      <c r="H3158" s="69"/>
      <c r="I3158" s="69"/>
      <c r="J3158" s="69"/>
      <c r="K3158" s="69"/>
      <c r="L3158" s="69"/>
      <c r="P3158" s="117"/>
      <c r="Q3158" s="69"/>
      <c r="R3158" s="69"/>
      <c r="S3158" s="69"/>
      <c r="T3158" s="69"/>
      <c r="AI3158" s="254"/>
      <c r="AO3158" s="69"/>
    </row>
    <row r="3159" s="67" customFormat="1" customHeight="1" spans="6:41">
      <c r="F3159" s="69"/>
      <c r="G3159" s="262" t="str">
        <f t="shared" si="55"/>
        <v/>
      </c>
      <c r="H3159" s="69"/>
      <c r="I3159" s="69"/>
      <c r="J3159" s="69"/>
      <c r="K3159" s="69"/>
      <c r="L3159" s="69"/>
      <c r="P3159" s="117"/>
      <c r="Q3159" s="69"/>
      <c r="R3159" s="69"/>
      <c r="S3159" s="69"/>
      <c r="T3159" s="69"/>
      <c r="AI3159" s="254"/>
      <c r="AO3159" s="69"/>
    </row>
    <row r="3160" s="67" customFormat="1" customHeight="1" spans="6:41">
      <c r="F3160" s="69"/>
      <c r="G3160" s="262" t="str">
        <f t="shared" si="55"/>
        <v/>
      </c>
      <c r="H3160" s="69"/>
      <c r="I3160" s="69"/>
      <c r="J3160" s="69"/>
      <c r="K3160" s="69"/>
      <c r="L3160" s="69"/>
      <c r="P3160" s="117"/>
      <c r="Q3160" s="69"/>
      <c r="R3160" s="69"/>
      <c r="S3160" s="69"/>
      <c r="T3160" s="69"/>
      <c r="AI3160" s="254"/>
      <c r="AO3160" s="69"/>
    </row>
    <row r="3161" s="67" customFormat="1" customHeight="1" spans="6:41">
      <c r="F3161" s="69"/>
      <c r="G3161" s="262" t="str">
        <f t="shared" si="55"/>
        <v/>
      </c>
      <c r="H3161" s="69"/>
      <c r="I3161" s="69"/>
      <c r="J3161" s="69"/>
      <c r="K3161" s="69"/>
      <c r="L3161" s="69"/>
      <c r="P3161" s="117"/>
      <c r="Q3161" s="69"/>
      <c r="R3161" s="69"/>
      <c r="S3161" s="69"/>
      <c r="T3161" s="69"/>
      <c r="AI3161" s="254"/>
      <c r="AO3161" s="69"/>
    </row>
    <row r="3162" s="67" customFormat="1" customHeight="1" spans="6:41">
      <c r="F3162" s="69"/>
      <c r="G3162" s="262" t="str">
        <f t="shared" si="55"/>
        <v/>
      </c>
      <c r="H3162" s="69"/>
      <c r="I3162" s="69"/>
      <c r="J3162" s="69"/>
      <c r="K3162" s="69"/>
      <c r="L3162" s="69"/>
      <c r="P3162" s="117"/>
      <c r="Q3162" s="69"/>
      <c r="R3162" s="69"/>
      <c r="S3162" s="69"/>
      <c r="T3162" s="69"/>
      <c r="AI3162" s="254"/>
      <c r="AO3162" s="69"/>
    </row>
    <row r="3163" s="67" customFormat="1" customHeight="1" spans="6:41">
      <c r="F3163" s="69"/>
      <c r="G3163" s="262" t="str">
        <f t="shared" si="55"/>
        <v/>
      </c>
      <c r="H3163" s="69"/>
      <c r="I3163" s="69"/>
      <c r="J3163" s="69"/>
      <c r="K3163" s="69"/>
      <c r="L3163" s="69"/>
      <c r="P3163" s="117"/>
      <c r="Q3163" s="69"/>
      <c r="R3163" s="69"/>
      <c r="S3163" s="69"/>
      <c r="T3163" s="69"/>
      <c r="AI3163" s="254"/>
      <c r="AO3163" s="69"/>
    </row>
    <row r="3164" s="67" customFormat="1" customHeight="1" spans="6:41">
      <c r="F3164" s="69"/>
      <c r="G3164" s="262" t="str">
        <f t="shared" si="55"/>
        <v/>
      </c>
      <c r="H3164" s="69"/>
      <c r="I3164" s="69"/>
      <c r="J3164" s="69"/>
      <c r="K3164" s="69"/>
      <c r="L3164" s="69"/>
      <c r="P3164" s="117"/>
      <c r="Q3164" s="69"/>
      <c r="R3164" s="69"/>
      <c r="S3164" s="69"/>
      <c r="T3164" s="69"/>
      <c r="AI3164" s="254"/>
      <c r="AO3164" s="69"/>
    </row>
    <row r="3165" s="67" customFormat="1" customHeight="1" spans="6:41">
      <c r="F3165" s="69"/>
      <c r="G3165" s="262" t="str">
        <f t="shared" si="55"/>
        <v/>
      </c>
      <c r="H3165" s="69"/>
      <c r="I3165" s="69"/>
      <c r="J3165" s="69"/>
      <c r="K3165" s="69"/>
      <c r="L3165" s="69"/>
      <c r="P3165" s="117"/>
      <c r="Q3165" s="69"/>
      <c r="R3165" s="69"/>
      <c r="S3165" s="69"/>
      <c r="T3165" s="69"/>
      <c r="AI3165" s="254"/>
      <c r="AO3165" s="69"/>
    </row>
    <row r="3166" s="67" customFormat="1" customHeight="1" spans="6:41">
      <c r="F3166" s="69"/>
      <c r="G3166" s="262" t="str">
        <f t="shared" si="55"/>
        <v/>
      </c>
      <c r="H3166" s="69"/>
      <c r="I3166" s="69"/>
      <c r="J3166" s="69"/>
      <c r="K3166" s="69"/>
      <c r="L3166" s="69"/>
      <c r="P3166" s="117"/>
      <c r="Q3166" s="69"/>
      <c r="R3166" s="69"/>
      <c r="S3166" s="69"/>
      <c r="T3166" s="69"/>
      <c r="AI3166" s="254"/>
      <c r="AO3166" s="69"/>
    </row>
    <row r="3167" s="67" customFormat="1" customHeight="1" spans="6:41">
      <c r="F3167" s="69"/>
      <c r="G3167" s="262" t="str">
        <f t="shared" si="55"/>
        <v/>
      </c>
      <c r="H3167" s="69"/>
      <c r="I3167" s="69"/>
      <c r="J3167" s="69"/>
      <c r="K3167" s="69"/>
      <c r="L3167" s="69"/>
      <c r="P3167" s="117"/>
      <c r="Q3167" s="69"/>
      <c r="R3167" s="69"/>
      <c r="S3167" s="69"/>
      <c r="T3167" s="69"/>
      <c r="AI3167" s="254"/>
      <c r="AO3167" s="69"/>
    </row>
    <row r="3168" s="67" customFormat="1" customHeight="1" spans="6:41">
      <c r="F3168" s="69"/>
      <c r="G3168" s="262" t="str">
        <f t="shared" si="55"/>
        <v/>
      </c>
      <c r="H3168" s="69"/>
      <c r="I3168" s="69"/>
      <c r="J3168" s="69"/>
      <c r="K3168" s="69"/>
      <c r="L3168" s="69"/>
      <c r="P3168" s="117"/>
      <c r="Q3168" s="69"/>
      <c r="R3168" s="69"/>
      <c r="S3168" s="69"/>
      <c r="T3168" s="69"/>
      <c r="AI3168" s="254"/>
      <c r="AO3168" s="69"/>
    </row>
    <row r="3169" s="67" customFormat="1" customHeight="1" spans="6:41">
      <c r="F3169" s="69"/>
      <c r="G3169" s="262" t="str">
        <f t="shared" si="55"/>
        <v/>
      </c>
      <c r="H3169" s="69"/>
      <c r="I3169" s="69"/>
      <c r="J3169" s="69"/>
      <c r="K3169" s="69"/>
      <c r="L3169" s="69"/>
      <c r="P3169" s="117"/>
      <c r="Q3169" s="69"/>
      <c r="R3169" s="69"/>
      <c r="S3169" s="69"/>
      <c r="T3169" s="69"/>
      <c r="AI3169" s="254"/>
      <c r="AO3169" s="69"/>
    </row>
    <row r="3170" s="67" customFormat="1" customHeight="1" spans="6:41">
      <c r="F3170" s="69"/>
      <c r="G3170" s="262" t="str">
        <f t="shared" si="55"/>
        <v/>
      </c>
      <c r="H3170" s="69"/>
      <c r="I3170" s="69"/>
      <c r="J3170" s="69"/>
      <c r="K3170" s="69"/>
      <c r="L3170" s="69"/>
      <c r="P3170" s="117"/>
      <c r="Q3170" s="69"/>
      <c r="R3170" s="69"/>
      <c r="S3170" s="69"/>
      <c r="T3170" s="69"/>
      <c r="AI3170" s="254"/>
      <c r="AO3170" s="69"/>
    </row>
    <row r="3171" s="67" customFormat="1" customHeight="1" spans="6:41">
      <c r="F3171" s="69"/>
      <c r="G3171" s="262" t="str">
        <f t="shared" si="55"/>
        <v/>
      </c>
      <c r="H3171" s="69"/>
      <c r="I3171" s="69"/>
      <c r="J3171" s="69"/>
      <c r="K3171" s="69"/>
      <c r="L3171" s="69"/>
      <c r="P3171" s="117"/>
      <c r="Q3171" s="69"/>
      <c r="R3171" s="69"/>
      <c r="S3171" s="69"/>
      <c r="T3171" s="69"/>
      <c r="AI3171" s="254"/>
      <c r="AO3171" s="69"/>
    </row>
    <row r="3172" s="67" customFormat="1" customHeight="1" spans="6:41">
      <c r="F3172" s="69"/>
      <c r="G3172" s="262" t="str">
        <f t="shared" si="55"/>
        <v/>
      </c>
      <c r="H3172" s="69"/>
      <c r="I3172" s="69"/>
      <c r="J3172" s="69"/>
      <c r="K3172" s="69"/>
      <c r="L3172" s="69"/>
      <c r="P3172" s="117"/>
      <c r="Q3172" s="69"/>
      <c r="R3172" s="69"/>
      <c r="S3172" s="69"/>
      <c r="T3172" s="69"/>
      <c r="AI3172" s="254"/>
      <c r="AO3172" s="69"/>
    </row>
    <row r="3173" s="67" customFormat="1" customHeight="1" spans="6:41">
      <c r="F3173" s="69"/>
      <c r="G3173" s="262" t="str">
        <f t="shared" si="55"/>
        <v/>
      </c>
      <c r="H3173" s="69"/>
      <c r="I3173" s="69"/>
      <c r="J3173" s="69"/>
      <c r="K3173" s="69"/>
      <c r="L3173" s="69"/>
      <c r="P3173" s="117"/>
      <c r="Q3173" s="69"/>
      <c r="R3173" s="69"/>
      <c r="S3173" s="69"/>
      <c r="T3173" s="69"/>
      <c r="AI3173" s="254"/>
      <c r="AO3173" s="69"/>
    </row>
    <row r="3174" s="67" customFormat="1" customHeight="1" spans="6:41">
      <c r="F3174" s="69"/>
      <c r="G3174" s="262" t="str">
        <f t="shared" si="55"/>
        <v/>
      </c>
      <c r="H3174" s="69"/>
      <c r="I3174" s="69"/>
      <c r="J3174" s="69"/>
      <c r="K3174" s="69"/>
      <c r="L3174" s="69"/>
      <c r="P3174" s="117"/>
      <c r="Q3174" s="69"/>
      <c r="R3174" s="69"/>
      <c r="S3174" s="69"/>
      <c r="T3174" s="69"/>
      <c r="AI3174" s="254"/>
      <c r="AO3174" s="69"/>
    </row>
    <row r="3175" s="67" customFormat="1" customHeight="1" spans="6:41">
      <c r="F3175" s="69"/>
      <c r="G3175" s="262" t="str">
        <f t="shared" si="55"/>
        <v/>
      </c>
      <c r="H3175" s="69"/>
      <c r="I3175" s="69"/>
      <c r="J3175" s="69"/>
      <c r="K3175" s="69"/>
      <c r="L3175" s="69"/>
      <c r="P3175" s="117"/>
      <c r="Q3175" s="69"/>
      <c r="R3175" s="69"/>
      <c r="S3175" s="69"/>
      <c r="T3175" s="69"/>
      <c r="AI3175" s="254"/>
      <c r="AO3175" s="69"/>
    </row>
    <row r="3176" s="67" customFormat="1" customHeight="1" spans="6:41">
      <c r="F3176" s="69"/>
      <c r="G3176" s="262" t="str">
        <f t="shared" si="55"/>
        <v/>
      </c>
      <c r="H3176" s="69"/>
      <c r="I3176" s="69"/>
      <c r="J3176" s="69"/>
      <c r="K3176" s="69"/>
      <c r="L3176" s="69"/>
      <c r="P3176" s="117"/>
      <c r="Q3176" s="69"/>
      <c r="R3176" s="69"/>
      <c r="S3176" s="69"/>
      <c r="T3176" s="69"/>
      <c r="AI3176" s="254"/>
      <c r="AO3176" s="69"/>
    </row>
    <row r="3177" s="67" customFormat="1" customHeight="1" spans="6:41">
      <c r="F3177" s="69"/>
      <c r="G3177" s="262" t="str">
        <f t="shared" si="55"/>
        <v/>
      </c>
      <c r="H3177" s="69"/>
      <c r="I3177" s="69"/>
      <c r="J3177" s="69"/>
      <c r="K3177" s="69"/>
      <c r="L3177" s="69"/>
      <c r="P3177" s="117"/>
      <c r="Q3177" s="69"/>
      <c r="R3177" s="69"/>
      <c r="S3177" s="69"/>
      <c r="T3177" s="69"/>
      <c r="AI3177" s="254"/>
      <c r="AO3177" s="69"/>
    </row>
    <row r="3178" s="67" customFormat="1" customHeight="1" spans="6:41">
      <c r="F3178" s="69"/>
      <c r="G3178" s="262" t="str">
        <f t="shared" si="55"/>
        <v/>
      </c>
      <c r="H3178" s="69"/>
      <c r="I3178" s="69"/>
      <c r="J3178" s="69"/>
      <c r="K3178" s="69"/>
      <c r="L3178" s="69"/>
      <c r="P3178" s="117"/>
      <c r="Q3178" s="69"/>
      <c r="R3178" s="69"/>
      <c r="S3178" s="69"/>
      <c r="T3178" s="69"/>
      <c r="AI3178" s="254"/>
      <c r="AO3178" s="69"/>
    </row>
    <row r="3179" s="67" customFormat="1" customHeight="1" spans="6:41">
      <c r="F3179" s="69"/>
      <c r="G3179" s="262" t="str">
        <f t="shared" si="55"/>
        <v/>
      </c>
      <c r="H3179" s="69"/>
      <c r="I3179" s="69"/>
      <c r="J3179" s="69"/>
      <c r="K3179" s="69"/>
      <c r="L3179" s="69"/>
      <c r="P3179" s="117"/>
      <c r="Q3179" s="69"/>
      <c r="R3179" s="69"/>
      <c r="S3179" s="69"/>
      <c r="T3179" s="69"/>
      <c r="AI3179" s="254"/>
      <c r="AO3179" s="69"/>
    </row>
    <row r="3180" s="67" customFormat="1" customHeight="1" spans="6:41">
      <c r="F3180" s="69"/>
      <c r="G3180" s="262" t="str">
        <f t="shared" si="55"/>
        <v/>
      </c>
      <c r="H3180" s="69"/>
      <c r="I3180" s="69"/>
      <c r="J3180" s="69"/>
      <c r="K3180" s="69"/>
      <c r="L3180" s="69"/>
      <c r="P3180" s="117"/>
      <c r="Q3180" s="69"/>
      <c r="R3180" s="69"/>
      <c r="S3180" s="69"/>
      <c r="T3180" s="69"/>
      <c r="AI3180" s="254"/>
      <c r="AO3180" s="69"/>
    </row>
    <row r="3181" s="67" customFormat="1" customHeight="1" spans="6:41">
      <c r="F3181" s="69"/>
      <c r="G3181" s="262" t="str">
        <f t="shared" si="55"/>
        <v/>
      </c>
      <c r="H3181" s="69"/>
      <c r="I3181" s="69"/>
      <c r="J3181" s="69"/>
      <c r="K3181" s="69"/>
      <c r="L3181" s="69"/>
      <c r="P3181" s="117"/>
      <c r="Q3181" s="69"/>
      <c r="R3181" s="69"/>
      <c r="S3181" s="69"/>
      <c r="T3181" s="69"/>
      <c r="AI3181" s="254"/>
      <c r="AO3181" s="69"/>
    </row>
    <row r="3182" s="67" customFormat="1" customHeight="1" spans="6:41">
      <c r="F3182" s="69"/>
      <c r="G3182" s="262" t="str">
        <f t="shared" si="55"/>
        <v/>
      </c>
      <c r="H3182" s="69"/>
      <c r="I3182" s="69"/>
      <c r="J3182" s="69"/>
      <c r="K3182" s="69"/>
      <c r="L3182" s="69"/>
      <c r="P3182" s="117"/>
      <c r="Q3182" s="69"/>
      <c r="R3182" s="69"/>
      <c r="S3182" s="69"/>
      <c r="T3182" s="69"/>
      <c r="AI3182" s="254"/>
      <c r="AO3182" s="69"/>
    </row>
    <row r="3183" s="67" customFormat="1" customHeight="1" spans="6:41">
      <c r="F3183" s="69"/>
      <c r="G3183" s="262" t="str">
        <f t="shared" si="55"/>
        <v/>
      </c>
      <c r="H3183" s="69"/>
      <c r="I3183" s="69"/>
      <c r="J3183" s="69"/>
      <c r="K3183" s="69"/>
      <c r="L3183" s="69"/>
      <c r="P3183" s="117"/>
      <c r="Q3183" s="69"/>
      <c r="R3183" s="69"/>
      <c r="S3183" s="69"/>
      <c r="T3183" s="69"/>
      <c r="AI3183" s="254"/>
      <c r="AO3183" s="69"/>
    </row>
    <row r="3184" s="67" customFormat="1" customHeight="1" spans="6:41">
      <c r="F3184" s="69"/>
      <c r="G3184" s="262" t="str">
        <f t="shared" si="55"/>
        <v/>
      </c>
      <c r="H3184" s="69"/>
      <c r="I3184" s="69"/>
      <c r="J3184" s="69"/>
      <c r="K3184" s="69"/>
      <c r="L3184" s="69"/>
      <c r="P3184" s="117"/>
      <c r="Q3184" s="69"/>
      <c r="R3184" s="69"/>
      <c r="S3184" s="69"/>
      <c r="T3184" s="69"/>
      <c r="AI3184" s="254"/>
      <c r="AO3184" s="69"/>
    </row>
    <row r="3185" s="67" customFormat="1" customHeight="1" spans="6:41">
      <c r="F3185" s="69"/>
      <c r="G3185" s="262" t="str">
        <f t="shared" si="55"/>
        <v/>
      </c>
      <c r="H3185" s="69"/>
      <c r="I3185" s="69"/>
      <c r="J3185" s="69"/>
      <c r="K3185" s="69"/>
      <c r="L3185" s="69"/>
      <c r="P3185" s="117"/>
      <c r="Q3185" s="69"/>
      <c r="R3185" s="69"/>
      <c r="S3185" s="69"/>
      <c r="T3185" s="69"/>
      <c r="AI3185" s="254"/>
      <c r="AO3185" s="69"/>
    </row>
    <row r="3186" s="67" customFormat="1" customHeight="1" spans="6:41">
      <c r="F3186" s="69"/>
      <c r="G3186" s="262" t="str">
        <f t="shared" si="55"/>
        <v/>
      </c>
      <c r="H3186" s="69"/>
      <c r="I3186" s="69"/>
      <c r="J3186" s="69"/>
      <c r="K3186" s="69"/>
      <c r="L3186" s="69"/>
      <c r="P3186" s="117"/>
      <c r="Q3186" s="69"/>
      <c r="R3186" s="69"/>
      <c r="S3186" s="69"/>
      <c r="T3186" s="69"/>
      <c r="AI3186" s="254"/>
      <c r="AO3186" s="69"/>
    </row>
    <row r="3187" s="67" customFormat="1" customHeight="1" spans="6:41">
      <c r="F3187" s="69"/>
      <c r="G3187" s="262" t="str">
        <f t="shared" si="55"/>
        <v/>
      </c>
      <c r="H3187" s="69"/>
      <c r="I3187" s="69"/>
      <c r="J3187" s="69"/>
      <c r="K3187" s="69"/>
      <c r="L3187" s="69"/>
      <c r="P3187" s="117"/>
      <c r="Q3187" s="69"/>
      <c r="R3187" s="69"/>
      <c r="S3187" s="69"/>
      <c r="T3187" s="69"/>
      <c r="AI3187" s="254"/>
      <c r="AO3187" s="69"/>
    </row>
    <row r="3188" s="67" customFormat="1" customHeight="1" spans="6:41">
      <c r="F3188" s="69"/>
      <c r="G3188" s="262" t="str">
        <f t="shared" si="55"/>
        <v/>
      </c>
      <c r="H3188" s="69"/>
      <c r="I3188" s="69"/>
      <c r="J3188" s="69"/>
      <c r="K3188" s="69"/>
      <c r="L3188" s="69"/>
      <c r="P3188" s="117"/>
      <c r="Q3188" s="69"/>
      <c r="R3188" s="69"/>
      <c r="S3188" s="69"/>
      <c r="T3188" s="69"/>
      <c r="AI3188" s="254"/>
      <c r="AO3188" s="69"/>
    </row>
    <row r="3189" s="67" customFormat="1" customHeight="1" spans="6:41">
      <c r="F3189" s="69"/>
      <c r="G3189" s="262" t="str">
        <f t="shared" si="55"/>
        <v/>
      </c>
      <c r="H3189" s="69"/>
      <c r="I3189" s="69"/>
      <c r="J3189" s="69"/>
      <c r="K3189" s="69"/>
      <c r="L3189" s="69"/>
      <c r="P3189" s="117"/>
      <c r="Q3189" s="69"/>
      <c r="R3189" s="69"/>
      <c r="S3189" s="69"/>
      <c r="T3189" s="69"/>
      <c r="AI3189" s="254"/>
      <c r="AO3189" s="69"/>
    </row>
    <row r="3190" s="67" customFormat="1" customHeight="1" spans="6:41">
      <c r="F3190" s="69"/>
      <c r="G3190" s="262" t="str">
        <f t="shared" si="55"/>
        <v/>
      </c>
      <c r="H3190" s="69"/>
      <c r="I3190" s="69"/>
      <c r="J3190" s="69"/>
      <c r="K3190" s="69"/>
      <c r="L3190" s="69"/>
      <c r="P3190" s="117"/>
      <c r="Q3190" s="69"/>
      <c r="R3190" s="69"/>
      <c r="S3190" s="69"/>
      <c r="T3190" s="69"/>
      <c r="AI3190" s="254"/>
      <c r="AO3190" s="69"/>
    </row>
    <row r="3191" s="67" customFormat="1" customHeight="1" spans="6:41">
      <c r="F3191" s="69"/>
      <c r="G3191" s="262" t="str">
        <f t="shared" si="55"/>
        <v/>
      </c>
      <c r="H3191" s="69"/>
      <c r="I3191" s="69"/>
      <c r="J3191" s="69"/>
      <c r="K3191" s="69"/>
      <c r="L3191" s="69"/>
      <c r="P3191" s="117"/>
      <c r="Q3191" s="69"/>
      <c r="R3191" s="69"/>
      <c r="S3191" s="69"/>
      <c r="T3191" s="69"/>
      <c r="AI3191" s="254"/>
      <c r="AO3191" s="69"/>
    </row>
    <row r="3192" s="67" customFormat="1" customHeight="1" spans="6:41">
      <c r="F3192" s="69"/>
      <c r="G3192" s="262" t="str">
        <f t="shared" si="55"/>
        <v/>
      </c>
      <c r="H3192" s="69"/>
      <c r="I3192" s="69"/>
      <c r="J3192" s="69"/>
      <c r="K3192" s="69"/>
      <c r="L3192" s="69"/>
      <c r="P3192" s="117"/>
      <c r="Q3192" s="69"/>
      <c r="R3192" s="69"/>
      <c r="S3192" s="69"/>
      <c r="T3192" s="69"/>
      <c r="AI3192" s="254"/>
      <c r="AO3192" s="69"/>
    </row>
    <row r="3193" s="67" customFormat="1" customHeight="1" spans="6:41">
      <c r="F3193" s="69"/>
      <c r="G3193" s="262" t="str">
        <f t="shared" si="55"/>
        <v/>
      </c>
      <c r="H3193" s="69"/>
      <c r="I3193" s="69"/>
      <c r="J3193" s="69"/>
      <c r="K3193" s="69"/>
      <c r="L3193" s="69"/>
      <c r="P3193" s="117"/>
      <c r="Q3193" s="69"/>
      <c r="R3193" s="69"/>
      <c r="S3193" s="69"/>
      <c r="T3193" s="69"/>
      <c r="AI3193" s="254"/>
      <c r="AO3193" s="69"/>
    </row>
    <row r="3194" s="67" customFormat="1" customHeight="1" spans="6:41">
      <c r="F3194" s="69"/>
      <c r="G3194" s="262" t="str">
        <f t="shared" si="55"/>
        <v/>
      </c>
      <c r="H3194" s="69"/>
      <c r="I3194" s="69"/>
      <c r="J3194" s="69"/>
      <c r="K3194" s="69"/>
      <c r="L3194" s="69"/>
      <c r="P3194" s="117"/>
      <c r="Q3194" s="69"/>
      <c r="R3194" s="69"/>
      <c r="S3194" s="69"/>
      <c r="T3194" s="69"/>
      <c r="AI3194" s="254"/>
      <c r="AO3194" s="69"/>
    </row>
    <row r="3195" s="67" customFormat="1" customHeight="1" spans="6:41">
      <c r="F3195" s="69"/>
      <c r="G3195" s="262" t="str">
        <f t="shared" si="55"/>
        <v/>
      </c>
      <c r="H3195" s="69"/>
      <c r="I3195" s="69"/>
      <c r="J3195" s="69"/>
      <c r="K3195" s="69"/>
      <c r="L3195" s="69"/>
      <c r="P3195" s="117"/>
      <c r="Q3195" s="69"/>
      <c r="R3195" s="69"/>
      <c r="S3195" s="69"/>
      <c r="T3195" s="69"/>
      <c r="AI3195" s="254"/>
      <c r="AO3195" s="69"/>
    </row>
    <row r="3196" s="67" customFormat="1" customHeight="1" spans="6:41">
      <c r="F3196" s="69"/>
      <c r="G3196" s="262" t="str">
        <f t="shared" si="55"/>
        <v/>
      </c>
      <c r="H3196" s="69"/>
      <c r="I3196" s="69"/>
      <c r="J3196" s="69"/>
      <c r="K3196" s="69"/>
      <c r="L3196" s="69"/>
      <c r="P3196" s="117"/>
      <c r="Q3196" s="69"/>
      <c r="R3196" s="69"/>
      <c r="S3196" s="69"/>
      <c r="T3196" s="69"/>
      <c r="AI3196" s="254"/>
      <c r="AO3196" s="69"/>
    </row>
    <row r="3197" s="67" customFormat="1" customHeight="1" spans="6:41">
      <c r="F3197" s="69"/>
      <c r="G3197" s="262" t="str">
        <f t="shared" si="55"/>
        <v/>
      </c>
      <c r="H3197" s="69"/>
      <c r="I3197" s="69"/>
      <c r="J3197" s="69"/>
      <c r="K3197" s="69"/>
      <c r="L3197" s="69"/>
      <c r="P3197" s="117"/>
      <c r="Q3197" s="69"/>
      <c r="R3197" s="69"/>
      <c r="S3197" s="69"/>
      <c r="T3197" s="69"/>
      <c r="AI3197" s="254"/>
      <c r="AO3197" s="69"/>
    </row>
    <row r="3198" s="67" customFormat="1" customHeight="1" spans="6:41">
      <c r="F3198" s="69"/>
      <c r="G3198" s="262" t="str">
        <f t="shared" si="55"/>
        <v/>
      </c>
      <c r="H3198" s="69"/>
      <c r="I3198" s="69"/>
      <c r="J3198" s="69"/>
      <c r="K3198" s="69"/>
      <c r="L3198" s="69"/>
      <c r="P3198" s="117"/>
      <c r="Q3198" s="69"/>
      <c r="R3198" s="69"/>
      <c r="S3198" s="69"/>
      <c r="T3198" s="69"/>
      <c r="AI3198" s="254"/>
      <c r="AO3198" s="69"/>
    </row>
    <row r="3199" s="67" customFormat="1" customHeight="1" spans="6:41">
      <c r="F3199" s="69"/>
      <c r="G3199" s="262" t="str">
        <f t="shared" si="55"/>
        <v/>
      </c>
      <c r="H3199" s="69"/>
      <c r="I3199" s="69"/>
      <c r="J3199" s="69"/>
      <c r="K3199" s="69"/>
      <c r="L3199" s="69"/>
      <c r="P3199" s="117"/>
      <c r="Q3199" s="69"/>
      <c r="R3199" s="69"/>
      <c r="S3199" s="69"/>
      <c r="T3199" s="69"/>
      <c r="AI3199" s="254"/>
      <c r="AO3199" s="69"/>
    </row>
    <row r="3200" s="67" customFormat="1" customHeight="1" spans="6:41">
      <c r="F3200" s="69"/>
      <c r="G3200" s="262" t="str">
        <f t="shared" si="55"/>
        <v/>
      </c>
      <c r="H3200" s="69"/>
      <c r="I3200" s="69"/>
      <c r="J3200" s="69"/>
      <c r="K3200" s="69"/>
      <c r="L3200" s="69"/>
      <c r="P3200" s="117"/>
      <c r="Q3200" s="69"/>
      <c r="R3200" s="69"/>
      <c r="S3200" s="69"/>
      <c r="T3200" s="69"/>
      <c r="AI3200" s="254"/>
      <c r="AO3200" s="69"/>
    </row>
    <row r="3201" s="67" customFormat="1" customHeight="1" spans="6:41">
      <c r="F3201" s="69"/>
      <c r="G3201" s="262" t="str">
        <f t="shared" si="55"/>
        <v/>
      </c>
      <c r="H3201" s="69"/>
      <c r="I3201" s="69"/>
      <c r="J3201" s="69"/>
      <c r="K3201" s="69"/>
      <c r="L3201" s="69"/>
      <c r="P3201" s="117"/>
      <c r="Q3201" s="69"/>
      <c r="R3201" s="69"/>
      <c r="S3201" s="69"/>
      <c r="T3201" s="69"/>
      <c r="AI3201" s="254"/>
      <c r="AO3201" s="69"/>
    </row>
    <row r="3202" s="67" customFormat="1" customHeight="1" spans="6:41">
      <c r="F3202" s="69"/>
      <c r="G3202" s="262" t="str">
        <f t="shared" ref="G3202:G3265" si="56">IF(H3202="","",IF(H3202=I3202,H3202,_xlfn.CONCAT(H3202,"-",I3202)))</f>
        <v/>
      </c>
      <c r="H3202" s="69"/>
      <c r="I3202" s="69"/>
      <c r="J3202" s="69"/>
      <c r="K3202" s="69"/>
      <c r="L3202" s="69"/>
      <c r="P3202" s="117"/>
      <c r="Q3202" s="69"/>
      <c r="R3202" s="69"/>
      <c r="S3202" s="69"/>
      <c r="T3202" s="69"/>
      <c r="AI3202" s="254"/>
      <c r="AO3202" s="69"/>
    </row>
    <row r="3203" s="67" customFormat="1" customHeight="1" spans="6:41">
      <c r="F3203" s="69"/>
      <c r="G3203" s="262" t="str">
        <f t="shared" si="56"/>
        <v/>
      </c>
      <c r="H3203" s="69"/>
      <c r="I3203" s="69"/>
      <c r="J3203" s="69"/>
      <c r="K3203" s="69"/>
      <c r="L3203" s="69"/>
      <c r="P3203" s="117"/>
      <c r="Q3203" s="69"/>
      <c r="R3203" s="69"/>
      <c r="S3203" s="69"/>
      <c r="T3203" s="69"/>
      <c r="AI3203" s="254"/>
      <c r="AO3203" s="69"/>
    </row>
    <row r="3204" s="67" customFormat="1" customHeight="1" spans="6:41">
      <c r="F3204" s="69"/>
      <c r="G3204" s="262" t="str">
        <f t="shared" si="56"/>
        <v/>
      </c>
      <c r="H3204" s="69"/>
      <c r="I3204" s="69"/>
      <c r="J3204" s="69"/>
      <c r="K3204" s="69"/>
      <c r="L3204" s="69"/>
      <c r="P3204" s="117"/>
      <c r="Q3204" s="69"/>
      <c r="R3204" s="69"/>
      <c r="S3204" s="69"/>
      <c r="T3204" s="69"/>
      <c r="AI3204" s="254"/>
      <c r="AO3204" s="69"/>
    </row>
    <row r="3205" s="67" customFormat="1" customHeight="1" spans="6:41">
      <c r="F3205" s="69"/>
      <c r="G3205" s="262" t="str">
        <f t="shared" si="56"/>
        <v/>
      </c>
      <c r="H3205" s="69"/>
      <c r="I3205" s="69"/>
      <c r="J3205" s="69"/>
      <c r="K3205" s="69"/>
      <c r="L3205" s="69"/>
      <c r="P3205" s="117"/>
      <c r="Q3205" s="69"/>
      <c r="R3205" s="69"/>
      <c r="S3205" s="69"/>
      <c r="T3205" s="69"/>
      <c r="AI3205" s="254"/>
      <c r="AO3205" s="69"/>
    </row>
    <row r="3206" s="67" customFormat="1" customHeight="1" spans="6:41">
      <c r="F3206" s="69"/>
      <c r="G3206" s="262" t="str">
        <f t="shared" si="56"/>
        <v/>
      </c>
      <c r="H3206" s="69"/>
      <c r="I3206" s="69"/>
      <c r="J3206" s="69"/>
      <c r="K3206" s="69"/>
      <c r="L3206" s="69"/>
      <c r="P3206" s="117"/>
      <c r="Q3206" s="69"/>
      <c r="R3206" s="69"/>
      <c r="S3206" s="69"/>
      <c r="T3206" s="69"/>
      <c r="AI3206" s="254"/>
      <c r="AO3206" s="69"/>
    </row>
    <row r="3207" s="67" customFormat="1" customHeight="1" spans="6:41">
      <c r="F3207" s="69"/>
      <c r="G3207" s="262" t="str">
        <f t="shared" si="56"/>
        <v/>
      </c>
      <c r="H3207" s="69"/>
      <c r="I3207" s="69"/>
      <c r="J3207" s="69"/>
      <c r="K3207" s="69"/>
      <c r="L3207" s="69"/>
      <c r="P3207" s="117"/>
      <c r="Q3207" s="69"/>
      <c r="R3207" s="69"/>
      <c r="S3207" s="69"/>
      <c r="T3207" s="69"/>
      <c r="AI3207" s="254"/>
      <c r="AO3207" s="69"/>
    </row>
    <row r="3208" s="67" customFormat="1" customHeight="1" spans="6:41">
      <c r="F3208" s="69"/>
      <c r="G3208" s="262" t="str">
        <f t="shared" si="56"/>
        <v/>
      </c>
      <c r="H3208" s="69"/>
      <c r="I3208" s="69"/>
      <c r="J3208" s="69"/>
      <c r="K3208" s="69"/>
      <c r="L3208" s="69"/>
      <c r="P3208" s="117"/>
      <c r="Q3208" s="69"/>
      <c r="R3208" s="69"/>
      <c r="S3208" s="69"/>
      <c r="T3208" s="69"/>
      <c r="AI3208" s="254"/>
      <c r="AO3208" s="69"/>
    </row>
    <row r="3209" s="67" customFormat="1" customHeight="1" spans="6:41">
      <c r="F3209" s="69"/>
      <c r="G3209" s="262" t="str">
        <f t="shared" si="56"/>
        <v/>
      </c>
      <c r="H3209" s="69"/>
      <c r="I3209" s="69"/>
      <c r="J3209" s="69"/>
      <c r="K3209" s="69"/>
      <c r="L3209" s="69"/>
      <c r="P3209" s="117"/>
      <c r="Q3209" s="69"/>
      <c r="R3209" s="69"/>
      <c r="S3209" s="69"/>
      <c r="T3209" s="69"/>
      <c r="AI3209" s="254"/>
      <c r="AO3209" s="69"/>
    </row>
    <row r="3210" s="67" customFormat="1" customHeight="1" spans="6:41">
      <c r="F3210" s="69"/>
      <c r="G3210" s="262" t="str">
        <f t="shared" si="56"/>
        <v/>
      </c>
      <c r="H3210" s="69"/>
      <c r="I3210" s="69"/>
      <c r="J3210" s="69"/>
      <c r="K3210" s="69"/>
      <c r="L3210" s="69"/>
      <c r="P3210" s="117"/>
      <c r="Q3210" s="69"/>
      <c r="R3210" s="69"/>
      <c r="S3210" s="69"/>
      <c r="T3210" s="69"/>
      <c r="AI3210" s="254"/>
      <c r="AO3210" s="69"/>
    </row>
    <row r="3211" s="67" customFormat="1" customHeight="1" spans="6:41">
      <c r="F3211" s="69"/>
      <c r="G3211" s="262" t="str">
        <f t="shared" si="56"/>
        <v/>
      </c>
      <c r="H3211" s="69"/>
      <c r="I3211" s="69"/>
      <c r="J3211" s="69"/>
      <c r="K3211" s="69"/>
      <c r="L3211" s="69"/>
      <c r="P3211" s="117"/>
      <c r="Q3211" s="69"/>
      <c r="R3211" s="69"/>
      <c r="S3211" s="69"/>
      <c r="T3211" s="69"/>
      <c r="AI3211" s="254"/>
      <c r="AO3211" s="69"/>
    </row>
    <row r="3212" s="67" customFormat="1" customHeight="1" spans="6:41">
      <c r="F3212" s="69"/>
      <c r="G3212" s="262" t="str">
        <f t="shared" si="56"/>
        <v/>
      </c>
      <c r="H3212" s="69"/>
      <c r="I3212" s="69"/>
      <c r="J3212" s="69"/>
      <c r="K3212" s="69"/>
      <c r="L3212" s="69"/>
      <c r="P3212" s="117"/>
      <c r="Q3212" s="69"/>
      <c r="R3212" s="69"/>
      <c r="S3212" s="69"/>
      <c r="T3212" s="69"/>
      <c r="AI3212" s="254"/>
      <c r="AO3212" s="69"/>
    </row>
    <row r="3213" s="67" customFormat="1" customHeight="1" spans="6:41">
      <c r="F3213" s="69"/>
      <c r="G3213" s="262" t="str">
        <f t="shared" si="56"/>
        <v/>
      </c>
      <c r="H3213" s="69"/>
      <c r="I3213" s="69"/>
      <c r="J3213" s="69"/>
      <c r="K3213" s="69"/>
      <c r="L3213" s="69"/>
      <c r="P3213" s="117"/>
      <c r="Q3213" s="69"/>
      <c r="R3213" s="69"/>
      <c r="S3213" s="69"/>
      <c r="T3213" s="69"/>
      <c r="AI3213" s="254"/>
      <c r="AO3213" s="69"/>
    </row>
    <row r="3214" s="67" customFormat="1" customHeight="1" spans="6:41">
      <c r="F3214" s="69"/>
      <c r="G3214" s="262" t="str">
        <f t="shared" si="56"/>
        <v/>
      </c>
      <c r="H3214" s="69"/>
      <c r="I3214" s="69"/>
      <c r="J3214" s="69"/>
      <c r="K3214" s="69"/>
      <c r="L3214" s="69"/>
      <c r="P3214" s="117"/>
      <c r="Q3214" s="69"/>
      <c r="R3214" s="69"/>
      <c r="S3214" s="69"/>
      <c r="T3214" s="69"/>
      <c r="AI3214" s="254"/>
      <c r="AO3214" s="69"/>
    </row>
    <row r="3215" s="67" customFormat="1" customHeight="1" spans="6:41">
      <c r="F3215" s="69"/>
      <c r="G3215" s="262" t="str">
        <f t="shared" si="56"/>
        <v/>
      </c>
      <c r="H3215" s="69"/>
      <c r="I3215" s="69"/>
      <c r="J3215" s="69"/>
      <c r="K3215" s="69"/>
      <c r="L3215" s="69"/>
      <c r="P3215" s="117"/>
      <c r="Q3215" s="69"/>
      <c r="R3215" s="69"/>
      <c r="S3215" s="69"/>
      <c r="T3215" s="69"/>
      <c r="AI3215" s="254"/>
      <c r="AO3215" s="69"/>
    </row>
    <row r="3216" s="67" customFormat="1" customHeight="1" spans="6:41">
      <c r="F3216" s="69"/>
      <c r="G3216" s="262" t="str">
        <f t="shared" si="56"/>
        <v/>
      </c>
      <c r="H3216" s="69"/>
      <c r="I3216" s="69"/>
      <c r="J3216" s="69"/>
      <c r="K3216" s="69"/>
      <c r="L3216" s="69"/>
      <c r="P3216" s="117"/>
      <c r="Q3216" s="69"/>
      <c r="R3216" s="69"/>
      <c r="S3216" s="69"/>
      <c r="T3216" s="69"/>
      <c r="AI3216" s="254"/>
      <c r="AO3216" s="69"/>
    </row>
    <row r="3217" s="67" customFormat="1" customHeight="1" spans="6:41">
      <c r="F3217" s="69"/>
      <c r="G3217" s="262" t="str">
        <f t="shared" si="56"/>
        <v/>
      </c>
      <c r="H3217" s="69"/>
      <c r="I3217" s="69"/>
      <c r="J3217" s="69"/>
      <c r="K3217" s="69"/>
      <c r="L3217" s="69"/>
      <c r="P3217" s="117"/>
      <c r="Q3217" s="69"/>
      <c r="R3217" s="69"/>
      <c r="S3217" s="69"/>
      <c r="T3217" s="69"/>
      <c r="AI3217" s="254"/>
      <c r="AO3217" s="69"/>
    </row>
    <row r="3218" s="67" customFormat="1" customHeight="1" spans="6:41">
      <c r="F3218" s="69"/>
      <c r="G3218" s="262" t="str">
        <f t="shared" si="56"/>
        <v/>
      </c>
      <c r="H3218" s="69"/>
      <c r="I3218" s="69"/>
      <c r="J3218" s="69"/>
      <c r="K3218" s="69"/>
      <c r="L3218" s="69"/>
      <c r="P3218" s="117"/>
      <c r="Q3218" s="69"/>
      <c r="R3218" s="69"/>
      <c r="S3218" s="69"/>
      <c r="T3218" s="69"/>
      <c r="AI3218" s="254"/>
      <c r="AO3218" s="69"/>
    </row>
    <row r="3219" s="67" customFormat="1" customHeight="1" spans="6:41">
      <c r="F3219" s="69"/>
      <c r="G3219" s="262" t="str">
        <f t="shared" si="56"/>
        <v/>
      </c>
      <c r="H3219" s="69"/>
      <c r="I3219" s="69"/>
      <c r="J3219" s="69"/>
      <c r="K3219" s="69"/>
      <c r="L3219" s="69"/>
      <c r="P3219" s="117"/>
      <c r="Q3219" s="69"/>
      <c r="R3219" s="69"/>
      <c r="S3219" s="69"/>
      <c r="T3219" s="69"/>
      <c r="AI3219" s="254"/>
      <c r="AO3219" s="69"/>
    </row>
    <row r="3220" s="67" customFormat="1" customHeight="1" spans="6:41">
      <c r="F3220" s="69"/>
      <c r="G3220" s="262" t="str">
        <f t="shared" si="56"/>
        <v/>
      </c>
      <c r="H3220" s="69"/>
      <c r="I3220" s="69"/>
      <c r="J3220" s="69"/>
      <c r="K3220" s="69"/>
      <c r="L3220" s="69"/>
      <c r="P3220" s="117"/>
      <c r="Q3220" s="69"/>
      <c r="R3220" s="69"/>
      <c r="S3220" s="69"/>
      <c r="T3220" s="69"/>
      <c r="AI3220" s="254"/>
      <c r="AO3220" s="69"/>
    </row>
    <row r="3221" s="67" customFormat="1" customHeight="1" spans="6:41">
      <c r="F3221" s="69"/>
      <c r="G3221" s="262" t="str">
        <f t="shared" si="56"/>
        <v/>
      </c>
      <c r="H3221" s="69"/>
      <c r="I3221" s="69"/>
      <c r="J3221" s="69"/>
      <c r="K3221" s="69"/>
      <c r="L3221" s="69"/>
      <c r="P3221" s="117"/>
      <c r="Q3221" s="69"/>
      <c r="R3221" s="69"/>
      <c r="S3221" s="69"/>
      <c r="T3221" s="69"/>
      <c r="AI3221" s="254"/>
      <c r="AO3221" s="69"/>
    </row>
    <row r="3222" s="67" customFormat="1" customHeight="1" spans="6:41">
      <c r="F3222" s="69"/>
      <c r="G3222" s="262" t="str">
        <f t="shared" si="56"/>
        <v/>
      </c>
      <c r="H3222" s="69"/>
      <c r="I3222" s="69"/>
      <c r="J3222" s="69"/>
      <c r="K3222" s="69"/>
      <c r="L3222" s="69"/>
      <c r="P3222" s="117"/>
      <c r="Q3222" s="69"/>
      <c r="R3222" s="69"/>
      <c r="S3222" s="69"/>
      <c r="T3222" s="69"/>
      <c r="AI3222" s="254"/>
      <c r="AO3222" s="69"/>
    </row>
    <row r="3223" s="67" customFormat="1" customHeight="1" spans="6:41">
      <c r="F3223" s="69"/>
      <c r="G3223" s="262" t="str">
        <f t="shared" si="56"/>
        <v/>
      </c>
      <c r="H3223" s="69"/>
      <c r="I3223" s="69"/>
      <c r="J3223" s="69"/>
      <c r="K3223" s="69"/>
      <c r="L3223" s="69"/>
      <c r="P3223" s="117"/>
      <c r="Q3223" s="69"/>
      <c r="R3223" s="69"/>
      <c r="S3223" s="69"/>
      <c r="T3223" s="69"/>
      <c r="AI3223" s="254"/>
      <c r="AO3223" s="69"/>
    </row>
    <row r="3224" s="67" customFormat="1" customHeight="1" spans="6:41">
      <c r="F3224" s="69"/>
      <c r="G3224" s="262" t="str">
        <f t="shared" si="56"/>
        <v/>
      </c>
      <c r="H3224" s="69"/>
      <c r="I3224" s="69"/>
      <c r="J3224" s="69"/>
      <c r="K3224" s="69"/>
      <c r="L3224" s="69"/>
      <c r="P3224" s="117"/>
      <c r="Q3224" s="69"/>
      <c r="R3224" s="69"/>
      <c r="S3224" s="69"/>
      <c r="T3224" s="69"/>
      <c r="AI3224" s="254"/>
      <c r="AO3224" s="69"/>
    </row>
    <row r="3225" s="67" customFormat="1" customHeight="1" spans="6:41">
      <c r="F3225" s="69"/>
      <c r="G3225" s="262" t="str">
        <f t="shared" si="56"/>
        <v/>
      </c>
      <c r="H3225" s="69"/>
      <c r="I3225" s="69"/>
      <c r="J3225" s="69"/>
      <c r="K3225" s="69"/>
      <c r="L3225" s="69"/>
      <c r="P3225" s="117"/>
      <c r="Q3225" s="69"/>
      <c r="R3225" s="69"/>
      <c r="S3225" s="69"/>
      <c r="T3225" s="69"/>
      <c r="AI3225" s="254"/>
      <c r="AO3225" s="69"/>
    </row>
    <row r="3226" s="67" customFormat="1" customHeight="1" spans="6:41">
      <c r="F3226" s="69"/>
      <c r="G3226" s="262" t="str">
        <f t="shared" si="56"/>
        <v/>
      </c>
      <c r="H3226" s="69"/>
      <c r="I3226" s="69"/>
      <c r="J3226" s="69"/>
      <c r="K3226" s="69"/>
      <c r="L3226" s="69"/>
      <c r="P3226" s="117"/>
      <c r="Q3226" s="69"/>
      <c r="R3226" s="69"/>
      <c r="S3226" s="69"/>
      <c r="T3226" s="69"/>
      <c r="AI3226" s="254"/>
      <c r="AO3226" s="69"/>
    </row>
    <row r="3227" s="67" customFormat="1" customHeight="1" spans="6:41">
      <c r="F3227" s="69"/>
      <c r="G3227" s="262" t="str">
        <f t="shared" si="56"/>
        <v/>
      </c>
      <c r="H3227" s="69"/>
      <c r="I3227" s="69"/>
      <c r="J3227" s="69"/>
      <c r="K3227" s="69"/>
      <c r="L3227" s="69"/>
      <c r="P3227" s="117"/>
      <c r="Q3227" s="69"/>
      <c r="R3227" s="69"/>
      <c r="S3227" s="69"/>
      <c r="T3227" s="69"/>
      <c r="AI3227" s="254"/>
      <c r="AO3227" s="69"/>
    </row>
    <row r="3228" s="67" customFormat="1" customHeight="1" spans="6:41">
      <c r="F3228" s="69"/>
      <c r="G3228" s="262" t="str">
        <f t="shared" si="56"/>
        <v/>
      </c>
      <c r="H3228" s="69"/>
      <c r="I3228" s="69"/>
      <c r="J3228" s="69"/>
      <c r="K3228" s="69"/>
      <c r="L3228" s="69"/>
      <c r="P3228" s="117"/>
      <c r="Q3228" s="69"/>
      <c r="R3228" s="69"/>
      <c r="S3228" s="69"/>
      <c r="T3228" s="69"/>
      <c r="AI3228" s="254"/>
      <c r="AO3228" s="69"/>
    </row>
    <row r="3229" s="67" customFormat="1" customHeight="1" spans="6:41">
      <c r="F3229" s="69"/>
      <c r="G3229" s="262" t="str">
        <f t="shared" si="56"/>
        <v/>
      </c>
      <c r="H3229" s="69"/>
      <c r="I3229" s="69"/>
      <c r="J3229" s="69"/>
      <c r="K3229" s="69"/>
      <c r="L3229" s="69"/>
      <c r="P3229" s="117"/>
      <c r="Q3229" s="69"/>
      <c r="R3229" s="69"/>
      <c r="S3229" s="69"/>
      <c r="T3229" s="69"/>
      <c r="AI3229" s="254"/>
      <c r="AO3229" s="69"/>
    </row>
    <row r="3230" s="67" customFormat="1" customHeight="1" spans="6:41">
      <c r="F3230" s="69"/>
      <c r="G3230" s="262" t="str">
        <f t="shared" si="56"/>
        <v/>
      </c>
      <c r="H3230" s="69"/>
      <c r="I3230" s="69"/>
      <c r="J3230" s="69"/>
      <c r="K3230" s="69"/>
      <c r="L3230" s="69"/>
      <c r="P3230" s="117"/>
      <c r="Q3230" s="69"/>
      <c r="R3230" s="69"/>
      <c r="S3230" s="69"/>
      <c r="T3230" s="69"/>
      <c r="AI3230" s="254"/>
      <c r="AO3230" s="69"/>
    </row>
    <row r="3231" s="67" customFormat="1" customHeight="1" spans="6:41">
      <c r="F3231" s="69"/>
      <c r="G3231" s="262" t="str">
        <f t="shared" si="56"/>
        <v/>
      </c>
      <c r="H3231" s="69"/>
      <c r="I3231" s="69"/>
      <c r="J3231" s="69"/>
      <c r="K3231" s="69"/>
      <c r="L3231" s="69"/>
      <c r="P3231" s="117"/>
      <c r="Q3231" s="69"/>
      <c r="R3231" s="69"/>
      <c r="S3231" s="69"/>
      <c r="T3231" s="69"/>
      <c r="AI3231" s="254"/>
      <c r="AO3231" s="69"/>
    </row>
    <row r="3232" s="67" customFormat="1" customHeight="1" spans="6:41">
      <c r="F3232" s="69"/>
      <c r="G3232" s="262" t="str">
        <f t="shared" si="56"/>
        <v/>
      </c>
      <c r="H3232" s="69"/>
      <c r="I3232" s="69"/>
      <c r="J3232" s="69"/>
      <c r="K3232" s="69"/>
      <c r="L3232" s="69"/>
      <c r="P3232" s="117"/>
      <c r="Q3232" s="69"/>
      <c r="R3232" s="69"/>
      <c r="S3232" s="69"/>
      <c r="T3232" s="69"/>
      <c r="AI3232" s="254"/>
      <c r="AO3232" s="69"/>
    </row>
    <row r="3233" s="67" customFormat="1" customHeight="1" spans="6:41">
      <c r="F3233" s="69"/>
      <c r="G3233" s="262" t="str">
        <f t="shared" si="56"/>
        <v/>
      </c>
      <c r="H3233" s="69"/>
      <c r="I3233" s="69"/>
      <c r="J3233" s="69"/>
      <c r="K3233" s="69"/>
      <c r="L3233" s="69"/>
      <c r="P3233" s="117"/>
      <c r="Q3233" s="69"/>
      <c r="R3233" s="69"/>
      <c r="S3233" s="69"/>
      <c r="T3233" s="69"/>
      <c r="AI3233" s="254"/>
      <c r="AO3233" s="69"/>
    </row>
    <row r="3234" s="67" customFormat="1" customHeight="1" spans="6:41">
      <c r="F3234" s="69"/>
      <c r="G3234" s="262" t="str">
        <f t="shared" si="56"/>
        <v/>
      </c>
      <c r="H3234" s="69"/>
      <c r="I3234" s="69"/>
      <c r="J3234" s="69"/>
      <c r="K3234" s="69"/>
      <c r="L3234" s="69"/>
      <c r="P3234" s="117"/>
      <c r="Q3234" s="69"/>
      <c r="R3234" s="69"/>
      <c r="S3234" s="69"/>
      <c r="T3234" s="69"/>
      <c r="AI3234" s="254"/>
      <c r="AO3234" s="69"/>
    </row>
    <row r="3235" s="67" customFormat="1" customHeight="1" spans="6:41">
      <c r="F3235" s="69"/>
      <c r="G3235" s="262" t="str">
        <f t="shared" si="56"/>
        <v/>
      </c>
      <c r="H3235" s="69"/>
      <c r="I3235" s="69"/>
      <c r="J3235" s="69"/>
      <c r="K3235" s="69"/>
      <c r="L3235" s="69"/>
      <c r="P3235" s="117"/>
      <c r="Q3235" s="69"/>
      <c r="R3235" s="69"/>
      <c r="S3235" s="69"/>
      <c r="T3235" s="69"/>
      <c r="AI3235" s="254"/>
      <c r="AO3235" s="69"/>
    </row>
    <row r="3236" s="67" customFormat="1" customHeight="1" spans="6:41">
      <c r="F3236" s="69"/>
      <c r="G3236" s="262" t="str">
        <f t="shared" si="56"/>
        <v/>
      </c>
      <c r="H3236" s="69"/>
      <c r="I3236" s="69"/>
      <c r="J3236" s="69"/>
      <c r="K3236" s="69"/>
      <c r="L3236" s="69"/>
      <c r="P3236" s="117"/>
      <c r="Q3236" s="69"/>
      <c r="R3236" s="69"/>
      <c r="S3236" s="69"/>
      <c r="T3236" s="69"/>
      <c r="AI3236" s="254"/>
      <c r="AO3236" s="69"/>
    </row>
    <row r="3237" s="67" customFormat="1" customHeight="1" spans="6:41">
      <c r="F3237" s="69"/>
      <c r="G3237" s="262" t="str">
        <f t="shared" si="56"/>
        <v/>
      </c>
      <c r="H3237" s="69"/>
      <c r="I3237" s="69"/>
      <c r="J3237" s="69"/>
      <c r="K3237" s="69"/>
      <c r="L3237" s="69"/>
      <c r="P3237" s="117"/>
      <c r="Q3237" s="69"/>
      <c r="R3237" s="69"/>
      <c r="S3237" s="69"/>
      <c r="T3237" s="69"/>
      <c r="AI3237" s="254"/>
      <c r="AO3237" s="69"/>
    </row>
    <row r="3238" s="67" customFormat="1" customHeight="1" spans="6:41">
      <c r="F3238" s="69"/>
      <c r="G3238" s="262" t="str">
        <f t="shared" si="56"/>
        <v/>
      </c>
      <c r="H3238" s="69"/>
      <c r="I3238" s="69"/>
      <c r="J3238" s="69"/>
      <c r="K3238" s="69"/>
      <c r="L3238" s="69"/>
      <c r="P3238" s="117"/>
      <c r="Q3238" s="69"/>
      <c r="R3238" s="69"/>
      <c r="S3238" s="69"/>
      <c r="T3238" s="69"/>
      <c r="AI3238" s="254"/>
      <c r="AO3238" s="69"/>
    </row>
    <row r="3239" s="67" customFormat="1" customHeight="1" spans="6:41">
      <c r="F3239" s="69"/>
      <c r="G3239" s="262" t="str">
        <f t="shared" si="56"/>
        <v/>
      </c>
      <c r="H3239" s="69"/>
      <c r="I3239" s="69"/>
      <c r="J3239" s="69"/>
      <c r="K3239" s="69"/>
      <c r="L3239" s="69"/>
      <c r="P3239" s="117"/>
      <c r="Q3239" s="69"/>
      <c r="R3239" s="69"/>
      <c r="S3239" s="69"/>
      <c r="T3239" s="69"/>
      <c r="AI3239" s="254"/>
      <c r="AO3239" s="69"/>
    </row>
    <row r="3240" s="67" customFormat="1" customHeight="1" spans="6:41">
      <c r="F3240" s="69"/>
      <c r="G3240" s="262" t="str">
        <f t="shared" si="56"/>
        <v/>
      </c>
      <c r="H3240" s="69"/>
      <c r="I3240" s="69"/>
      <c r="J3240" s="69"/>
      <c r="K3240" s="69"/>
      <c r="L3240" s="69"/>
      <c r="P3240" s="117"/>
      <c r="Q3240" s="69"/>
      <c r="R3240" s="69"/>
      <c r="S3240" s="69"/>
      <c r="T3240" s="69"/>
      <c r="AI3240" s="254"/>
      <c r="AO3240" s="69"/>
    </row>
    <row r="3241" s="67" customFormat="1" customHeight="1" spans="6:41">
      <c r="F3241" s="69"/>
      <c r="G3241" s="262" t="str">
        <f t="shared" si="56"/>
        <v/>
      </c>
      <c r="H3241" s="69"/>
      <c r="I3241" s="69"/>
      <c r="J3241" s="69"/>
      <c r="K3241" s="69"/>
      <c r="L3241" s="69"/>
      <c r="P3241" s="117"/>
      <c r="Q3241" s="69"/>
      <c r="R3241" s="69"/>
      <c r="S3241" s="69"/>
      <c r="T3241" s="69"/>
      <c r="AI3241" s="254"/>
      <c r="AO3241" s="69"/>
    </row>
    <row r="3242" s="67" customFormat="1" customHeight="1" spans="6:41">
      <c r="F3242" s="69"/>
      <c r="G3242" s="262" t="str">
        <f t="shared" si="56"/>
        <v/>
      </c>
      <c r="H3242" s="69"/>
      <c r="I3242" s="69"/>
      <c r="J3242" s="69"/>
      <c r="K3242" s="69"/>
      <c r="L3242" s="69"/>
      <c r="P3242" s="117"/>
      <c r="Q3242" s="69"/>
      <c r="R3242" s="69"/>
      <c r="S3242" s="69"/>
      <c r="T3242" s="69"/>
      <c r="AI3242" s="254"/>
      <c r="AO3242" s="69"/>
    </row>
    <row r="3243" s="67" customFormat="1" customHeight="1" spans="6:41">
      <c r="F3243" s="69"/>
      <c r="G3243" s="262" t="str">
        <f t="shared" si="56"/>
        <v/>
      </c>
      <c r="H3243" s="69"/>
      <c r="I3243" s="69"/>
      <c r="J3243" s="69"/>
      <c r="K3243" s="69"/>
      <c r="L3243" s="69"/>
      <c r="P3243" s="117"/>
      <c r="Q3243" s="69"/>
      <c r="R3243" s="69"/>
      <c r="S3243" s="69"/>
      <c r="T3243" s="69"/>
      <c r="AI3243" s="254"/>
      <c r="AO3243" s="69"/>
    </row>
    <row r="3244" s="67" customFormat="1" customHeight="1" spans="6:41">
      <c r="F3244" s="69"/>
      <c r="G3244" s="262" t="str">
        <f t="shared" si="56"/>
        <v/>
      </c>
      <c r="H3244" s="69"/>
      <c r="I3244" s="69"/>
      <c r="J3244" s="69"/>
      <c r="K3244" s="69"/>
      <c r="L3244" s="69"/>
      <c r="P3244" s="117"/>
      <c r="Q3244" s="69"/>
      <c r="R3244" s="69"/>
      <c r="S3244" s="69"/>
      <c r="T3244" s="69"/>
      <c r="AI3244" s="254"/>
      <c r="AO3244" s="69"/>
    </row>
    <row r="3245" s="67" customFormat="1" customHeight="1" spans="6:41">
      <c r="F3245" s="69"/>
      <c r="G3245" s="262" t="str">
        <f t="shared" si="56"/>
        <v/>
      </c>
      <c r="H3245" s="69"/>
      <c r="I3245" s="69"/>
      <c r="J3245" s="69"/>
      <c r="K3245" s="69"/>
      <c r="L3245" s="69"/>
      <c r="P3245" s="117"/>
      <c r="Q3245" s="69"/>
      <c r="R3245" s="69"/>
      <c r="S3245" s="69"/>
      <c r="T3245" s="69"/>
      <c r="AI3245" s="254"/>
      <c r="AO3245" s="69"/>
    </row>
    <row r="3246" s="67" customFormat="1" customHeight="1" spans="6:41">
      <c r="F3246" s="69"/>
      <c r="G3246" s="262" t="str">
        <f t="shared" si="56"/>
        <v/>
      </c>
      <c r="H3246" s="69"/>
      <c r="I3246" s="69"/>
      <c r="J3246" s="69"/>
      <c r="K3246" s="69"/>
      <c r="L3246" s="69"/>
      <c r="P3246" s="117"/>
      <c r="Q3246" s="69"/>
      <c r="R3246" s="69"/>
      <c r="S3246" s="69"/>
      <c r="T3246" s="69"/>
      <c r="AI3246" s="254"/>
      <c r="AO3246" s="69"/>
    </row>
    <row r="3247" s="67" customFormat="1" customHeight="1" spans="6:41">
      <c r="F3247" s="69"/>
      <c r="G3247" s="262" t="str">
        <f t="shared" si="56"/>
        <v/>
      </c>
      <c r="H3247" s="69"/>
      <c r="I3247" s="69"/>
      <c r="J3247" s="69"/>
      <c r="K3247" s="69"/>
      <c r="L3247" s="69"/>
      <c r="P3247" s="117"/>
      <c r="Q3247" s="69"/>
      <c r="R3247" s="69"/>
      <c r="S3247" s="69"/>
      <c r="T3247" s="69"/>
      <c r="AI3247" s="254"/>
      <c r="AO3247" s="69"/>
    </row>
    <row r="3248" s="67" customFormat="1" customHeight="1" spans="6:41">
      <c r="F3248" s="69"/>
      <c r="G3248" s="262" t="str">
        <f t="shared" si="56"/>
        <v/>
      </c>
      <c r="H3248" s="69"/>
      <c r="I3248" s="69"/>
      <c r="J3248" s="69"/>
      <c r="K3248" s="69"/>
      <c r="L3248" s="69"/>
      <c r="P3248" s="117"/>
      <c r="Q3248" s="69"/>
      <c r="R3248" s="69"/>
      <c r="S3248" s="69"/>
      <c r="T3248" s="69"/>
      <c r="AI3248" s="254"/>
      <c r="AO3248" s="69"/>
    </row>
    <row r="3249" s="67" customFormat="1" customHeight="1" spans="6:41">
      <c r="F3249" s="69"/>
      <c r="G3249" s="262" t="str">
        <f t="shared" si="56"/>
        <v/>
      </c>
      <c r="H3249" s="69"/>
      <c r="I3249" s="69"/>
      <c r="J3249" s="69"/>
      <c r="K3249" s="69"/>
      <c r="L3249" s="69"/>
      <c r="P3249" s="117"/>
      <c r="Q3249" s="69"/>
      <c r="R3249" s="69"/>
      <c r="S3249" s="69"/>
      <c r="T3249" s="69"/>
      <c r="AI3249" s="254"/>
      <c r="AO3249" s="69"/>
    </row>
    <row r="3250" s="67" customFormat="1" customHeight="1" spans="6:41">
      <c r="F3250" s="69"/>
      <c r="G3250" s="262" t="str">
        <f t="shared" si="56"/>
        <v/>
      </c>
      <c r="H3250" s="69"/>
      <c r="I3250" s="69"/>
      <c r="J3250" s="69"/>
      <c r="K3250" s="69"/>
      <c r="L3250" s="69"/>
      <c r="P3250" s="117"/>
      <c r="Q3250" s="69"/>
      <c r="R3250" s="69"/>
      <c r="S3250" s="69"/>
      <c r="T3250" s="69"/>
      <c r="AI3250" s="254"/>
      <c r="AO3250" s="69"/>
    </row>
    <row r="3251" s="67" customFormat="1" customHeight="1" spans="6:41">
      <c r="F3251" s="69"/>
      <c r="G3251" s="262" t="str">
        <f t="shared" si="56"/>
        <v/>
      </c>
      <c r="H3251" s="69"/>
      <c r="I3251" s="69"/>
      <c r="J3251" s="69"/>
      <c r="K3251" s="69"/>
      <c r="L3251" s="69"/>
      <c r="P3251" s="117"/>
      <c r="Q3251" s="69"/>
      <c r="R3251" s="69"/>
      <c r="S3251" s="69"/>
      <c r="T3251" s="69"/>
      <c r="AI3251" s="254"/>
      <c r="AO3251" s="69"/>
    </row>
    <row r="3252" s="67" customFormat="1" customHeight="1" spans="6:41">
      <c r="F3252" s="69"/>
      <c r="G3252" s="262" t="str">
        <f t="shared" si="56"/>
        <v/>
      </c>
      <c r="H3252" s="69"/>
      <c r="I3252" s="69"/>
      <c r="J3252" s="69"/>
      <c r="K3252" s="69"/>
      <c r="L3252" s="69"/>
      <c r="P3252" s="117"/>
      <c r="Q3252" s="69"/>
      <c r="R3252" s="69"/>
      <c r="S3252" s="69"/>
      <c r="T3252" s="69"/>
      <c r="AI3252" s="254"/>
      <c r="AO3252" s="69"/>
    </row>
    <row r="3253" s="67" customFormat="1" customHeight="1" spans="6:41">
      <c r="F3253" s="69"/>
      <c r="G3253" s="262" t="str">
        <f t="shared" si="56"/>
        <v/>
      </c>
      <c r="H3253" s="69"/>
      <c r="I3253" s="69"/>
      <c r="J3253" s="69"/>
      <c r="K3253" s="69"/>
      <c r="L3253" s="69"/>
      <c r="P3253" s="117"/>
      <c r="Q3253" s="69"/>
      <c r="R3253" s="69"/>
      <c r="S3253" s="69"/>
      <c r="T3253" s="69"/>
      <c r="AI3253" s="254"/>
      <c r="AO3253" s="69"/>
    </row>
    <row r="3254" s="67" customFormat="1" customHeight="1" spans="6:41">
      <c r="F3254" s="69"/>
      <c r="G3254" s="262" t="str">
        <f t="shared" si="56"/>
        <v/>
      </c>
      <c r="H3254" s="69"/>
      <c r="I3254" s="69"/>
      <c r="J3254" s="69"/>
      <c r="K3254" s="69"/>
      <c r="L3254" s="69"/>
      <c r="P3254" s="117"/>
      <c r="Q3254" s="69"/>
      <c r="R3254" s="69"/>
      <c r="S3254" s="69"/>
      <c r="T3254" s="69"/>
      <c r="AI3254" s="254"/>
      <c r="AO3254" s="69"/>
    </row>
    <row r="3255" s="67" customFormat="1" customHeight="1" spans="6:41">
      <c r="F3255" s="69"/>
      <c r="G3255" s="262" t="str">
        <f t="shared" si="56"/>
        <v/>
      </c>
      <c r="H3255" s="69"/>
      <c r="I3255" s="69"/>
      <c r="J3255" s="69"/>
      <c r="K3255" s="69"/>
      <c r="L3255" s="69"/>
      <c r="P3255" s="117"/>
      <c r="Q3255" s="69"/>
      <c r="R3255" s="69"/>
      <c r="S3255" s="69"/>
      <c r="T3255" s="69"/>
      <c r="AI3255" s="254"/>
      <c r="AO3255" s="69"/>
    </row>
    <row r="3256" s="67" customFormat="1" customHeight="1" spans="6:41">
      <c r="F3256" s="69"/>
      <c r="G3256" s="262" t="str">
        <f t="shared" si="56"/>
        <v/>
      </c>
      <c r="H3256" s="69"/>
      <c r="I3256" s="69"/>
      <c r="J3256" s="69"/>
      <c r="K3256" s="69"/>
      <c r="L3256" s="69"/>
      <c r="P3256" s="117"/>
      <c r="Q3256" s="69"/>
      <c r="R3256" s="69"/>
      <c r="S3256" s="69"/>
      <c r="T3256" s="69"/>
      <c r="AI3256" s="254"/>
      <c r="AO3256" s="69"/>
    </row>
    <row r="3257" s="67" customFormat="1" customHeight="1" spans="6:41">
      <c r="F3257" s="69"/>
      <c r="G3257" s="262" t="str">
        <f t="shared" si="56"/>
        <v/>
      </c>
      <c r="H3257" s="69"/>
      <c r="I3257" s="69"/>
      <c r="J3257" s="69"/>
      <c r="K3257" s="69"/>
      <c r="L3257" s="69"/>
      <c r="P3257" s="117"/>
      <c r="Q3257" s="69"/>
      <c r="R3257" s="69"/>
      <c r="S3257" s="69"/>
      <c r="T3257" s="69"/>
      <c r="AI3257" s="254"/>
      <c r="AO3257" s="69"/>
    </row>
    <row r="3258" s="67" customFormat="1" customHeight="1" spans="6:41">
      <c r="F3258" s="69"/>
      <c r="G3258" s="262" t="str">
        <f t="shared" si="56"/>
        <v/>
      </c>
      <c r="H3258" s="69"/>
      <c r="I3258" s="69"/>
      <c r="J3258" s="69"/>
      <c r="K3258" s="69"/>
      <c r="L3258" s="69"/>
      <c r="P3258" s="117"/>
      <c r="Q3258" s="69"/>
      <c r="R3258" s="69"/>
      <c r="S3258" s="69"/>
      <c r="T3258" s="69"/>
      <c r="AI3258" s="254"/>
      <c r="AO3258" s="69"/>
    </row>
    <row r="3259" s="67" customFormat="1" customHeight="1" spans="6:41">
      <c r="F3259" s="69"/>
      <c r="G3259" s="262" t="str">
        <f t="shared" si="56"/>
        <v/>
      </c>
      <c r="H3259" s="69"/>
      <c r="I3259" s="69"/>
      <c r="J3259" s="69"/>
      <c r="K3259" s="69"/>
      <c r="L3259" s="69"/>
      <c r="P3259" s="117"/>
      <c r="Q3259" s="69"/>
      <c r="R3259" s="69"/>
      <c r="S3259" s="69"/>
      <c r="T3259" s="69"/>
      <c r="AI3259" s="254"/>
      <c r="AO3259" s="69"/>
    </row>
    <row r="3260" s="67" customFormat="1" customHeight="1" spans="6:41">
      <c r="F3260" s="69"/>
      <c r="G3260" s="262" t="str">
        <f t="shared" si="56"/>
        <v/>
      </c>
      <c r="H3260" s="69"/>
      <c r="I3260" s="69"/>
      <c r="J3260" s="69"/>
      <c r="K3260" s="69"/>
      <c r="L3260" s="69"/>
      <c r="P3260" s="117"/>
      <c r="Q3260" s="69"/>
      <c r="R3260" s="69"/>
      <c r="S3260" s="69"/>
      <c r="T3260" s="69"/>
      <c r="AI3260" s="254"/>
      <c r="AO3260" s="69"/>
    </row>
    <row r="3261" s="67" customFormat="1" customHeight="1" spans="6:41">
      <c r="F3261" s="69"/>
      <c r="G3261" s="262" t="str">
        <f t="shared" si="56"/>
        <v/>
      </c>
      <c r="H3261" s="69"/>
      <c r="I3261" s="69"/>
      <c r="J3261" s="69"/>
      <c r="K3261" s="69"/>
      <c r="L3261" s="69"/>
      <c r="P3261" s="117"/>
      <c r="Q3261" s="69"/>
      <c r="R3261" s="69"/>
      <c r="S3261" s="69"/>
      <c r="T3261" s="69"/>
      <c r="AI3261" s="254"/>
      <c r="AO3261" s="69"/>
    </row>
    <row r="3262" s="67" customFormat="1" customHeight="1" spans="6:41">
      <c r="F3262" s="69"/>
      <c r="G3262" s="262" t="str">
        <f t="shared" si="56"/>
        <v/>
      </c>
      <c r="H3262" s="69"/>
      <c r="I3262" s="69"/>
      <c r="J3262" s="69"/>
      <c r="K3262" s="69"/>
      <c r="L3262" s="69"/>
      <c r="P3262" s="117"/>
      <c r="Q3262" s="69"/>
      <c r="R3262" s="69"/>
      <c r="S3262" s="69"/>
      <c r="T3262" s="69"/>
      <c r="AI3262" s="254"/>
      <c r="AO3262" s="69"/>
    </row>
    <row r="3263" s="67" customFormat="1" customHeight="1" spans="6:41">
      <c r="F3263" s="69"/>
      <c r="G3263" s="262" t="str">
        <f t="shared" si="56"/>
        <v/>
      </c>
      <c r="H3263" s="69"/>
      <c r="I3263" s="69"/>
      <c r="J3263" s="69"/>
      <c r="K3263" s="69"/>
      <c r="L3263" s="69"/>
      <c r="P3263" s="117"/>
      <c r="Q3263" s="69"/>
      <c r="R3263" s="69"/>
      <c r="S3263" s="69"/>
      <c r="T3263" s="69"/>
      <c r="AI3263" s="254"/>
      <c r="AO3263" s="69"/>
    </row>
    <row r="3264" s="67" customFormat="1" customHeight="1" spans="6:41">
      <c r="F3264" s="69"/>
      <c r="G3264" s="262" t="str">
        <f t="shared" si="56"/>
        <v/>
      </c>
      <c r="H3264" s="69"/>
      <c r="I3264" s="69"/>
      <c r="J3264" s="69"/>
      <c r="K3264" s="69"/>
      <c r="L3264" s="69"/>
      <c r="P3264" s="117"/>
      <c r="Q3264" s="69"/>
      <c r="R3264" s="69"/>
      <c r="S3264" s="69"/>
      <c r="T3264" s="69"/>
      <c r="AI3264" s="254"/>
      <c r="AO3264" s="69"/>
    </row>
    <row r="3265" s="67" customFormat="1" customHeight="1" spans="6:41">
      <c r="F3265" s="69"/>
      <c r="G3265" s="262" t="str">
        <f t="shared" si="56"/>
        <v/>
      </c>
      <c r="H3265" s="69"/>
      <c r="I3265" s="69"/>
      <c r="J3265" s="69"/>
      <c r="K3265" s="69"/>
      <c r="L3265" s="69"/>
      <c r="P3265" s="117"/>
      <c r="Q3265" s="69"/>
      <c r="R3265" s="69"/>
      <c r="S3265" s="69"/>
      <c r="T3265" s="69"/>
      <c r="AI3265" s="254"/>
      <c r="AO3265" s="69"/>
    </row>
    <row r="3266" s="67" customFormat="1" customHeight="1" spans="6:41">
      <c r="F3266" s="69"/>
      <c r="G3266" s="262" t="str">
        <f t="shared" ref="G3266:G3329" si="57">IF(H3266="","",IF(H3266=I3266,H3266,_xlfn.CONCAT(H3266,"-",I3266)))</f>
        <v/>
      </c>
      <c r="H3266" s="69"/>
      <c r="I3266" s="69"/>
      <c r="J3266" s="69"/>
      <c r="K3266" s="69"/>
      <c r="L3266" s="69"/>
      <c r="P3266" s="117"/>
      <c r="Q3266" s="69"/>
      <c r="R3266" s="69"/>
      <c r="S3266" s="69"/>
      <c r="T3266" s="69"/>
      <c r="AI3266" s="254"/>
      <c r="AO3266" s="69"/>
    </row>
    <row r="3267" s="67" customFormat="1" customHeight="1" spans="6:41">
      <c r="F3267" s="69"/>
      <c r="G3267" s="262" t="str">
        <f t="shared" si="57"/>
        <v/>
      </c>
      <c r="H3267" s="69"/>
      <c r="I3267" s="69"/>
      <c r="J3267" s="69"/>
      <c r="K3267" s="69"/>
      <c r="L3267" s="69"/>
      <c r="P3267" s="117"/>
      <c r="Q3267" s="69"/>
      <c r="R3267" s="69"/>
      <c r="S3267" s="69"/>
      <c r="T3267" s="69"/>
      <c r="AI3267" s="254"/>
      <c r="AO3267" s="69"/>
    </row>
    <row r="3268" s="67" customFormat="1" customHeight="1" spans="6:41">
      <c r="F3268" s="69"/>
      <c r="G3268" s="262" t="str">
        <f t="shared" si="57"/>
        <v/>
      </c>
      <c r="H3268" s="69"/>
      <c r="I3268" s="69"/>
      <c r="J3268" s="69"/>
      <c r="K3268" s="69"/>
      <c r="L3268" s="69"/>
      <c r="P3268" s="117"/>
      <c r="Q3268" s="69"/>
      <c r="R3268" s="69"/>
      <c r="S3268" s="69"/>
      <c r="T3268" s="69"/>
      <c r="AI3268" s="254"/>
      <c r="AO3268" s="69"/>
    </row>
    <row r="3269" s="67" customFormat="1" customHeight="1" spans="6:41">
      <c r="F3269" s="69"/>
      <c r="G3269" s="262" t="str">
        <f t="shared" si="57"/>
        <v/>
      </c>
      <c r="H3269" s="69"/>
      <c r="I3269" s="69"/>
      <c r="J3269" s="69"/>
      <c r="K3269" s="69"/>
      <c r="L3269" s="69"/>
      <c r="P3269" s="117"/>
      <c r="Q3269" s="69"/>
      <c r="R3269" s="69"/>
      <c r="S3269" s="69"/>
      <c r="T3269" s="69"/>
      <c r="AI3269" s="254"/>
      <c r="AO3269" s="69"/>
    </row>
    <row r="3270" s="67" customFormat="1" customHeight="1" spans="6:41">
      <c r="F3270" s="69"/>
      <c r="G3270" s="262" t="str">
        <f t="shared" si="57"/>
        <v/>
      </c>
      <c r="H3270" s="69"/>
      <c r="I3270" s="69"/>
      <c r="J3270" s="69"/>
      <c r="K3270" s="69"/>
      <c r="L3270" s="69"/>
      <c r="P3270" s="117"/>
      <c r="Q3270" s="69"/>
      <c r="R3270" s="69"/>
      <c r="S3270" s="69"/>
      <c r="T3270" s="69"/>
      <c r="AI3270" s="254"/>
      <c r="AO3270" s="69"/>
    </row>
    <row r="3271" s="67" customFormat="1" customHeight="1" spans="6:41">
      <c r="F3271" s="69"/>
      <c r="G3271" s="262" t="str">
        <f t="shared" si="57"/>
        <v/>
      </c>
      <c r="H3271" s="69"/>
      <c r="I3271" s="69"/>
      <c r="J3271" s="69"/>
      <c r="K3271" s="69"/>
      <c r="L3271" s="69"/>
      <c r="P3271" s="117"/>
      <c r="Q3271" s="69"/>
      <c r="R3271" s="69"/>
      <c r="S3271" s="69"/>
      <c r="T3271" s="69"/>
      <c r="AI3271" s="254"/>
      <c r="AO3271" s="69"/>
    </row>
    <row r="3272" s="67" customFormat="1" customHeight="1" spans="6:41">
      <c r="F3272" s="69"/>
      <c r="G3272" s="262" t="str">
        <f t="shared" si="57"/>
        <v/>
      </c>
      <c r="H3272" s="69"/>
      <c r="I3272" s="69"/>
      <c r="J3272" s="69"/>
      <c r="K3272" s="69"/>
      <c r="L3272" s="69"/>
      <c r="P3272" s="117"/>
      <c r="Q3272" s="69"/>
      <c r="R3272" s="69"/>
      <c r="S3272" s="69"/>
      <c r="T3272" s="69"/>
      <c r="AI3272" s="254"/>
      <c r="AO3272" s="69"/>
    </row>
    <row r="3273" s="67" customFormat="1" customHeight="1" spans="6:41">
      <c r="F3273" s="69"/>
      <c r="G3273" s="262" t="str">
        <f t="shared" si="57"/>
        <v/>
      </c>
      <c r="H3273" s="69"/>
      <c r="I3273" s="69"/>
      <c r="J3273" s="69"/>
      <c r="K3273" s="69"/>
      <c r="L3273" s="69"/>
      <c r="P3273" s="117"/>
      <c r="Q3273" s="69"/>
      <c r="R3273" s="69"/>
      <c r="S3273" s="69"/>
      <c r="T3273" s="69"/>
      <c r="AI3273" s="254"/>
      <c r="AO3273" s="69"/>
    </row>
    <row r="3274" s="67" customFormat="1" customHeight="1" spans="6:41">
      <c r="F3274" s="69"/>
      <c r="G3274" s="262" t="str">
        <f t="shared" si="57"/>
        <v/>
      </c>
      <c r="H3274" s="69"/>
      <c r="I3274" s="69"/>
      <c r="J3274" s="69"/>
      <c r="K3274" s="69"/>
      <c r="L3274" s="69"/>
      <c r="P3274" s="117"/>
      <c r="Q3274" s="69"/>
      <c r="R3274" s="69"/>
      <c r="S3274" s="69"/>
      <c r="T3274" s="69"/>
      <c r="AI3274" s="254"/>
      <c r="AO3274" s="69"/>
    </row>
    <row r="3275" s="67" customFormat="1" customHeight="1" spans="6:41">
      <c r="F3275" s="69"/>
      <c r="G3275" s="262" t="str">
        <f t="shared" si="57"/>
        <v/>
      </c>
      <c r="H3275" s="69"/>
      <c r="I3275" s="69"/>
      <c r="J3275" s="69"/>
      <c r="K3275" s="69"/>
      <c r="L3275" s="69"/>
      <c r="P3275" s="117"/>
      <c r="Q3275" s="69"/>
      <c r="R3275" s="69"/>
      <c r="S3275" s="69"/>
      <c r="T3275" s="69"/>
      <c r="AI3275" s="254"/>
      <c r="AO3275" s="69"/>
    </row>
    <row r="3276" s="67" customFormat="1" customHeight="1" spans="6:41">
      <c r="F3276" s="69"/>
      <c r="G3276" s="262" t="str">
        <f t="shared" si="57"/>
        <v/>
      </c>
      <c r="H3276" s="69"/>
      <c r="I3276" s="69"/>
      <c r="J3276" s="69"/>
      <c r="K3276" s="69"/>
      <c r="L3276" s="69"/>
      <c r="P3276" s="117"/>
      <c r="Q3276" s="69"/>
      <c r="R3276" s="69"/>
      <c r="S3276" s="69"/>
      <c r="T3276" s="69"/>
      <c r="AI3276" s="254"/>
      <c r="AO3276" s="69"/>
    </row>
    <row r="3277" s="67" customFormat="1" customHeight="1" spans="6:41">
      <c r="F3277" s="69"/>
      <c r="G3277" s="262" t="str">
        <f t="shared" si="57"/>
        <v/>
      </c>
      <c r="H3277" s="69"/>
      <c r="I3277" s="69"/>
      <c r="J3277" s="69"/>
      <c r="K3277" s="69"/>
      <c r="L3277" s="69"/>
      <c r="P3277" s="117"/>
      <c r="Q3277" s="69"/>
      <c r="R3277" s="69"/>
      <c r="S3277" s="69"/>
      <c r="T3277" s="69"/>
      <c r="AI3277" s="254"/>
      <c r="AO3277" s="69"/>
    </row>
    <row r="3278" s="67" customFormat="1" customHeight="1" spans="6:41">
      <c r="F3278" s="69"/>
      <c r="G3278" s="262" t="str">
        <f t="shared" si="57"/>
        <v/>
      </c>
      <c r="H3278" s="69"/>
      <c r="I3278" s="69"/>
      <c r="J3278" s="69"/>
      <c r="K3278" s="69"/>
      <c r="L3278" s="69"/>
      <c r="P3278" s="117"/>
      <c r="Q3278" s="69"/>
      <c r="R3278" s="69"/>
      <c r="S3278" s="69"/>
      <c r="T3278" s="69"/>
      <c r="AI3278" s="254"/>
      <c r="AO3278" s="69"/>
    </row>
    <row r="3279" s="67" customFormat="1" customHeight="1" spans="6:41">
      <c r="F3279" s="69"/>
      <c r="G3279" s="262" t="str">
        <f t="shared" si="57"/>
        <v/>
      </c>
      <c r="H3279" s="69"/>
      <c r="I3279" s="69"/>
      <c r="J3279" s="69"/>
      <c r="K3279" s="69"/>
      <c r="L3279" s="69"/>
      <c r="P3279" s="117"/>
      <c r="Q3279" s="69"/>
      <c r="R3279" s="69"/>
      <c r="S3279" s="69"/>
      <c r="T3279" s="69"/>
      <c r="AI3279" s="254"/>
      <c r="AO3279" s="69"/>
    </row>
    <row r="3280" s="67" customFormat="1" customHeight="1" spans="6:41">
      <c r="F3280" s="69"/>
      <c r="G3280" s="262" t="str">
        <f t="shared" si="57"/>
        <v/>
      </c>
      <c r="H3280" s="69"/>
      <c r="I3280" s="69"/>
      <c r="J3280" s="69"/>
      <c r="K3280" s="69"/>
      <c r="L3280" s="69"/>
      <c r="P3280" s="117"/>
      <c r="Q3280" s="69"/>
      <c r="R3280" s="69"/>
      <c r="S3280" s="69"/>
      <c r="T3280" s="69"/>
      <c r="AI3280" s="254"/>
      <c r="AO3280" s="69"/>
    </row>
    <row r="3281" s="67" customFormat="1" customHeight="1" spans="6:41">
      <c r="F3281" s="69"/>
      <c r="G3281" s="262" t="str">
        <f t="shared" si="57"/>
        <v/>
      </c>
      <c r="H3281" s="69"/>
      <c r="I3281" s="69"/>
      <c r="J3281" s="69"/>
      <c r="K3281" s="69"/>
      <c r="L3281" s="69"/>
      <c r="P3281" s="117"/>
      <c r="Q3281" s="69"/>
      <c r="R3281" s="69"/>
      <c r="S3281" s="69"/>
      <c r="T3281" s="69"/>
      <c r="AI3281" s="254"/>
      <c r="AO3281" s="69"/>
    </row>
    <row r="3282" s="67" customFormat="1" customHeight="1" spans="6:41">
      <c r="F3282" s="69"/>
      <c r="G3282" s="262" t="str">
        <f t="shared" si="57"/>
        <v/>
      </c>
      <c r="H3282" s="69"/>
      <c r="I3282" s="69"/>
      <c r="J3282" s="69"/>
      <c r="K3282" s="69"/>
      <c r="L3282" s="69"/>
      <c r="P3282" s="117"/>
      <c r="Q3282" s="69"/>
      <c r="R3282" s="69"/>
      <c r="S3282" s="69"/>
      <c r="T3282" s="69"/>
      <c r="AI3282" s="254"/>
      <c r="AO3282" s="69"/>
    </row>
    <row r="3283" s="67" customFormat="1" customHeight="1" spans="6:41">
      <c r="F3283" s="69"/>
      <c r="G3283" s="262" t="str">
        <f t="shared" si="57"/>
        <v/>
      </c>
      <c r="H3283" s="69"/>
      <c r="I3283" s="69"/>
      <c r="J3283" s="69"/>
      <c r="K3283" s="69"/>
      <c r="L3283" s="69"/>
      <c r="P3283" s="117"/>
      <c r="Q3283" s="69"/>
      <c r="R3283" s="69"/>
      <c r="S3283" s="69"/>
      <c r="T3283" s="69"/>
      <c r="AI3283" s="254"/>
      <c r="AO3283" s="69"/>
    </row>
    <row r="3284" s="67" customFormat="1" customHeight="1" spans="6:41">
      <c r="F3284" s="69"/>
      <c r="G3284" s="262" t="str">
        <f t="shared" si="57"/>
        <v/>
      </c>
      <c r="H3284" s="69"/>
      <c r="I3284" s="69"/>
      <c r="J3284" s="69"/>
      <c r="K3284" s="69"/>
      <c r="L3284" s="69"/>
      <c r="P3284" s="117"/>
      <c r="Q3284" s="69"/>
      <c r="R3284" s="69"/>
      <c r="S3284" s="69"/>
      <c r="T3284" s="69"/>
      <c r="AI3284" s="254"/>
      <c r="AO3284" s="69"/>
    </row>
    <row r="3285" s="67" customFormat="1" customHeight="1" spans="6:41">
      <c r="F3285" s="69"/>
      <c r="G3285" s="262" t="str">
        <f t="shared" si="57"/>
        <v/>
      </c>
      <c r="H3285" s="69"/>
      <c r="I3285" s="69"/>
      <c r="J3285" s="69"/>
      <c r="K3285" s="69"/>
      <c r="L3285" s="69"/>
      <c r="P3285" s="117"/>
      <c r="Q3285" s="69"/>
      <c r="R3285" s="69"/>
      <c r="S3285" s="69"/>
      <c r="T3285" s="69"/>
      <c r="AI3285" s="254"/>
      <c r="AO3285" s="69"/>
    </row>
    <row r="3286" s="67" customFormat="1" customHeight="1" spans="6:41">
      <c r="F3286" s="69"/>
      <c r="G3286" s="262" t="str">
        <f t="shared" si="57"/>
        <v/>
      </c>
      <c r="H3286" s="69"/>
      <c r="I3286" s="69"/>
      <c r="J3286" s="69"/>
      <c r="K3286" s="69"/>
      <c r="L3286" s="69"/>
      <c r="P3286" s="117"/>
      <c r="Q3286" s="69"/>
      <c r="R3286" s="69"/>
      <c r="S3286" s="69"/>
      <c r="T3286" s="69"/>
      <c r="AI3286" s="254"/>
      <c r="AO3286" s="69"/>
    </row>
    <row r="3287" s="67" customFormat="1" customHeight="1" spans="6:41">
      <c r="F3287" s="69"/>
      <c r="G3287" s="262" t="str">
        <f t="shared" si="57"/>
        <v/>
      </c>
      <c r="H3287" s="69"/>
      <c r="I3287" s="69"/>
      <c r="J3287" s="69"/>
      <c r="K3287" s="69"/>
      <c r="L3287" s="69"/>
      <c r="P3287" s="117"/>
      <c r="Q3287" s="69"/>
      <c r="R3287" s="69"/>
      <c r="S3287" s="69"/>
      <c r="T3287" s="69"/>
      <c r="AI3287" s="254"/>
      <c r="AO3287" s="69"/>
    </row>
    <row r="3288" s="67" customFormat="1" customHeight="1" spans="6:41">
      <c r="F3288" s="69"/>
      <c r="G3288" s="262" t="str">
        <f t="shared" si="57"/>
        <v/>
      </c>
      <c r="H3288" s="69"/>
      <c r="I3288" s="69"/>
      <c r="J3288" s="69"/>
      <c r="K3288" s="69"/>
      <c r="L3288" s="69"/>
      <c r="P3288" s="117"/>
      <c r="Q3288" s="69"/>
      <c r="R3288" s="69"/>
      <c r="S3288" s="69"/>
      <c r="T3288" s="69"/>
      <c r="AI3288" s="254"/>
      <c r="AO3288" s="69"/>
    </row>
    <row r="3289" s="67" customFormat="1" customHeight="1" spans="6:41">
      <c r="F3289" s="69"/>
      <c r="G3289" s="262" t="str">
        <f t="shared" si="57"/>
        <v/>
      </c>
      <c r="H3289" s="69"/>
      <c r="I3289" s="69"/>
      <c r="J3289" s="69"/>
      <c r="K3289" s="69"/>
      <c r="L3289" s="69"/>
      <c r="P3289" s="117"/>
      <c r="Q3289" s="69"/>
      <c r="R3289" s="69"/>
      <c r="S3289" s="69"/>
      <c r="T3289" s="69"/>
      <c r="AI3289" s="254"/>
      <c r="AO3289" s="69"/>
    </row>
    <row r="3290" s="67" customFormat="1" customHeight="1" spans="6:41">
      <c r="F3290" s="69"/>
      <c r="G3290" s="262" t="str">
        <f t="shared" si="57"/>
        <v/>
      </c>
      <c r="H3290" s="69"/>
      <c r="I3290" s="69"/>
      <c r="J3290" s="69"/>
      <c r="K3290" s="69"/>
      <c r="L3290" s="69"/>
      <c r="P3290" s="117"/>
      <c r="Q3290" s="69"/>
      <c r="R3290" s="69"/>
      <c r="S3290" s="69"/>
      <c r="T3290" s="69"/>
      <c r="AI3290" s="254"/>
      <c r="AO3290" s="69"/>
    </row>
    <row r="3291" s="67" customFormat="1" customHeight="1" spans="6:41">
      <c r="F3291" s="69"/>
      <c r="G3291" s="262" t="str">
        <f t="shared" si="57"/>
        <v/>
      </c>
      <c r="H3291" s="69"/>
      <c r="I3291" s="69"/>
      <c r="J3291" s="69"/>
      <c r="K3291" s="69"/>
      <c r="L3291" s="69"/>
      <c r="P3291" s="117"/>
      <c r="Q3291" s="69"/>
      <c r="R3291" s="69"/>
      <c r="S3291" s="69"/>
      <c r="T3291" s="69"/>
      <c r="AI3291" s="254"/>
      <c r="AO3291" s="69"/>
    </row>
    <row r="3292" s="67" customFormat="1" customHeight="1" spans="6:41">
      <c r="F3292" s="69"/>
      <c r="G3292" s="262" t="str">
        <f t="shared" si="57"/>
        <v/>
      </c>
      <c r="H3292" s="69"/>
      <c r="I3292" s="69"/>
      <c r="J3292" s="69"/>
      <c r="K3292" s="69"/>
      <c r="L3292" s="69"/>
      <c r="P3292" s="117"/>
      <c r="Q3292" s="69"/>
      <c r="R3292" s="69"/>
      <c r="S3292" s="69"/>
      <c r="T3292" s="69"/>
      <c r="AI3292" s="254"/>
      <c r="AO3292" s="69"/>
    </row>
    <row r="3293" s="67" customFormat="1" customHeight="1" spans="6:41">
      <c r="F3293" s="69"/>
      <c r="G3293" s="262" t="str">
        <f t="shared" si="57"/>
        <v/>
      </c>
      <c r="H3293" s="69"/>
      <c r="I3293" s="69"/>
      <c r="J3293" s="69"/>
      <c r="K3293" s="69"/>
      <c r="L3293" s="69"/>
      <c r="P3293" s="117"/>
      <c r="Q3293" s="69"/>
      <c r="R3293" s="69"/>
      <c r="S3293" s="69"/>
      <c r="T3293" s="69"/>
      <c r="AI3293" s="254"/>
      <c r="AO3293" s="69"/>
    </row>
    <row r="3294" s="67" customFormat="1" customHeight="1" spans="6:41">
      <c r="F3294" s="69"/>
      <c r="G3294" s="262" t="str">
        <f t="shared" si="57"/>
        <v/>
      </c>
      <c r="H3294" s="69"/>
      <c r="I3294" s="69"/>
      <c r="J3294" s="69"/>
      <c r="K3294" s="69"/>
      <c r="L3294" s="69"/>
      <c r="P3294" s="117"/>
      <c r="Q3294" s="69"/>
      <c r="R3294" s="69"/>
      <c r="S3294" s="69"/>
      <c r="T3294" s="69"/>
      <c r="AI3294" s="254"/>
      <c r="AO3294" s="69"/>
    </row>
    <row r="3295" s="67" customFormat="1" customHeight="1" spans="6:41">
      <c r="F3295" s="69"/>
      <c r="G3295" s="262" t="str">
        <f t="shared" si="57"/>
        <v/>
      </c>
      <c r="H3295" s="69"/>
      <c r="I3295" s="69"/>
      <c r="J3295" s="69"/>
      <c r="K3295" s="69"/>
      <c r="L3295" s="69"/>
      <c r="P3295" s="117"/>
      <c r="Q3295" s="69"/>
      <c r="R3295" s="69"/>
      <c r="S3295" s="69"/>
      <c r="T3295" s="69"/>
      <c r="AI3295" s="254"/>
      <c r="AO3295" s="69"/>
    </row>
    <row r="3296" s="67" customFormat="1" customHeight="1" spans="6:41">
      <c r="F3296" s="69"/>
      <c r="G3296" s="262" t="str">
        <f t="shared" si="57"/>
        <v/>
      </c>
      <c r="H3296" s="69"/>
      <c r="I3296" s="69"/>
      <c r="J3296" s="69"/>
      <c r="K3296" s="69"/>
      <c r="L3296" s="69"/>
      <c r="P3296" s="117"/>
      <c r="Q3296" s="69"/>
      <c r="R3296" s="69"/>
      <c r="S3296" s="69"/>
      <c r="T3296" s="69"/>
      <c r="AI3296" s="254"/>
      <c r="AO3296" s="69"/>
    </row>
    <row r="3297" s="67" customFormat="1" customHeight="1" spans="6:41">
      <c r="F3297" s="69"/>
      <c r="G3297" s="262" t="str">
        <f t="shared" si="57"/>
        <v/>
      </c>
      <c r="H3297" s="69"/>
      <c r="I3297" s="69"/>
      <c r="J3297" s="69"/>
      <c r="K3297" s="69"/>
      <c r="L3297" s="69"/>
      <c r="P3297" s="117"/>
      <c r="Q3297" s="69"/>
      <c r="R3297" s="69"/>
      <c r="S3297" s="69"/>
      <c r="T3297" s="69"/>
      <c r="AI3297" s="254"/>
      <c r="AO3297" s="69"/>
    </row>
    <row r="3298" s="67" customFormat="1" customHeight="1" spans="6:41">
      <c r="F3298" s="69"/>
      <c r="G3298" s="262" t="str">
        <f t="shared" si="57"/>
        <v/>
      </c>
      <c r="H3298" s="69"/>
      <c r="I3298" s="69"/>
      <c r="J3298" s="69"/>
      <c r="K3298" s="69"/>
      <c r="L3298" s="69"/>
      <c r="P3298" s="117"/>
      <c r="Q3298" s="69"/>
      <c r="R3298" s="69"/>
      <c r="S3298" s="69"/>
      <c r="T3298" s="69"/>
      <c r="AI3298" s="254"/>
      <c r="AO3298" s="69"/>
    </row>
    <row r="3299" s="67" customFormat="1" customHeight="1" spans="6:41">
      <c r="F3299" s="69"/>
      <c r="G3299" s="262" t="str">
        <f t="shared" si="57"/>
        <v/>
      </c>
      <c r="H3299" s="69"/>
      <c r="I3299" s="69"/>
      <c r="J3299" s="69"/>
      <c r="K3299" s="69"/>
      <c r="L3299" s="69"/>
      <c r="P3299" s="117"/>
      <c r="Q3299" s="69"/>
      <c r="R3299" s="69"/>
      <c r="S3299" s="69"/>
      <c r="T3299" s="69"/>
      <c r="AI3299" s="254"/>
      <c r="AO3299" s="69"/>
    </row>
    <row r="3300" s="67" customFormat="1" customHeight="1" spans="6:41">
      <c r="F3300" s="69"/>
      <c r="G3300" s="262" t="str">
        <f t="shared" si="57"/>
        <v/>
      </c>
      <c r="H3300" s="69"/>
      <c r="I3300" s="69"/>
      <c r="J3300" s="69"/>
      <c r="K3300" s="69"/>
      <c r="L3300" s="69"/>
      <c r="P3300" s="117"/>
      <c r="Q3300" s="69"/>
      <c r="R3300" s="69"/>
      <c r="S3300" s="69"/>
      <c r="T3300" s="69"/>
      <c r="AI3300" s="254"/>
      <c r="AO3300" s="69"/>
    </row>
    <row r="3301" s="67" customFormat="1" customHeight="1" spans="6:41">
      <c r="F3301" s="69"/>
      <c r="G3301" s="262" t="str">
        <f t="shared" si="57"/>
        <v/>
      </c>
      <c r="H3301" s="69"/>
      <c r="I3301" s="69"/>
      <c r="J3301" s="69"/>
      <c r="K3301" s="69"/>
      <c r="L3301" s="69"/>
      <c r="P3301" s="117"/>
      <c r="Q3301" s="69"/>
      <c r="R3301" s="69"/>
      <c r="S3301" s="69"/>
      <c r="T3301" s="69"/>
      <c r="AI3301" s="254"/>
      <c r="AO3301" s="69"/>
    </row>
    <row r="3302" s="67" customFormat="1" customHeight="1" spans="6:41">
      <c r="F3302" s="69"/>
      <c r="G3302" s="262" t="str">
        <f t="shared" si="57"/>
        <v/>
      </c>
      <c r="H3302" s="69"/>
      <c r="I3302" s="69"/>
      <c r="J3302" s="69"/>
      <c r="K3302" s="69"/>
      <c r="L3302" s="69"/>
      <c r="P3302" s="117"/>
      <c r="Q3302" s="69"/>
      <c r="R3302" s="69"/>
      <c r="S3302" s="69"/>
      <c r="T3302" s="69"/>
      <c r="AI3302" s="254"/>
      <c r="AO3302" s="69"/>
    </row>
    <row r="3303" s="67" customFormat="1" customHeight="1" spans="6:41">
      <c r="F3303" s="69"/>
      <c r="G3303" s="262" t="str">
        <f t="shared" si="57"/>
        <v/>
      </c>
      <c r="H3303" s="69"/>
      <c r="I3303" s="69"/>
      <c r="J3303" s="69"/>
      <c r="K3303" s="69"/>
      <c r="L3303" s="69"/>
      <c r="P3303" s="117"/>
      <c r="Q3303" s="69"/>
      <c r="R3303" s="69"/>
      <c r="S3303" s="69"/>
      <c r="T3303" s="69"/>
      <c r="AI3303" s="254"/>
      <c r="AO3303" s="69"/>
    </row>
    <row r="3304" s="67" customFormat="1" customHeight="1" spans="6:41">
      <c r="F3304" s="69"/>
      <c r="G3304" s="262" t="str">
        <f t="shared" si="57"/>
        <v/>
      </c>
      <c r="H3304" s="69"/>
      <c r="I3304" s="69"/>
      <c r="J3304" s="69"/>
      <c r="K3304" s="69"/>
      <c r="L3304" s="69"/>
      <c r="P3304" s="117"/>
      <c r="Q3304" s="69"/>
      <c r="R3304" s="69"/>
      <c r="S3304" s="69"/>
      <c r="T3304" s="69"/>
      <c r="AI3304" s="254"/>
      <c r="AO3304" s="69"/>
    </row>
    <row r="3305" s="67" customFormat="1" customHeight="1" spans="6:41">
      <c r="F3305" s="69"/>
      <c r="G3305" s="262" t="str">
        <f t="shared" si="57"/>
        <v/>
      </c>
      <c r="H3305" s="69"/>
      <c r="I3305" s="69"/>
      <c r="J3305" s="69"/>
      <c r="K3305" s="69"/>
      <c r="L3305" s="69"/>
      <c r="P3305" s="117"/>
      <c r="Q3305" s="69"/>
      <c r="R3305" s="69"/>
      <c r="S3305" s="69"/>
      <c r="T3305" s="69"/>
      <c r="AI3305" s="254"/>
      <c r="AO3305" s="69"/>
    </row>
    <row r="3306" s="67" customFormat="1" customHeight="1" spans="6:41">
      <c r="F3306" s="69"/>
      <c r="G3306" s="262" t="str">
        <f t="shared" si="57"/>
        <v/>
      </c>
      <c r="H3306" s="69"/>
      <c r="I3306" s="69"/>
      <c r="J3306" s="69"/>
      <c r="K3306" s="69"/>
      <c r="L3306" s="69"/>
      <c r="P3306" s="117"/>
      <c r="Q3306" s="69"/>
      <c r="R3306" s="69"/>
      <c r="S3306" s="69"/>
      <c r="T3306" s="69"/>
      <c r="AI3306" s="254"/>
      <c r="AO3306" s="69"/>
    </row>
    <row r="3307" s="67" customFormat="1" customHeight="1" spans="6:41">
      <c r="F3307" s="69"/>
      <c r="G3307" s="262" t="str">
        <f t="shared" si="57"/>
        <v/>
      </c>
      <c r="H3307" s="69"/>
      <c r="I3307" s="69"/>
      <c r="J3307" s="69"/>
      <c r="K3307" s="69"/>
      <c r="L3307" s="69"/>
      <c r="P3307" s="117"/>
      <c r="Q3307" s="69"/>
      <c r="R3307" s="69"/>
      <c r="S3307" s="69"/>
      <c r="T3307" s="69"/>
      <c r="AI3307" s="254"/>
      <c r="AO3307" s="69"/>
    </row>
    <row r="3308" s="67" customFormat="1" customHeight="1" spans="6:41">
      <c r="F3308" s="69"/>
      <c r="G3308" s="262" t="str">
        <f t="shared" si="57"/>
        <v/>
      </c>
      <c r="H3308" s="69"/>
      <c r="I3308" s="69"/>
      <c r="J3308" s="69"/>
      <c r="K3308" s="69"/>
      <c r="L3308" s="69"/>
      <c r="P3308" s="117"/>
      <c r="Q3308" s="69"/>
      <c r="R3308" s="69"/>
      <c r="S3308" s="69"/>
      <c r="T3308" s="69"/>
      <c r="AI3308" s="254"/>
      <c r="AO3308" s="69"/>
    </row>
    <row r="3309" s="67" customFormat="1" customHeight="1" spans="6:41">
      <c r="F3309" s="69"/>
      <c r="G3309" s="262" t="str">
        <f t="shared" si="57"/>
        <v/>
      </c>
      <c r="H3309" s="69"/>
      <c r="I3309" s="69"/>
      <c r="J3309" s="69"/>
      <c r="K3309" s="69"/>
      <c r="L3309" s="69"/>
      <c r="P3309" s="117"/>
      <c r="Q3309" s="69"/>
      <c r="R3309" s="69"/>
      <c r="S3309" s="69"/>
      <c r="T3309" s="69"/>
      <c r="AI3309" s="254"/>
      <c r="AO3309" s="69"/>
    </row>
    <row r="3310" s="67" customFormat="1" customHeight="1" spans="6:41">
      <c r="F3310" s="69"/>
      <c r="G3310" s="262" t="str">
        <f t="shared" si="57"/>
        <v/>
      </c>
      <c r="H3310" s="69"/>
      <c r="I3310" s="69"/>
      <c r="J3310" s="69"/>
      <c r="K3310" s="69"/>
      <c r="L3310" s="69"/>
      <c r="P3310" s="117"/>
      <c r="Q3310" s="69"/>
      <c r="R3310" s="69"/>
      <c r="S3310" s="69"/>
      <c r="T3310" s="69"/>
      <c r="AI3310" s="254"/>
      <c r="AO3310" s="69"/>
    </row>
    <row r="3311" s="67" customFormat="1" customHeight="1" spans="6:41">
      <c r="F3311" s="69"/>
      <c r="G3311" s="262" t="str">
        <f t="shared" si="57"/>
        <v/>
      </c>
      <c r="H3311" s="69"/>
      <c r="I3311" s="69"/>
      <c r="J3311" s="69"/>
      <c r="K3311" s="69"/>
      <c r="L3311" s="69"/>
      <c r="P3311" s="117"/>
      <c r="Q3311" s="69"/>
      <c r="R3311" s="69"/>
      <c r="S3311" s="69"/>
      <c r="T3311" s="69"/>
      <c r="AI3311" s="254"/>
      <c r="AO3311" s="69"/>
    </row>
    <row r="3312" s="67" customFormat="1" customHeight="1" spans="6:41">
      <c r="F3312" s="69"/>
      <c r="G3312" s="262" t="str">
        <f t="shared" si="57"/>
        <v/>
      </c>
      <c r="H3312" s="69"/>
      <c r="I3312" s="69"/>
      <c r="J3312" s="69"/>
      <c r="K3312" s="69"/>
      <c r="L3312" s="69"/>
      <c r="P3312" s="117"/>
      <c r="Q3312" s="69"/>
      <c r="R3312" s="69"/>
      <c r="S3312" s="69"/>
      <c r="T3312" s="69"/>
      <c r="AI3312" s="254"/>
      <c r="AO3312" s="69"/>
    </row>
    <row r="3313" s="67" customFormat="1" customHeight="1" spans="6:41">
      <c r="F3313" s="69"/>
      <c r="G3313" s="262" t="str">
        <f t="shared" si="57"/>
        <v/>
      </c>
      <c r="H3313" s="69"/>
      <c r="I3313" s="69"/>
      <c r="J3313" s="69"/>
      <c r="K3313" s="69"/>
      <c r="L3313" s="69"/>
      <c r="P3313" s="117"/>
      <c r="Q3313" s="69"/>
      <c r="R3313" s="69"/>
      <c r="S3313" s="69"/>
      <c r="T3313" s="69"/>
      <c r="AI3313" s="254"/>
      <c r="AO3313" s="69"/>
    </row>
    <row r="3314" s="67" customFormat="1" customHeight="1" spans="6:41">
      <c r="F3314" s="69"/>
      <c r="G3314" s="262" t="str">
        <f t="shared" si="57"/>
        <v/>
      </c>
      <c r="H3314" s="69"/>
      <c r="I3314" s="69"/>
      <c r="J3314" s="69"/>
      <c r="K3314" s="69"/>
      <c r="L3314" s="69"/>
      <c r="P3314" s="117"/>
      <c r="Q3314" s="69"/>
      <c r="R3314" s="69"/>
      <c r="S3314" s="69"/>
      <c r="T3314" s="69"/>
      <c r="AI3314" s="254"/>
      <c r="AO3314" s="69"/>
    </row>
    <row r="3315" s="67" customFormat="1" customHeight="1" spans="6:41">
      <c r="F3315" s="69"/>
      <c r="G3315" s="262" t="str">
        <f t="shared" si="57"/>
        <v/>
      </c>
      <c r="H3315" s="69"/>
      <c r="I3315" s="69"/>
      <c r="J3315" s="69"/>
      <c r="K3315" s="69"/>
      <c r="L3315" s="69"/>
      <c r="P3315" s="117"/>
      <c r="Q3315" s="69"/>
      <c r="R3315" s="69"/>
      <c r="S3315" s="69"/>
      <c r="T3315" s="69"/>
      <c r="AI3315" s="254"/>
      <c r="AO3315" s="69"/>
    </row>
    <row r="3316" s="67" customFormat="1" customHeight="1" spans="6:41">
      <c r="F3316" s="69"/>
      <c r="G3316" s="262" t="str">
        <f t="shared" si="57"/>
        <v/>
      </c>
      <c r="H3316" s="69"/>
      <c r="I3316" s="69"/>
      <c r="J3316" s="69"/>
      <c r="K3316" s="69"/>
      <c r="L3316" s="69"/>
      <c r="P3316" s="117"/>
      <c r="Q3316" s="69"/>
      <c r="R3316" s="69"/>
      <c r="S3316" s="69"/>
      <c r="T3316" s="69"/>
      <c r="AI3316" s="254"/>
      <c r="AO3316" s="69"/>
    </row>
    <row r="3317" s="67" customFormat="1" customHeight="1" spans="6:41">
      <c r="F3317" s="69"/>
      <c r="G3317" s="262" t="str">
        <f t="shared" si="57"/>
        <v/>
      </c>
      <c r="H3317" s="69"/>
      <c r="I3317" s="69"/>
      <c r="J3317" s="69"/>
      <c r="K3317" s="69"/>
      <c r="L3317" s="69"/>
      <c r="P3317" s="117"/>
      <c r="Q3317" s="69"/>
      <c r="R3317" s="69"/>
      <c r="S3317" s="69"/>
      <c r="T3317" s="69"/>
      <c r="AI3317" s="254"/>
      <c r="AO3317" s="69"/>
    </row>
    <row r="3318" s="67" customFormat="1" customHeight="1" spans="6:41">
      <c r="F3318" s="69"/>
      <c r="G3318" s="262" t="str">
        <f t="shared" si="57"/>
        <v/>
      </c>
      <c r="H3318" s="69"/>
      <c r="I3318" s="69"/>
      <c r="J3318" s="69"/>
      <c r="K3318" s="69"/>
      <c r="L3318" s="69"/>
      <c r="P3318" s="117"/>
      <c r="Q3318" s="69"/>
      <c r="R3318" s="69"/>
      <c r="S3318" s="69"/>
      <c r="T3318" s="69"/>
      <c r="AI3318" s="254"/>
      <c r="AO3318" s="69"/>
    </row>
    <row r="3319" s="67" customFormat="1" customHeight="1" spans="6:41">
      <c r="F3319" s="69"/>
      <c r="G3319" s="262" t="str">
        <f t="shared" si="57"/>
        <v/>
      </c>
      <c r="H3319" s="69"/>
      <c r="I3319" s="69"/>
      <c r="J3319" s="69"/>
      <c r="K3319" s="69"/>
      <c r="L3319" s="69"/>
      <c r="P3319" s="117"/>
      <c r="Q3319" s="69"/>
      <c r="R3319" s="69"/>
      <c r="S3319" s="69"/>
      <c r="T3319" s="69"/>
      <c r="AI3319" s="254"/>
      <c r="AO3319" s="69"/>
    </row>
    <row r="3320" s="67" customFormat="1" customHeight="1" spans="6:41">
      <c r="F3320" s="69"/>
      <c r="G3320" s="262" t="str">
        <f t="shared" si="57"/>
        <v/>
      </c>
      <c r="H3320" s="69"/>
      <c r="I3320" s="69"/>
      <c r="J3320" s="69"/>
      <c r="K3320" s="69"/>
      <c r="L3320" s="69"/>
      <c r="P3320" s="117"/>
      <c r="Q3320" s="69"/>
      <c r="R3320" s="69"/>
      <c r="S3320" s="69"/>
      <c r="T3320" s="69"/>
      <c r="AI3320" s="254"/>
      <c r="AO3320" s="69"/>
    </row>
    <row r="3321" s="67" customFormat="1" customHeight="1" spans="6:41">
      <c r="F3321" s="69"/>
      <c r="G3321" s="262" t="str">
        <f t="shared" si="57"/>
        <v/>
      </c>
      <c r="H3321" s="69"/>
      <c r="I3321" s="69"/>
      <c r="J3321" s="69"/>
      <c r="K3321" s="69"/>
      <c r="L3321" s="69"/>
      <c r="P3321" s="117"/>
      <c r="Q3321" s="69"/>
      <c r="R3321" s="69"/>
      <c r="S3321" s="69"/>
      <c r="T3321" s="69"/>
      <c r="AI3321" s="254"/>
      <c r="AO3321" s="69"/>
    </row>
    <row r="3322" s="67" customFormat="1" customHeight="1" spans="6:41">
      <c r="F3322" s="69"/>
      <c r="G3322" s="262" t="str">
        <f t="shared" si="57"/>
        <v/>
      </c>
      <c r="H3322" s="69"/>
      <c r="I3322" s="69"/>
      <c r="J3322" s="69"/>
      <c r="K3322" s="69"/>
      <c r="L3322" s="69"/>
      <c r="P3322" s="117"/>
      <c r="Q3322" s="69"/>
      <c r="R3322" s="69"/>
      <c r="S3322" s="69"/>
      <c r="T3322" s="69"/>
      <c r="AI3322" s="254"/>
      <c r="AO3322" s="69"/>
    </row>
    <row r="3323" s="67" customFormat="1" customHeight="1" spans="6:41">
      <c r="F3323" s="69"/>
      <c r="G3323" s="262" t="str">
        <f t="shared" si="57"/>
        <v/>
      </c>
      <c r="H3323" s="69"/>
      <c r="I3323" s="69"/>
      <c r="J3323" s="69"/>
      <c r="K3323" s="69"/>
      <c r="L3323" s="69"/>
      <c r="P3323" s="117"/>
      <c r="Q3323" s="69"/>
      <c r="R3323" s="69"/>
      <c r="S3323" s="69"/>
      <c r="T3323" s="69"/>
      <c r="AI3323" s="254"/>
      <c r="AO3323" s="69"/>
    </row>
    <row r="3324" s="67" customFormat="1" customHeight="1" spans="6:41">
      <c r="F3324" s="69"/>
      <c r="G3324" s="262" t="str">
        <f t="shared" si="57"/>
        <v/>
      </c>
      <c r="H3324" s="69"/>
      <c r="I3324" s="69"/>
      <c r="J3324" s="69"/>
      <c r="K3324" s="69"/>
      <c r="L3324" s="69"/>
      <c r="P3324" s="117"/>
      <c r="Q3324" s="69"/>
      <c r="R3324" s="69"/>
      <c r="S3324" s="69"/>
      <c r="T3324" s="69"/>
      <c r="AI3324" s="254"/>
      <c r="AO3324" s="69"/>
    </row>
    <row r="3325" s="67" customFormat="1" customHeight="1" spans="6:41">
      <c r="F3325" s="69"/>
      <c r="G3325" s="262" t="str">
        <f t="shared" si="57"/>
        <v/>
      </c>
      <c r="H3325" s="69"/>
      <c r="I3325" s="69"/>
      <c r="J3325" s="69"/>
      <c r="K3325" s="69"/>
      <c r="L3325" s="69"/>
      <c r="P3325" s="117"/>
      <c r="Q3325" s="69"/>
      <c r="R3325" s="69"/>
      <c r="S3325" s="69"/>
      <c r="T3325" s="69"/>
      <c r="AI3325" s="254"/>
      <c r="AO3325" s="69"/>
    </row>
    <row r="3326" s="67" customFormat="1" customHeight="1" spans="6:41">
      <c r="F3326" s="69"/>
      <c r="G3326" s="262" t="str">
        <f t="shared" si="57"/>
        <v/>
      </c>
      <c r="H3326" s="69"/>
      <c r="I3326" s="69"/>
      <c r="J3326" s="69"/>
      <c r="K3326" s="69"/>
      <c r="L3326" s="69"/>
      <c r="P3326" s="117"/>
      <c r="Q3326" s="69"/>
      <c r="R3326" s="69"/>
      <c r="S3326" s="69"/>
      <c r="T3326" s="69"/>
      <c r="AI3326" s="254"/>
      <c r="AO3326" s="69"/>
    </row>
    <row r="3327" s="67" customFormat="1" customHeight="1" spans="6:41">
      <c r="F3327" s="69"/>
      <c r="G3327" s="262" t="str">
        <f t="shared" si="57"/>
        <v/>
      </c>
      <c r="H3327" s="69"/>
      <c r="I3327" s="69"/>
      <c r="J3327" s="69"/>
      <c r="K3327" s="69"/>
      <c r="L3327" s="69"/>
      <c r="P3327" s="117"/>
      <c r="Q3327" s="69"/>
      <c r="R3327" s="69"/>
      <c r="S3327" s="69"/>
      <c r="T3327" s="69"/>
      <c r="AI3327" s="254"/>
      <c r="AO3327" s="69"/>
    </row>
    <row r="3328" s="67" customFormat="1" customHeight="1" spans="6:41">
      <c r="F3328" s="69"/>
      <c r="G3328" s="262" t="str">
        <f t="shared" si="57"/>
        <v/>
      </c>
      <c r="H3328" s="69"/>
      <c r="I3328" s="69"/>
      <c r="J3328" s="69"/>
      <c r="K3328" s="69"/>
      <c r="L3328" s="69"/>
      <c r="P3328" s="117"/>
      <c r="Q3328" s="69"/>
      <c r="R3328" s="69"/>
      <c r="S3328" s="69"/>
      <c r="T3328" s="69"/>
      <c r="AI3328" s="254"/>
      <c r="AO3328" s="69"/>
    </row>
    <row r="3329" s="67" customFormat="1" customHeight="1" spans="6:41">
      <c r="F3329" s="69"/>
      <c r="G3329" s="262" t="str">
        <f t="shared" si="57"/>
        <v/>
      </c>
      <c r="H3329" s="69"/>
      <c r="I3329" s="69"/>
      <c r="J3329" s="69"/>
      <c r="K3329" s="69"/>
      <c r="L3329" s="69"/>
      <c r="P3329" s="117"/>
      <c r="Q3329" s="69"/>
      <c r="R3329" s="69"/>
      <c r="S3329" s="69"/>
      <c r="T3329" s="69"/>
      <c r="AI3329" s="254"/>
      <c r="AO3329" s="69"/>
    </row>
    <row r="3330" s="67" customFormat="1" customHeight="1" spans="6:41">
      <c r="F3330" s="69"/>
      <c r="G3330" s="262" t="str">
        <f t="shared" ref="G3330:G3393" si="58">IF(H3330="","",IF(H3330=I3330,H3330,_xlfn.CONCAT(H3330,"-",I3330)))</f>
        <v/>
      </c>
      <c r="H3330" s="69"/>
      <c r="I3330" s="69"/>
      <c r="J3330" s="69"/>
      <c r="K3330" s="69"/>
      <c r="L3330" s="69"/>
      <c r="P3330" s="117"/>
      <c r="Q3330" s="69"/>
      <c r="R3330" s="69"/>
      <c r="S3330" s="69"/>
      <c r="T3330" s="69"/>
      <c r="AI3330" s="254"/>
      <c r="AO3330" s="69"/>
    </row>
    <row r="3331" s="67" customFormat="1" customHeight="1" spans="6:41">
      <c r="F3331" s="69"/>
      <c r="G3331" s="262" t="str">
        <f t="shared" si="58"/>
        <v/>
      </c>
      <c r="H3331" s="69"/>
      <c r="I3331" s="69"/>
      <c r="J3331" s="69"/>
      <c r="K3331" s="69"/>
      <c r="L3331" s="69"/>
      <c r="P3331" s="117"/>
      <c r="Q3331" s="69"/>
      <c r="R3331" s="69"/>
      <c r="S3331" s="69"/>
      <c r="T3331" s="69"/>
      <c r="AI3331" s="254"/>
      <c r="AO3331" s="69"/>
    </row>
    <row r="3332" s="67" customFormat="1" customHeight="1" spans="6:41">
      <c r="F3332" s="69"/>
      <c r="G3332" s="262" t="str">
        <f t="shared" si="58"/>
        <v/>
      </c>
      <c r="H3332" s="69"/>
      <c r="I3332" s="69"/>
      <c r="J3332" s="69"/>
      <c r="K3332" s="69"/>
      <c r="L3332" s="69"/>
      <c r="P3332" s="117"/>
      <c r="Q3332" s="69"/>
      <c r="R3332" s="69"/>
      <c r="S3332" s="69"/>
      <c r="T3332" s="69"/>
      <c r="AI3332" s="254"/>
      <c r="AO3332" s="69"/>
    </row>
    <row r="3333" s="67" customFormat="1" customHeight="1" spans="6:41">
      <c r="F3333" s="69"/>
      <c r="G3333" s="262" t="str">
        <f t="shared" si="58"/>
        <v/>
      </c>
      <c r="H3333" s="69"/>
      <c r="I3333" s="69"/>
      <c r="J3333" s="69"/>
      <c r="K3333" s="69"/>
      <c r="L3333" s="69"/>
      <c r="P3333" s="117"/>
      <c r="Q3333" s="69"/>
      <c r="R3333" s="69"/>
      <c r="S3333" s="69"/>
      <c r="T3333" s="69"/>
      <c r="AI3333" s="254"/>
      <c r="AO3333" s="69"/>
    </row>
    <row r="3334" s="67" customFormat="1" customHeight="1" spans="6:41">
      <c r="F3334" s="69"/>
      <c r="G3334" s="262" t="str">
        <f t="shared" si="58"/>
        <v/>
      </c>
      <c r="H3334" s="69"/>
      <c r="I3334" s="69"/>
      <c r="J3334" s="69"/>
      <c r="K3334" s="69"/>
      <c r="L3334" s="69"/>
      <c r="P3334" s="117"/>
      <c r="Q3334" s="69"/>
      <c r="R3334" s="69"/>
      <c r="S3334" s="69"/>
      <c r="T3334" s="69"/>
      <c r="AI3334" s="254"/>
      <c r="AO3334" s="69"/>
    </row>
    <row r="3335" s="67" customFormat="1" customHeight="1" spans="6:41">
      <c r="F3335" s="69"/>
      <c r="G3335" s="262" t="str">
        <f t="shared" si="58"/>
        <v/>
      </c>
      <c r="H3335" s="69"/>
      <c r="I3335" s="69"/>
      <c r="J3335" s="69"/>
      <c r="K3335" s="69"/>
      <c r="L3335" s="69"/>
      <c r="P3335" s="117"/>
      <c r="Q3335" s="69"/>
      <c r="R3335" s="69"/>
      <c r="S3335" s="69"/>
      <c r="T3335" s="69"/>
      <c r="AI3335" s="254"/>
      <c r="AO3335" s="69"/>
    </row>
    <row r="3336" s="67" customFormat="1" customHeight="1" spans="6:41">
      <c r="F3336" s="69"/>
      <c r="G3336" s="262" t="str">
        <f t="shared" si="58"/>
        <v/>
      </c>
      <c r="H3336" s="69"/>
      <c r="I3336" s="69"/>
      <c r="J3336" s="69"/>
      <c r="K3336" s="69"/>
      <c r="L3336" s="69"/>
      <c r="P3336" s="117"/>
      <c r="Q3336" s="69"/>
      <c r="R3336" s="69"/>
      <c r="S3336" s="69"/>
      <c r="T3336" s="69"/>
      <c r="AI3336" s="254"/>
      <c r="AO3336" s="69"/>
    </row>
    <row r="3337" s="67" customFormat="1" customHeight="1" spans="6:41">
      <c r="F3337" s="69"/>
      <c r="G3337" s="262" t="str">
        <f t="shared" si="58"/>
        <v/>
      </c>
      <c r="H3337" s="69"/>
      <c r="I3337" s="69"/>
      <c r="J3337" s="69"/>
      <c r="K3337" s="69"/>
      <c r="L3337" s="69"/>
      <c r="P3337" s="117"/>
      <c r="Q3337" s="69"/>
      <c r="R3337" s="69"/>
      <c r="S3337" s="69"/>
      <c r="T3337" s="69"/>
      <c r="AI3337" s="254"/>
      <c r="AO3337" s="69"/>
    </row>
    <row r="3338" s="67" customFormat="1" customHeight="1" spans="6:41">
      <c r="F3338" s="69"/>
      <c r="G3338" s="262" t="str">
        <f t="shared" si="58"/>
        <v/>
      </c>
      <c r="H3338" s="69"/>
      <c r="I3338" s="69"/>
      <c r="J3338" s="69"/>
      <c r="K3338" s="69"/>
      <c r="L3338" s="69"/>
      <c r="P3338" s="117"/>
      <c r="Q3338" s="69"/>
      <c r="R3338" s="69"/>
      <c r="S3338" s="69"/>
      <c r="T3338" s="69"/>
      <c r="AI3338" s="254"/>
      <c r="AO3338" s="69"/>
    </row>
    <row r="3339" s="67" customFormat="1" customHeight="1" spans="6:41">
      <c r="F3339" s="69"/>
      <c r="G3339" s="262" t="str">
        <f t="shared" si="58"/>
        <v/>
      </c>
      <c r="H3339" s="69"/>
      <c r="I3339" s="69"/>
      <c r="J3339" s="69"/>
      <c r="K3339" s="69"/>
      <c r="L3339" s="69"/>
      <c r="P3339" s="117"/>
      <c r="Q3339" s="69"/>
      <c r="R3339" s="69"/>
      <c r="S3339" s="69"/>
      <c r="T3339" s="69"/>
      <c r="AI3339" s="254"/>
      <c r="AO3339" s="69"/>
    </row>
    <row r="3340" s="67" customFormat="1" customHeight="1" spans="6:41">
      <c r="F3340" s="69"/>
      <c r="G3340" s="262" t="str">
        <f t="shared" si="58"/>
        <v/>
      </c>
      <c r="H3340" s="69"/>
      <c r="I3340" s="69"/>
      <c r="J3340" s="69"/>
      <c r="K3340" s="69"/>
      <c r="L3340" s="69"/>
      <c r="P3340" s="117"/>
      <c r="Q3340" s="69"/>
      <c r="R3340" s="69"/>
      <c r="S3340" s="69"/>
      <c r="T3340" s="69"/>
      <c r="AI3340" s="254"/>
      <c r="AO3340" s="69"/>
    </row>
    <row r="3341" s="67" customFormat="1" customHeight="1" spans="6:41">
      <c r="F3341" s="69"/>
      <c r="G3341" s="262" t="str">
        <f t="shared" si="58"/>
        <v/>
      </c>
      <c r="H3341" s="69"/>
      <c r="I3341" s="69"/>
      <c r="J3341" s="69"/>
      <c r="K3341" s="69"/>
      <c r="L3341" s="69"/>
      <c r="P3341" s="117"/>
      <c r="Q3341" s="69"/>
      <c r="R3341" s="69"/>
      <c r="S3341" s="69"/>
      <c r="T3341" s="69"/>
      <c r="AI3341" s="254"/>
      <c r="AO3341" s="69"/>
    </row>
    <row r="3342" s="67" customFormat="1" customHeight="1" spans="6:41">
      <c r="F3342" s="69"/>
      <c r="G3342" s="262" t="str">
        <f t="shared" si="58"/>
        <v/>
      </c>
      <c r="H3342" s="69"/>
      <c r="I3342" s="69"/>
      <c r="J3342" s="69"/>
      <c r="K3342" s="69"/>
      <c r="L3342" s="69"/>
      <c r="P3342" s="117"/>
      <c r="Q3342" s="69"/>
      <c r="R3342" s="69"/>
      <c r="S3342" s="69"/>
      <c r="T3342" s="69"/>
      <c r="AI3342" s="254"/>
      <c r="AO3342" s="69"/>
    </row>
    <row r="3343" s="67" customFormat="1" customHeight="1" spans="6:41">
      <c r="F3343" s="69"/>
      <c r="G3343" s="262" t="str">
        <f t="shared" si="58"/>
        <v/>
      </c>
      <c r="H3343" s="69"/>
      <c r="I3343" s="69"/>
      <c r="J3343" s="69"/>
      <c r="K3343" s="69"/>
      <c r="L3343" s="69"/>
      <c r="P3343" s="117"/>
      <c r="Q3343" s="69"/>
      <c r="R3343" s="69"/>
      <c r="S3343" s="69"/>
      <c r="T3343" s="69"/>
      <c r="AI3343" s="254"/>
      <c r="AO3343" s="69"/>
    </row>
    <row r="3344" s="67" customFormat="1" customHeight="1" spans="6:41">
      <c r="F3344" s="69"/>
      <c r="G3344" s="262" t="str">
        <f t="shared" si="58"/>
        <v/>
      </c>
      <c r="H3344" s="69"/>
      <c r="I3344" s="69"/>
      <c r="J3344" s="69"/>
      <c r="K3344" s="69"/>
      <c r="L3344" s="69"/>
      <c r="P3344" s="117"/>
      <c r="Q3344" s="69"/>
      <c r="R3344" s="69"/>
      <c r="S3344" s="69"/>
      <c r="T3344" s="69"/>
      <c r="AI3344" s="254"/>
      <c r="AO3344" s="69"/>
    </row>
    <row r="3345" s="67" customFormat="1" customHeight="1" spans="6:41">
      <c r="F3345" s="69"/>
      <c r="G3345" s="262" t="str">
        <f t="shared" si="58"/>
        <v/>
      </c>
      <c r="H3345" s="69"/>
      <c r="I3345" s="69"/>
      <c r="J3345" s="69"/>
      <c r="K3345" s="69"/>
      <c r="L3345" s="69"/>
      <c r="P3345" s="117"/>
      <c r="Q3345" s="69"/>
      <c r="R3345" s="69"/>
      <c r="S3345" s="69"/>
      <c r="T3345" s="69"/>
      <c r="AI3345" s="254"/>
      <c r="AO3345" s="69"/>
    </row>
    <row r="3346" s="67" customFormat="1" customHeight="1" spans="6:41">
      <c r="F3346" s="69"/>
      <c r="G3346" s="262" t="str">
        <f t="shared" si="58"/>
        <v/>
      </c>
      <c r="H3346" s="69"/>
      <c r="I3346" s="69"/>
      <c r="J3346" s="69"/>
      <c r="K3346" s="69"/>
      <c r="L3346" s="69"/>
      <c r="P3346" s="117"/>
      <c r="Q3346" s="69"/>
      <c r="R3346" s="69"/>
      <c r="S3346" s="69"/>
      <c r="T3346" s="69"/>
      <c r="AI3346" s="254"/>
      <c r="AO3346" s="69"/>
    </row>
    <row r="3347" s="67" customFormat="1" customHeight="1" spans="6:41">
      <c r="F3347" s="69"/>
      <c r="G3347" s="262" t="str">
        <f t="shared" si="58"/>
        <v/>
      </c>
      <c r="H3347" s="69"/>
      <c r="I3347" s="69"/>
      <c r="J3347" s="69"/>
      <c r="K3347" s="69"/>
      <c r="L3347" s="69"/>
      <c r="P3347" s="117"/>
      <c r="Q3347" s="69"/>
      <c r="R3347" s="69"/>
      <c r="S3347" s="69"/>
      <c r="T3347" s="69"/>
      <c r="AI3347" s="254"/>
      <c r="AO3347" s="69"/>
    </row>
    <row r="3348" s="67" customFormat="1" customHeight="1" spans="6:41">
      <c r="F3348" s="69"/>
      <c r="G3348" s="262" t="str">
        <f t="shared" si="58"/>
        <v/>
      </c>
      <c r="H3348" s="69"/>
      <c r="I3348" s="69"/>
      <c r="J3348" s="69"/>
      <c r="K3348" s="69"/>
      <c r="L3348" s="69"/>
      <c r="P3348" s="117"/>
      <c r="Q3348" s="69"/>
      <c r="R3348" s="69"/>
      <c r="S3348" s="69"/>
      <c r="T3348" s="69"/>
      <c r="AI3348" s="254"/>
      <c r="AO3348" s="69"/>
    </row>
    <row r="3349" s="67" customFormat="1" customHeight="1" spans="6:41">
      <c r="F3349" s="69"/>
      <c r="G3349" s="262" t="str">
        <f t="shared" si="58"/>
        <v/>
      </c>
      <c r="H3349" s="69"/>
      <c r="I3349" s="69"/>
      <c r="J3349" s="69"/>
      <c r="K3349" s="69"/>
      <c r="L3349" s="69"/>
      <c r="P3349" s="117"/>
      <c r="Q3349" s="69"/>
      <c r="R3349" s="69"/>
      <c r="S3349" s="69"/>
      <c r="T3349" s="69"/>
      <c r="AI3349" s="254"/>
      <c r="AO3349" s="69"/>
    </row>
    <row r="3350" s="67" customFormat="1" customHeight="1" spans="6:41">
      <c r="F3350" s="69"/>
      <c r="G3350" s="262" t="str">
        <f t="shared" si="58"/>
        <v/>
      </c>
      <c r="H3350" s="69"/>
      <c r="I3350" s="69"/>
      <c r="J3350" s="69"/>
      <c r="K3350" s="69"/>
      <c r="L3350" s="69"/>
      <c r="P3350" s="117"/>
      <c r="Q3350" s="69"/>
      <c r="R3350" s="69"/>
      <c r="S3350" s="69"/>
      <c r="T3350" s="69"/>
      <c r="AI3350" s="254"/>
      <c r="AO3350" s="69"/>
    </row>
    <row r="3351" s="67" customFormat="1" customHeight="1" spans="6:41">
      <c r="F3351" s="69"/>
      <c r="G3351" s="262" t="str">
        <f t="shared" si="58"/>
        <v/>
      </c>
      <c r="H3351" s="69"/>
      <c r="I3351" s="69"/>
      <c r="J3351" s="69"/>
      <c r="K3351" s="69"/>
      <c r="L3351" s="69"/>
      <c r="P3351" s="117"/>
      <c r="Q3351" s="69"/>
      <c r="R3351" s="69"/>
      <c r="S3351" s="69"/>
      <c r="T3351" s="69"/>
      <c r="AI3351" s="254"/>
      <c r="AO3351" s="69"/>
    </row>
    <row r="3352" s="67" customFormat="1" customHeight="1" spans="6:41">
      <c r="F3352" s="69"/>
      <c r="G3352" s="262" t="str">
        <f t="shared" si="58"/>
        <v/>
      </c>
      <c r="H3352" s="69"/>
      <c r="I3352" s="69"/>
      <c r="J3352" s="69"/>
      <c r="K3352" s="69"/>
      <c r="L3352" s="69"/>
      <c r="P3352" s="117"/>
      <c r="Q3352" s="69"/>
      <c r="R3352" s="69"/>
      <c r="S3352" s="69"/>
      <c r="T3352" s="69"/>
      <c r="AI3352" s="254"/>
      <c r="AO3352" s="69"/>
    </row>
    <row r="3353" s="67" customFormat="1" customHeight="1" spans="6:41">
      <c r="F3353" s="69"/>
      <c r="G3353" s="262" t="str">
        <f t="shared" si="58"/>
        <v/>
      </c>
      <c r="H3353" s="69"/>
      <c r="I3353" s="69"/>
      <c r="J3353" s="69"/>
      <c r="K3353" s="69"/>
      <c r="L3353" s="69"/>
      <c r="P3353" s="117"/>
      <c r="Q3353" s="69"/>
      <c r="R3353" s="69"/>
      <c r="S3353" s="69"/>
      <c r="T3353" s="69"/>
      <c r="AI3353" s="254"/>
      <c r="AO3353" s="69"/>
    </row>
    <row r="3354" s="67" customFormat="1" customHeight="1" spans="6:41">
      <c r="F3354" s="69"/>
      <c r="G3354" s="262" t="str">
        <f t="shared" si="58"/>
        <v/>
      </c>
      <c r="H3354" s="69"/>
      <c r="I3354" s="69"/>
      <c r="J3354" s="69"/>
      <c r="K3354" s="69"/>
      <c r="L3354" s="69"/>
      <c r="P3354" s="117"/>
      <c r="Q3354" s="69"/>
      <c r="R3354" s="69"/>
      <c r="S3354" s="69"/>
      <c r="T3354" s="69"/>
      <c r="AI3354" s="254"/>
      <c r="AO3354" s="69"/>
    </row>
    <row r="3355" s="67" customFormat="1" customHeight="1" spans="6:41">
      <c r="F3355" s="69"/>
      <c r="G3355" s="262" t="str">
        <f t="shared" si="58"/>
        <v/>
      </c>
      <c r="H3355" s="69"/>
      <c r="I3355" s="69"/>
      <c r="J3355" s="69"/>
      <c r="K3355" s="69"/>
      <c r="L3355" s="69"/>
      <c r="P3355" s="117"/>
      <c r="Q3355" s="69"/>
      <c r="R3355" s="69"/>
      <c r="S3355" s="69"/>
      <c r="T3355" s="69"/>
      <c r="AI3355" s="254"/>
      <c r="AO3355" s="69"/>
    </row>
    <row r="3356" s="67" customFormat="1" customHeight="1" spans="6:41">
      <c r="F3356" s="69"/>
      <c r="G3356" s="262" t="str">
        <f t="shared" si="58"/>
        <v/>
      </c>
      <c r="H3356" s="69"/>
      <c r="I3356" s="69"/>
      <c r="J3356" s="69"/>
      <c r="K3356" s="69"/>
      <c r="L3356" s="69"/>
      <c r="P3356" s="117"/>
      <c r="Q3356" s="69"/>
      <c r="R3356" s="69"/>
      <c r="S3356" s="69"/>
      <c r="T3356" s="69"/>
      <c r="AI3356" s="254"/>
      <c r="AO3356" s="69"/>
    </row>
    <row r="3357" s="67" customFormat="1" customHeight="1" spans="6:41">
      <c r="F3357" s="69"/>
      <c r="G3357" s="262" t="str">
        <f t="shared" si="58"/>
        <v/>
      </c>
      <c r="H3357" s="69"/>
      <c r="I3357" s="69"/>
      <c r="J3357" s="69"/>
      <c r="K3357" s="69"/>
      <c r="L3357" s="69"/>
      <c r="P3357" s="117"/>
      <c r="Q3357" s="69"/>
      <c r="R3357" s="69"/>
      <c r="S3357" s="69"/>
      <c r="T3357" s="69"/>
      <c r="AI3357" s="254"/>
      <c r="AO3357" s="69"/>
    </row>
    <row r="3358" s="67" customFormat="1" customHeight="1" spans="6:41">
      <c r="F3358" s="69"/>
      <c r="G3358" s="262" t="str">
        <f t="shared" si="58"/>
        <v/>
      </c>
      <c r="H3358" s="69"/>
      <c r="I3358" s="69"/>
      <c r="J3358" s="69"/>
      <c r="K3358" s="69"/>
      <c r="L3358" s="69"/>
      <c r="P3358" s="117"/>
      <c r="Q3358" s="69"/>
      <c r="R3358" s="69"/>
      <c r="S3358" s="69"/>
      <c r="T3358" s="69"/>
      <c r="AI3358" s="254"/>
      <c r="AO3358" s="69"/>
    </row>
    <row r="3359" s="67" customFormat="1" customHeight="1" spans="6:41">
      <c r="F3359" s="69"/>
      <c r="G3359" s="262" t="str">
        <f t="shared" si="58"/>
        <v/>
      </c>
      <c r="H3359" s="69"/>
      <c r="I3359" s="69"/>
      <c r="J3359" s="69"/>
      <c r="K3359" s="69"/>
      <c r="L3359" s="69"/>
      <c r="P3359" s="117"/>
      <c r="Q3359" s="69"/>
      <c r="R3359" s="69"/>
      <c r="S3359" s="69"/>
      <c r="T3359" s="69"/>
      <c r="AI3359" s="254"/>
      <c r="AO3359" s="69"/>
    </row>
    <row r="3360" s="67" customFormat="1" customHeight="1" spans="6:41">
      <c r="F3360" s="69"/>
      <c r="G3360" s="262" t="str">
        <f t="shared" si="58"/>
        <v/>
      </c>
      <c r="H3360" s="69"/>
      <c r="I3360" s="69"/>
      <c r="J3360" s="69"/>
      <c r="K3360" s="69"/>
      <c r="L3360" s="69"/>
      <c r="P3360" s="117"/>
      <c r="Q3360" s="69"/>
      <c r="R3360" s="69"/>
      <c r="S3360" s="69"/>
      <c r="T3360" s="69"/>
      <c r="AI3360" s="254"/>
      <c r="AO3360" s="69"/>
    </row>
    <row r="3361" s="67" customFormat="1" customHeight="1" spans="6:41">
      <c r="F3361" s="69"/>
      <c r="G3361" s="262" t="str">
        <f t="shared" si="58"/>
        <v/>
      </c>
      <c r="H3361" s="69"/>
      <c r="I3361" s="69"/>
      <c r="J3361" s="69"/>
      <c r="K3361" s="69"/>
      <c r="L3361" s="69"/>
      <c r="P3361" s="117"/>
      <c r="Q3361" s="69"/>
      <c r="R3361" s="69"/>
      <c r="S3361" s="69"/>
      <c r="T3361" s="69"/>
      <c r="AI3361" s="254"/>
      <c r="AO3361" s="69"/>
    </row>
    <row r="3362" s="67" customFormat="1" customHeight="1" spans="6:41">
      <c r="F3362" s="69"/>
      <c r="G3362" s="262" t="str">
        <f t="shared" si="58"/>
        <v/>
      </c>
      <c r="H3362" s="69"/>
      <c r="I3362" s="69"/>
      <c r="J3362" s="69"/>
      <c r="K3362" s="69"/>
      <c r="L3362" s="69"/>
      <c r="P3362" s="117"/>
      <c r="Q3362" s="69"/>
      <c r="R3362" s="69"/>
      <c r="S3362" s="69"/>
      <c r="T3362" s="69"/>
      <c r="AI3362" s="254"/>
      <c r="AO3362" s="69"/>
    </row>
    <row r="3363" s="67" customFormat="1" customHeight="1" spans="6:41">
      <c r="F3363" s="69"/>
      <c r="G3363" s="262" t="str">
        <f t="shared" si="58"/>
        <v/>
      </c>
      <c r="H3363" s="69"/>
      <c r="I3363" s="69"/>
      <c r="J3363" s="69"/>
      <c r="K3363" s="69"/>
      <c r="L3363" s="69"/>
      <c r="P3363" s="117"/>
      <c r="Q3363" s="69"/>
      <c r="R3363" s="69"/>
      <c r="S3363" s="69"/>
      <c r="T3363" s="69"/>
      <c r="AI3363" s="254"/>
      <c r="AO3363" s="69"/>
    </row>
    <row r="3364" s="67" customFormat="1" customHeight="1" spans="6:41">
      <c r="F3364" s="69"/>
      <c r="G3364" s="262" t="str">
        <f t="shared" si="58"/>
        <v/>
      </c>
      <c r="H3364" s="69"/>
      <c r="I3364" s="69"/>
      <c r="J3364" s="69"/>
      <c r="K3364" s="69"/>
      <c r="L3364" s="69"/>
      <c r="P3364" s="117"/>
      <c r="Q3364" s="69"/>
      <c r="R3364" s="69"/>
      <c r="S3364" s="69"/>
      <c r="T3364" s="69"/>
      <c r="AI3364" s="254"/>
      <c r="AO3364" s="69"/>
    </row>
    <row r="3365" s="67" customFormat="1" customHeight="1" spans="6:41">
      <c r="F3365" s="69"/>
      <c r="G3365" s="262" t="str">
        <f t="shared" si="58"/>
        <v/>
      </c>
      <c r="H3365" s="69"/>
      <c r="I3365" s="69"/>
      <c r="J3365" s="69"/>
      <c r="K3365" s="69"/>
      <c r="L3365" s="69"/>
      <c r="P3365" s="117"/>
      <c r="Q3365" s="69"/>
      <c r="R3365" s="69"/>
      <c r="S3365" s="69"/>
      <c r="T3365" s="69"/>
      <c r="AI3365" s="254"/>
      <c r="AO3365" s="69"/>
    </row>
    <row r="3366" s="67" customFormat="1" customHeight="1" spans="6:41">
      <c r="F3366" s="69"/>
      <c r="G3366" s="262" t="str">
        <f t="shared" si="58"/>
        <v/>
      </c>
      <c r="H3366" s="69"/>
      <c r="I3366" s="69"/>
      <c r="J3366" s="69"/>
      <c r="K3366" s="69"/>
      <c r="L3366" s="69"/>
      <c r="P3366" s="117"/>
      <c r="Q3366" s="69"/>
      <c r="R3366" s="69"/>
      <c r="S3366" s="69"/>
      <c r="T3366" s="69"/>
      <c r="AI3366" s="254"/>
      <c r="AO3366" s="69"/>
    </row>
    <row r="3367" s="67" customFormat="1" customHeight="1" spans="6:41">
      <c r="F3367" s="69"/>
      <c r="G3367" s="262" t="str">
        <f t="shared" si="58"/>
        <v/>
      </c>
      <c r="H3367" s="69"/>
      <c r="I3367" s="69"/>
      <c r="J3367" s="69"/>
      <c r="K3367" s="69"/>
      <c r="L3367" s="69"/>
      <c r="P3367" s="117"/>
      <c r="Q3367" s="69"/>
      <c r="R3367" s="69"/>
      <c r="S3367" s="69"/>
      <c r="T3367" s="69"/>
      <c r="AI3367" s="254"/>
      <c r="AO3367" s="69"/>
    </row>
    <row r="3368" s="67" customFormat="1" customHeight="1" spans="6:41">
      <c r="F3368" s="69"/>
      <c r="G3368" s="262" t="str">
        <f t="shared" si="58"/>
        <v/>
      </c>
      <c r="H3368" s="69"/>
      <c r="I3368" s="69"/>
      <c r="J3368" s="69"/>
      <c r="K3368" s="69"/>
      <c r="L3368" s="69"/>
      <c r="P3368" s="117"/>
      <c r="Q3368" s="69"/>
      <c r="R3368" s="69"/>
      <c r="S3368" s="69"/>
      <c r="T3368" s="69"/>
      <c r="AI3368" s="254"/>
      <c r="AO3368" s="69"/>
    </row>
    <row r="3369" s="67" customFormat="1" customHeight="1" spans="6:41">
      <c r="F3369" s="69"/>
      <c r="G3369" s="262" t="str">
        <f t="shared" si="58"/>
        <v/>
      </c>
      <c r="H3369" s="69"/>
      <c r="I3369" s="69"/>
      <c r="J3369" s="69"/>
      <c r="K3369" s="69"/>
      <c r="L3369" s="69"/>
      <c r="P3369" s="117"/>
      <c r="Q3369" s="69"/>
      <c r="R3369" s="69"/>
      <c r="S3369" s="69"/>
      <c r="T3369" s="69"/>
      <c r="AI3369" s="254"/>
      <c r="AO3369" s="69"/>
    </row>
    <row r="3370" s="67" customFormat="1" customHeight="1" spans="6:41">
      <c r="F3370" s="69"/>
      <c r="G3370" s="262" t="str">
        <f t="shared" si="58"/>
        <v/>
      </c>
      <c r="H3370" s="69"/>
      <c r="I3370" s="69"/>
      <c r="J3370" s="69"/>
      <c r="K3370" s="69"/>
      <c r="L3370" s="69"/>
      <c r="P3370" s="117"/>
      <c r="Q3370" s="69"/>
      <c r="R3370" s="69"/>
      <c r="S3370" s="69"/>
      <c r="T3370" s="69"/>
      <c r="AI3370" s="254"/>
      <c r="AO3370" s="69"/>
    </row>
    <row r="3371" s="67" customFormat="1" customHeight="1" spans="6:41">
      <c r="F3371" s="69"/>
      <c r="G3371" s="262" t="str">
        <f t="shared" si="58"/>
        <v/>
      </c>
      <c r="H3371" s="69"/>
      <c r="I3371" s="69"/>
      <c r="J3371" s="69"/>
      <c r="K3371" s="69"/>
      <c r="L3371" s="69"/>
      <c r="P3371" s="117"/>
      <c r="Q3371" s="69"/>
      <c r="R3371" s="69"/>
      <c r="S3371" s="69"/>
      <c r="T3371" s="69"/>
      <c r="AI3371" s="254"/>
      <c r="AO3371" s="69"/>
    </row>
    <row r="3372" s="67" customFormat="1" customHeight="1" spans="6:41">
      <c r="F3372" s="69"/>
      <c r="G3372" s="262" t="str">
        <f t="shared" si="58"/>
        <v/>
      </c>
      <c r="H3372" s="69"/>
      <c r="I3372" s="69"/>
      <c r="J3372" s="69"/>
      <c r="K3372" s="69"/>
      <c r="L3372" s="69"/>
      <c r="P3372" s="117"/>
      <c r="Q3372" s="69"/>
      <c r="R3372" s="69"/>
      <c r="S3372" s="69"/>
      <c r="T3372" s="69"/>
      <c r="AI3372" s="254"/>
      <c r="AO3372" s="69"/>
    </row>
    <row r="3373" s="67" customFormat="1" customHeight="1" spans="6:41">
      <c r="F3373" s="69"/>
      <c r="G3373" s="262" t="str">
        <f t="shared" si="58"/>
        <v/>
      </c>
      <c r="H3373" s="69"/>
      <c r="I3373" s="69"/>
      <c r="J3373" s="69"/>
      <c r="K3373" s="69"/>
      <c r="L3373" s="69"/>
      <c r="P3373" s="117"/>
      <c r="Q3373" s="69"/>
      <c r="R3373" s="69"/>
      <c r="S3373" s="69"/>
      <c r="T3373" s="69"/>
      <c r="AI3373" s="254"/>
      <c r="AO3373" s="69"/>
    </row>
    <row r="3374" s="67" customFormat="1" customHeight="1" spans="6:41">
      <c r="F3374" s="69"/>
      <c r="G3374" s="262" t="str">
        <f t="shared" si="58"/>
        <v/>
      </c>
      <c r="H3374" s="69"/>
      <c r="I3374" s="69"/>
      <c r="J3374" s="69"/>
      <c r="K3374" s="69"/>
      <c r="L3374" s="69"/>
      <c r="P3374" s="117"/>
      <c r="Q3374" s="69"/>
      <c r="R3374" s="69"/>
      <c r="S3374" s="69"/>
      <c r="T3374" s="69"/>
      <c r="AI3374" s="254"/>
      <c r="AO3374" s="69"/>
    </row>
    <row r="3375" s="67" customFormat="1" customHeight="1" spans="6:41">
      <c r="F3375" s="69"/>
      <c r="G3375" s="262" t="str">
        <f t="shared" si="58"/>
        <v/>
      </c>
      <c r="H3375" s="69"/>
      <c r="I3375" s="69"/>
      <c r="J3375" s="69"/>
      <c r="K3375" s="69"/>
      <c r="L3375" s="69"/>
      <c r="P3375" s="117"/>
      <c r="Q3375" s="69"/>
      <c r="R3375" s="69"/>
      <c r="S3375" s="69"/>
      <c r="T3375" s="69"/>
      <c r="AI3375" s="254"/>
      <c r="AO3375" s="69"/>
    </row>
    <row r="3376" s="67" customFormat="1" customHeight="1" spans="6:41">
      <c r="F3376" s="69"/>
      <c r="G3376" s="262" t="str">
        <f t="shared" si="58"/>
        <v/>
      </c>
      <c r="H3376" s="69"/>
      <c r="I3376" s="69"/>
      <c r="J3376" s="69"/>
      <c r="K3376" s="69"/>
      <c r="L3376" s="69"/>
      <c r="P3376" s="117"/>
      <c r="Q3376" s="69"/>
      <c r="R3376" s="69"/>
      <c r="S3376" s="69"/>
      <c r="T3376" s="69"/>
      <c r="AI3376" s="254"/>
      <c r="AO3376" s="69"/>
    </row>
    <row r="3377" s="67" customFormat="1" customHeight="1" spans="6:41">
      <c r="F3377" s="69"/>
      <c r="G3377" s="262" t="str">
        <f t="shared" si="58"/>
        <v/>
      </c>
      <c r="H3377" s="69"/>
      <c r="I3377" s="69"/>
      <c r="J3377" s="69"/>
      <c r="K3377" s="69"/>
      <c r="L3377" s="69"/>
      <c r="P3377" s="117"/>
      <c r="Q3377" s="69"/>
      <c r="R3377" s="69"/>
      <c r="S3377" s="69"/>
      <c r="T3377" s="69"/>
      <c r="AI3377" s="254"/>
      <c r="AO3377" s="69"/>
    </row>
    <row r="3378" s="67" customFormat="1" customHeight="1" spans="6:41">
      <c r="F3378" s="69"/>
      <c r="G3378" s="262" t="str">
        <f t="shared" si="58"/>
        <v/>
      </c>
      <c r="H3378" s="69"/>
      <c r="I3378" s="69"/>
      <c r="J3378" s="69"/>
      <c r="K3378" s="69"/>
      <c r="L3378" s="69"/>
      <c r="P3378" s="117"/>
      <c r="Q3378" s="69"/>
      <c r="R3378" s="69"/>
      <c r="S3378" s="69"/>
      <c r="T3378" s="69"/>
      <c r="AI3378" s="254"/>
      <c r="AO3378" s="69"/>
    </row>
    <row r="3379" s="67" customFormat="1" customHeight="1" spans="6:41">
      <c r="F3379" s="69"/>
      <c r="G3379" s="262" t="str">
        <f t="shared" si="58"/>
        <v/>
      </c>
      <c r="H3379" s="69"/>
      <c r="I3379" s="69"/>
      <c r="J3379" s="69"/>
      <c r="K3379" s="69"/>
      <c r="L3379" s="69"/>
      <c r="P3379" s="117"/>
      <c r="Q3379" s="69"/>
      <c r="R3379" s="69"/>
      <c r="S3379" s="69"/>
      <c r="T3379" s="69"/>
      <c r="AI3379" s="254"/>
      <c r="AO3379" s="69"/>
    </row>
    <row r="3380" s="67" customFormat="1" customHeight="1" spans="6:41">
      <c r="F3380" s="69"/>
      <c r="G3380" s="262" t="str">
        <f t="shared" si="58"/>
        <v/>
      </c>
      <c r="H3380" s="69"/>
      <c r="I3380" s="69"/>
      <c r="J3380" s="69"/>
      <c r="K3380" s="69"/>
      <c r="L3380" s="69"/>
      <c r="P3380" s="117"/>
      <c r="Q3380" s="69"/>
      <c r="R3380" s="69"/>
      <c r="S3380" s="69"/>
      <c r="T3380" s="69"/>
      <c r="AI3380" s="254"/>
      <c r="AO3380" s="69"/>
    </row>
    <row r="3381" s="67" customFormat="1" customHeight="1" spans="6:41">
      <c r="F3381" s="69"/>
      <c r="G3381" s="262" t="str">
        <f t="shared" si="58"/>
        <v/>
      </c>
      <c r="H3381" s="69"/>
      <c r="I3381" s="69"/>
      <c r="J3381" s="69"/>
      <c r="K3381" s="69"/>
      <c r="L3381" s="69"/>
      <c r="P3381" s="117"/>
      <c r="Q3381" s="69"/>
      <c r="R3381" s="69"/>
      <c r="S3381" s="69"/>
      <c r="T3381" s="69"/>
      <c r="AI3381" s="254"/>
      <c r="AO3381" s="69"/>
    </row>
    <row r="3382" s="67" customFormat="1" customHeight="1" spans="6:41">
      <c r="F3382" s="69"/>
      <c r="G3382" s="262" t="str">
        <f t="shared" si="58"/>
        <v/>
      </c>
      <c r="H3382" s="69"/>
      <c r="I3382" s="69"/>
      <c r="J3382" s="69"/>
      <c r="K3382" s="69"/>
      <c r="L3382" s="69"/>
      <c r="P3382" s="117"/>
      <c r="Q3382" s="69"/>
      <c r="R3382" s="69"/>
      <c r="S3382" s="69"/>
      <c r="T3382" s="69"/>
      <c r="AI3382" s="254"/>
      <c r="AO3382" s="69"/>
    </row>
    <row r="3383" s="67" customFormat="1" customHeight="1" spans="6:41">
      <c r="F3383" s="69"/>
      <c r="G3383" s="262" t="str">
        <f t="shared" si="58"/>
        <v/>
      </c>
      <c r="H3383" s="69"/>
      <c r="I3383" s="69"/>
      <c r="J3383" s="69"/>
      <c r="K3383" s="69"/>
      <c r="L3383" s="69"/>
      <c r="P3383" s="117"/>
      <c r="Q3383" s="69"/>
      <c r="R3383" s="69"/>
      <c r="S3383" s="69"/>
      <c r="T3383" s="69"/>
      <c r="AI3383" s="254"/>
      <c r="AO3383" s="69"/>
    </row>
    <row r="3384" s="67" customFormat="1" customHeight="1" spans="6:41">
      <c r="F3384" s="69"/>
      <c r="G3384" s="262" t="str">
        <f t="shared" si="58"/>
        <v/>
      </c>
      <c r="H3384" s="69"/>
      <c r="I3384" s="69"/>
      <c r="J3384" s="69"/>
      <c r="K3384" s="69"/>
      <c r="L3384" s="69"/>
      <c r="P3384" s="117"/>
      <c r="Q3384" s="69"/>
      <c r="R3384" s="69"/>
      <c r="S3384" s="69"/>
      <c r="T3384" s="69"/>
      <c r="AI3384" s="254"/>
      <c r="AO3384" s="69"/>
    </row>
    <row r="3385" s="67" customFormat="1" customHeight="1" spans="6:41">
      <c r="F3385" s="69"/>
      <c r="G3385" s="262" t="str">
        <f t="shared" si="58"/>
        <v/>
      </c>
      <c r="H3385" s="69"/>
      <c r="I3385" s="69"/>
      <c r="J3385" s="69"/>
      <c r="K3385" s="69"/>
      <c r="L3385" s="69"/>
      <c r="P3385" s="117"/>
      <c r="Q3385" s="69"/>
      <c r="R3385" s="69"/>
      <c r="S3385" s="69"/>
      <c r="T3385" s="69"/>
      <c r="AI3385" s="254"/>
      <c r="AO3385" s="69"/>
    </row>
    <row r="3386" s="67" customFormat="1" customHeight="1" spans="6:41">
      <c r="F3386" s="69"/>
      <c r="G3386" s="262" t="str">
        <f t="shared" si="58"/>
        <v/>
      </c>
      <c r="H3386" s="69"/>
      <c r="I3386" s="69"/>
      <c r="J3386" s="69"/>
      <c r="K3386" s="69"/>
      <c r="L3386" s="69"/>
      <c r="P3386" s="117"/>
      <c r="Q3386" s="69"/>
      <c r="R3386" s="69"/>
      <c r="S3386" s="69"/>
      <c r="T3386" s="69"/>
      <c r="AI3386" s="254"/>
      <c r="AO3386" s="69"/>
    </row>
    <row r="3387" s="67" customFormat="1" customHeight="1" spans="6:41">
      <c r="F3387" s="69"/>
      <c r="G3387" s="262" t="str">
        <f t="shared" si="58"/>
        <v/>
      </c>
      <c r="H3387" s="69"/>
      <c r="I3387" s="69"/>
      <c r="J3387" s="69"/>
      <c r="K3387" s="69"/>
      <c r="L3387" s="69"/>
      <c r="P3387" s="117"/>
      <c r="Q3387" s="69"/>
      <c r="R3387" s="69"/>
      <c r="S3387" s="69"/>
      <c r="T3387" s="69"/>
      <c r="AI3387" s="254"/>
      <c r="AO3387" s="69"/>
    </row>
    <row r="3388" s="67" customFormat="1" customHeight="1" spans="6:41">
      <c r="F3388" s="69"/>
      <c r="G3388" s="262" t="str">
        <f t="shared" si="58"/>
        <v/>
      </c>
      <c r="H3388" s="69"/>
      <c r="I3388" s="69"/>
      <c r="J3388" s="69"/>
      <c r="K3388" s="69"/>
      <c r="L3388" s="69"/>
      <c r="P3388" s="117"/>
      <c r="Q3388" s="69"/>
      <c r="R3388" s="69"/>
      <c r="S3388" s="69"/>
      <c r="T3388" s="69"/>
      <c r="AI3388" s="254"/>
      <c r="AO3388" s="69"/>
    </row>
    <row r="3389" s="67" customFormat="1" customHeight="1" spans="6:41">
      <c r="F3389" s="69"/>
      <c r="G3389" s="262" t="str">
        <f t="shared" si="58"/>
        <v/>
      </c>
      <c r="H3389" s="69"/>
      <c r="I3389" s="69"/>
      <c r="J3389" s="69"/>
      <c r="K3389" s="69"/>
      <c r="L3389" s="69"/>
      <c r="P3389" s="117"/>
      <c r="Q3389" s="69"/>
      <c r="R3389" s="69"/>
      <c r="S3389" s="69"/>
      <c r="T3389" s="69"/>
      <c r="AI3389" s="254"/>
      <c r="AO3389" s="69"/>
    </row>
    <row r="3390" s="67" customFormat="1" customHeight="1" spans="6:41">
      <c r="F3390" s="69"/>
      <c r="G3390" s="262" t="str">
        <f t="shared" si="58"/>
        <v/>
      </c>
      <c r="H3390" s="69"/>
      <c r="I3390" s="69"/>
      <c r="J3390" s="69"/>
      <c r="K3390" s="69"/>
      <c r="L3390" s="69"/>
      <c r="P3390" s="117"/>
      <c r="Q3390" s="69"/>
      <c r="R3390" s="69"/>
      <c r="S3390" s="69"/>
      <c r="T3390" s="69"/>
      <c r="AI3390" s="254"/>
      <c r="AO3390" s="69"/>
    </row>
    <row r="3391" s="67" customFormat="1" customHeight="1" spans="6:41">
      <c r="F3391" s="69"/>
      <c r="G3391" s="262" t="str">
        <f t="shared" si="58"/>
        <v/>
      </c>
      <c r="H3391" s="69"/>
      <c r="I3391" s="69"/>
      <c r="J3391" s="69"/>
      <c r="K3391" s="69"/>
      <c r="L3391" s="69"/>
      <c r="P3391" s="117"/>
      <c r="Q3391" s="69"/>
      <c r="R3391" s="69"/>
      <c r="S3391" s="69"/>
      <c r="T3391" s="69"/>
      <c r="AI3391" s="254"/>
      <c r="AO3391" s="69"/>
    </row>
    <row r="3392" s="67" customFormat="1" customHeight="1" spans="6:41">
      <c r="F3392" s="69"/>
      <c r="G3392" s="262" t="str">
        <f t="shared" si="58"/>
        <v/>
      </c>
      <c r="H3392" s="69"/>
      <c r="I3392" s="69"/>
      <c r="J3392" s="69"/>
      <c r="K3392" s="69"/>
      <c r="L3392" s="69"/>
      <c r="P3392" s="117"/>
      <c r="Q3392" s="69"/>
      <c r="R3392" s="69"/>
      <c r="S3392" s="69"/>
      <c r="T3392" s="69"/>
      <c r="AI3392" s="254"/>
      <c r="AO3392" s="69"/>
    </row>
    <row r="3393" s="67" customFormat="1" customHeight="1" spans="6:41">
      <c r="F3393" s="69"/>
      <c r="G3393" s="262" t="str">
        <f t="shared" si="58"/>
        <v/>
      </c>
      <c r="H3393" s="69"/>
      <c r="I3393" s="69"/>
      <c r="J3393" s="69"/>
      <c r="K3393" s="69"/>
      <c r="L3393" s="69"/>
      <c r="P3393" s="117"/>
      <c r="Q3393" s="69"/>
      <c r="R3393" s="69"/>
      <c r="S3393" s="69"/>
      <c r="T3393" s="69"/>
      <c r="AI3393" s="254"/>
      <c r="AO3393" s="69"/>
    </row>
    <row r="3394" s="67" customFormat="1" customHeight="1" spans="6:41">
      <c r="F3394" s="69"/>
      <c r="G3394" s="262" t="str">
        <f t="shared" ref="G3394:G3457" si="59">IF(H3394="","",IF(H3394=I3394,H3394,_xlfn.CONCAT(H3394,"-",I3394)))</f>
        <v/>
      </c>
      <c r="H3394" s="69"/>
      <c r="I3394" s="69"/>
      <c r="J3394" s="69"/>
      <c r="K3394" s="69"/>
      <c r="L3394" s="69"/>
      <c r="P3394" s="117"/>
      <c r="Q3394" s="69"/>
      <c r="R3394" s="69"/>
      <c r="S3394" s="69"/>
      <c r="T3394" s="69"/>
      <c r="AI3394" s="254"/>
      <c r="AO3394" s="69"/>
    </row>
    <row r="3395" s="67" customFormat="1" customHeight="1" spans="6:41">
      <c r="F3395" s="69"/>
      <c r="G3395" s="262" t="str">
        <f t="shared" si="59"/>
        <v/>
      </c>
      <c r="H3395" s="69"/>
      <c r="I3395" s="69"/>
      <c r="J3395" s="69"/>
      <c r="K3395" s="69"/>
      <c r="L3395" s="69"/>
      <c r="P3395" s="117"/>
      <c r="Q3395" s="69"/>
      <c r="R3395" s="69"/>
      <c r="S3395" s="69"/>
      <c r="T3395" s="69"/>
      <c r="AI3395" s="254"/>
      <c r="AO3395" s="69"/>
    </row>
    <row r="3396" s="67" customFormat="1" customHeight="1" spans="6:41">
      <c r="F3396" s="69"/>
      <c r="G3396" s="262" t="str">
        <f t="shared" si="59"/>
        <v/>
      </c>
      <c r="H3396" s="69"/>
      <c r="I3396" s="69"/>
      <c r="J3396" s="69"/>
      <c r="K3396" s="69"/>
      <c r="L3396" s="69"/>
      <c r="P3396" s="117"/>
      <c r="Q3396" s="69"/>
      <c r="R3396" s="69"/>
      <c r="S3396" s="69"/>
      <c r="T3396" s="69"/>
      <c r="AI3396" s="254"/>
      <c r="AO3396" s="69"/>
    </row>
    <row r="3397" s="67" customFormat="1" customHeight="1" spans="6:41">
      <c r="F3397" s="69"/>
      <c r="G3397" s="262" t="str">
        <f t="shared" si="59"/>
        <v/>
      </c>
      <c r="H3397" s="69"/>
      <c r="I3397" s="69"/>
      <c r="J3397" s="69"/>
      <c r="K3397" s="69"/>
      <c r="L3397" s="69"/>
      <c r="P3397" s="117"/>
      <c r="Q3397" s="69"/>
      <c r="R3397" s="69"/>
      <c r="S3397" s="69"/>
      <c r="T3397" s="69"/>
      <c r="AI3397" s="254"/>
      <c r="AO3397" s="69"/>
    </row>
    <row r="3398" s="67" customFormat="1" customHeight="1" spans="6:41">
      <c r="F3398" s="69"/>
      <c r="G3398" s="262" t="str">
        <f t="shared" si="59"/>
        <v/>
      </c>
      <c r="H3398" s="69"/>
      <c r="I3398" s="69"/>
      <c r="J3398" s="69"/>
      <c r="K3398" s="69"/>
      <c r="L3398" s="69"/>
      <c r="P3398" s="117"/>
      <c r="Q3398" s="69"/>
      <c r="R3398" s="69"/>
      <c r="S3398" s="69"/>
      <c r="T3398" s="69"/>
      <c r="AI3398" s="254"/>
      <c r="AO3398" s="69"/>
    </row>
    <row r="3399" s="67" customFormat="1" customHeight="1" spans="6:41">
      <c r="F3399" s="69"/>
      <c r="G3399" s="262" t="str">
        <f t="shared" si="59"/>
        <v/>
      </c>
      <c r="H3399" s="69"/>
      <c r="I3399" s="69"/>
      <c r="J3399" s="69"/>
      <c r="K3399" s="69"/>
      <c r="L3399" s="69"/>
      <c r="P3399" s="117"/>
      <c r="Q3399" s="69"/>
      <c r="R3399" s="69"/>
      <c r="S3399" s="69"/>
      <c r="T3399" s="69"/>
      <c r="AI3399" s="254"/>
      <c r="AO3399" s="69"/>
    </row>
    <row r="3400" s="67" customFormat="1" customHeight="1" spans="6:41">
      <c r="F3400" s="69"/>
      <c r="G3400" s="262" t="str">
        <f t="shared" si="59"/>
        <v/>
      </c>
      <c r="H3400" s="69"/>
      <c r="I3400" s="69"/>
      <c r="J3400" s="69"/>
      <c r="K3400" s="69"/>
      <c r="L3400" s="69"/>
      <c r="P3400" s="117"/>
      <c r="Q3400" s="69"/>
      <c r="R3400" s="69"/>
      <c r="S3400" s="69"/>
      <c r="T3400" s="69"/>
      <c r="AI3400" s="254"/>
      <c r="AO3400" s="69"/>
    </row>
    <row r="3401" s="67" customFormat="1" customHeight="1" spans="6:41">
      <c r="F3401" s="69"/>
      <c r="G3401" s="262" t="str">
        <f t="shared" si="59"/>
        <v/>
      </c>
      <c r="H3401" s="69"/>
      <c r="I3401" s="69"/>
      <c r="J3401" s="69"/>
      <c r="K3401" s="69"/>
      <c r="L3401" s="69"/>
      <c r="P3401" s="117"/>
      <c r="Q3401" s="69"/>
      <c r="R3401" s="69"/>
      <c r="S3401" s="69"/>
      <c r="T3401" s="69"/>
      <c r="AI3401" s="254"/>
      <c r="AO3401" s="69"/>
    </row>
    <row r="3402" s="67" customFormat="1" customHeight="1" spans="6:41">
      <c r="F3402" s="69"/>
      <c r="G3402" s="262" t="str">
        <f t="shared" si="59"/>
        <v/>
      </c>
      <c r="H3402" s="69"/>
      <c r="I3402" s="69"/>
      <c r="J3402" s="69"/>
      <c r="K3402" s="69"/>
      <c r="L3402" s="69"/>
      <c r="P3402" s="117"/>
      <c r="Q3402" s="69"/>
      <c r="R3402" s="69"/>
      <c r="S3402" s="69"/>
      <c r="T3402" s="69"/>
      <c r="AI3402" s="254"/>
      <c r="AO3402" s="69"/>
    </row>
    <row r="3403" s="67" customFormat="1" customHeight="1" spans="6:41">
      <c r="F3403" s="69"/>
      <c r="G3403" s="262" t="str">
        <f t="shared" si="59"/>
        <v/>
      </c>
      <c r="H3403" s="69"/>
      <c r="I3403" s="69"/>
      <c r="J3403" s="69"/>
      <c r="K3403" s="69"/>
      <c r="L3403" s="69"/>
      <c r="P3403" s="117"/>
      <c r="Q3403" s="69"/>
      <c r="R3403" s="69"/>
      <c r="S3403" s="69"/>
      <c r="T3403" s="69"/>
      <c r="AI3403" s="254"/>
      <c r="AO3403" s="69"/>
    </row>
    <row r="3404" s="67" customFormat="1" customHeight="1" spans="6:41">
      <c r="F3404" s="69"/>
      <c r="G3404" s="262" t="str">
        <f t="shared" si="59"/>
        <v/>
      </c>
      <c r="H3404" s="69"/>
      <c r="I3404" s="69"/>
      <c r="J3404" s="69"/>
      <c r="K3404" s="69"/>
      <c r="L3404" s="69"/>
      <c r="P3404" s="117"/>
      <c r="Q3404" s="69"/>
      <c r="R3404" s="69"/>
      <c r="S3404" s="69"/>
      <c r="T3404" s="69"/>
      <c r="AI3404" s="254"/>
      <c r="AO3404" s="69"/>
    </row>
    <row r="3405" s="67" customFormat="1" customHeight="1" spans="6:41">
      <c r="F3405" s="69"/>
      <c r="G3405" s="262" t="str">
        <f t="shared" si="59"/>
        <v/>
      </c>
      <c r="H3405" s="69"/>
      <c r="I3405" s="69"/>
      <c r="J3405" s="69"/>
      <c r="K3405" s="69"/>
      <c r="L3405" s="69"/>
      <c r="P3405" s="117"/>
      <c r="Q3405" s="69"/>
      <c r="R3405" s="69"/>
      <c r="S3405" s="69"/>
      <c r="T3405" s="69"/>
      <c r="AI3405" s="254"/>
      <c r="AO3405" s="69"/>
    </row>
    <row r="3406" s="67" customFormat="1" customHeight="1" spans="6:41">
      <c r="F3406" s="69"/>
      <c r="G3406" s="262" t="str">
        <f t="shared" si="59"/>
        <v/>
      </c>
      <c r="H3406" s="69"/>
      <c r="I3406" s="69"/>
      <c r="J3406" s="69"/>
      <c r="K3406" s="69"/>
      <c r="L3406" s="69"/>
      <c r="P3406" s="117"/>
      <c r="Q3406" s="69"/>
      <c r="R3406" s="69"/>
      <c r="S3406" s="69"/>
      <c r="T3406" s="69"/>
      <c r="AI3406" s="254"/>
      <c r="AO3406" s="69"/>
    </row>
    <row r="3407" s="67" customFormat="1" customHeight="1" spans="6:41">
      <c r="F3407" s="69"/>
      <c r="G3407" s="262" t="str">
        <f t="shared" si="59"/>
        <v/>
      </c>
      <c r="H3407" s="69"/>
      <c r="I3407" s="69"/>
      <c r="J3407" s="69"/>
      <c r="K3407" s="69"/>
      <c r="L3407" s="69"/>
      <c r="P3407" s="117"/>
      <c r="Q3407" s="69"/>
      <c r="R3407" s="69"/>
      <c r="S3407" s="69"/>
      <c r="T3407" s="69"/>
      <c r="AI3407" s="254"/>
      <c r="AO3407" s="69"/>
    </row>
    <row r="3408" s="67" customFormat="1" customHeight="1" spans="6:41">
      <c r="F3408" s="69"/>
      <c r="G3408" s="262" t="str">
        <f t="shared" si="59"/>
        <v/>
      </c>
      <c r="H3408" s="69"/>
      <c r="I3408" s="69"/>
      <c r="J3408" s="69"/>
      <c r="K3408" s="69"/>
      <c r="L3408" s="69"/>
      <c r="P3408" s="117"/>
      <c r="Q3408" s="69"/>
      <c r="R3408" s="69"/>
      <c r="S3408" s="69"/>
      <c r="T3408" s="69"/>
      <c r="AI3408" s="254"/>
      <c r="AO3408" s="69"/>
    </row>
    <row r="3409" s="67" customFormat="1" customHeight="1" spans="6:41">
      <c r="F3409" s="69"/>
      <c r="G3409" s="262" t="str">
        <f t="shared" si="59"/>
        <v/>
      </c>
      <c r="H3409" s="69"/>
      <c r="I3409" s="69"/>
      <c r="J3409" s="69"/>
      <c r="K3409" s="69"/>
      <c r="L3409" s="69"/>
      <c r="P3409" s="117"/>
      <c r="Q3409" s="69"/>
      <c r="R3409" s="69"/>
      <c r="S3409" s="69"/>
      <c r="T3409" s="69"/>
      <c r="AI3409" s="254"/>
      <c r="AO3409" s="69"/>
    </row>
    <row r="3410" s="67" customFormat="1" customHeight="1" spans="6:41">
      <c r="F3410" s="69"/>
      <c r="G3410" s="262" t="str">
        <f t="shared" si="59"/>
        <v/>
      </c>
      <c r="H3410" s="69"/>
      <c r="I3410" s="69"/>
      <c r="J3410" s="69"/>
      <c r="K3410" s="69"/>
      <c r="L3410" s="69"/>
      <c r="P3410" s="117"/>
      <c r="Q3410" s="69"/>
      <c r="R3410" s="69"/>
      <c r="S3410" s="69"/>
      <c r="T3410" s="69"/>
      <c r="AI3410" s="254"/>
      <c r="AO3410" s="69"/>
    </row>
    <row r="3411" s="67" customFormat="1" customHeight="1" spans="6:41">
      <c r="F3411" s="69"/>
      <c r="G3411" s="262" t="str">
        <f t="shared" si="59"/>
        <v/>
      </c>
      <c r="H3411" s="69"/>
      <c r="I3411" s="69"/>
      <c r="J3411" s="69"/>
      <c r="K3411" s="69"/>
      <c r="L3411" s="69"/>
      <c r="P3411" s="117"/>
      <c r="Q3411" s="69"/>
      <c r="R3411" s="69"/>
      <c r="S3411" s="69"/>
      <c r="T3411" s="69"/>
      <c r="AI3411" s="254"/>
      <c r="AO3411" s="69"/>
    </row>
    <row r="3412" s="67" customFormat="1" customHeight="1" spans="6:41">
      <c r="F3412" s="69"/>
      <c r="G3412" s="262" t="str">
        <f t="shared" si="59"/>
        <v/>
      </c>
      <c r="H3412" s="69"/>
      <c r="I3412" s="69"/>
      <c r="J3412" s="69"/>
      <c r="K3412" s="69"/>
      <c r="L3412" s="69"/>
      <c r="P3412" s="117"/>
      <c r="Q3412" s="69"/>
      <c r="R3412" s="69"/>
      <c r="S3412" s="69"/>
      <c r="T3412" s="69"/>
      <c r="AI3412" s="254"/>
      <c r="AO3412" s="69"/>
    </row>
    <row r="3413" s="67" customFormat="1" customHeight="1" spans="6:41">
      <c r="F3413" s="69"/>
      <c r="G3413" s="262" t="str">
        <f t="shared" si="59"/>
        <v/>
      </c>
      <c r="H3413" s="69"/>
      <c r="I3413" s="69"/>
      <c r="J3413" s="69"/>
      <c r="K3413" s="69"/>
      <c r="L3413" s="69"/>
      <c r="P3413" s="117"/>
      <c r="Q3413" s="69"/>
      <c r="R3413" s="69"/>
      <c r="S3413" s="69"/>
      <c r="T3413" s="69"/>
      <c r="AI3413" s="254"/>
      <c r="AO3413" s="69"/>
    </row>
    <row r="3414" s="67" customFormat="1" customHeight="1" spans="6:41">
      <c r="F3414" s="69"/>
      <c r="G3414" s="262" t="str">
        <f t="shared" si="59"/>
        <v/>
      </c>
      <c r="H3414" s="69"/>
      <c r="I3414" s="69"/>
      <c r="J3414" s="69"/>
      <c r="K3414" s="69"/>
      <c r="L3414" s="69"/>
      <c r="P3414" s="117"/>
      <c r="Q3414" s="69"/>
      <c r="R3414" s="69"/>
      <c r="S3414" s="69"/>
      <c r="T3414" s="69"/>
      <c r="AI3414" s="254"/>
      <c r="AO3414" s="69"/>
    </row>
    <row r="3415" s="67" customFormat="1" customHeight="1" spans="6:41">
      <c r="F3415" s="69"/>
      <c r="G3415" s="262" t="str">
        <f t="shared" si="59"/>
        <v/>
      </c>
      <c r="H3415" s="69"/>
      <c r="I3415" s="69"/>
      <c r="J3415" s="69"/>
      <c r="K3415" s="69"/>
      <c r="L3415" s="69"/>
      <c r="P3415" s="117"/>
      <c r="Q3415" s="69"/>
      <c r="R3415" s="69"/>
      <c r="S3415" s="69"/>
      <c r="T3415" s="69"/>
      <c r="AI3415" s="254"/>
      <c r="AO3415" s="69"/>
    </row>
    <row r="3416" s="67" customFormat="1" customHeight="1" spans="6:41">
      <c r="F3416" s="69"/>
      <c r="G3416" s="262" t="str">
        <f t="shared" si="59"/>
        <v/>
      </c>
      <c r="H3416" s="69"/>
      <c r="I3416" s="69"/>
      <c r="J3416" s="69"/>
      <c r="K3416" s="69"/>
      <c r="L3416" s="69"/>
      <c r="P3416" s="117"/>
      <c r="Q3416" s="69"/>
      <c r="R3416" s="69"/>
      <c r="S3416" s="69"/>
      <c r="T3416" s="69"/>
      <c r="AI3416" s="254"/>
      <c r="AO3416" s="69"/>
    </row>
    <row r="3417" s="67" customFormat="1" customHeight="1" spans="6:41">
      <c r="F3417" s="69"/>
      <c r="G3417" s="262" t="str">
        <f t="shared" si="59"/>
        <v/>
      </c>
      <c r="H3417" s="69"/>
      <c r="I3417" s="69"/>
      <c r="J3417" s="69"/>
      <c r="K3417" s="69"/>
      <c r="L3417" s="69"/>
      <c r="P3417" s="117"/>
      <c r="Q3417" s="69"/>
      <c r="R3417" s="69"/>
      <c r="S3417" s="69"/>
      <c r="T3417" s="69"/>
      <c r="AI3417" s="254"/>
      <c r="AO3417" s="69"/>
    </row>
    <row r="3418" s="67" customFormat="1" customHeight="1" spans="6:41">
      <c r="F3418" s="69"/>
      <c r="G3418" s="262" t="str">
        <f t="shared" si="59"/>
        <v/>
      </c>
      <c r="H3418" s="69"/>
      <c r="I3418" s="69"/>
      <c r="J3418" s="69"/>
      <c r="K3418" s="69"/>
      <c r="L3418" s="69"/>
      <c r="P3418" s="117"/>
      <c r="Q3418" s="69"/>
      <c r="R3418" s="69"/>
      <c r="S3418" s="69"/>
      <c r="T3418" s="69"/>
      <c r="AI3418" s="254"/>
      <c r="AO3418" s="69"/>
    </row>
    <row r="3419" s="67" customFormat="1" customHeight="1" spans="6:41">
      <c r="F3419" s="69"/>
      <c r="G3419" s="262" t="str">
        <f t="shared" si="59"/>
        <v/>
      </c>
      <c r="H3419" s="69"/>
      <c r="I3419" s="69"/>
      <c r="J3419" s="69"/>
      <c r="K3419" s="69"/>
      <c r="L3419" s="69"/>
      <c r="P3419" s="117"/>
      <c r="Q3419" s="69"/>
      <c r="R3419" s="69"/>
      <c r="S3419" s="69"/>
      <c r="T3419" s="69"/>
      <c r="AI3419" s="254"/>
      <c r="AO3419" s="69"/>
    </row>
    <row r="3420" s="67" customFormat="1" customHeight="1" spans="6:41">
      <c r="F3420" s="69"/>
      <c r="G3420" s="262" t="str">
        <f t="shared" si="59"/>
        <v/>
      </c>
      <c r="H3420" s="69"/>
      <c r="I3420" s="69"/>
      <c r="J3420" s="69"/>
      <c r="K3420" s="69"/>
      <c r="L3420" s="69"/>
      <c r="P3420" s="117"/>
      <c r="Q3420" s="69"/>
      <c r="R3420" s="69"/>
      <c r="S3420" s="69"/>
      <c r="T3420" s="69"/>
      <c r="AI3420" s="254"/>
      <c r="AO3420" s="69"/>
    </row>
    <row r="3421" s="67" customFormat="1" customHeight="1" spans="6:41">
      <c r="F3421" s="69"/>
      <c r="G3421" s="262" t="str">
        <f t="shared" si="59"/>
        <v/>
      </c>
      <c r="H3421" s="69"/>
      <c r="I3421" s="69"/>
      <c r="J3421" s="69"/>
      <c r="K3421" s="69"/>
      <c r="L3421" s="69"/>
      <c r="P3421" s="117"/>
      <c r="Q3421" s="69"/>
      <c r="R3421" s="69"/>
      <c r="S3421" s="69"/>
      <c r="T3421" s="69"/>
      <c r="AI3421" s="254"/>
      <c r="AO3421" s="69"/>
    </row>
    <row r="3422" s="67" customFormat="1" customHeight="1" spans="6:41">
      <c r="F3422" s="69"/>
      <c r="G3422" s="262" t="str">
        <f t="shared" si="59"/>
        <v/>
      </c>
      <c r="H3422" s="69"/>
      <c r="I3422" s="69"/>
      <c r="J3422" s="69"/>
      <c r="K3422" s="69"/>
      <c r="L3422" s="69"/>
      <c r="P3422" s="117"/>
      <c r="Q3422" s="69"/>
      <c r="R3422" s="69"/>
      <c r="S3422" s="69"/>
      <c r="T3422" s="69"/>
      <c r="AI3422" s="254"/>
      <c r="AO3422" s="69"/>
    </row>
    <row r="3423" s="67" customFormat="1" customHeight="1" spans="6:41">
      <c r="F3423" s="69"/>
      <c r="G3423" s="262" t="str">
        <f t="shared" si="59"/>
        <v/>
      </c>
      <c r="H3423" s="69"/>
      <c r="I3423" s="69"/>
      <c r="J3423" s="69"/>
      <c r="K3423" s="69"/>
      <c r="L3423" s="69"/>
      <c r="P3423" s="117"/>
      <c r="Q3423" s="69"/>
      <c r="R3423" s="69"/>
      <c r="S3423" s="69"/>
      <c r="T3423" s="69"/>
      <c r="AI3423" s="254"/>
      <c r="AO3423" s="69"/>
    </row>
    <row r="3424" s="67" customFormat="1" customHeight="1" spans="6:41">
      <c r="F3424" s="69"/>
      <c r="G3424" s="262" t="str">
        <f t="shared" si="59"/>
        <v/>
      </c>
      <c r="H3424" s="69"/>
      <c r="I3424" s="69"/>
      <c r="J3424" s="69"/>
      <c r="K3424" s="69"/>
      <c r="L3424" s="69"/>
      <c r="P3424" s="117"/>
      <c r="Q3424" s="69"/>
      <c r="R3424" s="69"/>
      <c r="S3424" s="69"/>
      <c r="T3424" s="69"/>
      <c r="AI3424" s="254"/>
      <c r="AO3424" s="69"/>
    </row>
    <row r="3425" s="67" customFormat="1" customHeight="1" spans="6:41">
      <c r="F3425" s="69"/>
      <c r="G3425" s="262" t="str">
        <f t="shared" si="59"/>
        <v/>
      </c>
      <c r="H3425" s="69"/>
      <c r="I3425" s="69"/>
      <c r="J3425" s="69"/>
      <c r="K3425" s="69"/>
      <c r="L3425" s="69"/>
      <c r="P3425" s="117"/>
      <c r="Q3425" s="69"/>
      <c r="R3425" s="69"/>
      <c r="S3425" s="69"/>
      <c r="T3425" s="69"/>
      <c r="AI3425" s="254"/>
      <c r="AO3425" s="69"/>
    </row>
    <row r="3426" s="67" customFormat="1" customHeight="1" spans="6:41">
      <c r="F3426" s="69"/>
      <c r="G3426" s="262" t="str">
        <f t="shared" si="59"/>
        <v/>
      </c>
      <c r="H3426" s="69"/>
      <c r="I3426" s="69"/>
      <c r="J3426" s="69"/>
      <c r="K3426" s="69"/>
      <c r="L3426" s="69"/>
      <c r="P3426" s="117"/>
      <c r="Q3426" s="69"/>
      <c r="R3426" s="69"/>
      <c r="S3426" s="69"/>
      <c r="T3426" s="69"/>
      <c r="AI3426" s="254"/>
      <c r="AO3426" s="69"/>
    </row>
    <row r="3427" s="67" customFormat="1" customHeight="1" spans="6:41">
      <c r="F3427" s="69"/>
      <c r="G3427" s="262" t="str">
        <f t="shared" si="59"/>
        <v/>
      </c>
      <c r="H3427" s="69"/>
      <c r="I3427" s="69"/>
      <c r="J3427" s="69"/>
      <c r="K3427" s="69"/>
      <c r="L3427" s="69"/>
      <c r="P3427" s="117"/>
      <c r="Q3427" s="69"/>
      <c r="R3427" s="69"/>
      <c r="S3427" s="69"/>
      <c r="T3427" s="69"/>
      <c r="AI3427" s="254"/>
      <c r="AO3427" s="69"/>
    </row>
    <row r="3428" s="67" customFormat="1" customHeight="1" spans="6:41">
      <c r="F3428" s="69"/>
      <c r="G3428" s="262" t="str">
        <f t="shared" si="59"/>
        <v/>
      </c>
      <c r="H3428" s="69"/>
      <c r="I3428" s="69"/>
      <c r="J3428" s="69"/>
      <c r="K3428" s="69"/>
      <c r="L3428" s="69"/>
      <c r="P3428" s="117"/>
      <c r="Q3428" s="69"/>
      <c r="R3428" s="69"/>
      <c r="S3428" s="69"/>
      <c r="T3428" s="69"/>
      <c r="AI3428" s="254"/>
      <c r="AO3428" s="69"/>
    </row>
    <row r="3429" s="67" customFormat="1" customHeight="1" spans="6:41">
      <c r="F3429" s="69"/>
      <c r="G3429" s="262" t="str">
        <f t="shared" si="59"/>
        <v/>
      </c>
      <c r="H3429" s="69"/>
      <c r="I3429" s="69"/>
      <c r="J3429" s="69"/>
      <c r="K3429" s="69"/>
      <c r="L3429" s="69"/>
      <c r="P3429" s="117"/>
      <c r="Q3429" s="69"/>
      <c r="R3429" s="69"/>
      <c r="S3429" s="69"/>
      <c r="T3429" s="69"/>
      <c r="AI3429" s="254"/>
      <c r="AO3429" s="69"/>
    </row>
    <row r="3430" s="67" customFormat="1" customHeight="1" spans="6:41">
      <c r="F3430" s="69"/>
      <c r="G3430" s="262" t="str">
        <f t="shared" si="59"/>
        <v/>
      </c>
      <c r="H3430" s="69"/>
      <c r="I3430" s="69"/>
      <c r="J3430" s="69"/>
      <c r="K3430" s="69"/>
      <c r="L3430" s="69"/>
      <c r="P3430" s="117"/>
      <c r="Q3430" s="69"/>
      <c r="R3430" s="69"/>
      <c r="S3430" s="69"/>
      <c r="T3430" s="69"/>
      <c r="AI3430" s="254"/>
      <c r="AO3430" s="69"/>
    </row>
    <row r="3431" s="67" customFormat="1" customHeight="1" spans="6:41">
      <c r="F3431" s="69"/>
      <c r="G3431" s="262" t="str">
        <f t="shared" si="59"/>
        <v/>
      </c>
      <c r="H3431" s="69"/>
      <c r="I3431" s="69"/>
      <c r="J3431" s="69"/>
      <c r="K3431" s="69"/>
      <c r="L3431" s="69"/>
      <c r="P3431" s="117"/>
      <c r="Q3431" s="69"/>
      <c r="R3431" s="69"/>
      <c r="S3431" s="69"/>
      <c r="T3431" s="69"/>
      <c r="AI3431" s="254"/>
      <c r="AO3431" s="69"/>
    </row>
    <row r="3432" s="67" customFormat="1" customHeight="1" spans="6:41">
      <c r="F3432" s="69"/>
      <c r="G3432" s="262" t="str">
        <f t="shared" si="59"/>
        <v/>
      </c>
      <c r="H3432" s="69"/>
      <c r="I3432" s="69"/>
      <c r="J3432" s="69"/>
      <c r="K3432" s="69"/>
      <c r="L3432" s="69"/>
      <c r="P3432" s="117"/>
      <c r="Q3432" s="69"/>
      <c r="R3432" s="69"/>
      <c r="S3432" s="69"/>
      <c r="T3432" s="69"/>
      <c r="AI3432" s="254"/>
      <c r="AO3432" s="69"/>
    </row>
    <row r="3433" s="67" customFormat="1" customHeight="1" spans="6:41">
      <c r="F3433" s="69"/>
      <c r="G3433" s="262" t="str">
        <f t="shared" si="59"/>
        <v/>
      </c>
      <c r="H3433" s="69"/>
      <c r="I3433" s="69"/>
      <c r="J3433" s="69"/>
      <c r="K3433" s="69"/>
      <c r="L3433" s="69"/>
      <c r="P3433" s="117"/>
      <c r="Q3433" s="69"/>
      <c r="R3433" s="69"/>
      <c r="S3433" s="69"/>
      <c r="T3433" s="69"/>
      <c r="AI3433" s="254"/>
      <c r="AO3433" s="69"/>
    </row>
    <row r="3434" s="67" customFormat="1" customHeight="1" spans="6:41">
      <c r="F3434" s="69"/>
      <c r="G3434" s="262" t="str">
        <f t="shared" si="59"/>
        <v/>
      </c>
      <c r="H3434" s="69"/>
      <c r="I3434" s="69"/>
      <c r="J3434" s="69"/>
      <c r="K3434" s="69"/>
      <c r="L3434" s="69"/>
      <c r="P3434" s="117"/>
      <c r="Q3434" s="69"/>
      <c r="R3434" s="69"/>
      <c r="S3434" s="69"/>
      <c r="T3434" s="69"/>
      <c r="AI3434" s="254"/>
      <c r="AO3434" s="69"/>
    </row>
    <row r="3435" s="67" customFormat="1" customHeight="1" spans="6:41">
      <c r="F3435" s="69"/>
      <c r="G3435" s="262" t="str">
        <f t="shared" si="59"/>
        <v/>
      </c>
      <c r="H3435" s="69"/>
      <c r="I3435" s="69"/>
      <c r="J3435" s="69"/>
      <c r="K3435" s="69"/>
      <c r="L3435" s="69"/>
      <c r="P3435" s="117"/>
      <c r="Q3435" s="69"/>
      <c r="R3435" s="69"/>
      <c r="S3435" s="69"/>
      <c r="T3435" s="69"/>
      <c r="AI3435" s="254"/>
      <c r="AO3435" s="69"/>
    </row>
    <row r="3436" s="67" customFormat="1" customHeight="1" spans="6:41">
      <c r="F3436" s="69"/>
      <c r="G3436" s="262" t="str">
        <f t="shared" si="59"/>
        <v/>
      </c>
      <c r="H3436" s="69"/>
      <c r="I3436" s="69"/>
      <c r="J3436" s="69"/>
      <c r="K3436" s="69"/>
      <c r="L3436" s="69"/>
      <c r="P3436" s="117"/>
      <c r="Q3436" s="69"/>
      <c r="R3436" s="69"/>
      <c r="S3436" s="69"/>
      <c r="T3436" s="69"/>
      <c r="AI3436" s="254"/>
      <c r="AO3436" s="69"/>
    </row>
    <row r="3437" s="67" customFormat="1" customHeight="1" spans="6:41">
      <c r="F3437" s="69"/>
      <c r="G3437" s="262" t="str">
        <f t="shared" si="59"/>
        <v/>
      </c>
      <c r="H3437" s="69"/>
      <c r="I3437" s="69"/>
      <c r="J3437" s="69"/>
      <c r="K3437" s="69"/>
      <c r="L3437" s="69"/>
      <c r="P3437" s="117"/>
      <c r="Q3437" s="69"/>
      <c r="R3437" s="69"/>
      <c r="S3437" s="69"/>
      <c r="T3437" s="69"/>
      <c r="AI3437" s="254"/>
      <c r="AO3437" s="69"/>
    </row>
    <row r="3438" s="67" customFormat="1" customHeight="1" spans="6:41">
      <c r="F3438" s="69"/>
      <c r="G3438" s="262" t="str">
        <f t="shared" si="59"/>
        <v/>
      </c>
      <c r="H3438" s="69"/>
      <c r="I3438" s="69"/>
      <c r="J3438" s="69"/>
      <c r="K3438" s="69"/>
      <c r="L3438" s="69"/>
      <c r="P3438" s="117"/>
      <c r="Q3438" s="69"/>
      <c r="R3438" s="69"/>
      <c r="S3438" s="69"/>
      <c r="T3438" s="69"/>
      <c r="AI3438" s="254"/>
      <c r="AO3438" s="69"/>
    </row>
    <row r="3439" s="67" customFormat="1" customHeight="1" spans="6:41">
      <c r="F3439" s="69"/>
      <c r="G3439" s="262" t="str">
        <f t="shared" si="59"/>
        <v/>
      </c>
      <c r="H3439" s="69"/>
      <c r="I3439" s="69"/>
      <c r="J3439" s="69"/>
      <c r="K3439" s="69"/>
      <c r="L3439" s="69"/>
      <c r="P3439" s="117"/>
      <c r="Q3439" s="69"/>
      <c r="R3439" s="69"/>
      <c r="S3439" s="69"/>
      <c r="T3439" s="69"/>
      <c r="AI3439" s="254"/>
      <c r="AO3439" s="69"/>
    </row>
    <row r="3440" s="67" customFormat="1" customHeight="1" spans="6:41">
      <c r="F3440" s="69"/>
      <c r="G3440" s="262" t="str">
        <f t="shared" si="59"/>
        <v/>
      </c>
      <c r="H3440" s="69"/>
      <c r="I3440" s="69"/>
      <c r="J3440" s="69"/>
      <c r="K3440" s="69"/>
      <c r="L3440" s="69"/>
      <c r="P3440" s="117"/>
      <c r="Q3440" s="69"/>
      <c r="R3440" s="69"/>
      <c r="S3440" s="69"/>
      <c r="T3440" s="69"/>
      <c r="AI3440" s="254"/>
      <c r="AO3440" s="69"/>
    </row>
    <row r="3441" s="67" customFormat="1" customHeight="1" spans="6:41">
      <c r="F3441" s="69"/>
      <c r="G3441" s="262" t="str">
        <f t="shared" si="59"/>
        <v/>
      </c>
      <c r="H3441" s="69"/>
      <c r="I3441" s="69"/>
      <c r="J3441" s="69"/>
      <c r="K3441" s="69"/>
      <c r="L3441" s="69"/>
      <c r="P3441" s="117"/>
      <c r="Q3441" s="69"/>
      <c r="R3441" s="69"/>
      <c r="S3441" s="69"/>
      <c r="T3441" s="69"/>
      <c r="AI3441" s="254"/>
      <c r="AO3441" s="69"/>
    </row>
    <row r="3442" s="67" customFormat="1" customHeight="1" spans="6:41">
      <c r="F3442" s="69"/>
      <c r="G3442" s="262" t="str">
        <f t="shared" si="59"/>
        <v/>
      </c>
      <c r="H3442" s="69"/>
      <c r="I3442" s="69"/>
      <c r="J3442" s="69"/>
      <c r="K3442" s="69"/>
      <c r="L3442" s="69"/>
      <c r="P3442" s="117"/>
      <c r="Q3442" s="69"/>
      <c r="R3442" s="69"/>
      <c r="S3442" s="69"/>
      <c r="T3442" s="69"/>
      <c r="AI3442" s="254"/>
      <c r="AO3442" s="69"/>
    </row>
    <row r="3443" s="67" customFormat="1" customHeight="1" spans="6:41">
      <c r="F3443" s="69"/>
      <c r="G3443" s="262" t="str">
        <f t="shared" si="59"/>
        <v/>
      </c>
      <c r="H3443" s="69"/>
      <c r="I3443" s="69"/>
      <c r="J3443" s="69"/>
      <c r="K3443" s="69"/>
      <c r="L3443" s="69"/>
      <c r="P3443" s="117"/>
      <c r="Q3443" s="69"/>
      <c r="R3443" s="69"/>
      <c r="S3443" s="69"/>
      <c r="T3443" s="69"/>
      <c r="AI3443" s="254"/>
      <c r="AO3443" s="69"/>
    </row>
    <row r="3444" s="67" customFormat="1" customHeight="1" spans="6:41">
      <c r="F3444" s="69"/>
      <c r="G3444" s="262" t="str">
        <f t="shared" si="59"/>
        <v/>
      </c>
      <c r="H3444" s="69"/>
      <c r="I3444" s="69"/>
      <c r="J3444" s="69"/>
      <c r="K3444" s="69"/>
      <c r="L3444" s="69"/>
      <c r="P3444" s="117"/>
      <c r="Q3444" s="69"/>
      <c r="R3444" s="69"/>
      <c r="S3444" s="69"/>
      <c r="T3444" s="69"/>
      <c r="AI3444" s="254"/>
      <c r="AO3444" s="69"/>
    </row>
    <row r="3445" s="67" customFormat="1" customHeight="1" spans="6:41">
      <c r="F3445" s="69"/>
      <c r="G3445" s="262" t="str">
        <f t="shared" si="59"/>
        <v/>
      </c>
      <c r="H3445" s="69"/>
      <c r="I3445" s="69"/>
      <c r="J3445" s="69"/>
      <c r="K3445" s="69"/>
      <c r="L3445" s="69"/>
      <c r="P3445" s="117"/>
      <c r="Q3445" s="69"/>
      <c r="R3445" s="69"/>
      <c r="S3445" s="69"/>
      <c r="T3445" s="69"/>
      <c r="AI3445" s="254"/>
      <c r="AO3445" s="69"/>
    </row>
    <row r="3446" s="67" customFormat="1" customHeight="1" spans="6:41">
      <c r="F3446" s="69"/>
      <c r="G3446" s="262" t="str">
        <f t="shared" si="59"/>
        <v/>
      </c>
      <c r="H3446" s="69"/>
      <c r="I3446" s="69"/>
      <c r="J3446" s="69"/>
      <c r="K3446" s="69"/>
      <c r="L3446" s="69"/>
      <c r="P3446" s="117"/>
      <c r="Q3446" s="69"/>
      <c r="R3446" s="69"/>
      <c r="S3446" s="69"/>
      <c r="T3446" s="69"/>
      <c r="AI3446" s="254"/>
      <c r="AO3446" s="69"/>
    </row>
    <row r="3447" s="67" customFormat="1" customHeight="1" spans="6:41">
      <c r="F3447" s="69"/>
      <c r="G3447" s="262" t="str">
        <f t="shared" si="59"/>
        <v/>
      </c>
      <c r="H3447" s="69"/>
      <c r="I3447" s="69"/>
      <c r="J3447" s="69"/>
      <c r="K3447" s="69"/>
      <c r="L3447" s="69"/>
      <c r="P3447" s="117"/>
      <c r="Q3447" s="69"/>
      <c r="R3447" s="69"/>
      <c r="S3447" s="69"/>
      <c r="T3447" s="69"/>
      <c r="AI3447" s="254"/>
      <c r="AO3447" s="69"/>
    </row>
    <row r="3448" s="67" customFormat="1" customHeight="1" spans="6:41">
      <c r="F3448" s="69"/>
      <c r="G3448" s="262" t="str">
        <f t="shared" si="59"/>
        <v/>
      </c>
      <c r="H3448" s="69"/>
      <c r="I3448" s="69"/>
      <c r="J3448" s="69"/>
      <c r="K3448" s="69"/>
      <c r="L3448" s="69"/>
      <c r="P3448" s="117"/>
      <c r="Q3448" s="69"/>
      <c r="R3448" s="69"/>
      <c r="S3448" s="69"/>
      <c r="T3448" s="69"/>
      <c r="AI3448" s="254"/>
      <c r="AO3448" s="69"/>
    </row>
    <row r="3449" s="67" customFormat="1" customHeight="1" spans="6:41">
      <c r="F3449" s="69"/>
      <c r="G3449" s="262" t="str">
        <f t="shared" si="59"/>
        <v/>
      </c>
      <c r="H3449" s="69"/>
      <c r="I3449" s="69"/>
      <c r="J3449" s="69"/>
      <c r="K3449" s="69"/>
      <c r="L3449" s="69"/>
      <c r="P3449" s="117"/>
      <c r="Q3449" s="69"/>
      <c r="R3449" s="69"/>
      <c r="S3449" s="69"/>
      <c r="T3449" s="69"/>
      <c r="AI3449" s="254"/>
      <c r="AO3449" s="69"/>
    </row>
    <row r="3450" s="67" customFormat="1" customHeight="1" spans="6:41">
      <c r="F3450" s="69"/>
      <c r="G3450" s="262" t="str">
        <f t="shared" si="59"/>
        <v/>
      </c>
      <c r="H3450" s="69"/>
      <c r="I3450" s="69"/>
      <c r="J3450" s="69"/>
      <c r="K3450" s="69"/>
      <c r="L3450" s="69"/>
      <c r="P3450" s="117"/>
      <c r="Q3450" s="69"/>
      <c r="R3450" s="69"/>
      <c r="S3450" s="69"/>
      <c r="T3450" s="69"/>
      <c r="AI3450" s="254"/>
      <c r="AO3450" s="69"/>
    </row>
    <row r="3451" s="67" customFormat="1" customHeight="1" spans="6:41">
      <c r="F3451" s="69"/>
      <c r="G3451" s="262" t="str">
        <f t="shared" si="59"/>
        <v/>
      </c>
      <c r="H3451" s="69"/>
      <c r="I3451" s="69"/>
      <c r="J3451" s="69"/>
      <c r="K3451" s="69"/>
      <c r="L3451" s="69"/>
      <c r="P3451" s="117"/>
      <c r="Q3451" s="69"/>
      <c r="R3451" s="69"/>
      <c r="S3451" s="69"/>
      <c r="T3451" s="69"/>
      <c r="AI3451" s="254"/>
      <c r="AO3451" s="69"/>
    </row>
    <row r="3452" s="67" customFormat="1" customHeight="1" spans="6:41">
      <c r="F3452" s="69"/>
      <c r="G3452" s="262" t="str">
        <f t="shared" si="59"/>
        <v/>
      </c>
      <c r="H3452" s="69"/>
      <c r="I3452" s="69"/>
      <c r="J3452" s="69"/>
      <c r="K3452" s="69"/>
      <c r="L3452" s="69"/>
      <c r="P3452" s="117"/>
      <c r="Q3452" s="69"/>
      <c r="R3452" s="69"/>
      <c r="S3452" s="69"/>
      <c r="T3452" s="69"/>
      <c r="AI3452" s="254"/>
      <c r="AO3452" s="69"/>
    </row>
    <row r="3453" s="67" customFormat="1" customHeight="1" spans="6:41">
      <c r="F3453" s="69"/>
      <c r="G3453" s="262" t="str">
        <f t="shared" si="59"/>
        <v/>
      </c>
      <c r="H3453" s="69"/>
      <c r="I3453" s="69"/>
      <c r="J3453" s="69"/>
      <c r="K3453" s="69"/>
      <c r="L3453" s="69"/>
      <c r="P3453" s="117"/>
      <c r="Q3453" s="69"/>
      <c r="R3453" s="69"/>
      <c r="S3453" s="69"/>
      <c r="T3453" s="69"/>
      <c r="AI3453" s="254"/>
      <c r="AO3453" s="69"/>
    </row>
    <row r="3454" s="67" customFormat="1" customHeight="1" spans="6:41">
      <c r="F3454" s="69"/>
      <c r="G3454" s="262" t="str">
        <f t="shared" si="59"/>
        <v/>
      </c>
      <c r="H3454" s="69"/>
      <c r="I3454" s="69"/>
      <c r="J3454" s="69"/>
      <c r="K3454" s="69"/>
      <c r="L3454" s="69"/>
      <c r="P3454" s="117"/>
      <c r="Q3454" s="69"/>
      <c r="R3454" s="69"/>
      <c r="S3454" s="69"/>
      <c r="T3454" s="69"/>
      <c r="AI3454" s="254"/>
      <c r="AO3454" s="69"/>
    </row>
    <row r="3455" s="67" customFormat="1" customHeight="1" spans="6:41">
      <c r="F3455" s="69"/>
      <c r="G3455" s="262" t="str">
        <f t="shared" si="59"/>
        <v/>
      </c>
      <c r="H3455" s="69"/>
      <c r="I3455" s="69"/>
      <c r="J3455" s="69"/>
      <c r="K3455" s="69"/>
      <c r="L3455" s="69"/>
      <c r="P3455" s="117"/>
      <c r="Q3455" s="69"/>
      <c r="R3455" s="69"/>
      <c r="S3455" s="69"/>
      <c r="T3455" s="69"/>
      <c r="AI3455" s="254"/>
      <c r="AO3455" s="69"/>
    </row>
    <row r="3456" s="67" customFormat="1" customHeight="1" spans="7:7">
      <c r="G3456" s="262" t="str">
        <f t="shared" si="59"/>
        <v/>
      </c>
    </row>
    <row r="3457" s="67" customFormat="1" customHeight="1" spans="7:7">
      <c r="G3457" s="262" t="str">
        <f t="shared" si="59"/>
        <v/>
      </c>
    </row>
    <row r="3458" s="67" customFormat="1" customHeight="1" spans="7:7">
      <c r="G3458" s="262" t="str">
        <f t="shared" ref="G3458:G3521" si="60">IF(H3458="","",IF(H3458=I3458,H3458,_xlfn.CONCAT(H3458,"-",I3458)))</f>
        <v/>
      </c>
    </row>
    <row r="3459" s="67" customFormat="1" customHeight="1" spans="7:7">
      <c r="G3459" s="262" t="str">
        <f t="shared" si="60"/>
        <v/>
      </c>
    </row>
    <row r="3460" s="67" customFormat="1" customHeight="1" spans="7:7">
      <c r="G3460" s="262" t="str">
        <f t="shared" si="60"/>
        <v/>
      </c>
    </row>
    <row r="3461" s="67" customFormat="1" customHeight="1" spans="7:7">
      <c r="G3461" s="262" t="str">
        <f t="shared" si="60"/>
        <v/>
      </c>
    </row>
    <row r="3462" s="67" customFormat="1" customHeight="1" spans="7:7">
      <c r="G3462" s="262" t="str">
        <f t="shared" si="60"/>
        <v/>
      </c>
    </row>
    <row r="3463" s="67" customFormat="1" customHeight="1" spans="7:7">
      <c r="G3463" s="262" t="str">
        <f t="shared" si="60"/>
        <v/>
      </c>
    </row>
    <row r="3464" s="67" customFormat="1" customHeight="1" spans="7:7">
      <c r="G3464" s="262" t="str">
        <f t="shared" si="60"/>
        <v/>
      </c>
    </row>
    <row r="3465" s="67" customFormat="1" customHeight="1" spans="7:7">
      <c r="G3465" s="262" t="str">
        <f t="shared" si="60"/>
        <v/>
      </c>
    </row>
    <row r="3466" s="67" customFormat="1" customHeight="1" spans="7:7">
      <c r="G3466" s="262" t="str">
        <f t="shared" si="60"/>
        <v/>
      </c>
    </row>
    <row r="3467" s="67" customFormat="1" customHeight="1" spans="7:7">
      <c r="G3467" s="262" t="str">
        <f t="shared" si="60"/>
        <v/>
      </c>
    </row>
    <row r="3468" s="67" customFormat="1" customHeight="1" spans="7:7">
      <c r="G3468" s="262" t="str">
        <f t="shared" si="60"/>
        <v/>
      </c>
    </row>
    <row r="3469" s="67" customFormat="1" customHeight="1" spans="7:7">
      <c r="G3469" s="262" t="str">
        <f t="shared" si="60"/>
        <v/>
      </c>
    </row>
    <row r="3470" s="67" customFormat="1" customHeight="1" spans="7:7">
      <c r="G3470" s="262" t="str">
        <f t="shared" si="60"/>
        <v/>
      </c>
    </row>
    <row r="3471" s="67" customFormat="1" customHeight="1" spans="7:7">
      <c r="G3471" s="262" t="str">
        <f t="shared" si="60"/>
        <v/>
      </c>
    </row>
    <row r="3472" s="67" customFormat="1" customHeight="1" spans="7:7">
      <c r="G3472" s="262" t="str">
        <f t="shared" si="60"/>
        <v/>
      </c>
    </row>
    <row r="3473" s="67" customFormat="1" customHeight="1" spans="7:7">
      <c r="G3473" s="262" t="str">
        <f t="shared" si="60"/>
        <v/>
      </c>
    </row>
    <row r="3474" s="67" customFormat="1" customHeight="1" spans="7:7">
      <c r="G3474" s="262" t="str">
        <f t="shared" si="60"/>
        <v/>
      </c>
    </row>
    <row r="3475" s="67" customFormat="1" customHeight="1" spans="7:7">
      <c r="G3475" s="262" t="str">
        <f t="shared" si="60"/>
        <v/>
      </c>
    </row>
    <row r="3476" s="67" customFormat="1" customHeight="1" spans="7:7">
      <c r="G3476" s="262" t="str">
        <f t="shared" si="60"/>
        <v/>
      </c>
    </row>
    <row r="3477" s="67" customFormat="1" customHeight="1" spans="7:7">
      <c r="G3477" s="262" t="str">
        <f t="shared" si="60"/>
        <v/>
      </c>
    </row>
    <row r="3478" s="67" customFormat="1" customHeight="1" spans="7:7">
      <c r="G3478" s="262" t="str">
        <f t="shared" si="60"/>
        <v/>
      </c>
    </row>
    <row r="3479" s="67" customFormat="1" customHeight="1" spans="7:7">
      <c r="G3479" s="262" t="str">
        <f t="shared" si="60"/>
        <v/>
      </c>
    </row>
    <row r="3480" s="67" customFormat="1" customHeight="1" spans="7:7">
      <c r="G3480" s="262" t="str">
        <f t="shared" si="60"/>
        <v/>
      </c>
    </row>
    <row r="3481" s="67" customFormat="1" customHeight="1" spans="7:7">
      <c r="G3481" s="262" t="str">
        <f t="shared" si="60"/>
        <v/>
      </c>
    </row>
    <row r="3482" s="67" customFormat="1" customHeight="1" spans="7:7">
      <c r="G3482" s="262" t="str">
        <f t="shared" si="60"/>
        <v/>
      </c>
    </row>
    <row r="3483" s="67" customFormat="1" customHeight="1" spans="7:7">
      <c r="G3483" s="262" t="str">
        <f t="shared" si="60"/>
        <v/>
      </c>
    </row>
    <row r="3484" s="67" customFormat="1" customHeight="1" spans="7:7">
      <c r="G3484" s="262" t="str">
        <f t="shared" si="60"/>
        <v/>
      </c>
    </row>
    <row r="3485" s="67" customFormat="1" customHeight="1" spans="7:7">
      <c r="G3485" s="262" t="str">
        <f t="shared" si="60"/>
        <v/>
      </c>
    </row>
    <row r="3486" s="67" customFormat="1" customHeight="1" spans="7:7">
      <c r="G3486" s="262" t="str">
        <f t="shared" si="60"/>
        <v/>
      </c>
    </row>
    <row r="3487" s="67" customFormat="1" customHeight="1" spans="7:7">
      <c r="G3487" s="262" t="str">
        <f t="shared" si="60"/>
        <v/>
      </c>
    </row>
    <row r="3488" s="67" customFormat="1" customHeight="1" spans="7:7">
      <c r="G3488" s="262" t="str">
        <f t="shared" si="60"/>
        <v/>
      </c>
    </row>
    <row r="3489" s="67" customFormat="1" customHeight="1" spans="7:7">
      <c r="G3489" s="262" t="str">
        <f t="shared" si="60"/>
        <v/>
      </c>
    </row>
    <row r="3490" s="67" customFormat="1" customHeight="1" spans="7:7">
      <c r="G3490" s="262" t="str">
        <f t="shared" si="60"/>
        <v/>
      </c>
    </row>
    <row r="3491" s="67" customFormat="1" customHeight="1" spans="7:7">
      <c r="G3491" s="262" t="str">
        <f t="shared" si="60"/>
        <v/>
      </c>
    </row>
    <row r="3492" s="67" customFormat="1" customHeight="1" spans="7:7">
      <c r="G3492" s="262" t="str">
        <f t="shared" si="60"/>
        <v/>
      </c>
    </row>
    <row r="3493" s="67" customFormat="1" customHeight="1" spans="7:7">
      <c r="G3493" s="262" t="str">
        <f t="shared" si="60"/>
        <v/>
      </c>
    </row>
    <row r="3494" s="67" customFormat="1" customHeight="1" spans="7:7">
      <c r="G3494" s="262" t="str">
        <f t="shared" si="60"/>
        <v/>
      </c>
    </row>
    <row r="3495" s="67" customFormat="1" customHeight="1" spans="7:7">
      <c r="G3495" s="262" t="str">
        <f t="shared" si="60"/>
        <v/>
      </c>
    </row>
    <row r="3496" s="67" customFormat="1" customHeight="1" spans="7:7">
      <c r="G3496" s="262" t="str">
        <f t="shared" si="60"/>
        <v/>
      </c>
    </row>
    <row r="3497" s="67" customFormat="1" customHeight="1" spans="7:7">
      <c r="G3497" s="262" t="str">
        <f t="shared" si="60"/>
        <v/>
      </c>
    </row>
    <row r="3498" s="67" customFormat="1" customHeight="1" spans="7:7">
      <c r="G3498" s="262" t="str">
        <f t="shared" si="60"/>
        <v/>
      </c>
    </row>
    <row r="3499" s="67" customFormat="1" customHeight="1" spans="7:7">
      <c r="G3499" s="262" t="str">
        <f t="shared" si="60"/>
        <v/>
      </c>
    </row>
    <row r="3500" s="67" customFormat="1" customHeight="1" spans="7:7">
      <c r="G3500" s="262" t="str">
        <f t="shared" si="60"/>
        <v/>
      </c>
    </row>
    <row r="3501" s="67" customFormat="1" customHeight="1" spans="7:7">
      <c r="G3501" s="262" t="str">
        <f t="shared" si="60"/>
        <v/>
      </c>
    </row>
    <row r="3502" s="67" customFormat="1" customHeight="1" spans="7:7">
      <c r="G3502" s="262" t="str">
        <f t="shared" si="60"/>
        <v/>
      </c>
    </row>
    <row r="3503" s="67" customFormat="1" customHeight="1" spans="7:7">
      <c r="G3503" s="262" t="str">
        <f t="shared" si="60"/>
        <v/>
      </c>
    </row>
    <row r="3504" s="67" customFormat="1" customHeight="1" spans="7:7">
      <c r="G3504" s="262" t="str">
        <f t="shared" si="60"/>
        <v/>
      </c>
    </row>
    <row r="3505" s="67" customFormat="1" customHeight="1" spans="7:7">
      <c r="G3505" s="262" t="str">
        <f t="shared" si="60"/>
        <v/>
      </c>
    </row>
    <row r="3506" s="67" customFormat="1" customHeight="1" spans="7:7">
      <c r="G3506" s="262" t="str">
        <f t="shared" si="60"/>
        <v/>
      </c>
    </row>
    <row r="3507" s="67" customFormat="1" customHeight="1" spans="7:7">
      <c r="G3507" s="262" t="str">
        <f t="shared" si="60"/>
        <v/>
      </c>
    </row>
    <row r="3508" s="67" customFormat="1" customHeight="1" spans="7:7">
      <c r="G3508" s="262" t="str">
        <f t="shared" si="60"/>
        <v/>
      </c>
    </row>
    <row r="3509" s="67" customFormat="1" customHeight="1" spans="7:7">
      <c r="G3509" s="262" t="str">
        <f t="shared" si="60"/>
        <v/>
      </c>
    </row>
    <row r="3510" s="67" customFormat="1" customHeight="1" spans="7:7">
      <c r="G3510" s="262" t="str">
        <f t="shared" si="60"/>
        <v/>
      </c>
    </row>
    <row r="3511" s="67" customFormat="1" customHeight="1" spans="7:7">
      <c r="G3511" s="262" t="str">
        <f t="shared" si="60"/>
        <v/>
      </c>
    </row>
    <row r="3512" s="67" customFormat="1" customHeight="1" spans="7:7">
      <c r="G3512" s="262" t="str">
        <f t="shared" si="60"/>
        <v/>
      </c>
    </row>
    <row r="3513" s="67" customFormat="1" customHeight="1" spans="7:7">
      <c r="G3513" s="262" t="str">
        <f t="shared" si="60"/>
        <v/>
      </c>
    </row>
    <row r="3514" s="67" customFormat="1" customHeight="1" spans="7:7">
      <c r="G3514" s="262" t="str">
        <f t="shared" si="60"/>
        <v/>
      </c>
    </row>
    <row r="3515" s="67" customFormat="1" customHeight="1" spans="7:7">
      <c r="G3515" s="262" t="str">
        <f t="shared" si="60"/>
        <v/>
      </c>
    </row>
    <row r="3516" s="67" customFormat="1" customHeight="1" spans="7:7">
      <c r="G3516" s="262" t="str">
        <f t="shared" si="60"/>
        <v/>
      </c>
    </row>
    <row r="3517" s="67" customFormat="1" customHeight="1" spans="7:7">
      <c r="G3517" s="262" t="str">
        <f t="shared" si="60"/>
        <v/>
      </c>
    </row>
    <row r="3518" s="67" customFormat="1" customHeight="1" spans="7:7">
      <c r="G3518" s="262" t="str">
        <f t="shared" si="60"/>
        <v/>
      </c>
    </row>
    <row r="3519" s="67" customFormat="1" customHeight="1" spans="7:7">
      <c r="G3519" s="262" t="str">
        <f t="shared" si="60"/>
        <v/>
      </c>
    </row>
    <row r="3520" s="67" customFormat="1" customHeight="1" spans="7:7">
      <c r="G3520" s="262" t="str">
        <f t="shared" si="60"/>
        <v/>
      </c>
    </row>
    <row r="3521" s="67" customFormat="1" customHeight="1" spans="7:7">
      <c r="G3521" s="262" t="str">
        <f t="shared" si="60"/>
        <v/>
      </c>
    </row>
    <row r="3522" s="67" customFormat="1" customHeight="1" spans="7:7">
      <c r="G3522" s="262" t="str">
        <f t="shared" ref="G3522:G3585" si="61">IF(H3522="","",IF(H3522=I3522,H3522,_xlfn.CONCAT(H3522,"-",I3522)))</f>
        <v/>
      </c>
    </row>
    <row r="3523" s="67" customFormat="1" customHeight="1" spans="7:7">
      <c r="G3523" s="262" t="str">
        <f t="shared" si="61"/>
        <v/>
      </c>
    </row>
    <row r="3524" s="67" customFormat="1" customHeight="1" spans="7:7">
      <c r="G3524" s="262" t="str">
        <f t="shared" si="61"/>
        <v/>
      </c>
    </row>
    <row r="3525" s="67" customFormat="1" customHeight="1" spans="7:7">
      <c r="G3525" s="262" t="str">
        <f t="shared" si="61"/>
        <v/>
      </c>
    </row>
    <row r="3526" s="67" customFormat="1" customHeight="1" spans="7:7">
      <c r="G3526" s="262" t="str">
        <f t="shared" si="61"/>
        <v/>
      </c>
    </row>
    <row r="3527" s="67" customFormat="1" customHeight="1" spans="7:7">
      <c r="G3527" s="262" t="str">
        <f t="shared" si="61"/>
        <v/>
      </c>
    </row>
    <row r="3528" s="67" customFormat="1" customHeight="1" spans="7:7">
      <c r="G3528" s="262" t="str">
        <f t="shared" si="61"/>
        <v/>
      </c>
    </row>
    <row r="3529" s="67" customFormat="1" customHeight="1" spans="7:7">
      <c r="G3529" s="262" t="str">
        <f t="shared" si="61"/>
        <v/>
      </c>
    </row>
    <row r="3530" s="67" customFormat="1" customHeight="1" spans="7:7">
      <c r="G3530" s="262" t="str">
        <f t="shared" si="61"/>
        <v/>
      </c>
    </row>
    <row r="3531" s="67" customFormat="1" customHeight="1" spans="7:7">
      <c r="G3531" s="262" t="str">
        <f t="shared" si="61"/>
        <v/>
      </c>
    </row>
    <row r="3532" s="67" customFormat="1" customHeight="1" spans="7:7">
      <c r="G3532" s="262" t="str">
        <f t="shared" si="61"/>
        <v/>
      </c>
    </row>
    <row r="3533" s="67" customFormat="1" customHeight="1" spans="7:7">
      <c r="G3533" s="262" t="str">
        <f t="shared" si="61"/>
        <v/>
      </c>
    </row>
    <row r="3534" s="67" customFormat="1" customHeight="1" spans="7:7">
      <c r="G3534" s="262" t="str">
        <f t="shared" si="61"/>
        <v/>
      </c>
    </row>
    <row r="3535" s="67" customFormat="1" customHeight="1" spans="7:7">
      <c r="G3535" s="262" t="str">
        <f t="shared" si="61"/>
        <v/>
      </c>
    </row>
    <row r="3536" s="67" customFormat="1" customHeight="1" spans="7:7">
      <c r="G3536" s="262" t="str">
        <f t="shared" si="61"/>
        <v/>
      </c>
    </row>
    <row r="3537" s="67" customFormat="1" customHeight="1" spans="7:7">
      <c r="G3537" s="262" t="str">
        <f t="shared" si="61"/>
        <v/>
      </c>
    </row>
    <row r="3538" s="67" customFormat="1" customHeight="1" spans="7:7">
      <c r="G3538" s="262" t="str">
        <f t="shared" si="61"/>
        <v/>
      </c>
    </row>
    <row r="3539" s="67" customFormat="1" customHeight="1" spans="7:7">
      <c r="G3539" s="262" t="str">
        <f t="shared" si="61"/>
        <v/>
      </c>
    </row>
    <row r="3540" s="67" customFormat="1" customHeight="1" spans="7:7">
      <c r="G3540" s="262" t="str">
        <f t="shared" si="61"/>
        <v/>
      </c>
    </row>
    <row r="3541" s="67" customFormat="1" customHeight="1" spans="7:7">
      <c r="G3541" s="262" t="str">
        <f t="shared" si="61"/>
        <v/>
      </c>
    </row>
    <row r="3542" s="67" customFormat="1" customHeight="1" spans="7:7">
      <c r="G3542" s="262" t="str">
        <f t="shared" si="61"/>
        <v/>
      </c>
    </row>
    <row r="3543" s="67" customFormat="1" customHeight="1" spans="7:7">
      <c r="G3543" s="262" t="str">
        <f t="shared" si="61"/>
        <v/>
      </c>
    </row>
    <row r="3544" s="67" customFormat="1" customHeight="1" spans="7:7">
      <c r="G3544" s="262" t="str">
        <f t="shared" si="61"/>
        <v/>
      </c>
    </row>
    <row r="3545" s="67" customFormat="1" customHeight="1" spans="7:7">
      <c r="G3545" s="262" t="str">
        <f t="shared" si="61"/>
        <v/>
      </c>
    </row>
    <row r="3546" s="67" customFormat="1" customHeight="1" spans="7:7">
      <c r="G3546" s="262" t="str">
        <f t="shared" si="61"/>
        <v/>
      </c>
    </row>
    <row r="3547" s="67" customFormat="1" customHeight="1" spans="7:7">
      <c r="G3547" s="262" t="str">
        <f t="shared" si="61"/>
        <v/>
      </c>
    </row>
    <row r="3548" s="67" customFormat="1" customHeight="1" spans="7:7">
      <c r="G3548" s="262" t="str">
        <f t="shared" si="61"/>
        <v/>
      </c>
    </row>
    <row r="3549" s="67" customFormat="1" customHeight="1" spans="7:7">
      <c r="G3549" s="262" t="str">
        <f t="shared" si="61"/>
        <v/>
      </c>
    </row>
    <row r="3550" s="67" customFormat="1" customHeight="1" spans="7:7">
      <c r="G3550" s="262" t="str">
        <f t="shared" si="61"/>
        <v/>
      </c>
    </row>
    <row r="3551" s="67" customFormat="1" customHeight="1" spans="7:7">
      <c r="G3551" s="262" t="str">
        <f t="shared" si="61"/>
        <v/>
      </c>
    </row>
    <row r="3552" s="67" customFormat="1" customHeight="1" spans="7:7">
      <c r="G3552" s="262" t="str">
        <f t="shared" si="61"/>
        <v/>
      </c>
    </row>
    <row r="3553" s="67" customFormat="1" customHeight="1" spans="7:7">
      <c r="G3553" s="262" t="str">
        <f t="shared" si="61"/>
        <v/>
      </c>
    </row>
    <row r="3554" s="67" customFormat="1" customHeight="1" spans="7:7">
      <c r="G3554" s="262" t="str">
        <f t="shared" si="61"/>
        <v/>
      </c>
    </row>
    <row r="3555" s="67" customFormat="1" customHeight="1" spans="7:7">
      <c r="G3555" s="262" t="str">
        <f t="shared" si="61"/>
        <v/>
      </c>
    </row>
    <row r="3556" s="67" customFormat="1" customHeight="1" spans="7:7">
      <c r="G3556" s="262" t="str">
        <f t="shared" si="61"/>
        <v/>
      </c>
    </row>
    <row r="3557" s="67" customFormat="1" customHeight="1" spans="7:7">
      <c r="G3557" s="262" t="str">
        <f t="shared" si="61"/>
        <v/>
      </c>
    </row>
    <row r="3558" s="67" customFormat="1" customHeight="1" spans="7:7">
      <c r="G3558" s="262" t="str">
        <f t="shared" si="61"/>
        <v/>
      </c>
    </row>
    <row r="3559" s="67" customFormat="1" customHeight="1" spans="7:7">
      <c r="G3559" s="262" t="str">
        <f t="shared" si="61"/>
        <v/>
      </c>
    </row>
    <row r="3560" s="67" customFormat="1" customHeight="1" spans="7:7">
      <c r="G3560" s="262" t="str">
        <f t="shared" si="61"/>
        <v/>
      </c>
    </row>
    <row r="3561" s="67" customFormat="1" customHeight="1" spans="7:7">
      <c r="G3561" s="262" t="str">
        <f t="shared" si="61"/>
        <v/>
      </c>
    </row>
    <row r="3562" s="67" customFormat="1" customHeight="1" spans="7:7">
      <c r="G3562" s="262" t="str">
        <f t="shared" si="61"/>
        <v/>
      </c>
    </row>
    <row r="3563" s="67" customFormat="1" customHeight="1" spans="7:7">
      <c r="G3563" s="262" t="str">
        <f t="shared" si="61"/>
        <v/>
      </c>
    </row>
    <row r="3564" s="67" customFormat="1" customHeight="1" spans="7:7">
      <c r="G3564" s="262" t="str">
        <f t="shared" si="61"/>
        <v/>
      </c>
    </row>
    <row r="3565" s="67" customFormat="1" customHeight="1" spans="7:7">
      <c r="G3565" s="262" t="str">
        <f t="shared" si="61"/>
        <v/>
      </c>
    </row>
    <row r="3566" s="67" customFormat="1" customHeight="1" spans="7:7">
      <c r="G3566" s="262" t="str">
        <f t="shared" si="61"/>
        <v/>
      </c>
    </row>
    <row r="3567" s="67" customFormat="1" customHeight="1" spans="7:7">
      <c r="G3567" s="262" t="str">
        <f t="shared" si="61"/>
        <v/>
      </c>
    </row>
    <row r="3568" s="67" customFormat="1" customHeight="1" spans="7:7">
      <c r="G3568" s="262" t="str">
        <f t="shared" si="61"/>
        <v/>
      </c>
    </row>
    <row r="3569" s="67" customFormat="1" customHeight="1" spans="7:7">
      <c r="G3569" s="262" t="str">
        <f t="shared" si="61"/>
        <v/>
      </c>
    </row>
    <row r="3570" s="67" customFormat="1" customHeight="1" spans="7:7">
      <c r="G3570" s="262" t="str">
        <f t="shared" si="61"/>
        <v/>
      </c>
    </row>
    <row r="3571" s="67" customFormat="1" customHeight="1" spans="7:7">
      <c r="G3571" s="262" t="str">
        <f t="shared" si="61"/>
        <v/>
      </c>
    </row>
    <row r="3572" s="67" customFormat="1" customHeight="1" spans="7:7">
      <c r="G3572" s="262" t="str">
        <f t="shared" si="61"/>
        <v/>
      </c>
    </row>
    <row r="3573" s="67" customFormat="1" customHeight="1" spans="7:7">
      <c r="G3573" s="262" t="str">
        <f t="shared" si="61"/>
        <v/>
      </c>
    </row>
    <row r="3574" s="67" customFormat="1" customHeight="1" spans="7:7">
      <c r="G3574" s="262" t="str">
        <f t="shared" si="61"/>
        <v/>
      </c>
    </row>
    <row r="3575" s="67" customFormat="1" customHeight="1" spans="7:7">
      <c r="G3575" s="262" t="str">
        <f t="shared" si="61"/>
        <v/>
      </c>
    </row>
    <row r="3576" s="67" customFormat="1" customHeight="1" spans="7:7">
      <c r="G3576" s="262" t="str">
        <f t="shared" si="61"/>
        <v/>
      </c>
    </row>
    <row r="3577" s="67" customFormat="1" customHeight="1" spans="7:7">
      <c r="G3577" s="262" t="str">
        <f t="shared" si="61"/>
        <v/>
      </c>
    </row>
    <row r="3578" s="67" customFormat="1" customHeight="1" spans="7:7">
      <c r="G3578" s="262" t="str">
        <f t="shared" si="61"/>
        <v/>
      </c>
    </row>
    <row r="3579" s="67" customFormat="1" customHeight="1" spans="7:7">
      <c r="G3579" s="262" t="str">
        <f t="shared" si="61"/>
        <v/>
      </c>
    </row>
    <row r="3580" s="67" customFormat="1" customHeight="1" spans="7:7">
      <c r="G3580" s="262" t="str">
        <f t="shared" si="61"/>
        <v/>
      </c>
    </row>
    <row r="3581" s="67" customFormat="1" customHeight="1" spans="7:7">
      <c r="G3581" s="262" t="str">
        <f t="shared" si="61"/>
        <v/>
      </c>
    </row>
    <row r="3582" s="67" customFormat="1" customHeight="1" spans="7:7">
      <c r="G3582" s="262" t="str">
        <f t="shared" si="61"/>
        <v/>
      </c>
    </row>
    <row r="3583" s="67" customFormat="1" customHeight="1" spans="7:7">
      <c r="G3583" s="262" t="str">
        <f t="shared" si="61"/>
        <v/>
      </c>
    </row>
    <row r="3584" s="67" customFormat="1" customHeight="1" spans="7:7">
      <c r="G3584" s="262" t="str">
        <f t="shared" si="61"/>
        <v/>
      </c>
    </row>
    <row r="3585" s="67" customFormat="1" customHeight="1" spans="7:7">
      <c r="G3585" s="262" t="str">
        <f t="shared" si="61"/>
        <v/>
      </c>
    </row>
    <row r="3586" s="67" customFormat="1" customHeight="1" spans="7:7">
      <c r="G3586" s="262" t="str">
        <f t="shared" ref="G3586:G3649" si="62">IF(H3586="","",IF(H3586=I3586,H3586,_xlfn.CONCAT(H3586,"-",I3586)))</f>
        <v/>
      </c>
    </row>
    <row r="3587" s="67" customFormat="1" customHeight="1" spans="7:7">
      <c r="G3587" s="262" t="str">
        <f t="shared" si="62"/>
        <v/>
      </c>
    </row>
    <row r="3588" s="67" customFormat="1" customHeight="1" spans="7:7">
      <c r="G3588" s="262" t="str">
        <f t="shared" si="62"/>
        <v/>
      </c>
    </row>
    <row r="3589" s="67" customFormat="1" customHeight="1" spans="7:7">
      <c r="G3589" s="262" t="str">
        <f t="shared" si="62"/>
        <v/>
      </c>
    </row>
    <row r="3590" s="67" customFormat="1" customHeight="1" spans="7:7">
      <c r="G3590" s="262" t="str">
        <f t="shared" si="62"/>
        <v/>
      </c>
    </row>
    <row r="3591" s="67" customFormat="1" customHeight="1" spans="7:7">
      <c r="G3591" s="262" t="str">
        <f t="shared" si="62"/>
        <v/>
      </c>
    </row>
    <row r="3592" s="67" customFormat="1" customHeight="1" spans="7:7">
      <c r="G3592" s="262" t="str">
        <f t="shared" si="62"/>
        <v/>
      </c>
    </row>
    <row r="3593" s="67" customFormat="1" customHeight="1" spans="7:7">
      <c r="G3593" s="262" t="str">
        <f t="shared" si="62"/>
        <v/>
      </c>
    </row>
    <row r="3594" s="67" customFormat="1" customHeight="1" spans="7:7">
      <c r="G3594" s="262" t="str">
        <f t="shared" si="62"/>
        <v/>
      </c>
    </row>
    <row r="3595" s="67" customFormat="1" customHeight="1" spans="7:7">
      <c r="G3595" s="262" t="str">
        <f t="shared" si="62"/>
        <v/>
      </c>
    </row>
    <row r="3596" s="67" customFormat="1" customHeight="1" spans="7:7">
      <c r="G3596" s="262" t="str">
        <f t="shared" si="62"/>
        <v/>
      </c>
    </row>
    <row r="3597" s="67" customFormat="1" customHeight="1" spans="7:7">
      <c r="G3597" s="262" t="str">
        <f t="shared" si="62"/>
        <v/>
      </c>
    </row>
    <row r="3598" s="67" customFormat="1" customHeight="1" spans="7:7">
      <c r="G3598" s="262" t="str">
        <f t="shared" si="62"/>
        <v/>
      </c>
    </row>
    <row r="3599" s="67" customFormat="1" customHeight="1" spans="7:7">
      <c r="G3599" s="262" t="str">
        <f t="shared" si="62"/>
        <v/>
      </c>
    </row>
    <row r="3600" s="67" customFormat="1" customHeight="1" spans="7:7">
      <c r="G3600" s="262" t="str">
        <f t="shared" si="62"/>
        <v/>
      </c>
    </row>
    <row r="3601" s="67" customFormat="1" customHeight="1" spans="7:7">
      <c r="G3601" s="262" t="str">
        <f t="shared" si="62"/>
        <v/>
      </c>
    </row>
    <row r="3602" s="67" customFormat="1" customHeight="1" spans="7:7">
      <c r="G3602" s="262" t="str">
        <f t="shared" si="62"/>
        <v/>
      </c>
    </row>
    <row r="3603" s="67" customFormat="1" customHeight="1" spans="7:7">
      <c r="G3603" s="262" t="str">
        <f t="shared" si="62"/>
        <v/>
      </c>
    </row>
    <row r="3604" s="67" customFormat="1" customHeight="1" spans="7:7">
      <c r="G3604" s="262" t="str">
        <f t="shared" si="62"/>
        <v/>
      </c>
    </row>
    <row r="3605" s="67" customFormat="1" customHeight="1" spans="7:7">
      <c r="G3605" s="262" t="str">
        <f t="shared" si="62"/>
        <v/>
      </c>
    </row>
    <row r="3606" s="67" customFormat="1" customHeight="1" spans="7:7">
      <c r="G3606" s="262" t="str">
        <f t="shared" si="62"/>
        <v/>
      </c>
    </row>
    <row r="3607" s="67" customFormat="1" customHeight="1" spans="7:7">
      <c r="G3607" s="262" t="str">
        <f t="shared" si="62"/>
        <v/>
      </c>
    </row>
    <row r="3608" s="67" customFormat="1" customHeight="1" spans="7:7">
      <c r="G3608" s="262" t="str">
        <f t="shared" si="62"/>
        <v/>
      </c>
    </row>
    <row r="3609" s="67" customFormat="1" customHeight="1" spans="7:7">
      <c r="G3609" s="262" t="str">
        <f t="shared" si="62"/>
        <v/>
      </c>
    </row>
    <row r="3610" s="67" customFormat="1" customHeight="1" spans="7:7">
      <c r="G3610" s="262" t="str">
        <f t="shared" si="62"/>
        <v/>
      </c>
    </row>
    <row r="3611" s="67" customFormat="1" customHeight="1" spans="7:7">
      <c r="G3611" s="262" t="str">
        <f t="shared" si="62"/>
        <v/>
      </c>
    </row>
    <row r="3612" s="67" customFormat="1" customHeight="1" spans="7:7">
      <c r="G3612" s="262" t="str">
        <f t="shared" si="62"/>
        <v/>
      </c>
    </row>
    <row r="3613" s="67" customFormat="1" customHeight="1" spans="7:7">
      <c r="G3613" s="262" t="str">
        <f t="shared" si="62"/>
        <v/>
      </c>
    </row>
    <row r="3614" s="67" customFormat="1" customHeight="1" spans="7:7">
      <c r="G3614" s="262" t="str">
        <f t="shared" si="62"/>
        <v/>
      </c>
    </row>
    <row r="3615" s="67" customFormat="1" customHeight="1" spans="7:7">
      <c r="G3615" s="262" t="str">
        <f t="shared" si="62"/>
        <v/>
      </c>
    </row>
    <row r="3616" s="67" customFormat="1" customHeight="1" spans="7:7">
      <c r="G3616" s="262" t="str">
        <f t="shared" si="62"/>
        <v/>
      </c>
    </row>
    <row r="3617" s="67" customFormat="1" customHeight="1" spans="7:7">
      <c r="G3617" s="262" t="str">
        <f t="shared" si="62"/>
        <v/>
      </c>
    </row>
    <row r="3618" s="67" customFormat="1" customHeight="1" spans="7:7">
      <c r="G3618" s="262" t="str">
        <f t="shared" si="62"/>
        <v/>
      </c>
    </row>
    <row r="3619" s="67" customFormat="1" customHeight="1" spans="7:7">
      <c r="G3619" s="262" t="str">
        <f t="shared" si="62"/>
        <v/>
      </c>
    </row>
    <row r="3620" s="67" customFormat="1" customHeight="1" spans="7:7">
      <c r="G3620" s="262" t="str">
        <f t="shared" si="62"/>
        <v/>
      </c>
    </row>
    <row r="3621" s="67" customFormat="1" customHeight="1" spans="7:7">
      <c r="G3621" s="262" t="str">
        <f t="shared" si="62"/>
        <v/>
      </c>
    </row>
    <row r="3622" s="67" customFormat="1" customHeight="1" spans="7:7">
      <c r="G3622" s="262" t="str">
        <f t="shared" si="62"/>
        <v/>
      </c>
    </row>
    <row r="3623" s="67" customFormat="1" customHeight="1" spans="7:7">
      <c r="G3623" s="262" t="str">
        <f t="shared" si="62"/>
        <v/>
      </c>
    </row>
    <row r="3624" s="67" customFormat="1" customHeight="1" spans="7:7">
      <c r="G3624" s="262" t="str">
        <f t="shared" si="62"/>
        <v/>
      </c>
    </row>
    <row r="3625" s="67" customFormat="1" customHeight="1" spans="7:7">
      <c r="G3625" s="262" t="str">
        <f t="shared" si="62"/>
        <v/>
      </c>
    </row>
    <row r="3626" s="67" customFormat="1" customHeight="1" spans="7:7">
      <c r="G3626" s="262" t="str">
        <f t="shared" si="62"/>
        <v/>
      </c>
    </row>
    <row r="3627" s="67" customFormat="1" customHeight="1" spans="7:7">
      <c r="G3627" s="262" t="str">
        <f t="shared" si="62"/>
        <v/>
      </c>
    </row>
    <row r="3628" s="67" customFormat="1" customHeight="1" spans="7:7">
      <c r="G3628" s="262" t="str">
        <f t="shared" si="62"/>
        <v/>
      </c>
    </row>
    <row r="3629" s="67" customFormat="1" customHeight="1" spans="7:7">
      <c r="G3629" s="262" t="str">
        <f t="shared" si="62"/>
        <v/>
      </c>
    </row>
    <row r="3630" s="67" customFormat="1" customHeight="1" spans="7:7">
      <c r="G3630" s="262" t="str">
        <f t="shared" si="62"/>
        <v/>
      </c>
    </row>
    <row r="3631" s="67" customFormat="1" customHeight="1" spans="7:7">
      <c r="G3631" s="262" t="str">
        <f t="shared" si="62"/>
        <v/>
      </c>
    </row>
    <row r="3632" s="67" customFormat="1" customHeight="1" spans="7:7">
      <c r="G3632" s="262" t="str">
        <f t="shared" si="62"/>
        <v/>
      </c>
    </row>
    <row r="3633" s="67" customFormat="1" customHeight="1" spans="7:7">
      <c r="G3633" s="262" t="str">
        <f t="shared" si="62"/>
        <v/>
      </c>
    </row>
    <row r="3634" s="67" customFormat="1" customHeight="1" spans="7:7">
      <c r="G3634" s="262" t="str">
        <f t="shared" si="62"/>
        <v/>
      </c>
    </row>
    <row r="3635" s="67" customFormat="1" customHeight="1" spans="7:7">
      <c r="G3635" s="262" t="str">
        <f t="shared" si="62"/>
        <v/>
      </c>
    </row>
    <row r="3636" s="67" customFormat="1" customHeight="1" spans="7:7">
      <c r="G3636" s="262" t="str">
        <f t="shared" si="62"/>
        <v/>
      </c>
    </row>
    <row r="3637" s="67" customFormat="1" customHeight="1" spans="7:7">
      <c r="G3637" s="262" t="str">
        <f t="shared" si="62"/>
        <v/>
      </c>
    </row>
    <row r="3638" s="67" customFormat="1" customHeight="1" spans="7:7">
      <c r="G3638" s="262" t="str">
        <f t="shared" si="62"/>
        <v/>
      </c>
    </row>
    <row r="3639" s="67" customFormat="1" customHeight="1" spans="7:7">
      <c r="G3639" s="262" t="str">
        <f t="shared" si="62"/>
        <v/>
      </c>
    </row>
    <row r="3640" s="67" customFormat="1" customHeight="1" spans="7:7">
      <c r="G3640" s="262" t="str">
        <f t="shared" si="62"/>
        <v/>
      </c>
    </row>
    <row r="3641" s="67" customFormat="1" customHeight="1" spans="7:7">
      <c r="G3641" s="262" t="str">
        <f t="shared" si="62"/>
        <v/>
      </c>
    </row>
    <row r="3642" s="67" customFormat="1" customHeight="1" spans="7:7">
      <c r="G3642" s="262" t="str">
        <f t="shared" si="62"/>
        <v/>
      </c>
    </row>
    <row r="3643" s="67" customFormat="1" customHeight="1" spans="7:7">
      <c r="G3643" s="262" t="str">
        <f t="shared" si="62"/>
        <v/>
      </c>
    </row>
    <row r="3644" s="67" customFormat="1" customHeight="1" spans="7:7">
      <c r="G3644" s="262" t="str">
        <f t="shared" si="62"/>
        <v/>
      </c>
    </row>
    <row r="3645" s="67" customFormat="1" customHeight="1" spans="7:7">
      <c r="G3645" s="262" t="str">
        <f t="shared" si="62"/>
        <v/>
      </c>
    </row>
    <row r="3646" s="67" customFormat="1" customHeight="1" spans="7:7">
      <c r="G3646" s="262" t="str">
        <f t="shared" si="62"/>
        <v/>
      </c>
    </row>
    <row r="3647" s="67" customFormat="1" customHeight="1" spans="7:7">
      <c r="G3647" s="262" t="str">
        <f t="shared" si="62"/>
        <v/>
      </c>
    </row>
    <row r="3648" s="67" customFormat="1" customHeight="1" spans="7:7">
      <c r="G3648" s="262" t="str">
        <f t="shared" si="62"/>
        <v/>
      </c>
    </row>
    <row r="3649" s="67" customFormat="1" customHeight="1" spans="7:7">
      <c r="G3649" s="262" t="str">
        <f t="shared" si="62"/>
        <v/>
      </c>
    </row>
    <row r="3650" s="67" customFormat="1" customHeight="1" spans="7:7">
      <c r="G3650" s="262" t="str">
        <f t="shared" ref="G3650:G3713" si="63">IF(H3650="","",IF(H3650=I3650,H3650,_xlfn.CONCAT(H3650,"-",I3650)))</f>
        <v/>
      </c>
    </row>
    <row r="3651" s="67" customFormat="1" customHeight="1" spans="7:7">
      <c r="G3651" s="262" t="str">
        <f t="shared" si="63"/>
        <v/>
      </c>
    </row>
    <row r="3652" s="67" customFormat="1" customHeight="1" spans="7:7">
      <c r="G3652" s="262" t="str">
        <f t="shared" si="63"/>
        <v/>
      </c>
    </row>
    <row r="3653" s="67" customFormat="1" customHeight="1" spans="7:7">
      <c r="G3653" s="262" t="str">
        <f t="shared" si="63"/>
        <v/>
      </c>
    </row>
    <row r="3654" s="67" customFormat="1" customHeight="1" spans="7:7">
      <c r="G3654" s="262" t="str">
        <f t="shared" si="63"/>
        <v/>
      </c>
    </row>
    <row r="3655" s="67" customFormat="1" customHeight="1" spans="7:7">
      <c r="G3655" s="262" t="str">
        <f t="shared" si="63"/>
        <v/>
      </c>
    </row>
    <row r="3656" s="67" customFormat="1" customHeight="1" spans="7:7">
      <c r="G3656" s="262" t="str">
        <f t="shared" si="63"/>
        <v/>
      </c>
    </row>
    <row r="3657" s="67" customFormat="1" customHeight="1" spans="7:7">
      <c r="G3657" s="262" t="str">
        <f t="shared" si="63"/>
        <v/>
      </c>
    </row>
    <row r="3658" s="67" customFormat="1" customHeight="1" spans="7:7">
      <c r="G3658" s="262" t="str">
        <f t="shared" si="63"/>
        <v/>
      </c>
    </row>
    <row r="3659" s="67" customFormat="1" customHeight="1" spans="7:7">
      <c r="G3659" s="262" t="str">
        <f t="shared" si="63"/>
        <v/>
      </c>
    </row>
    <row r="3660" s="67" customFormat="1" customHeight="1" spans="7:7">
      <c r="G3660" s="262" t="str">
        <f t="shared" si="63"/>
        <v/>
      </c>
    </row>
    <row r="3661" s="67" customFormat="1" customHeight="1" spans="7:7">
      <c r="G3661" s="262" t="str">
        <f t="shared" si="63"/>
        <v/>
      </c>
    </row>
    <row r="3662" s="67" customFormat="1" customHeight="1" spans="7:7">
      <c r="G3662" s="262" t="str">
        <f t="shared" si="63"/>
        <v/>
      </c>
    </row>
    <row r="3663" s="67" customFormat="1" customHeight="1" spans="7:7">
      <c r="G3663" s="262" t="str">
        <f t="shared" si="63"/>
        <v/>
      </c>
    </row>
    <row r="3664" s="67" customFormat="1" customHeight="1" spans="7:7">
      <c r="G3664" s="262" t="str">
        <f t="shared" si="63"/>
        <v/>
      </c>
    </row>
    <row r="3665" s="67" customFormat="1" customHeight="1" spans="7:7">
      <c r="G3665" s="262" t="str">
        <f t="shared" si="63"/>
        <v/>
      </c>
    </row>
    <row r="3666" s="67" customFormat="1" customHeight="1" spans="7:7">
      <c r="G3666" s="262" t="str">
        <f t="shared" si="63"/>
        <v/>
      </c>
    </row>
    <row r="3667" s="67" customFormat="1" customHeight="1" spans="7:7">
      <c r="G3667" s="262" t="str">
        <f t="shared" si="63"/>
        <v/>
      </c>
    </row>
    <row r="3668" s="67" customFormat="1" customHeight="1" spans="7:7">
      <c r="G3668" s="262" t="str">
        <f t="shared" si="63"/>
        <v/>
      </c>
    </row>
    <row r="3669" s="67" customFormat="1" customHeight="1" spans="7:7">
      <c r="G3669" s="262" t="str">
        <f t="shared" si="63"/>
        <v/>
      </c>
    </row>
    <row r="3670" s="67" customFormat="1" customHeight="1" spans="7:7">
      <c r="G3670" s="262" t="str">
        <f t="shared" si="63"/>
        <v/>
      </c>
    </row>
    <row r="3671" s="67" customFormat="1" customHeight="1" spans="7:7">
      <c r="G3671" s="262" t="str">
        <f t="shared" si="63"/>
        <v/>
      </c>
    </row>
    <row r="3672" s="67" customFormat="1" customHeight="1" spans="7:7">
      <c r="G3672" s="262" t="str">
        <f t="shared" si="63"/>
        <v/>
      </c>
    </row>
    <row r="3673" s="67" customFormat="1" customHeight="1" spans="7:7">
      <c r="G3673" s="262" t="str">
        <f t="shared" si="63"/>
        <v/>
      </c>
    </row>
    <row r="3674" s="67" customFormat="1" customHeight="1" spans="7:7">
      <c r="G3674" s="262" t="str">
        <f t="shared" si="63"/>
        <v/>
      </c>
    </row>
    <row r="3675" s="67" customFormat="1" customHeight="1" spans="7:7">
      <c r="G3675" s="262" t="str">
        <f t="shared" si="63"/>
        <v/>
      </c>
    </row>
    <row r="3676" s="67" customFormat="1" customHeight="1" spans="7:7">
      <c r="G3676" s="262" t="str">
        <f t="shared" si="63"/>
        <v/>
      </c>
    </row>
    <row r="3677" s="67" customFormat="1" customHeight="1" spans="7:7">
      <c r="G3677" s="262" t="str">
        <f t="shared" si="63"/>
        <v/>
      </c>
    </row>
    <row r="3678" s="67" customFormat="1" customHeight="1" spans="7:7">
      <c r="G3678" s="262" t="str">
        <f t="shared" si="63"/>
        <v/>
      </c>
    </row>
    <row r="3679" s="67" customFormat="1" customHeight="1" spans="7:7">
      <c r="G3679" s="262" t="str">
        <f t="shared" si="63"/>
        <v/>
      </c>
    </row>
    <row r="3680" s="67" customFormat="1" customHeight="1" spans="7:7">
      <c r="G3680" s="262" t="str">
        <f t="shared" si="63"/>
        <v/>
      </c>
    </row>
    <row r="3681" s="67" customFormat="1" customHeight="1" spans="7:7">
      <c r="G3681" s="262" t="str">
        <f t="shared" si="63"/>
        <v/>
      </c>
    </row>
    <row r="3682" s="67" customFormat="1" customHeight="1" spans="7:7">
      <c r="G3682" s="262" t="str">
        <f t="shared" si="63"/>
        <v/>
      </c>
    </row>
    <row r="3683" s="67" customFormat="1" customHeight="1" spans="7:7">
      <c r="G3683" s="262" t="str">
        <f t="shared" si="63"/>
        <v/>
      </c>
    </row>
    <row r="3684" s="67" customFormat="1" customHeight="1" spans="7:7">
      <c r="G3684" s="262" t="str">
        <f t="shared" si="63"/>
        <v/>
      </c>
    </row>
    <row r="3685" s="67" customFormat="1" customHeight="1" spans="7:7">
      <c r="G3685" s="262" t="str">
        <f t="shared" si="63"/>
        <v/>
      </c>
    </row>
    <row r="3686" s="67" customFormat="1" customHeight="1" spans="7:7">
      <c r="G3686" s="262" t="str">
        <f t="shared" si="63"/>
        <v/>
      </c>
    </row>
    <row r="3687" s="67" customFormat="1" customHeight="1" spans="7:7">
      <c r="G3687" s="262" t="str">
        <f t="shared" si="63"/>
        <v/>
      </c>
    </row>
    <row r="3688" s="67" customFormat="1" customHeight="1" spans="7:7">
      <c r="G3688" s="262" t="str">
        <f t="shared" si="63"/>
        <v/>
      </c>
    </row>
    <row r="3689" s="67" customFormat="1" customHeight="1" spans="7:7">
      <c r="G3689" s="262" t="str">
        <f t="shared" si="63"/>
        <v/>
      </c>
    </row>
    <row r="3690" s="67" customFormat="1" customHeight="1" spans="7:7">
      <c r="G3690" s="262" t="str">
        <f t="shared" si="63"/>
        <v/>
      </c>
    </row>
    <row r="3691" s="67" customFormat="1" customHeight="1" spans="7:7">
      <c r="G3691" s="262" t="str">
        <f t="shared" si="63"/>
        <v/>
      </c>
    </row>
    <row r="3692" s="67" customFormat="1" customHeight="1" spans="7:7">
      <c r="G3692" s="262" t="str">
        <f t="shared" si="63"/>
        <v/>
      </c>
    </row>
    <row r="3693" s="67" customFormat="1" customHeight="1" spans="7:7">
      <c r="G3693" s="262" t="str">
        <f t="shared" si="63"/>
        <v/>
      </c>
    </row>
    <row r="3694" s="67" customFormat="1" customHeight="1" spans="7:7">
      <c r="G3694" s="262" t="str">
        <f t="shared" si="63"/>
        <v/>
      </c>
    </row>
    <row r="3695" s="67" customFormat="1" customHeight="1" spans="7:7">
      <c r="G3695" s="262" t="str">
        <f t="shared" si="63"/>
        <v/>
      </c>
    </row>
    <row r="3696" s="67" customFormat="1" customHeight="1" spans="7:7">
      <c r="G3696" s="262" t="str">
        <f t="shared" si="63"/>
        <v/>
      </c>
    </row>
    <row r="3697" s="67" customFormat="1" customHeight="1" spans="7:7">
      <c r="G3697" s="262" t="str">
        <f t="shared" si="63"/>
        <v/>
      </c>
    </row>
    <row r="3698" s="67" customFormat="1" customHeight="1" spans="7:7">
      <c r="G3698" s="262" t="str">
        <f t="shared" si="63"/>
        <v/>
      </c>
    </row>
    <row r="3699" s="67" customFormat="1" customHeight="1" spans="7:7">
      <c r="G3699" s="262" t="str">
        <f t="shared" si="63"/>
        <v/>
      </c>
    </row>
    <row r="3700" s="67" customFormat="1" customHeight="1" spans="7:7">
      <c r="G3700" s="262" t="str">
        <f t="shared" si="63"/>
        <v/>
      </c>
    </row>
    <row r="3701" s="67" customFormat="1" customHeight="1" spans="7:7">
      <c r="G3701" s="262" t="str">
        <f t="shared" si="63"/>
        <v/>
      </c>
    </row>
    <row r="3702" s="67" customFormat="1" customHeight="1" spans="7:7">
      <c r="G3702" s="262" t="str">
        <f t="shared" si="63"/>
        <v/>
      </c>
    </row>
    <row r="3703" s="67" customFormat="1" customHeight="1" spans="7:7">
      <c r="G3703" s="262" t="str">
        <f t="shared" si="63"/>
        <v/>
      </c>
    </row>
    <row r="3704" s="67" customFormat="1" customHeight="1" spans="7:7">
      <c r="G3704" s="262" t="str">
        <f t="shared" si="63"/>
        <v/>
      </c>
    </row>
    <row r="3705" s="67" customFormat="1" customHeight="1" spans="7:7">
      <c r="G3705" s="262" t="str">
        <f t="shared" si="63"/>
        <v/>
      </c>
    </row>
    <row r="3706" s="67" customFormat="1" customHeight="1" spans="7:7">
      <c r="G3706" s="262" t="str">
        <f t="shared" si="63"/>
        <v/>
      </c>
    </row>
    <row r="3707" s="67" customFormat="1" customHeight="1" spans="7:7">
      <c r="G3707" s="262" t="str">
        <f t="shared" si="63"/>
        <v/>
      </c>
    </row>
    <row r="3708" s="67" customFormat="1" customHeight="1" spans="7:7">
      <c r="G3708" s="262" t="str">
        <f t="shared" si="63"/>
        <v/>
      </c>
    </row>
    <row r="3709" s="67" customFormat="1" customHeight="1" spans="7:7">
      <c r="G3709" s="262" t="str">
        <f t="shared" si="63"/>
        <v/>
      </c>
    </row>
    <row r="3710" s="67" customFormat="1" customHeight="1" spans="7:7">
      <c r="G3710" s="262" t="str">
        <f t="shared" si="63"/>
        <v/>
      </c>
    </row>
    <row r="3711" s="67" customFormat="1" customHeight="1" spans="7:7">
      <c r="G3711" s="262" t="str">
        <f t="shared" si="63"/>
        <v/>
      </c>
    </row>
    <row r="3712" s="67" customFormat="1" customHeight="1" spans="7:7">
      <c r="G3712" s="262" t="str">
        <f t="shared" si="63"/>
        <v/>
      </c>
    </row>
    <row r="3713" s="67" customFormat="1" customHeight="1" spans="7:7">
      <c r="G3713" s="262" t="str">
        <f t="shared" si="63"/>
        <v/>
      </c>
    </row>
    <row r="3714" s="67" customFormat="1" customHeight="1" spans="7:7">
      <c r="G3714" s="262" t="str">
        <f t="shared" ref="G3714:G3777" si="64">IF(H3714="","",IF(H3714=I3714,H3714,_xlfn.CONCAT(H3714,"-",I3714)))</f>
        <v/>
      </c>
    </row>
    <row r="3715" s="67" customFormat="1" customHeight="1" spans="7:7">
      <c r="G3715" s="262" t="str">
        <f t="shared" si="64"/>
        <v/>
      </c>
    </row>
    <row r="3716" s="67" customFormat="1" customHeight="1" spans="7:7">
      <c r="G3716" s="262" t="str">
        <f t="shared" si="64"/>
        <v/>
      </c>
    </row>
    <row r="3717" s="67" customFormat="1" customHeight="1" spans="7:7">
      <c r="G3717" s="262" t="str">
        <f t="shared" si="64"/>
        <v/>
      </c>
    </row>
    <row r="3718" s="67" customFormat="1" customHeight="1" spans="7:7">
      <c r="G3718" s="262" t="str">
        <f t="shared" si="64"/>
        <v/>
      </c>
    </row>
    <row r="3719" s="67" customFormat="1" customHeight="1" spans="7:7">
      <c r="G3719" s="262" t="str">
        <f t="shared" si="64"/>
        <v/>
      </c>
    </row>
    <row r="3720" s="67" customFormat="1" customHeight="1" spans="7:7">
      <c r="G3720" s="262" t="str">
        <f t="shared" si="64"/>
        <v/>
      </c>
    </row>
    <row r="3721" s="67" customFormat="1" customHeight="1" spans="7:7">
      <c r="G3721" s="262" t="str">
        <f t="shared" si="64"/>
        <v/>
      </c>
    </row>
    <row r="3722" s="67" customFormat="1" customHeight="1" spans="7:7">
      <c r="G3722" s="262" t="str">
        <f t="shared" si="64"/>
        <v/>
      </c>
    </row>
    <row r="3723" s="67" customFormat="1" customHeight="1" spans="7:7">
      <c r="G3723" s="262" t="str">
        <f t="shared" si="64"/>
        <v/>
      </c>
    </row>
    <row r="3724" s="67" customFormat="1" customHeight="1" spans="7:7">
      <c r="G3724" s="262" t="str">
        <f t="shared" si="64"/>
        <v/>
      </c>
    </row>
    <row r="3725" s="67" customFormat="1" customHeight="1" spans="7:7">
      <c r="G3725" s="262" t="str">
        <f t="shared" si="64"/>
        <v/>
      </c>
    </row>
    <row r="3726" s="67" customFormat="1" customHeight="1" spans="7:7">
      <c r="G3726" s="262" t="str">
        <f t="shared" si="64"/>
        <v/>
      </c>
    </row>
    <row r="3727" s="67" customFormat="1" customHeight="1" spans="7:7">
      <c r="G3727" s="262" t="str">
        <f t="shared" si="64"/>
        <v/>
      </c>
    </row>
    <row r="3728" s="67" customFormat="1" customHeight="1" spans="7:7">
      <c r="G3728" s="262" t="str">
        <f t="shared" si="64"/>
        <v/>
      </c>
    </row>
    <row r="3729" s="67" customFormat="1" customHeight="1" spans="7:7">
      <c r="G3729" s="262" t="str">
        <f t="shared" si="64"/>
        <v/>
      </c>
    </row>
    <row r="3730" s="67" customFormat="1" customHeight="1" spans="7:7">
      <c r="G3730" s="262" t="str">
        <f t="shared" si="64"/>
        <v/>
      </c>
    </row>
    <row r="3731" s="67" customFormat="1" customHeight="1" spans="7:7">
      <c r="G3731" s="262" t="str">
        <f t="shared" si="64"/>
        <v/>
      </c>
    </row>
    <row r="3732" s="67" customFormat="1" customHeight="1" spans="7:7">
      <c r="G3732" s="262" t="str">
        <f t="shared" si="64"/>
        <v/>
      </c>
    </row>
    <row r="3733" s="67" customFormat="1" customHeight="1" spans="7:7">
      <c r="G3733" s="262" t="str">
        <f t="shared" si="64"/>
        <v/>
      </c>
    </row>
    <row r="3734" s="67" customFormat="1" customHeight="1" spans="7:7">
      <c r="G3734" s="262" t="str">
        <f t="shared" si="64"/>
        <v/>
      </c>
    </row>
    <row r="3735" s="67" customFormat="1" customHeight="1" spans="7:7">
      <c r="G3735" s="262" t="str">
        <f t="shared" si="64"/>
        <v/>
      </c>
    </row>
    <row r="3736" s="67" customFormat="1" customHeight="1" spans="7:7">
      <c r="G3736" s="262" t="str">
        <f t="shared" si="64"/>
        <v/>
      </c>
    </row>
    <row r="3737" s="67" customFormat="1" customHeight="1" spans="7:7">
      <c r="G3737" s="262" t="str">
        <f t="shared" si="64"/>
        <v/>
      </c>
    </row>
    <row r="3738" s="67" customFormat="1" customHeight="1" spans="7:7">
      <c r="G3738" s="262" t="str">
        <f t="shared" si="64"/>
        <v/>
      </c>
    </row>
    <row r="3739" s="67" customFormat="1" customHeight="1" spans="7:7">
      <c r="G3739" s="262" t="str">
        <f t="shared" si="64"/>
        <v/>
      </c>
    </row>
    <row r="3740" s="67" customFormat="1" customHeight="1" spans="7:7">
      <c r="G3740" s="262" t="str">
        <f t="shared" si="64"/>
        <v/>
      </c>
    </row>
    <row r="3741" s="67" customFormat="1" customHeight="1" spans="7:7">
      <c r="G3741" s="262" t="str">
        <f t="shared" si="64"/>
        <v/>
      </c>
    </row>
    <row r="3742" s="67" customFormat="1" customHeight="1" spans="7:7">
      <c r="G3742" s="262" t="str">
        <f t="shared" si="64"/>
        <v/>
      </c>
    </row>
    <row r="3743" s="67" customFormat="1" customHeight="1" spans="7:7">
      <c r="G3743" s="262" t="str">
        <f t="shared" si="64"/>
        <v/>
      </c>
    </row>
    <row r="3744" s="67" customFormat="1" customHeight="1" spans="7:7">
      <c r="G3744" s="262" t="str">
        <f t="shared" si="64"/>
        <v/>
      </c>
    </row>
    <row r="3745" s="67" customFormat="1" customHeight="1" spans="7:7">
      <c r="G3745" s="262" t="str">
        <f t="shared" si="64"/>
        <v/>
      </c>
    </row>
    <row r="3746" s="67" customFormat="1" customHeight="1" spans="7:7">
      <c r="G3746" s="262" t="str">
        <f t="shared" si="64"/>
        <v/>
      </c>
    </row>
    <row r="3747" s="67" customFormat="1" customHeight="1" spans="7:7">
      <c r="G3747" s="262" t="str">
        <f t="shared" si="64"/>
        <v/>
      </c>
    </row>
    <row r="3748" s="67" customFormat="1" customHeight="1" spans="7:7">
      <c r="G3748" s="262" t="str">
        <f t="shared" si="64"/>
        <v/>
      </c>
    </row>
    <row r="3749" s="67" customFormat="1" customHeight="1" spans="7:7">
      <c r="G3749" s="262" t="str">
        <f t="shared" si="64"/>
        <v/>
      </c>
    </row>
    <row r="3750" s="67" customFormat="1" customHeight="1" spans="7:7">
      <c r="G3750" s="262" t="str">
        <f t="shared" si="64"/>
        <v/>
      </c>
    </row>
    <row r="3751" s="67" customFormat="1" customHeight="1" spans="7:7">
      <c r="G3751" s="262" t="str">
        <f t="shared" si="64"/>
        <v/>
      </c>
    </row>
    <row r="3752" s="67" customFormat="1" customHeight="1" spans="7:7">
      <c r="G3752" s="262" t="str">
        <f t="shared" si="64"/>
        <v/>
      </c>
    </row>
    <row r="3753" s="67" customFormat="1" customHeight="1" spans="7:7">
      <c r="G3753" s="262" t="str">
        <f t="shared" si="64"/>
        <v/>
      </c>
    </row>
    <row r="3754" s="67" customFormat="1" customHeight="1" spans="7:7">
      <c r="G3754" s="262" t="str">
        <f t="shared" si="64"/>
        <v/>
      </c>
    </row>
    <row r="3755" s="67" customFormat="1" customHeight="1" spans="7:7">
      <c r="G3755" s="262" t="str">
        <f t="shared" si="64"/>
        <v/>
      </c>
    </row>
    <row r="3756" s="67" customFormat="1" customHeight="1" spans="7:7">
      <c r="G3756" s="262" t="str">
        <f t="shared" si="64"/>
        <v/>
      </c>
    </row>
    <row r="3757" s="67" customFormat="1" customHeight="1" spans="7:7">
      <c r="G3757" s="262" t="str">
        <f t="shared" si="64"/>
        <v/>
      </c>
    </row>
    <row r="3758" s="67" customFormat="1" customHeight="1" spans="7:7">
      <c r="G3758" s="262" t="str">
        <f t="shared" si="64"/>
        <v/>
      </c>
    </row>
    <row r="3759" s="67" customFormat="1" customHeight="1" spans="7:7">
      <c r="G3759" s="262" t="str">
        <f t="shared" si="64"/>
        <v/>
      </c>
    </row>
    <row r="3760" s="67" customFormat="1" customHeight="1" spans="7:7">
      <c r="G3760" s="262" t="str">
        <f t="shared" si="64"/>
        <v/>
      </c>
    </row>
    <row r="3761" s="67" customFormat="1" customHeight="1" spans="7:7">
      <c r="G3761" s="262" t="str">
        <f t="shared" si="64"/>
        <v/>
      </c>
    </row>
    <row r="3762" s="67" customFormat="1" customHeight="1" spans="7:7">
      <c r="G3762" s="262" t="str">
        <f t="shared" si="64"/>
        <v/>
      </c>
    </row>
    <row r="3763" s="67" customFormat="1" customHeight="1" spans="7:7">
      <c r="G3763" s="262" t="str">
        <f t="shared" si="64"/>
        <v/>
      </c>
    </row>
    <row r="3764" s="67" customFormat="1" customHeight="1" spans="7:7">
      <c r="G3764" s="262" t="str">
        <f t="shared" si="64"/>
        <v/>
      </c>
    </row>
    <row r="3765" s="67" customFormat="1" customHeight="1" spans="7:7">
      <c r="G3765" s="262" t="str">
        <f t="shared" si="64"/>
        <v/>
      </c>
    </row>
    <row r="3766" s="67" customFormat="1" customHeight="1" spans="7:7">
      <c r="G3766" s="262" t="str">
        <f t="shared" si="64"/>
        <v/>
      </c>
    </row>
    <row r="3767" s="67" customFormat="1" customHeight="1" spans="7:7">
      <c r="G3767" s="262" t="str">
        <f t="shared" si="64"/>
        <v/>
      </c>
    </row>
    <row r="3768" s="67" customFormat="1" customHeight="1" spans="7:7">
      <c r="G3768" s="262" t="str">
        <f t="shared" si="64"/>
        <v/>
      </c>
    </row>
    <row r="3769" s="67" customFormat="1" customHeight="1" spans="7:7">
      <c r="G3769" s="262" t="str">
        <f t="shared" si="64"/>
        <v/>
      </c>
    </row>
    <row r="3770" s="67" customFormat="1" customHeight="1" spans="7:7">
      <c r="G3770" s="262" t="str">
        <f t="shared" si="64"/>
        <v/>
      </c>
    </row>
    <row r="3771" s="67" customFormat="1" customHeight="1" spans="7:7">
      <c r="G3771" s="262" t="str">
        <f t="shared" si="64"/>
        <v/>
      </c>
    </row>
    <row r="3772" s="67" customFormat="1" customHeight="1" spans="7:7">
      <c r="G3772" s="262" t="str">
        <f t="shared" si="64"/>
        <v/>
      </c>
    </row>
    <row r="3773" s="67" customFormat="1" customHeight="1" spans="7:7">
      <c r="G3773" s="262" t="str">
        <f t="shared" si="64"/>
        <v/>
      </c>
    </row>
    <row r="3774" s="67" customFormat="1" customHeight="1" spans="7:7">
      <c r="G3774" s="262" t="str">
        <f t="shared" si="64"/>
        <v/>
      </c>
    </row>
    <row r="3775" s="67" customFormat="1" customHeight="1" spans="7:7">
      <c r="G3775" s="262" t="str">
        <f t="shared" si="64"/>
        <v/>
      </c>
    </row>
    <row r="3776" s="67" customFormat="1" customHeight="1" spans="7:7">
      <c r="G3776" s="262" t="str">
        <f t="shared" si="64"/>
        <v/>
      </c>
    </row>
    <row r="3777" s="67" customFormat="1" customHeight="1" spans="7:7">
      <c r="G3777" s="262" t="str">
        <f t="shared" si="64"/>
        <v/>
      </c>
    </row>
    <row r="3778" s="67" customFormat="1" customHeight="1" spans="7:7">
      <c r="G3778" s="262" t="str">
        <f t="shared" ref="G3778:G3841" si="65">IF(H3778="","",IF(H3778=I3778,H3778,_xlfn.CONCAT(H3778,"-",I3778)))</f>
        <v/>
      </c>
    </row>
    <row r="3779" s="67" customFormat="1" customHeight="1" spans="7:7">
      <c r="G3779" s="262" t="str">
        <f t="shared" si="65"/>
        <v/>
      </c>
    </row>
    <row r="3780" s="67" customFormat="1" customHeight="1" spans="7:7">
      <c r="G3780" s="262" t="str">
        <f t="shared" si="65"/>
        <v/>
      </c>
    </row>
    <row r="3781" s="67" customFormat="1" customHeight="1" spans="7:7">
      <c r="G3781" s="262" t="str">
        <f t="shared" si="65"/>
        <v/>
      </c>
    </row>
    <row r="3782" s="67" customFormat="1" customHeight="1" spans="7:7">
      <c r="G3782" s="262" t="str">
        <f t="shared" si="65"/>
        <v/>
      </c>
    </row>
    <row r="3783" s="67" customFormat="1" customHeight="1" spans="7:7">
      <c r="G3783" s="262" t="str">
        <f t="shared" si="65"/>
        <v/>
      </c>
    </row>
    <row r="3784" s="67" customFormat="1" customHeight="1" spans="7:7">
      <c r="G3784" s="262" t="str">
        <f t="shared" si="65"/>
        <v/>
      </c>
    </row>
    <row r="3785" s="67" customFormat="1" customHeight="1" spans="7:7">
      <c r="G3785" s="262" t="str">
        <f t="shared" si="65"/>
        <v/>
      </c>
    </row>
    <row r="3786" s="67" customFormat="1" customHeight="1" spans="7:7">
      <c r="G3786" s="262" t="str">
        <f t="shared" si="65"/>
        <v/>
      </c>
    </row>
    <row r="3787" s="67" customFormat="1" customHeight="1" spans="7:7">
      <c r="G3787" s="262" t="str">
        <f t="shared" si="65"/>
        <v/>
      </c>
    </row>
    <row r="3788" s="67" customFormat="1" customHeight="1" spans="7:7">
      <c r="G3788" s="262" t="str">
        <f t="shared" si="65"/>
        <v/>
      </c>
    </row>
    <row r="3789" s="67" customFormat="1" customHeight="1" spans="7:7">
      <c r="G3789" s="262" t="str">
        <f t="shared" si="65"/>
        <v/>
      </c>
    </row>
    <row r="3790" s="67" customFormat="1" customHeight="1" spans="7:7">
      <c r="G3790" s="262" t="str">
        <f t="shared" si="65"/>
        <v/>
      </c>
    </row>
    <row r="3791" s="67" customFormat="1" customHeight="1" spans="7:7">
      <c r="G3791" s="262" t="str">
        <f t="shared" si="65"/>
        <v/>
      </c>
    </row>
    <row r="3792" s="67" customFormat="1" customHeight="1" spans="7:7">
      <c r="G3792" s="262" t="str">
        <f t="shared" si="65"/>
        <v/>
      </c>
    </row>
    <row r="3793" s="67" customFormat="1" customHeight="1" spans="7:7">
      <c r="G3793" s="262" t="str">
        <f t="shared" si="65"/>
        <v/>
      </c>
    </row>
    <row r="3794" s="67" customFormat="1" customHeight="1" spans="7:7">
      <c r="G3794" s="262" t="str">
        <f t="shared" si="65"/>
        <v/>
      </c>
    </row>
    <row r="3795" s="67" customFormat="1" customHeight="1" spans="7:7">
      <c r="G3795" s="262" t="str">
        <f t="shared" si="65"/>
        <v/>
      </c>
    </row>
    <row r="3796" s="67" customFormat="1" customHeight="1" spans="7:7">
      <c r="G3796" s="262" t="str">
        <f t="shared" si="65"/>
        <v/>
      </c>
    </row>
    <row r="3797" s="67" customFormat="1" customHeight="1" spans="7:7">
      <c r="G3797" s="262" t="str">
        <f t="shared" si="65"/>
        <v/>
      </c>
    </row>
    <row r="3798" s="67" customFormat="1" customHeight="1" spans="7:7">
      <c r="G3798" s="262" t="str">
        <f t="shared" si="65"/>
        <v/>
      </c>
    </row>
    <row r="3799" s="67" customFormat="1" customHeight="1" spans="7:7">
      <c r="G3799" s="262" t="str">
        <f t="shared" si="65"/>
        <v/>
      </c>
    </row>
    <row r="3800" s="67" customFormat="1" customHeight="1" spans="7:7">
      <c r="G3800" s="262" t="str">
        <f t="shared" si="65"/>
        <v/>
      </c>
    </row>
    <row r="3801" s="67" customFormat="1" customHeight="1" spans="7:7">
      <c r="G3801" s="262" t="str">
        <f t="shared" si="65"/>
        <v/>
      </c>
    </row>
    <row r="3802" s="67" customFormat="1" customHeight="1" spans="7:7">
      <c r="G3802" s="262" t="str">
        <f t="shared" si="65"/>
        <v/>
      </c>
    </row>
    <row r="3803" s="67" customFormat="1" customHeight="1" spans="7:7">
      <c r="G3803" s="262" t="str">
        <f t="shared" si="65"/>
        <v/>
      </c>
    </row>
    <row r="3804" s="67" customFormat="1" customHeight="1" spans="7:7">
      <c r="G3804" s="262" t="str">
        <f t="shared" si="65"/>
        <v/>
      </c>
    </row>
    <row r="3805" s="67" customFormat="1" customHeight="1" spans="7:7">
      <c r="G3805" s="262" t="str">
        <f t="shared" si="65"/>
        <v/>
      </c>
    </row>
    <row r="3806" s="67" customFormat="1" customHeight="1" spans="7:7">
      <c r="G3806" s="262" t="str">
        <f t="shared" si="65"/>
        <v/>
      </c>
    </row>
    <row r="3807" s="67" customFormat="1" customHeight="1" spans="7:7">
      <c r="G3807" s="262" t="str">
        <f t="shared" si="65"/>
        <v/>
      </c>
    </row>
    <row r="3808" s="67" customFormat="1" customHeight="1" spans="7:7">
      <c r="G3808" s="262" t="str">
        <f t="shared" si="65"/>
        <v/>
      </c>
    </row>
    <row r="3809" s="67" customFormat="1" customHeight="1" spans="7:7">
      <c r="G3809" s="262" t="str">
        <f t="shared" si="65"/>
        <v/>
      </c>
    </row>
    <row r="3810" s="67" customFormat="1" customHeight="1" spans="7:7">
      <c r="G3810" s="262" t="str">
        <f t="shared" si="65"/>
        <v/>
      </c>
    </row>
    <row r="3811" s="67" customFormat="1" customHeight="1" spans="7:7">
      <c r="G3811" s="262" t="str">
        <f t="shared" si="65"/>
        <v/>
      </c>
    </row>
    <row r="3812" s="67" customFormat="1" customHeight="1" spans="7:7">
      <c r="G3812" s="262" t="str">
        <f t="shared" si="65"/>
        <v/>
      </c>
    </row>
    <row r="3813" s="67" customFormat="1" customHeight="1" spans="7:7">
      <c r="G3813" s="262" t="str">
        <f t="shared" si="65"/>
        <v/>
      </c>
    </row>
    <row r="3814" s="67" customFormat="1" customHeight="1" spans="7:7">
      <c r="G3814" s="262" t="str">
        <f t="shared" si="65"/>
        <v/>
      </c>
    </row>
    <row r="3815" s="67" customFormat="1" customHeight="1" spans="7:7">
      <c r="G3815" s="262" t="str">
        <f t="shared" si="65"/>
        <v/>
      </c>
    </row>
    <row r="3816" s="67" customFormat="1" customHeight="1" spans="7:7">
      <c r="G3816" s="262" t="str">
        <f t="shared" si="65"/>
        <v/>
      </c>
    </row>
    <row r="3817" s="67" customFormat="1" customHeight="1" spans="7:7">
      <c r="G3817" s="262" t="str">
        <f t="shared" si="65"/>
        <v/>
      </c>
    </row>
    <row r="3818" s="67" customFormat="1" customHeight="1" spans="7:7">
      <c r="G3818" s="262" t="str">
        <f t="shared" si="65"/>
        <v/>
      </c>
    </row>
    <row r="3819" s="67" customFormat="1" customHeight="1" spans="7:7">
      <c r="G3819" s="262" t="str">
        <f t="shared" si="65"/>
        <v/>
      </c>
    </row>
    <row r="3820" s="67" customFormat="1" customHeight="1" spans="7:7">
      <c r="G3820" s="262" t="str">
        <f t="shared" si="65"/>
        <v/>
      </c>
    </row>
    <row r="3821" s="67" customFormat="1" customHeight="1" spans="7:7">
      <c r="G3821" s="262" t="str">
        <f t="shared" si="65"/>
        <v/>
      </c>
    </row>
    <row r="3822" s="67" customFormat="1" customHeight="1" spans="7:7">
      <c r="G3822" s="262" t="str">
        <f t="shared" si="65"/>
        <v/>
      </c>
    </row>
    <row r="3823" s="67" customFormat="1" customHeight="1" spans="7:7">
      <c r="G3823" s="262" t="str">
        <f t="shared" si="65"/>
        <v/>
      </c>
    </row>
    <row r="3824" s="67" customFormat="1" customHeight="1" spans="7:7">
      <c r="G3824" s="262" t="str">
        <f t="shared" si="65"/>
        <v/>
      </c>
    </row>
    <row r="3825" s="67" customFormat="1" customHeight="1" spans="7:7">
      <c r="G3825" s="262" t="str">
        <f t="shared" si="65"/>
        <v/>
      </c>
    </row>
    <row r="3826" s="67" customFormat="1" customHeight="1" spans="7:7">
      <c r="G3826" s="262" t="str">
        <f t="shared" si="65"/>
        <v/>
      </c>
    </row>
    <row r="3827" s="67" customFormat="1" customHeight="1" spans="7:7">
      <c r="G3827" s="262" t="str">
        <f t="shared" si="65"/>
        <v/>
      </c>
    </row>
    <row r="3828" s="67" customFormat="1" customHeight="1" spans="7:7">
      <c r="G3828" s="262" t="str">
        <f t="shared" si="65"/>
        <v/>
      </c>
    </row>
    <row r="3829" s="67" customFormat="1" customHeight="1" spans="7:7">
      <c r="G3829" s="262" t="str">
        <f t="shared" si="65"/>
        <v/>
      </c>
    </row>
    <row r="3830" s="67" customFormat="1" customHeight="1" spans="7:7">
      <c r="G3830" s="262" t="str">
        <f t="shared" si="65"/>
        <v/>
      </c>
    </row>
    <row r="3831" s="67" customFormat="1" customHeight="1" spans="7:7">
      <c r="G3831" s="262" t="str">
        <f t="shared" si="65"/>
        <v/>
      </c>
    </row>
    <row r="3832" s="67" customFormat="1" customHeight="1" spans="7:7">
      <c r="G3832" s="262" t="str">
        <f t="shared" si="65"/>
        <v/>
      </c>
    </row>
    <row r="3833" s="67" customFormat="1" customHeight="1" spans="7:7">
      <c r="G3833" s="262" t="str">
        <f t="shared" si="65"/>
        <v/>
      </c>
    </row>
    <row r="3834" s="67" customFormat="1" customHeight="1" spans="7:7">
      <c r="G3834" s="262" t="str">
        <f t="shared" si="65"/>
        <v/>
      </c>
    </row>
    <row r="3835" s="67" customFormat="1" customHeight="1" spans="7:7">
      <c r="G3835" s="262" t="str">
        <f t="shared" si="65"/>
        <v/>
      </c>
    </row>
    <row r="3836" s="67" customFormat="1" customHeight="1" spans="7:7">
      <c r="G3836" s="262" t="str">
        <f t="shared" si="65"/>
        <v/>
      </c>
    </row>
    <row r="3837" s="67" customFormat="1" customHeight="1" spans="7:7">
      <c r="G3837" s="262" t="str">
        <f t="shared" si="65"/>
        <v/>
      </c>
    </row>
    <row r="3838" s="67" customFormat="1" customHeight="1" spans="7:7">
      <c r="G3838" s="262" t="str">
        <f t="shared" si="65"/>
        <v/>
      </c>
    </row>
    <row r="3839" s="67" customFormat="1" customHeight="1" spans="7:7">
      <c r="G3839" s="262" t="str">
        <f t="shared" si="65"/>
        <v/>
      </c>
    </row>
    <row r="3840" s="67" customFormat="1" customHeight="1" spans="7:7">
      <c r="G3840" s="262" t="str">
        <f t="shared" si="65"/>
        <v/>
      </c>
    </row>
    <row r="3841" s="67" customFormat="1" customHeight="1" spans="7:7">
      <c r="G3841" s="262" t="str">
        <f t="shared" si="65"/>
        <v/>
      </c>
    </row>
    <row r="3842" s="67" customFormat="1" customHeight="1" spans="7:7">
      <c r="G3842" s="262" t="str">
        <f t="shared" ref="G3842:G3905" si="66">IF(H3842="","",IF(H3842=I3842,H3842,_xlfn.CONCAT(H3842,"-",I3842)))</f>
        <v/>
      </c>
    </row>
    <row r="3843" s="67" customFormat="1" customHeight="1" spans="7:7">
      <c r="G3843" s="262" t="str">
        <f t="shared" si="66"/>
        <v/>
      </c>
    </row>
    <row r="3844" s="67" customFormat="1" customHeight="1" spans="7:7">
      <c r="G3844" s="262" t="str">
        <f t="shared" si="66"/>
        <v/>
      </c>
    </row>
    <row r="3845" s="67" customFormat="1" customHeight="1" spans="7:7">
      <c r="G3845" s="262" t="str">
        <f t="shared" si="66"/>
        <v/>
      </c>
    </row>
    <row r="3846" s="67" customFormat="1" customHeight="1" spans="7:7">
      <c r="G3846" s="262" t="str">
        <f t="shared" si="66"/>
        <v/>
      </c>
    </row>
    <row r="3847" s="67" customFormat="1" customHeight="1" spans="7:7">
      <c r="G3847" s="262" t="str">
        <f t="shared" si="66"/>
        <v/>
      </c>
    </row>
    <row r="3848" s="67" customFormat="1" customHeight="1" spans="7:7">
      <c r="G3848" s="262" t="str">
        <f t="shared" si="66"/>
        <v/>
      </c>
    </row>
    <row r="3849" s="67" customFormat="1" customHeight="1" spans="7:7">
      <c r="G3849" s="262" t="str">
        <f t="shared" si="66"/>
        <v/>
      </c>
    </row>
    <row r="3850" s="67" customFormat="1" customHeight="1" spans="7:7">
      <c r="G3850" s="262" t="str">
        <f t="shared" si="66"/>
        <v/>
      </c>
    </row>
    <row r="3851" s="67" customFormat="1" customHeight="1" spans="7:7">
      <c r="G3851" s="262" t="str">
        <f t="shared" si="66"/>
        <v/>
      </c>
    </row>
    <row r="3852" s="67" customFormat="1" customHeight="1" spans="7:7">
      <c r="G3852" s="262" t="str">
        <f t="shared" si="66"/>
        <v/>
      </c>
    </row>
    <row r="3853" s="67" customFormat="1" customHeight="1" spans="7:7">
      <c r="G3853" s="262" t="str">
        <f t="shared" si="66"/>
        <v/>
      </c>
    </row>
    <row r="3854" s="67" customFormat="1" customHeight="1" spans="7:7">
      <c r="G3854" s="262" t="str">
        <f t="shared" si="66"/>
        <v/>
      </c>
    </row>
    <row r="3855" s="67" customFormat="1" customHeight="1" spans="7:7">
      <c r="G3855" s="262" t="str">
        <f t="shared" si="66"/>
        <v/>
      </c>
    </row>
    <row r="3856" s="67" customFormat="1" customHeight="1" spans="7:7">
      <c r="G3856" s="262" t="str">
        <f t="shared" si="66"/>
        <v/>
      </c>
    </row>
    <row r="3857" s="67" customFormat="1" customHeight="1" spans="7:7">
      <c r="G3857" s="262" t="str">
        <f t="shared" si="66"/>
        <v/>
      </c>
    </row>
    <row r="3858" s="67" customFormat="1" customHeight="1" spans="7:7">
      <c r="G3858" s="262" t="str">
        <f t="shared" si="66"/>
        <v/>
      </c>
    </row>
    <row r="3859" s="67" customFormat="1" customHeight="1" spans="7:7">
      <c r="G3859" s="262" t="str">
        <f t="shared" si="66"/>
        <v/>
      </c>
    </row>
    <row r="3860" s="67" customFormat="1" customHeight="1" spans="7:7">
      <c r="G3860" s="262" t="str">
        <f t="shared" si="66"/>
        <v/>
      </c>
    </row>
    <row r="3861" s="67" customFormat="1" customHeight="1" spans="7:7">
      <c r="G3861" s="262" t="str">
        <f t="shared" si="66"/>
        <v/>
      </c>
    </row>
    <row r="3862" s="67" customFormat="1" customHeight="1" spans="7:7">
      <c r="G3862" s="262" t="str">
        <f t="shared" si="66"/>
        <v/>
      </c>
    </row>
    <row r="3863" s="67" customFormat="1" customHeight="1" spans="7:7">
      <c r="G3863" s="262" t="str">
        <f t="shared" si="66"/>
        <v/>
      </c>
    </row>
    <row r="3864" s="67" customFormat="1" customHeight="1" spans="7:7">
      <c r="G3864" s="262" t="str">
        <f t="shared" si="66"/>
        <v/>
      </c>
    </row>
    <row r="3865" s="67" customFormat="1" customHeight="1" spans="7:7">
      <c r="G3865" s="262" t="str">
        <f t="shared" si="66"/>
        <v/>
      </c>
    </row>
    <row r="3866" s="67" customFormat="1" customHeight="1" spans="7:7">
      <c r="G3866" s="262" t="str">
        <f t="shared" si="66"/>
        <v/>
      </c>
    </row>
    <row r="3867" s="67" customFormat="1" customHeight="1" spans="7:7">
      <c r="G3867" s="262" t="str">
        <f t="shared" si="66"/>
        <v/>
      </c>
    </row>
    <row r="3868" s="67" customFormat="1" customHeight="1" spans="7:7">
      <c r="G3868" s="262" t="str">
        <f t="shared" si="66"/>
        <v/>
      </c>
    </row>
    <row r="3869" s="67" customFormat="1" customHeight="1" spans="7:7">
      <c r="G3869" s="262" t="str">
        <f t="shared" si="66"/>
        <v/>
      </c>
    </row>
    <row r="3870" s="67" customFormat="1" customHeight="1" spans="7:7">
      <c r="G3870" s="262" t="str">
        <f t="shared" si="66"/>
        <v/>
      </c>
    </row>
    <row r="3871" s="67" customFormat="1" customHeight="1" spans="7:7">
      <c r="G3871" s="262" t="str">
        <f t="shared" si="66"/>
        <v/>
      </c>
    </row>
    <row r="3872" s="67" customFormat="1" customHeight="1" spans="7:7">
      <c r="G3872" s="262" t="str">
        <f t="shared" si="66"/>
        <v/>
      </c>
    </row>
    <row r="3873" s="67" customFormat="1" customHeight="1" spans="7:7">
      <c r="G3873" s="262" t="str">
        <f t="shared" si="66"/>
        <v/>
      </c>
    </row>
    <row r="3874" s="67" customFormat="1" customHeight="1" spans="7:7">
      <c r="G3874" s="262" t="str">
        <f t="shared" si="66"/>
        <v/>
      </c>
    </row>
    <row r="3875" s="67" customFormat="1" customHeight="1" spans="7:7">
      <c r="G3875" s="262" t="str">
        <f t="shared" si="66"/>
        <v/>
      </c>
    </row>
    <row r="3876" s="67" customFormat="1" customHeight="1" spans="7:7">
      <c r="G3876" s="262" t="str">
        <f t="shared" si="66"/>
        <v/>
      </c>
    </row>
    <row r="3877" s="67" customFormat="1" customHeight="1" spans="7:7">
      <c r="G3877" s="262" t="str">
        <f t="shared" si="66"/>
        <v/>
      </c>
    </row>
    <row r="3878" s="67" customFormat="1" customHeight="1" spans="7:7">
      <c r="G3878" s="262" t="str">
        <f t="shared" si="66"/>
        <v/>
      </c>
    </row>
    <row r="3879" s="67" customFormat="1" customHeight="1" spans="7:7">
      <c r="G3879" s="262" t="str">
        <f t="shared" si="66"/>
        <v/>
      </c>
    </row>
    <row r="3880" s="67" customFormat="1" customHeight="1" spans="7:7">
      <c r="G3880" s="262" t="str">
        <f t="shared" si="66"/>
        <v/>
      </c>
    </row>
    <row r="3881" s="67" customFormat="1" customHeight="1" spans="7:7">
      <c r="G3881" s="262" t="str">
        <f t="shared" si="66"/>
        <v/>
      </c>
    </row>
    <row r="3882" s="67" customFormat="1" customHeight="1" spans="7:7">
      <c r="G3882" s="262" t="str">
        <f t="shared" si="66"/>
        <v/>
      </c>
    </row>
    <row r="3883" s="67" customFormat="1" customHeight="1" spans="7:7">
      <c r="G3883" s="262" t="str">
        <f t="shared" si="66"/>
        <v/>
      </c>
    </row>
    <row r="3884" s="67" customFormat="1" customHeight="1" spans="7:7">
      <c r="G3884" s="262" t="str">
        <f t="shared" si="66"/>
        <v/>
      </c>
    </row>
    <row r="3885" s="67" customFormat="1" customHeight="1" spans="7:7">
      <c r="G3885" s="262" t="str">
        <f t="shared" si="66"/>
        <v/>
      </c>
    </row>
    <row r="3886" s="67" customFormat="1" customHeight="1" spans="7:7">
      <c r="G3886" s="262" t="str">
        <f t="shared" si="66"/>
        <v/>
      </c>
    </row>
    <row r="3887" s="67" customFormat="1" customHeight="1" spans="7:7">
      <c r="G3887" s="262" t="str">
        <f t="shared" si="66"/>
        <v/>
      </c>
    </row>
    <row r="3888" s="67" customFormat="1" customHeight="1" spans="7:7">
      <c r="G3888" s="262" t="str">
        <f t="shared" si="66"/>
        <v/>
      </c>
    </row>
    <row r="3889" s="67" customFormat="1" customHeight="1" spans="7:7">
      <c r="G3889" s="262" t="str">
        <f t="shared" si="66"/>
        <v/>
      </c>
    </row>
    <row r="3890" s="67" customFormat="1" customHeight="1" spans="7:7">
      <c r="G3890" s="262" t="str">
        <f t="shared" si="66"/>
        <v/>
      </c>
    </row>
    <row r="3891" s="67" customFormat="1" customHeight="1" spans="7:7">
      <c r="G3891" s="262" t="str">
        <f t="shared" si="66"/>
        <v/>
      </c>
    </row>
    <row r="3892" s="67" customFormat="1" customHeight="1" spans="7:7">
      <c r="G3892" s="262" t="str">
        <f t="shared" si="66"/>
        <v/>
      </c>
    </row>
    <row r="3893" s="67" customFormat="1" customHeight="1" spans="7:7">
      <c r="G3893" s="262" t="str">
        <f t="shared" si="66"/>
        <v/>
      </c>
    </row>
    <row r="3894" s="67" customFormat="1" customHeight="1" spans="7:7">
      <c r="G3894" s="262" t="str">
        <f t="shared" si="66"/>
        <v/>
      </c>
    </row>
    <row r="3895" s="67" customFormat="1" customHeight="1" spans="7:7">
      <c r="G3895" s="262" t="str">
        <f t="shared" si="66"/>
        <v/>
      </c>
    </row>
    <row r="3896" s="67" customFormat="1" customHeight="1" spans="7:7">
      <c r="G3896" s="262" t="str">
        <f t="shared" si="66"/>
        <v/>
      </c>
    </row>
    <row r="3897" s="67" customFormat="1" customHeight="1" spans="7:7">
      <c r="G3897" s="262" t="str">
        <f t="shared" si="66"/>
        <v/>
      </c>
    </row>
    <row r="3898" s="67" customFormat="1" customHeight="1" spans="7:7">
      <c r="G3898" s="262" t="str">
        <f t="shared" si="66"/>
        <v/>
      </c>
    </row>
    <row r="3899" s="67" customFormat="1" customHeight="1" spans="7:7">
      <c r="G3899" s="262" t="str">
        <f t="shared" si="66"/>
        <v/>
      </c>
    </row>
    <row r="3900" s="67" customFormat="1" customHeight="1" spans="7:7">
      <c r="G3900" s="262" t="str">
        <f t="shared" si="66"/>
        <v/>
      </c>
    </row>
    <row r="3901" s="67" customFormat="1" customHeight="1" spans="7:7">
      <c r="G3901" s="262" t="str">
        <f t="shared" si="66"/>
        <v/>
      </c>
    </row>
    <row r="3902" s="67" customFormat="1" customHeight="1" spans="7:7">
      <c r="G3902" s="262" t="str">
        <f t="shared" si="66"/>
        <v/>
      </c>
    </row>
    <row r="3903" s="67" customFormat="1" customHeight="1" spans="7:7">
      <c r="G3903" s="262" t="str">
        <f t="shared" si="66"/>
        <v/>
      </c>
    </row>
    <row r="3904" s="67" customFormat="1" customHeight="1" spans="7:7">
      <c r="G3904" s="262" t="str">
        <f t="shared" si="66"/>
        <v/>
      </c>
    </row>
    <row r="3905" s="67" customFormat="1" customHeight="1" spans="7:7">
      <c r="G3905" s="262" t="str">
        <f t="shared" si="66"/>
        <v/>
      </c>
    </row>
    <row r="3906" s="67" customFormat="1" customHeight="1" spans="7:7">
      <c r="G3906" s="262" t="str">
        <f t="shared" ref="G3906:G3969" si="67">IF(H3906="","",IF(H3906=I3906,H3906,_xlfn.CONCAT(H3906,"-",I3906)))</f>
        <v/>
      </c>
    </row>
    <row r="3907" s="67" customFormat="1" customHeight="1" spans="7:7">
      <c r="G3907" s="262" t="str">
        <f t="shared" si="67"/>
        <v/>
      </c>
    </row>
    <row r="3908" s="67" customFormat="1" customHeight="1" spans="7:7">
      <c r="G3908" s="262" t="str">
        <f t="shared" si="67"/>
        <v/>
      </c>
    </row>
    <row r="3909" s="67" customFormat="1" customHeight="1" spans="7:7">
      <c r="G3909" s="262" t="str">
        <f t="shared" si="67"/>
        <v/>
      </c>
    </row>
    <row r="3910" s="67" customFormat="1" customHeight="1" spans="7:7">
      <c r="G3910" s="262" t="str">
        <f t="shared" si="67"/>
        <v/>
      </c>
    </row>
    <row r="3911" s="67" customFormat="1" customHeight="1" spans="7:7">
      <c r="G3911" s="262" t="str">
        <f t="shared" si="67"/>
        <v/>
      </c>
    </row>
    <row r="3912" s="67" customFormat="1" customHeight="1" spans="7:7">
      <c r="G3912" s="262" t="str">
        <f t="shared" si="67"/>
        <v/>
      </c>
    </row>
    <row r="3913" s="67" customFormat="1" customHeight="1" spans="7:7">
      <c r="G3913" s="262" t="str">
        <f t="shared" si="67"/>
        <v/>
      </c>
    </row>
    <row r="3914" s="67" customFormat="1" customHeight="1" spans="7:7">
      <c r="G3914" s="262" t="str">
        <f t="shared" si="67"/>
        <v/>
      </c>
    </row>
    <row r="3915" s="67" customFormat="1" customHeight="1" spans="7:7">
      <c r="G3915" s="262" t="str">
        <f t="shared" si="67"/>
        <v/>
      </c>
    </row>
    <row r="3916" s="67" customFormat="1" customHeight="1" spans="7:7">
      <c r="G3916" s="262" t="str">
        <f t="shared" si="67"/>
        <v/>
      </c>
    </row>
    <row r="3917" s="67" customFormat="1" customHeight="1" spans="7:7">
      <c r="G3917" s="262" t="str">
        <f t="shared" si="67"/>
        <v/>
      </c>
    </row>
    <row r="3918" s="67" customFormat="1" customHeight="1" spans="7:7">
      <c r="G3918" s="262" t="str">
        <f t="shared" si="67"/>
        <v/>
      </c>
    </row>
    <row r="3919" s="67" customFormat="1" customHeight="1" spans="7:7">
      <c r="G3919" s="262" t="str">
        <f t="shared" si="67"/>
        <v/>
      </c>
    </row>
    <row r="3920" s="67" customFormat="1" customHeight="1" spans="7:7">
      <c r="G3920" s="262" t="str">
        <f t="shared" si="67"/>
        <v/>
      </c>
    </row>
    <row r="3921" s="67" customFormat="1" customHeight="1" spans="7:7">
      <c r="G3921" s="262" t="str">
        <f t="shared" si="67"/>
        <v/>
      </c>
    </row>
    <row r="3922" s="67" customFormat="1" customHeight="1" spans="7:7">
      <c r="G3922" s="262" t="str">
        <f t="shared" si="67"/>
        <v/>
      </c>
    </row>
    <row r="3923" s="67" customFormat="1" customHeight="1" spans="7:7">
      <c r="G3923" s="262" t="str">
        <f t="shared" si="67"/>
        <v/>
      </c>
    </row>
    <row r="3924" s="67" customFormat="1" customHeight="1" spans="7:7">
      <c r="G3924" s="262" t="str">
        <f t="shared" si="67"/>
        <v/>
      </c>
    </row>
    <row r="3925" s="67" customFormat="1" customHeight="1" spans="7:7">
      <c r="G3925" s="262" t="str">
        <f t="shared" si="67"/>
        <v/>
      </c>
    </row>
    <row r="3926" s="67" customFormat="1" customHeight="1" spans="7:7">
      <c r="G3926" s="262" t="str">
        <f t="shared" si="67"/>
        <v/>
      </c>
    </row>
    <row r="3927" s="67" customFormat="1" customHeight="1" spans="7:7">
      <c r="G3927" s="262" t="str">
        <f t="shared" si="67"/>
        <v/>
      </c>
    </row>
    <row r="3928" s="67" customFormat="1" customHeight="1" spans="7:7">
      <c r="G3928" s="262" t="str">
        <f t="shared" si="67"/>
        <v/>
      </c>
    </row>
    <row r="3929" s="67" customFormat="1" customHeight="1" spans="7:7">
      <c r="G3929" s="262" t="str">
        <f t="shared" si="67"/>
        <v/>
      </c>
    </row>
    <row r="3930" s="67" customFormat="1" customHeight="1" spans="7:7">
      <c r="G3930" s="262" t="str">
        <f t="shared" si="67"/>
        <v/>
      </c>
    </row>
    <row r="3931" s="67" customFormat="1" customHeight="1" spans="7:7">
      <c r="G3931" s="262" t="str">
        <f t="shared" si="67"/>
        <v/>
      </c>
    </row>
    <row r="3932" s="67" customFormat="1" customHeight="1" spans="7:7">
      <c r="G3932" s="262" t="str">
        <f t="shared" si="67"/>
        <v/>
      </c>
    </row>
    <row r="3933" s="67" customFormat="1" customHeight="1" spans="7:7">
      <c r="G3933" s="262" t="str">
        <f t="shared" si="67"/>
        <v/>
      </c>
    </row>
    <row r="3934" s="67" customFormat="1" customHeight="1" spans="7:7">
      <c r="G3934" s="262" t="str">
        <f t="shared" si="67"/>
        <v/>
      </c>
    </row>
    <row r="3935" s="67" customFormat="1" customHeight="1" spans="7:7">
      <c r="G3935" s="262" t="str">
        <f t="shared" si="67"/>
        <v/>
      </c>
    </row>
    <row r="3936" s="67" customFormat="1" customHeight="1" spans="7:7">
      <c r="G3936" s="262" t="str">
        <f t="shared" si="67"/>
        <v/>
      </c>
    </row>
    <row r="3937" s="67" customFormat="1" customHeight="1" spans="7:7">
      <c r="G3937" s="262" t="str">
        <f t="shared" si="67"/>
        <v/>
      </c>
    </row>
    <row r="3938" s="67" customFormat="1" customHeight="1" spans="7:7">
      <c r="G3938" s="262" t="str">
        <f t="shared" si="67"/>
        <v/>
      </c>
    </row>
    <row r="3939" s="67" customFormat="1" customHeight="1" spans="7:7">
      <c r="G3939" s="262" t="str">
        <f t="shared" si="67"/>
        <v/>
      </c>
    </row>
    <row r="3940" s="67" customFormat="1" customHeight="1" spans="7:7">
      <c r="G3940" s="262" t="str">
        <f t="shared" si="67"/>
        <v/>
      </c>
    </row>
    <row r="3941" s="67" customFormat="1" customHeight="1" spans="7:7">
      <c r="G3941" s="262" t="str">
        <f t="shared" si="67"/>
        <v/>
      </c>
    </row>
    <row r="3942" s="67" customFormat="1" customHeight="1" spans="7:7">
      <c r="G3942" s="262" t="str">
        <f t="shared" si="67"/>
        <v/>
      </c>
    </row>
    <row r="3943" s="67" customFormat="1" customHeight="1" spans="7:7">
      <c r="G3943" s="262" t="str">
        <f t="shared" si="67"/>
        <v/>
      </c>
    </row>
    <row r="3944" s="67" customFormat="1" customHeight="1" spans="7:7">
      <c r="G3944" s="262" t="str">
        <f t="shared" si="67"/>
        <v/>
      </c>
    </row>
    <row r="3945" s="67" customFormat="1" customHeight="1" spans="7:7">
      <c r="G3945" s="262" t="str">
        <f t="shared" si="67"/>
        <v/>
      </c>
    </row>
    <row r="3946" s="67" customFormat="1" customHeight="1" spans="7:7">
      <c r="G3946" s="262" t="str">
        <f t="shared" si="67"/>
        <v/>
      </c>
    </row>
    <row r="3947" s="67" customFormat="1" customHeight="1" spans="7:7">
      <c r="G3947" s="262" t="str">
        <f t="shared" si="67"/>
        <v/>
      </c>
    </row>
    <row r="3948" s="67" customFormat="1" customHeight="1" spans="7:7">
      <c r="G3948" s="262" t="str">
        <f t="shared" si="67"/>
        <v/>
      </c>
    </row>
    <row r="3949" s="67" customFormat="1" customHeight="1" spans="7:7">
      <c r="G3949" s="262" t="str">
        <f t="shared" si="67"/>
        <v/>
      </c>
    </row>
    <row r="3950" s="67" customFormat="1" customHeight="1" spans="7:7">
      <c r="G3950" s="262" t="str">
        <f t="shared" si="67"/>
        <v/>
      </c>
    </row>
    <row r="3951" s="67" customFormat="1" customHeight="1" spans="7:7">
      <c r="G3951" s="262" t="str">
        <f t="shared" si="67"/>
        <v/>
      </c>
    </row>
    <row r="3952" s="67" customFormat="1" customHeight="1" spans="7:7">
      <c r="G3952" s="262" t="str">
        <f t="shared" si="67"/>
        <v/>
      </c>
    </row>
    <row r="3953" s="67" customFormat="1" customHeight="1" spans="7:7">
      <c r="G3953" s="262" t="str">
        <f t="shared" si="67"/>
        <v/>
      </c>
    </row>
    <row r="3954" s="67" customFormat="1" customHeight="1" spans="7:7">
      <c r="G3954" s="262" t="str">
        <f t="shared" si="67"/>
        <v/>
      </c>
    </row>
    <row r="3955" s="67" customFormat="1" customHeight="1" spans="7:7">
      <c r="G3955" s="262" t="str">
        <f t="shared" si="67"/>
        <v/>
      </c>
    </row>
    <row r="3956" s="67" customFormat="1" customHeight="1" spans="7:7">
      <c r="G3956" s="262" t="str">
        <f t="shared" si="67"/>
        <v/>
      </c>
    </row>
    <row r="3957" s="67" customFormat="1" customHeight="1" spans="7:7">
      <c r="G3957" s="262" t="str">
        <f t="shared" si="67"/>
        <v/>
      </c>
    </row>
    <row r="3958" s="67" customFormat="1" customHeight="1" spans="7:7">
      <c r="G3958" s="262" t="str">
        <f t="shared" si="67"/>
        <v/>
      </c>
    </row>
    <row r="3959" s="67" customFormat="1" customHeight="1" spans="7:7">
      <c r="G3959" s="262" t="str">
        <f t="shared" si="67"/>
        <v/>
      </c>
    </row>
    <row r="3960" s="67" customFormat="1" customHeight="1" spans="7:7">
      <c r="G3960" s="262" t="str">
        <f t="shared" si="67"/>
        <v/>
      </c>
    </row>
    <row r="3961" s="67" customFormat="1" customHeight="1" spans="7:7">
      <c r="G3961" s="262" t="str">
        <f t="shared" si="67"/>
        <v/>
      </c>
    </row>
    <row r="3962" s="67" customFormat="1" customHeight="1" spans="7:7">
      <c r="G3962" s="262" t="str">
        <f t="shared" si="67"/>
        <v/>
      </c>
    </row>
    <row r="3963" s="67" customFormat="1" customHeight="1" spans="7:7">
      <c r="G3963" s="262" t="str">
        <f t="shared" si="67"/>
        <v/>
      </c>
    </row>
    <row r="3964" s="67" customFormat="1" customHeight="1" spans="7:7">
      <c r="G3964" s="262" t="str">
        <f t="shared" si="67"/>
        <v/>
      </c>
    </row>
    <row r="3965" s="67" customFormat="1" customHeight="1" spans="7:7">
      <c r="G3965" s="262" t="str">
        <f t="shared" si="67"/>
        <v/>
      </c>
    </row>
    <row r="3966" s="67" customFormat="1" customHeight="1" spans="7:7">
      <c r="G3966" s="262" t="str">
        <f t="shared" si="67"/>
        <v/>
      </c>
    </row>
    <row r="3967" s="67" customFormat="1" customHeight="1" spans="7:7">
      <c r="G3967" s="262" t="str">
        <f t="shared" si="67"/>
        <v/>
      </c>
    </row>
    <row r="3968" s="67" customFormat="1" customHeight="1" spans="7:7">
      <c r="G3968" s="262" t="str">
        <f t="shared" si="67"/>
        <v/>
      </c>
    </row>
    <row r="3969" s="67" customFormat="1" customHeight="1" spans="7:7">
      <c r="G3969" s="262" t="str">
        <f t="shared" si="67"/>
        <v/>
      </c>
    </row>
    <row r="3970" s="67" customFormat="1" customHeight="1" spans="7:7">
      <c r="G3970" s="262" t="str">
        <f t="shared" ref="G3970:G4033" si="68">IF(H3970="","",IF(H3970=I3970,H3970,_xlfn.CONCAT(H3970,"-",I3970)))</f>
        <v/>
      </c>
    </row>
    <row r="3971" s="67" customFormat="1" customHeight="1" spans="7:7">
      <c r="G3971" s="262" t="str">
        <f t="shared" si="68"/>
        <v/>
      </c>
    </row>
    <row r="3972" s="67" customFormat="1" customHeight="1" spans="7:7">
      <c r="G3972" s="262" t="str">
        <f t="shared" si="68"/>
        <v/>
      </c>
    </row>
    <row r="3973" s="67" customFormat="1" customHeight="1" spans="7:7">
      <c r="G3973" s="262" t="str">
        <f t="shared" si="68"/>
        <v/>
      </c>
    </row>
    <row r="3974" s="67" customFormat="1" customHeight="1" spans="7:7">
      <c r="G3974" s="262" t="str">
        <f t="shared" si="68"/>
        <v/>
      </c>
    </row>
    <row r="3975" s="67" customFormat="1" customHeight="1" spans="7:7">
      <c r="G3975" s="262" t="str">
        <f t="shared" si="68"/>
        <v/>
      </c>
    </row>
    <row r="3976" s="67" customFormat="1" customHeight="1" spans="7:7">
      <c r="G3976" s="262" t="str">
        <f t="shared" si="68"/>
        <v/>
      </c>
    </row>
    <row r="3977" s="67" customFormat="1" customHeight="1" spans="7:7">
      <c r="G3977" s="262" t="str">
        <f t="shared" si="68"/>
        <v/>
      </c>
    </row>
    <row r="3978" s="67" customFormat="1" customHeight="1" spans="7:7">
      <c r="G3978" s="262" t="str">
        <f t="shared" si="68"/>
        <v/>
      </c>
    </row>
    <row r="3979" s="67" customFormat="1" customHeight="1" spans="7:7">
      <c r="G3979" s="262" t="str">
        <f t="shared" si="68"/>
        <v/>
      </c>
    </row>
    <row r="3980" s="67" customFormat="1" customHeight="1" spans="7:7">
      <c r="G3980" s="262" t="str">
        <f t="shared" si="68"/>
        <v/>
      </c>
    </row>
    <row r="3981" s="67" customFormat="1" customHeight="1" spans="7:7">
      <c r="G3981" s="262" t="str">
        <f t="shared" si="68"/>
        <v/>
      </c>
    </row>
    <row r="3982" s="67" customFormat="1" customHeight="1" spans="7:7">
      <c r="G3982" s="262" t="str">
        <f t="shared" si="68"/>
        <v/>
      </c>
    </row>
    <row r="3983" s="67" customFormat="1" customHeight="1" spans="7:7">
      <c r="G3983" s="262" t="str">
        <f t="shared" si="68"/>
        <v/>
      </c>
    </row>
    <row r="3984" s="67" customFormat="1" customHeight="1" spans="7:7">
      <c r="G3984" s="262" t="str">
        <f t="shared" si="68"/>
        <v/>
      </c>
    </row>
    <row r="3985" s="67" customFormat="1" customHeight="1" spans="7:7">
      <c r="G3985" s="262" t="str">
        <f t="shared" si="68"/>
        <v/>
      </c>
    </row>
    <row r="3986" s="67" customFormat="1" customHeight="1" spans="7:7">
      <c r="G3986" s="262" t="str">
        <f t="shared" si="68"/>
        <v/>
      </c>
    </row>
    <row r="3987" s="67" customFormat="1" customHeight="1" spans="7:7">
      <c r="G3987" s="262" t="str">
        <f t="shared" si="68"/>
        <v/>
      </c>
    </row>
    <row r="3988" s="67" customFormat="1" customHeight="1" spans="7:7">
      <c r="G3988" s="262" t="str">
        <f t="shared" si="68"/>
        <v/>
      </c>
    </row>
    <row r="3989" s="67" customFormat="1" customHeight="1" spans="7:7">
      <c r="G3989" s="262" t="str">
        <f t="shared" si="68"/>
        <v/>
      </c>
    </row>
    <row r="3990" s="67" customFormat="1" customHeight="1" spans="7:7">
      <c r="G3990" s="262" t="str">
        <f t="shared" si="68"/>
        <v/>
      </c>
    </row>
    <row r="3991" s="67" customFormat="1" customHeight="1" spans="7:7">
      <c r="G3991" s="262" t="str">
        <f t="shared" si="68"/>
        <v/>
      </c>
    </row>
    <row r="3992" s="67" customFormat="1" customHeight="1" spans="7:7">
      <c r="G3992" s="262" t="str">
        <f t="shared" si="68"/>
        <v/>
      </c>
    </row>
    <row r="3993" s="67" customFormat="1" customHeight="1" spans="7:7">
      <c r="G3993" s="262" t="str">
        <f t="shared" si="68"/>
        <v/>
      </c>
    </row>
    <row r="3994" s="67" customFormat="1" customHeight="1" spans="7:7">
      <c r="G3994" s="262" t="str">
        <f t="shared" si="68"/>
        <v/>
      </c>
    </row>
    <row r="3995" s="67" customFormat="1" customHeight="1" spans="7:7">
      <c r="G3995" s="262" t="str">
        <f t="shared" si="68"/>
        <v/>
      </c>
    </row>
    <row r="3996" s="67" customFormat="1" customHeight="1" spans="7:7">
      <c r="G3996" s="262" t="str">
        <f t="shared" si="68"/>
        <v/>
      </c>
    </row>
    <row r="3997" s="67" customFormat="1" customHeight="1" spans="7:7">
      <c r="G3997" s="262" t="str">
        <f t="shared" si="68"/>
        <v/>
      </c>
    </row>
    <row r="3998" s="67" customFormat="1" customHeight="1" spans="7:7">
      <c r="G3998" s="262" t="str">
        <f t="shared" si="68"/>
        <v/>
      </c>
    </row>
    <row r="3999" s="67" customFormat="1" customHeight="1" spans="7:7">
      <c r="G3999" s="262" t="str">
        <f t="shared" si="68"/>
        <v/>
      </c>
    </row>
    <row r="4000" s="67" customFormat="1" customHeight="1" spans="7:7">
      <c r="G4000" s="262" t="str">
        <f t="shared" si="68"/>
        <v/>
      </c>
    </row>
    <row r="4001" s="67" customFormat="1" customHeight="1" spans="7:7">
      <c r="G4001" s="262" t="str">
        <f t="shared" si="68"/>
        <v/>
      </c>
    </row>
    <row r="4002" s="67" customFormat="1" customHeight="1" spans="7:7">
      <c r="G4002" s="262" t="str">
        <f t="shared" si="68"/>
        <v/>
      </c>
    </row>
    <row r="4003" s="67" customFormat="1" customHeight="1" spans="7:7">
      <c r="G4003" s="262" t="str">
        <f t="shared" si="68"/>
        <v/>
      </c>
    </row>
    <row r="4004" s="67" customFormat="1" customHeight="1" spans="7:7">
      <c r="G4004" s="262" t="str">
        <f t="shared" si="68"/>
        <v/>
      </c>
    </row>
    <row r="4005" s="67" customFormat="1" customHeight="1" spans="7:7">
      <c r="G4005" s="262" t="str">
        <f t="shared" si="68"/>
        <v/>
      </c>
    </row>
    <row r="4006" s="67" customFormat="1" customHeight="1" spans="7:7">
      <c r="G4006" s="262" t="str">
        <f t="shared" si="68"/>
        <v/>
      </c>
    </row>
    <row r="4007" s="67" customFormat="1" customHeight="1" spans="7:7">
      <c r="G4007" s="262" t="str">
        <f t="shared" si="68"/>
        <v/>
      </c>
    </row>
    <row r="4008" s="67" customFormat="1" customHeight="1" spans="7:7">
      <c r="G4008" s="262" t="str">
        <f t="shared" si="68"/>
        <v/>
      </c>
    </row>
    <row r="4009" s="67" customFormat="1" customHeight="1" spans="7:7">
      <c r="G4009" s="262" t="str">
        <f t="shared" si="68"/>
        <v/>
      </c>
    </row>
    <row r="4010" s="67" customFormat="1" customHeight="1" spans="7:7">
      <c r="G4010" s="262" t="str">
        <f t="shared" si="68"/>
        <v/>
      </c>
    </row>
    <row r="4011" s="67" customFormat="1" customHeight="1" spans="7:7">
      <c r="G4011" s="262" t="str">
        <f t="shared" si="68"/>
        <v/>
      </c>
    </row>
    <row r="4012" s="67" customFormat="1" customHeight="1" spans="7:7">
      <c r="G4012" s="262" t="str">
        <f t="shared" si="68"/>
        <v/>
      </c>
    </row>
    <row r="4013" s="67" customFormat="1" customHeight="1" spans="7:7">
      <c r="G4013" s="262" t="str">
        <f t="shared" si="68"/>
        <v/>
      </c>
    </row>
    <row r="4014" s="67" customFormat="1" customHeight="1" spans="7:7">
      <c r="G4014" s="262" t="str">
        <f t="shared" si="68"/>
        <v/>
      </c>
    </row>
    <row r="4015" s="67" customFormat="1" customHeight="1" spans="7:7">
      <c r="G4015" s="262" t="str">
        <f t="shared" si="68"/>
        <v/>
      </c>
    </row>
    <row r="4016" s="67" customFormat="1" customHeight="1" spans="7:7">
      <c r="G4016" s="262" t="str">
        <f t="shared" si="68"/>
        <v/>
      </c>
    </row>
    <row r="4017" s="67" customFormat="1" customHeight="1" spans="7:7">
      <c r="G4017" s="262" t="str">
        <f t="shared" si="68"/>
        <v/>
      </c>
    </row>
    <row r="4018" s="67" customFormat="1" customHeight="1" spans="7:7">
      <c r="G4018" s="262" t="str">
        <f t="shared" si="68"/>
        <v/>
      </c>
    </row>
    <row r="4019" s="67" customFormat="1" customHeight="1" spans="7:7">
      <c r="G4019" s="262" t="str">
        <f t="shared" si="68"/>
        <v/>
      </c>
    </row>
    <row r="4020" s="67" customFormat="1" customHeight="1" spans="7:7">
      <c r="G4020" s="262" t="str">
        <f t="shared" si="68"/>
        <v/>
      </c>
    </row>
    <row r="4021" s="67" customFormat="1" customHeight="1" spans="7:7">
      <c r="G4021" s="262" t="str">
        <f t="shared" si="68"/>
        <v/>
      </c>
    </row>
    <row r="4022" s="67" customFormat="1" customHeight="1" spans="7:7">
      <c r="G4022" s="262" t="str">
        <f t="shared" si="68"/>
        <v/>
      </c>
    </row>
    <row r="4023" s="67" customFormat="1" customHeight="1" spans="7:7">
      <c r="G4023" s="262" t="str">
        <f t="shared" si="68"/>
        <v/>
      </c>
    </row>
    <row r="4024" s="67" customFormat="1" customHeight="1" spans="7:7">
      <c r="G4024" s="262" t="str">
        <f t="shared" si="68"/>
        <v/>
      </c>
    </row>
    <row r="4025" s="67" customFormat="1" customHeight="1" spans="7:7">
      <c r="G4025" s="262" t="str">
        <f t="shared" si="68"/>
        <v/>
      </c>
    </row>
    <row r="4026" s="67" customFormat="1" customHeight="1" spans="7:7">
      <c r="G4026" s="262" t="str">
        <f t="shared" si="68"/>
        <v/>
      </c>
    </row>
    <row r="4027" s="67" customFormat="1" customHeight="1" spans="7:7">
      <c r="G4027" s="262" t="str">
        <f t="shared" si="68"/>
        <v/>
      </c>
    </row>
    <row r="4028" s="67" customFormat="1" customHeight="1" spans="7:7">
      <c r="G4028" s="262" t="str">
        <f t="shared" si="68"/>
        <v/>
      </c>
    </row>
    <row r="4029" s="67" customFormat="1" customHeight="1" spans="7:7">
      <c r="G4029" s="262" t="str">
        <f t="shared" si="68"/>
        <v/>
      </c>
    </row>
    <row r="4030" s="67" customFormat="1" customHeight="1" spans="7:7">
      <c r="G4030" s="262" t="str">
        <f t="shared" si="68"/>
        <v/>
      </c>
    </row>
    <row r="4031" s="67" customFormat="1" customHeight="1" spans="7:7">
      <c r="G4031" s="262" t="str">
        <f t="shared" si="68"/>
        <v/>
      </c>
    </row>
    <row r="4032" s="67" customFormat="1" customHeight="1" spans="7:7">
      <c r="G4032" s="262" t="str">
        <f t="shared" si="68"/>
        <v/>
      </c>
    </row>
    <row r="4033" s="67" customFormat="1" customHeight="1" spans="7:7">
      <c r="G4033" s="262" t="str">
        <f t="shared" si="68"/>
        <v/>
      </c>
    </row>
    <row r="4034" s="67" customFormat="1" customHeight="1" spans="7:7">
      <c r="G4034" s="262" t="str">
        <f t="shared" ref="G4034:G4097" si="69">IF(H4034="","",IF(H4034=I4034,H4034,_xlfn.CONCAT(H4034,"-",I4034)))</f>
        <v/>
      </c>
    </row>
    <row r="4035" s="67" customFormat="1" customHeight="1" spans="7:7">
      <c r="G4035" s="262" t="str">
        <f t="shared" si="69"/>
        <v/>
      </c>
    </row>
    <row r="4036" s="67" customFormat="1" customHeight="1" spans="7:7">
      <c r="G4036" s="262" t="str">
        <f t="shared" si="69"/>
        <v/>
      </c>
    </row>
    <row r="4037" s="67" customFormat="1" customHeight="1" spans="7:7">
      <c r="G4037" s="262" t="str">
        <f t="shared" si="69"/>
        <v/>
      </c>
    </row>
    <row r="4038" s="67" customFormat="1" customHeight="1" spans="7:7">
      <c r="G4038" s="262" t="str">
        <f t="shared" si="69"/>
        <v/>
      </c>
    </row>
    <row r="4039" s="67" customFormat="1" customHeight="1" spans="7:7">
      <c r="G4039" s="262" t="str">
        <f t="shared" si="69"/>
        <v/>
      </c>
    </row>
    <row r="4040" s="67" customFormat="1" customHeight="1" spans="7:7">
      <c r="G4040" s="262" t="str">
        <f t="shared" si="69"/>
        <v/>
      </c>
    </row>
    <row r="4041" s="67" customFormat="1" customHeight="1" spans="7:7">
      <c r="G4041" s="262" t="str">
        <f t="shared" si="69"/>
        <v/>
      </c>
    </row>
    <row r="4042" s="67" customFormat="1" customHeight="1" spans="7:7">
      <c r="G4042" s="262" t="str">
        <f t="shared" si="69"/>
        <v/>
      </c>
    </row>
    <row r="4043" s="67" customFormat="1" customHeight="1" spans="7:7">
      <c r="G4043" s="262" t="str">
        <f t="shared" si="69"/>
        <v/>
      </c>
    </row>
    <row r="4044" s="67" customFormat="1" customHeight="1" spans="7:7">
      <c r="G4044" s="262" t="str">
        <f t="shared" si="69"/>
        <v/>
      </c>
    </row>
    <row r="4045" s="67" customFormat="1" customHeight="1" spans="7:7">
      <c r="G4045" s="262" t="str">
        <f t="shared" si="69"/>
        <v/>
      </c>
    </row>
    <row r="4046" s="67" customFormat="1" customHeight="1" spans="7:7">
      <c r="G4046" s="262" t="str">
        <f t="shared" si="69"/>
        <v/>
      </c>
    </row>
    <row r="4047" s="67" customFormat="1" customHeight="1" spans="7:7">
      <c r="G4047" s="262" t="str">
        <f t="shared" si="69"/>
        <v/>
      </c>
    </row>
    <row r="4048" s="67" customFormat="1" customHeight="1" spans="7:7">
      <c r="G4048" s="262" t="str">
        <f t="shared" si="69"/>
        <v/>
      </c>
    </row>
    <row r="4049" s="67" customFormat="1" customHeight="1" spans="7:7">
      <c r="G4049" s="262" t="str">
        <f t="shared" si="69"/>
        <v/>
      </c>
    </row>
    <row r="4050" s="67" customFormat="1" customHeight="1" spans="7:7">
      <c r="G4050" s="262" t="str">
        <f t="shared" si="69"/>
        <v/>
      </c>
    </row>
    <row r="4051" s="67" customFormat="1" customHeight="1" spans="7:7">
      <c r="G4051" s="262" t="str">
        <f t="shared" si="69"/>
        <v/>
      </c>
    </row>
    <row r="4052" s="67" customFormat="1" customHeight="1" spans="7:7">
      <c r="G4052" s="262" t="str">
        <f t="shared" si="69"/>
        <v/>
      </c>
    </row>
    <row r="4053" s="67" customFormat="1" customHeight="1" spans="7:7">
      <c r="G4053" s="262" t="str">
        <f t="shared" si="69"/>
        <v/>
      </c>
    </row>
    <row r="4054" s="67" customFormat="1" customHeight="1" spans="7:7">
      <c r="G4054" s="262" t="str">
        <f t="shared" si="69"/>
        <v/>
      </c>
    </row>
    <row r="4055" s="67" customFormat="1" customHeight="1" spans="7:7">
      <c r="G4055" s="262" t="str">
        <f t="shared" si="69"/>
        <v/>
      </c>
    </row>
    <row r="4056" s="67" customFormat="1" customHeight="1" spans="7:7">
      <c r="G4056" s="262" t="str">
        <f t="shared" si="69"/>
        <v/>
      </c>
    </row>
    <row r="4057" s="67" customFormat="1" customHeight="1" spans="7:7">
      <c r="G4057" s="262" t="str">
        <f t="shared" si="69"/>
        <v/>
      </c>
    </row>
    <row r="4058" s="67" customFormat="1" customHeight="1" spans="7:7">
      <c r="G4058" s="262" t="str">
        <f t="shared" si="69"/>
        <v/>
      </c>
    </row>
    <row r="4059" s="67" customFormat="1" customHeight="1" spans="7:7">
      <c r="G4059" s="262" t="str">
        <f t="shared" si="69"/>
        <v/>
      </c>
    </row>
    <row r="4060" s="67" customFormat="1" customHeight="1" spans="7:7">
      <c r="G4060" s="262" t="str">
        <f t="shared" si="69"/>
        <v/>
      </c>
    </row>
    <row r="4061" s="67" customFormat="1" customHeight="1" spans="7:7">
      <c r="G4061" s="262" t="str">
        <f t="shared" si="69"/>
        <v/>
      </c>
    </row>
    <row r="4062" s="67" customFormat="1" customHeight="1" spans="7:7">
      <c r="G4062" s="262" t="str">
        <f t="shared" si="69"/>
        <v/>
      </c>
    </row>
    <row r="4063" s="67" customFormat="1" customHeight="1" spans="7:7">
      <c r="G4063" s="262" t="str">
        <f t="shared" si="69"/>
        <v/>
      </c>
    </row>
    <row r="4064" s="67" customFormat="1" customHeight="1" spans="7:7">
      <c r="G4064" s="262" t="str">
        <f t="shared" si="69"/>
        <v/>
      </c>
    </row>
    <row r="4065" s="67" customFormat="1" customHeight="1" spans="7:7">
      <c r="G4065" s="262" t="str">
        <f t="shared" si="69"/>
        <v/>
      </c>
    </row>
    <row r="4066" s="67" customFormat="1" customHeight="1" spans="7:7">
      <c r="G4066" s="262" t="str">
        <f t="shared" si="69"/>
        <v/>
      </c>
    </row>
    <row r="4067" s="67" customFormat="1" customHeight="1" spans="7:7">
      <c r="G4067" s="262" t="str">
        <f t="shared" si="69"/>
        <v/>
      </c>
    </row>
    <row r="4068" s="67" customFormat="1" customHeight="1" spans="7:7">
      <c r="G4068" s="262" t="str">
        <f t="shared" si="69"/>
        <v/>
      </c>
    </row>
    <row r="4069" s="67" customFormat="1" customHeight="1" spans="7:7">
      <c r="G4069" s="262" t="str">
        <f t="shared" si="69"/>
        <v/>
      </c>
    </row>
    <row r="4070" s="67" customFormat="1" customHeight="1" spans="7:7">
      <c r="G4070" s="262" t="str">
        <f t="shared" si="69"/>
        <v/>
      </c>
    </row>
    <row r="4071" s="67" customFormat="1" customHeight="1" spans="7:7">
      <c r="G4071" s="262" t="str">
        <f t="shared" si="69"/>
        <v/>
      </c>
    </row>
    <row r="4072" s="67" customFormat="1" customHeight="1" spans="7:7">
      <c r="G4072" s="262" t="str">
        <f t="shared" si="69"/>
        <v/>
      </c>
    </row>
    <row r="4073" s="67" customFormat="1" customHeight="1" spans="7:7">
      <c r="G4073" s="262" t="str">
        <f t="shared" si="69"/>
        <v/>
      </c>
    </row>
    <row r="4074" s="67" customFormat="1" customHeight="1" spans="7:7">
      <c r="G4074" s="262" t="str">
        <f t="shared" si="69"/>
        <v/>
      </c>
    </row>
    <row r="4075" s="67" customFormat="1" customHeight="1" spans="7:7">
      <c r="G4075" s="262" t="str">
        <f t="shared" si="69"/>
        <v/>
      </c>
    </row>
    <row r="4076" s="67" customFormat="1" customHeight="1" spans="7:7">
      <c r="G4076" s="262" t="str">
        <f t="shared" si="69"/>
        <v/>
      </c>
    </row>
    <row r="4077" s="67" customFormat="1" customHeight="1" spans="7:7">
      <c r="G4077" s="262" t="str">
        <f t="shared" si="69"/>
        <v/>
      </c>
    </row>
    <row r="4078" s="67" customFormat="1" customHeight="1" spans="7:7">
      <c r="G4078" s="262" t="str">
        <f t="shared" si="69"/>
        <v/>
      </c>
    </row>
    <row r="4079" s="67" customFormat="1" customHeight="1" spans="7:7">
      <c r="G4079" s="262" t="str">
        <f t="shared" si="69"/>
        <v/>
      </c>
    </row>
    <row r="4080" s="67" customFormat="1" customHeight="1" spans="7:7">
      <c r="G4080" s="262" t="str">
        <f t="shared" si="69"/>
        <v/>
      </c>
    </row>
    <row r="4081" s="67" customFormat="1" customHeight="1" spans="7:7">
      <c r="G4081" s="262" t="str">
        <f t="shared" si="69"/>
        <v/>
      </c>
    </row>
    <row r="4082" s="67" customFormat="1" customHeight="1" spans="7:7">
      <c r="G4082" s="262" t="str">
        <f t="shared" si="69"/>
        <v/>
      </c>
    </row>
    <row r="4083" s="67" customFormat="1" customHeight="1" spans="7:7">
      <c r="G4083" s="262" t="str">
        <f t="shared" si="69"/>
        <v/>
      </c>
    </row>
    <row r="4084" s="67" customFormat="1" customHeight="1" spans="7:7">
      <c r="G4084" s="262" t="str">
        <f t="shared" si="69"/>
        <v/>
      </c>
    </row>
    <row r="4085" s="67" customFormat="1" customHeight="1" spans="7:7">
      <c r="G4085" s="262" t="str">
        <f t="shared" si="69"/>
        <v/>
      </c>
    </row>
    <row r="4086" s="67" customFormat="1" customHeight="1" spans="7:7">
      <c r="G4086" s="262" t="str">
        <f t="shared" si="69"/>
        <v/>
      </c>
    </row>
    <row r="4087" s="67" customFormat="1" customHeight="1" spans="7:7">
      <c r="G4087" s="262" t="str">
        <f t="shared" si="69"/>
        <v/>
      </c>
    </row>
    <row r="4088" s="67" customFormat="1" customHeight="1" spans="7:7">
      <c r="G4088" s="262" t="str">
        <f t="shared" si="69"/>
        <v/>
      </c>
    </row>
    <row r="4089" s="67" customFormat="1" customHeight="1" spans="7:7">
      <c r="G4089" s="262" t="str">
        <f t="shared" si="69"/>
        <v/>
      </c>
    </row>
    <row r="4090" s="67" customFormat="1" customHeight="1" spans="7:7">
      <c r="G4090" s="262" t="str">
        <f t="shared" si="69"/>
        <v/>
      </c>
    </row>
    <row r="4091" s="67" customFormat="1" customHeight="1" spans="7:7">
      <c r="G4091" s="262" t="str">
        <f t="shared" si="69"/>
        <v/>
      </c>
    </row>
    <row r="4092" s="67" customFormat="1" customHeight="1" spans="7:7">
      <c r="G4092" s="262" t="str">
        <f t="shared" si="69"/>
        <v/>
      </c>
    </row>
    <row r="4093" s="67" customFormat="1" customHeight="1" spans="7:7">
      <c r="G4093" s="262" t="str">
        <f t="shared" si="69"/>
        <v/>
      </c>
    </row>
    <row r="4094" s="67" customFormat="1" customHeight="1" spans="7:7">
      <c r="G4094" s="262" t="str">
        <f t="shared" si="69"/>
        <v/>
      </c>
    </row>
    <row r="4095" s="67" customFormat="1" customHeight="1" spans="7:7">
      <c r="G4095" s="262" t="str">
        <f t="shared" si="69"/>
        <v/>
      </c>
    </row>
    <row r="4096" s="67" customFormat="1" customHeight="1" spans="7:7">
      <c r="G4096" s="262" t="str">
        <f t="shared" si="69"/>
        <v/>
      </c>
    </row>
    <row r="4097" s="67" customFormat="1" customHeight="1" spans="7:7">
      <c r="G4097" s="262" t="str">
        <f t="shared" si="69"/>
        <v/>
      </c>
    </row>
    <row r="4098" s="67" customFormat="1" customHeight="1" spans="7:7">
      <c r="G4098" s="262" t="str">
        <f t="shared" ref="G4098:G4161" si="70">IF(H4098="","",IF(H4098=I4098,H4098,_xlfn.CONCAT(H4098,"-",I4098)))</f>
        <v/>
      </c>
    </row>
    <row r="4099" s="67" customFormat="1" customHeight="1" spans="7:7">
      <c r="G4099" s="262" t="str">
        <f t="shared" si="70"/>
        <v/>
      </c>
    </row>
    <row r="4100" s="67" customFormat="1" customHeight="1" spans="7:7">
      <c r="G4100" s="262" t="str">
        <f t="shared" si="70"/>
        <v/>
      </c>
    </row>
    <row r="4101" s="67" customFormat="1" customHeight="1" spans="7:7">
      <c r="G4101" s="262" t="str">
        <f t="shared" si="70"/>
        <v/>
      </c>
    </row>
    <row r="4102" s="67" customFormat="1" customHeight="1" spans="7:7">
      <c r="G4102" s="262" t="str">
        <f t="shared" si="70"/>
        <v/>
      </c>
    </row>
    <row r="4103" s="67" customFormat="1" customHeight="1" spans="7:7">
      <c r="G4103" s="262" t="str">
        <f t="shared" si="70"/>
        <v/>
      </c>
    </row>
    <row r="4104" s="67" customFormat="1" customHeight="1" spans="7:7">
      <c r="G4104" s="262" t="str">
        <f t="shared" si="70"/>
        <v/>
      </c>
    </row>
    <row r="4105" s="67" customFormat="1" customHeight="1" spans="7:7">
      <c r="G4105" s="262" t="str">
        <f t="shared" si="70"/>
        <v/>
      </c>
    </row>
    <row r="4106" s="67" customFormat="1" customHeight="1" spans="7:7">
      <c r="G4106" s="262" t="str">
        <f t="shared" si="70"/>
        <v/>
      </c>
    </row>
    <row r="4107" s="67" customFormat="1" customHeight="1" spans="7:7">
      <c r="G4107" s="262" t="str">
        <f t="shared" si="70"/>
        <v/>
      </c>
    </row>
    <row r="4108" s="67" customFormat="1" customHeight="1" spans="7:7">
      <c r="G4108" s="262" t="str">
        <f t="shared" si="70"/>
        <v/>
      </c>
    </row>
    <row r="4109" s="67" customFormat="1" customHeight="1" spans="7:7">
      <c r="G4109" s="262" t="str">
        <f t="shared" si="70"/>
        <v/>
      </c>
    </row>
    <row r="4110" s="67" customFormat="1" customHeight="1" spans="7:7">
      <c r="G4110" s="262" t="str">
        <f t="shared" si="70"/>
        <v/>
      </c>
    </row>
    <row r="4111" s="67" customFormat="1" customHeight="1" spans="7:7">
      <c r="G4111" s="262" t="str">
        <f t="shared" si="70"/>
        <v/>
      </c>
    </row>
    <row r="4112" s="67" customFormat="1" customHeight="1" spans="7:7">
      <c r="G4112" s="262" t="str">
        <f t="shared" si="70"/>
        <v/>
      </c>
    </row>
    <row r="4113" s="67" customFormat="1" customHeight="1" spans="7:7">
      <c r="G4113" s="262" t="str">
        <f t="shared" si="70"/>
        <v/>
      </c>
    </row>
    <row r="4114" s="67" customFormat="1" customHeight="1" spans="7:7">
      <c r="G4114" s="262" t="str">
        <f t="shared" si="70"/>
        <v/>
      </c>
    </row>
    <row r="4115" s="67" customFormat="1" customHeight="1" spans="7:7">
      <c r="G4115" s="262" t="str">
        <f t="shared" si="70"/>
        <v/>
      </c>
    </row>
    <row r="4116" s="67" customFormat="1" customHeight="1" spans="7:7">
      <c r="G4116" s="262" t="str">
        <f t="shared" si="70"/>
        <v/>
      </c>
    </row>
    <row r="4117" s="67" customFormat="1" customHeight="1" spans="7:7">
      <c r="G4117" s="262" t="str">
        <f t="shared" si="70"/>
        <v/>
      </c>
    </row>
    <row r="4118" s="67" customFormat="1" customHeight="1" spans="7:7">
      <c r="G4118" s="262" t="str">
        <f t="shared" si="70"/>
        <v/>
      </c>
    </row>
    <row r="4119" s="67" customFormat="1" customHeight="1" spans="7:7">
      <c r="G4119" s="262" t="str">
        <f t="shared" si="70"/>
        <v/>
      </c>
    </row>
    <row r="4120" s="67" customFormat="1" customHeight="1" spans="7:7">
      <c r="G4120" s="262" t="str">
        <f t="shared" si="70"/>
        <v/>
      </c>
    </row>
    <row r="4121" s="67" customFormat="1" customHeight="1" spans="7:7">
      <c r="G4121" s="262" t="str">
        <f t="shared" si="70"/>
        <v/>
      </c>
    </row>
    <row r="4122" s="67" customFormat="1" customHeight="1" spans="7:7">
      <c r="G4122" s="262" t="str">
        <f t="shared" si="70"/>
        <v/>
      </c>
    </row>
    <row r="4123" s="67" customFormat="1" customHeight="1" spans="7:7">
      <c r="G4123" s="262" t="str">
        <f t="shared" si="70"/>
        <v/>
      </c>
    </row>
    <row r="4124" s="67" customFormat="1" customHeight="1" spans="7:7">
      <c r="G4124" s="262" t="str">
        <f t="shared" si="70"/>
        <v/>
      </c>
    </row>
    <row r="4125" s="67" customFormat="1" customHeight="1" spans="7:7">
      <c r="G4125" s="262" t="str">
        <f t="shared" si="70"/>
        <v/>
      </c>
    </row>
    <row r="4126" s="67" customFormat="1" customHeight="1" spans="7:7">
      <c r="G4126" s="262" t="str">
        <f t="shared" si="70"/>
        <v/>
      </c>
    </row>
    <row r="4127" s="67" customFormat="1" customHeight="1" spans="7:7">
      <c r="G4127" s="262" t="str">
        <f t="shared" si="70"/>
        <v/>
      </c>
    </row>
    <row r="4128" s="67" customFormat="1" customHeight="1" spans="7:7">
      <c r="G4128" s="262" t="str">
        <f t="shared" si="70"/>
        <v/>
      </c>
    </row>
    <row r="4129" s="67" customFormat="1" customHeight="1" spans="7:7">
      <c r="G4129" s="262" t="str">
        <f t="shared" si="70"/>
        <v/>
      </c>
    </row>
    <row r="4130" s="67" customFormat="1" customHeight="1" spans="7:7">
      <c r="G4130" s="262" t="str">
        <f t="shared" si="70"/>
        <v/>
      </c>
    </row>
    <row r="4131" s="67" customFormat="1" customHeight="1" spans="7:7">
      <c r="G4131" s="262" t="str">
        <f t="shared" si="70"/>
        <v/>
      </c>
    </row>
    <row r="4132" s="67" customFormat="1" customHeight="1" spans="7:7">
      <c r="G4132" s="262" t="str">
        <f t="shared" si="70"/>
        <v/>
      </c>
    </row>
    <row r="4133" s="67" customFormat="1" customHeight="1" spans="7:7">
      <c r="G4133" s="262" t="str">
        <f t="shared" si="70"/>
        <v/>
      </c>
    </row>
    <row r="4134" s="67" customFormat="1" customHeight="1" spans="7:7">
      <c r="G4134" s="262" t="str">
        <f t="shared" si="70"/>
        <v/>
      </c>
    </row>
    <row r="4135" s="67" customFormat="1" customHeight="1" spans="7:7">
      <c r="G4135" s="262" t="str">
        <f t="shared" si="70"/>
        <v/>
      </c>
    </row>
    <row r="4136" s="67" customFormat="1" customHeight="1" spans="7:7">
      <c r="G4136" s="262" t="str">
        <f t="shared" si="70"/>
        <v/>
      </c>
    </row>
    <row r="4137" s="67" customFormat="1" customHeight="1" spans="7:7">
      <c r="G4137" s="262" t="str">
        <f t="shared" si="70"/>
        <v/>
      </c>
    </row>
    <row r="4138" s="67" customFormat="1" customHeight="1" spans="7:7">
      <c r="G4138" s="262" t="str">
        <f t="shared" si="70"/>
        <v/>
      </c>
    </row>
    <row r="4139" s="67" customFormat="1" customHeight="1" spans="7:7">
      <c r="G4139" s="262" t="str">
        <f t="shared" si="70"/>
        <v/>
      </c>
    </row>
    <row r="4140" s="67" customFormat="1" customHeight="1" spans="7:7">
      <c r="G4140" s="262" t="str">
        <f t="shared" si="70"/>
        <v/>
      </c>
    </row>
    <row r="4141" s="67" customFormat="1" customHeight="1" spans="7:7">
      <c r="G4141" s="262" t="str">
        <f t="shared" si="70"/>
        <v/>
      </c>
    </row>
    <row r="4142" s="67" customFormat="1" customHeight="1" spans="7:7">
      <c r="G4142" s="262" t="str">
        <f t="shared" si="70"/>
        <v/>
      </c>
    </row>
    <row r="4143" s="67" customFormat="1" customHeight="1" spans="7:7">
      <c r="G4143" s="262" t="str">
        <f t="shared" si="70"/>
        <v/>
      </c>
    </row>
    <row r="4144" s="67" customFormat="1" customHeight="1" spans="7:7">
      <c r="G4144" s="262" t="str">
        <f t="shared" si="70"/>
        <v/>
      </c>
    </row>
    <row r="4145" s="67" customFormat="1" customHeight="1" spans="7:7">
      <c r="G4145" s="262" t="str">
        <f t="shared" si="70"/>
        <v/>
      </c>
    </row>
    <row r="4146" s="67" customFormat="1" customHeight="1" spans="7:7">
      <c r="G4146" s="262" t="str">
        <f t="shared" si="70"/>
        <v/>
      </c>
    </row>
    <row r="4147" s="67" customFormat="1" customHeight="1" spans="7:7">
      <c r="G4147" s="262" t="str">
        <f t="shared" si="70"/>
        <v/>
      </c>
    </row>
    <row r="4148" s="67" customFormat="1" customHeight="1" spans="7:7">
      <c r="G4148" s="262" t="str">
        <f t="shared" si="70"/>
        <v/>
      </c>
    </row>
    <row r="4149" s="67" customFormat="1" customHeight="1" spans="7:7">
      <c r="G4149" s="262" t="str">
        <f t="shared" si="70"/>
        <v/>
      </c>
    </row>
    <row r="4150" s="67" customFormat="1" customHeight="1" spans="7:7">
      <c r="G4150" s="262" t="str">
        <f t="shared" si="70"/>
        <v/>
      </c>
    </row>
    <row r="4151" s="67" customFormat="1" customHeight="1" spans="7:7">
      <c r="G4151" s="262" t="str">
        <f t="shared" si="70"/>
        <v/>
      </c>
    </row>
    <row r="4152" s="67" customFormat="1" customHeight="1" spans="7:7">
      <c r="G4152" s="262" t="str">
        <f t="shared" si="70"/>
        <v/>
      </c>
    </row>
    <row r="4153" s="67" customFormat="1" customHeight="1" spans="7:7">
      <c r="G4153" s="262" t="str">
        <f t="shared" si="70"/>
        <v/>
      </c>
    </row>
    <row r="4154" s="67" customFormat="1" customHeight="1" spans="7:7">
      <c r="G4154" s="262" t="str">
        <f t="shared" si="70"/>
        <v/>
      </c>
    </row>
    <row r="4155" s="67" customFormat="1" customHeight="1" spans="7:7">
      <c r="G4155" s="262" t="str">
        <f t="shared" si="70"/>
        <v/>
      </c>
    </row>
    <row r="4156" s="67" customFormat="1" customHeight="1" spans="7:7">
      <c r="G4156" s="262" t="str">
        <f t="shared" si="70"/>
        <v/>
      </c>
    </row>
    <row r="4157" s="67" customFormat="1" customHeight="1" spans="7:7">
      <c r="G4157" s="262" t="str">
        <f t="shared" si="70"/>
        <v/>
      </c>
    </row>
    <row r="4158" s="67" customFormat="1" customHeight="1" spans="7:7">
      <c r="G4158" s="262" t="str">
        <f t="shared" si="70"/>
        <v/>
      </c>
    </row>
    <row r="4159" s="67" customFormat="1" customHeight="1" spans="7:7">
      <c r="G4159" s="262" t="str">
        <f t="shared" si="70"/>
        <v/>
      </c>
    </row>
    <row r="4160" s="67" customFormat="1" customHeight="1" spans="7:7">
      <c r="G4160" s="262" t="str">
        <f t="shared" si="70"/>
        <v/>
      </c>
    </row>
    <row r="4161" s="67" customFormat="1" customHeight="1" spans="7:7">
      <c r="G4161" s="262" t="str">
        <f t="shared" si="70"/>
        <v/>
      </c>
    </row>
    <row r="4162" s="67" customFormat="1" customHeight="1" spans="7:7">
      <c r="G4162" s="262" t="str">
        <f t="shared" ref="G4162:G4225" si="71">IF(H4162="","",IF(H4162=I4162,H4162,_xlfn.CONCAT(H4162,"-",I4162)))</f>
        <v/>
      </c>
    </row>
    <row r="4163" s="67" customFormat="1" customHeight="1" spans="7:7">
      <c r="G4163" s="262" t="str">
        <f t="shared" si="71"/>
        <v/>
      </c>
    </row>
    <row r="4164" s="67" customFormat="1" customHeight="1" spans="7:7">
      <c r="G4164" s="262" t="str">
        <f t="shared" si="71"/>
        <v/>
      </c>
    </row>
    <row r="4165" s="67" customFormat="1" customHeight="1" spans="7:7">
      <c r="G4165" s="262" t="str">
        <f t="shared" si="71"/>
        <v/>
      </c>
    </row>
    <row r="4166" s="67" customFormat="1" customHeight="1" spans="7:7">
      <c r="G4166" s="262" t="str">
        <f t="shared" si="71"/>
        <v/>
      </c>
    </row>
    <row r="4167" s="67" customFormat="1" customHeight="1" spans="7:7">
      <c r="G4167" s="262" t="str">
        <f t="shared" si="71"/>
        <v/>
      </c>
    </row>
    <row r="4168" s="67" customFormat="1" customHeight="1" spans="7:7">
      <c r="G4168" s="262" t="str">
        <f t="shared" si="71"/>
        <v/>
      </c>
    </row>
    <row r="4169" s="67" customFormat="1" customHeight="1" spans="7:7">
      <c r="G4169" s="262" t="str">
        <f t="shared" si="71"/>
        <v/>
      </c>
    </row>
    <row r="4170" s="67" customFormat="1" customHeight="1" spans="7:7">
      <c r="G4170" s="262" t="str">
        <f t="shared" si="71"/>
        <v/>
      </c>
    </row>
    <row r="4171" s="67" customFormat="1" customHeight="1" spans="7:7">
      <c r="G4171" s="262" t="str">
        <f t="shared" si="71"/>
        <v/>
      </c>
    </row>
    <row r="4172" s="67" customFormat="1" customHeight="1" spans="7:7">
      <c r="G4172" s="262" t="str">
        <f t="shared" si="71"/>
        <v/>
      </c>
    </row>
    <row r="4173" s="67" customFormat="1" customHeight="1" spans="7:7">
      <c r="G4173" s="262" t="str">
        <f t="shared" si="71"/>
        <v/>
      </c>
    </row>
    <row r="4174" s="67" customFormat="1" customHeight="1" spans="7:7">
      <c r="G4174" s="262" t="str">
        <f t="shared" si="71"/>
        <v/>
      </c>
    </row>
    <row r="4175" s="67" customFormat="1" customHeight="1" spans="7:7">
      <c r="G4175" s="262" t="str">
        <f t="shared" si="71"/>
        <v/>
      </c>
    </row>
    <row r="4176" s="67" customFormat="1" customHeight="1" spans="7:7">
      <c r="G4176" s="262" t="str">
        <f t="shared" si="71"/>
        <v/>
      </c>
    </row>
    <row r="4177" s="67" customFormat="1" customHeight="1" spans="7:7">
      <c r="G4177" s="262" t="str">
        <f t="shared" si="71"/>
        <v/>
      </c>
    </row>
    <row r="4178" s="67" customFormat="1" customHeight="1" spans="7:7">
      <c r="G4178" s="262" t="str">
        <f t="shared" si="71"/>
        <v/>
      </c>
    </row>
    <row r="4179" s="67" customFormat="1" customHeight="1" spans="7:7">
      <c r="G4179" s="262" t="str">
        <f t="shared" si="71"/>
        <v/>
      </c>
    </row>
    <row r="4180" s="67" customFormat="1" customHeight="1" spans="7:7">
      <c r="G4180" s="262" t="str">
        <f t="shared" si="71"/>
        <v/>
      </c>
    </row>
    <row r="4181" s="67" customFormat="1" customHeight="1" spans="7:7">
      <c r="G4181" s="262" t="str">
        <f t="shared" si="71"/>
        <v/>
      </c>
    </row>
    <row r="4182" s="67" customFormat="1" customHeight="1" spans="7:7">
      <c r="G4182" s="262" t="str">
        <f t="shared" si="71"/>
        <v/>
      </c>
    </row>
    <row r="4183" s="67" customFormat="1" customHeight="1" spans="7:7">
      <c r="G4183" s="262" t="str">
        <f t="shared" si="71"/>
        <v/>
      </c>
    </row>
    <row r="4184" s="67" customFormat="1" customHeight="1" spans="7:7">
      <c r="G4184" s="262" t="str">
        <f t="shared" si="71"/>
        <v/>
      </c>
    </row>
    <row r="4185" s="67" customFormat="1" customHeight="1" spans="7:7">
      <c r="G4185" s="262" t="str">
        <f t="shared" si="71"/>
        <v/>
      </c>
    </row>
    <row r="4186" s="67" customFormat="1" customHeight="1" spans="7:7">
      <c r="G4186" s="262" t="str">
        <f t="shared" si="71"/>
        <v/>
      </c>
    </row>
    <row r="4187" s="67" customFormat="1" customHeight="1" spans="7:7">
      <c r="G4187" s="262" t="str">
        <f t="shared" si="71"/>
        <v/>
      </c>
    </row>
    <row r="4188" s="67" customFormat="1" customHeight="1" spans="7:7">
      <c r="G4188" s="262" t="str">
        <f t="shared" si="71"/>
        <v/>
      </c>
    </row>
    <row r="4189" s="67" customFormat="1" customHeight="1" spans="7:7">
      <c r="G4189" s="262" t="str">
        <f t="shared" si="71"/>
        <v/>
      </c>
    </row>
    <row r="4190" s="67" customFormat="1" customHeight="1" spans="7:7">
      <c r="G4190" s="262" t="str">
        <f t="shared" si="71"/>
        <v/>
      </c>
    </row>
    <row r="4191" s="67" customFormat="1" customHeight="1" spans="7:7">
      <c r="G4191" s="262" t="str">
        <f t="shared" si="71"/>
        <v/>
      </c>
    </row>
    <row r="4192" s="67" customFormat="1" customHeight="1" spans="7:7">
      <c r="G4192" s="262" t="str">
        <f t="shared" si="71"/>
        <v/>
      </c>
    </row>
    <row r="4193" s="67" customFormat="1" customHeight="1" spans="7:7">
      <c r="G4193" s="262" t="str">
        <f t="shared" si="71"/>
        <v/>
      </c>
    </row>
    <row r="4194" s="67" customFormat="1" customHeight="1" spans="7:7">
      <c r="G4194" s="262" t="str">
        <f t="shared" si="71"/>
        <v/>
      </c>
    </row>
    <row r="4195" s="67" customFormat="1" customHeight="1" spans="7:7">
      <c r="G4195" s="262" t="str">
        <f t="shared" si="71"/>
        <v/>
      </c>
    </row>
    <row r="4196" s="67" customFormat="1" customHeight="1" spans="7:7">
      <c r="G4196" s="262" t="str">
        <f t="shared" si="71"/>
        <v/>
      </c>
    </row>
    <row r="4197" s="67" customFormat="1" customHeight="1" spans="7:7">
      <c r="G4197" s="262" t="str">
        <f t="shared" si="71"/>
        <v/>
      </c>
    </row>
    <row r="4198" s="67" customFormat="1" customHeight="1" spans="7:7">
      <c r="G4198" s="262" t="str">
        <f t="shared" si="71"/>
        <v/>
      </c>
    </row>
    <row r="4199" s="67" customFormat="1" customHeight="1" spans="7:7">
      <c r="G4199" s="262" t="str">
        <f t="shared" si="71"/>
        <v/>
      </c>
    </row>
    <row r="4200" s="67" customFormat="1" customHeight="1" spans="7:7">
      <c r="G4200" s="262" t="str">
        <f t="shared" si="71"/>
        <v/>
      </c>
    </row>
    <row r="4201" s="67" customFormat="1" customHeight="1" spans="7:7">
      <c r="G4201" s="262" t="str">
        <f t="shared" si="71"/>
        <v/>
      </c>
    </row>
    <row r="4202" s="67" customFormat="1" customHeight="1" spans="7:7">
      <c r="G4202" s="262" t="str">
        <f t="shared" si="71"/>
        <v/>
      </c>
    </row>
    <row r="4203" s="67" customFormat="1" customHeight="1" spans="7:7">
      <c r="G4203" s="262" t="str">
        <f t="shared" si="71"/>
        <v/>
      </c>
    </row>
    <row r="4204" s="67" customFormat="1" customHeight="1" spans="7:7">
      <c r="G4204" s="262" t="str">
        <f t="shared" si="71"/>
        <v/>
      </c>
    </row>
    <row r="4205" s="67" customFormat="1" customHeight="1" spans="7:7">
      <c r="G4205" s="262" t="str">
        <f t="shared" si="71"/>
        <v/>
      </c>
    </row>
    <row r="4206" s="67" customFormat="1" customHeight="1" spans="7:7">
      <c r="G4206" s="262" t="str">
        <f t="shared" si="71"/>
        <v/>
      </c>
    </row>
    <row r="4207" s="67" customFormat="1" customHeight="1" spans="7:7">
      <c r="G4207" s="262" t="str">
        <f t="shared" si="71"/>
        <v/>
      </c>
    </row>
    <row r="4208" s="67" customFormat="1" customHeight="1" spans="7:7">
      <c r="G4208" s="262" t="str">
        <f t="shared" si="71"/>
        <v/>
      </c>
    </row>
    <row r="4209" s="67" customFormat="1" customHeight="1" spans="7:7">
      <c r="G4209" s="262" t="str">
        <f t="shared" si="71"/>
        <v/>
      </c>
    </row>
    <row r="4210" s="67" customFormat="1" customHeight="1" spans="7:7">
      <c r="G4210" s="262" t="str">
        <f t="shared" si="71"/>
        <v/>
      </c>
    </row>
    <row r="4211" s="67" customFormat="1" customHeight="1" spans="7:7">
      <c r="G4211" s="262" t="str">
        <f t="shared" si="71"/>
        <v/>
      </c>
    </row>
    <row r="4212" s="67" customFormat="1" customHeight="1" spans="7:7">
      <c r="G4212" s="262" t="str">
        <f t="shared" si="71"/>
        <v/>
      </c>
    </row>
    <row r="4213" s="67" customFormat="1" customHeight="1" spans="7:7">
      <c r="G4213" s="262" t="str">
        <f t="shared" si="71"/>
        <v/>
      </c>
    </row>
    <row r="4214" s="67" customFormat="1" customHeight="1" spans="7:7">
      <c r="G4214" s="262" t="str">
        <f t="shared" si="71"/>
        <v/>
      </c>
    </row>
    <row r="4215" s="67" customFormat="1" customHeight="1" spans="7:7">
      <c r="G4215" s="262" t="str">
        <f t="shared" si="71"/>
        <v/>
      </c>
    </row>
    <row r="4216" s="67" customFormat="1" customHeight="1" spans="7:7">
      <c r="G4216" s="262" t="str">
        <f t="shared" si="71"/>
        <v/>
      </c>
    </row>
    <row r="4217" s="67" customFormat="1" customHeight="1" spans="7:7">
      <c r="G4217" s="262" t="str">
        <f t="shared" si="71"/>
        <v/>
      </c>
    </row>
    <row r="4218" s="67" customFormat="1" customHeight="1" spans="7:7">
      <c r="G4218" s="262" t="str">
        <f t="shared" si="71"/>
        <v/>
      </c>
    </row>
    <row r="4219" s="67" customFormat="1" customHeight="1" spans="7:7">
      <c r="G4219" s="262" t="str">
        <f t="shared" si="71"/>
        <v/>
      </c>
    </row>
    <row r="4220" s="67" customFormat="1" customHeight="1" spans="7:7">
      <c r="G4220" s="262" t="str">
        <f t="shared" si="71"/>
        <v/>
      </c>
    </row>
    <row r="4221" s="67" customFormat="1" customHeight="1" spans="7:7">
      <c r="G4221" s="262" t="str">
        <f t="shared" si="71"/>
        <v/>
      </c>
    </row>
    <row r="4222" s="67" customFormat="1" customHeight="1" spans="7:7">
      <c r="G4222" s="262" t="str">
        <f t="shared" si="71"/>
        <v/>
      </c>
    </row>
    <row r="4223" s="67" customFormat="1" customHeight="1" spans="7:7">
      <c r="G4223" s="262" t="str">
        <f t="shared" si="71"/>
        <v/>
      </c>
    </row>
    <row r="4224" s="67" customFormat="1" customHeight="1" spans="7:7">
      <c r="G4224" s="262" t="str">
        <f t="shared" si="71"/>
        <v/>
      </c>
    </row>
    <row r="4225" s="67" customFormat="1" customHeight="1" spans="7:7">
      <c r="G4225" s="262" t="str">
        <f t="shared" si="71"/>
        <v/>
      </c>
    </row>
    <row r="4226" s="67" customFormat="1" customHeight="1" spans="7:7">
      <c r="G4226" s="262" t="str">
        <f t="shared" ref="G4226:G4289" si="72">IF(H4226="","",IF(H4226=I4226,H4226,_xlfn.CONCAT(H4226,"-",I4226)))</f>
        <v/>
      </c>
    </row>
    <row r="4227" s="67" customFormat="1" customHeight="1" spans="7:7">
      <c r="G4227" s="262" t="str">
        <f t="shared" si="72"/>
        <v/>
      </c>
    </row>
    <row r="4228" s="67" customFormat="1" customHeight="1" spans="7:7">
      <c r="G4228" s="262" t="str">
        <f t="shared" si="72"/>
        <v/>
      </c>
    </row>
    <row r="4229" s="67" customFormat="1" customHeight="1" spans="7:7">
      <c r="G4229" s="262" t="str">
        <f t="shared" si="72"/>
        <v/>
      </c>
    </row>
    <row r="4230" s="67" customFormat="1" customHeight="1" spans="7:7">
      <c r="G4230" s="262" t="str">
        <f t="shared" si="72"/>
        <v/>
      </c>
    </row>
    <row r="4231" s="67" customFormat="1" customHeight="1" spans="7:7">
      <c r="G4231" s="262" t="str">
        <f t="shared" si="72"/>
        <v/>
      </c>
    </row>
    <row r="4232" s="67" customFormat="1" customHeight="1" spans="7:7">
      <c r="G4232" s="262" t="str">
        <f t="shared" si="72"/>
        <v/>
      </c>
    </row>
    <row r="4233" s="67" customFormat="1" customHeight="1" spans="7:7">
      <c r="G4233" s="262" t="str">
        <f t="shared" si="72"/>
        <v/>
      </c>
    </row>
    <row r="4234" s="67" customFormat="1" customHeight="1" spans="7:7">
      <c r="G4234" s="262" t="str">
        <f t="shared" si="72"/>
        <v/>
      </c>
    </row>
    <row r="4235" s="67" customFormat="1" customHeight="1" spans="7:7">
      <c r="G4235" s="262" t="str">
        <f t="shared" si="72"/>
        <v/>
      </c>
    </row>
    <row r="4236" s="67" customFormat="1" customHeight="1" spans="7:7">
      <c r="G4236" s="262" t="str">
        <f t="shared" si="72"/>
        <v/>
      </c>
    </row>
    <row r="4237" s="67" customFormat="1" customHeight="1" spans="7:7">
      <c r="G4237" s="262" t="str">
        <f t="shared" si="72"/>
        <v/>
      </c>
    </row>
    <row r="4238" s="67" customFormat="1" customHeight="1" spans="7:7">
      <c r="G4238" s="262" t="str">
        <f t="shared" si="72"/>
        <v/>
      </c>
    </row>
    <row r="4239" s="67" customFormat="1" customHeight="1" spans="7:7">
      <c r="G4239" s="262" t="str">
        <f t="shared" si="72"/>
        <v/>
      </c>
    </row>
    <row r="4240" s="67" customFormat="1" customHeight="1" spans="7:7">
      <c r="G4240" s="262" t="str">
        <f t="shared" si="72"/>
        <v/>
      </c>
    </row>
    <row r="4241" s="67" customFormat="1" customHeight="1" spans="7:7">
      <c r="G4241" s="262" t="str">
        <f t="shared" si="72"/>
        <v/>
      </c>
    </row>
    <row r="4242" s="67" customFormat="1" customHeight="1" spans="7:7">
      <c r="G4242" s="262" t="str">
        <f t="shared" si="72"/>
        <v/>
      </c>
    </row>
    <row r="4243" s="67" customFormat="1" customHeight="1" spans="7:7">
      <c r="G4243" s="262" t="str">
        <f t="shared" si="72"/>
        <v/>
      </c>
    </row>
    <row r="4244" s="67" customFormat="1" customHeight="1" spans="7:7">
      <c r="G4244" s="262" t="str">
        <f t="shared" si="72"/>
        <v/>
      </c>
    </row>
    <row r="4245" s="67" customFormat="1" customHeight="1" spans="7:7">
      <c r="G4245" s="262" t="str">
        <f t="shared" si="72"/>
        <v/>
      </c>
    </row>
    <row r="4246" s="67" customFormat="1" customHeight="1" spans="7:7">
      <c r="G4246" s="262" t="str">
        <f t="shared" si="72"/>
        <v/>
      </c>
    </row>
    <row r="4247" s="67" customFormat="1" customHeight="1" spans="7:7">
      <c r="G4247" s="262" t="str">
        <f t="shared" si="72"/>
        <v/>
      </c>
    </row>
    <row r="4248" s="67" customFormat="1" customHeight="1" spans="7:7">
      <c r="G4248" s="262" t="str">
        <f t="shared" si="72"/>
        <v/>
      </c>
    </row>
    <row r="4249" s="67" customFormat="1" customHeight="1" spans="7:7">
      <c r="G4249" s="262" t="str">
        <f t="shared" si="72"/>
        <v/>
      </c>
    </row>
    <row r="4250" s="67" customFormat="1" customHeight="1" spans="7:7">
      <c r="G4250" s="262" t="str">
        <f t="shared" si="72"/>
        <v/>
      </c>
    </row>
    <row r="4251" s="67" customFormat="1" customHeight="1" spans="7:7">
      <c r="G4251" s="262" t="str">
        <f t="shared" si="72"/>
        <v/>
      </c>
    </row>
    <row r="4252" s="67" customFormat="1" customHeight="1" spans="7:7">
      <c r="G4252" s="262" t="str">
        <f t="shared" si="72"/>
        <v/>
      </c>
    </row>
    <row r="4253" s="67" customFormat="1" customHeight="1" spans="7:7">
      <c r="G4253" s="262" t="str">
        <f t="shared" si="72"/>
        <v/>
      </c>
    </row>
    <row r="4254" s="67" customFormat="1" customHeight="1" spans="7:7">
      <c r="G4254" s="262" t="str">
        <f t="shared" si="72"/>
        <v/>
      </c>
    </row>
    <row r="4255" s="67" customFormat="1" customHeight="1" spans="7:7">
      <c r="G4255" s="262" t="str">
        <f t="shared" si="72"/>
        <v/>
      </c>
    </row>
    <row r="4256" s="67" customFormat="1" customHeight="1" spans="7:7">
      <c r="G4256" s="262" t="str">
        <f t="shared" si="72"/>
        <v/>
      </c>
    </row>
    <row r="4257" s="67" customFormat="1" customHeight="1" spans="7:7">
      <c r="G4257" s="262" t="str">
        <f t="shared" si="72"/>
        <v/>
      </c>
    </row>
    <row r="4258" s="67" customFormat="1" customHeight="1" spans="7:7">
      <c r="G4258" s="262" t="str">
        <f t="shared" si="72"/>
        <v/>
      </c>
    </row>
    <row r="4259" s="67" customFormat="1" customHeight="1" spans="7:7">
      <c r="G4259" s="262" t="str">
        <f t="shared" si="72"/>
        <v/>
      </c>
    </row>
    <row r="4260" s="67" customFormat="1" customHeight="1" spans="7:7">
      <c r="G4260" s="262" t="str">
        <f t="shared" si="72"/>
        <v/>
      </c>
    </row>
    <row r="4261" s="67" customFormat="1" customHeight="1" spans="7:7">
      <c r="G4261" s="262" t="str">
        <f t="shared" si="72"/>
        <v/>
      </c>
    </row>
    <row r="4262" s="67" customFormat="1" customHeight="1" spans="7:7">
      <c r="G4262" s="262" t="str">
        <f t="shared" si="72"/>
        <v/>
      </c>
    </row>
    <row r="4263" s="67" customFormat="1" customHeight="1" spans="7:7">
      <c r="G4263" s="262" t="str">
        <f t="shared" si="72"/>
        <v/>
      </c>
    </row>
    <row r="4264" s="67" customFormat="1" customHeight="1" spans="7:7">
      <c r="G4264" s="262" t="str">
        <f t="shared" si="72"/>
        <v/>
      </c>
    </row>
    <row r="4265" s="67" customFormat="1" customHeight="1" spans="7:7">
      <c r="G4265" s="262" t="str">
        <f t="shared" si="72"/>
        <v/>
      </c>
    </row>
    <row r="4266" s="67" customFormat="1" customHeight="1" spans="7:7">
      <c r="G4266" s="262" t="str">
        <f t="shared" si="72"/>
        <v/>
      </c>
    </row>
    <row r="4267" s="67" customFormat="1" customHeight="1" spans="7:7">
      <c r="G4267" s="262" t="str">
        <f t="shared" si="72"/>
        <v/>
      </c>
    </row>
    <row r="4268" s="67" customFormat="1" customHeight="1" spans="7:7">
      <c r="G4268" s="262" t="str">
        <f t="shared" si="72"/>
        <v/>
      </c>
    </row>
    <row r="4269" s="67" customFormat="1" customHeight="1" spans="7:7">
      <c r="G4269" s="262" t="str">
        <f t="shared" si="72"/>
        <v/>
      </c>
    </row>
    <row r="4270" s="67" customFormat="1" customHeight="1" spans="7:7">
      <c r="G4270" s="262" t="str">
        <f t="shared" si="72"/>
        <v/>
      </c>
    </row>
    <row r="4271" s="67" customFormat="1" customHeight="1" spans="7:7">
      <c r="G4271" s="262" t="str">
        <f t="shared" si="72"/>
        <v/>
      </c>
    </row>
    <row r="4272" s="67" customFormat="1" customHeight="1" spans="7:7">
      <c r="G4272" s="262" t="str">
        <f t="shared" si="72"/>
        <v/>
      </c>
    </row>
    <row r="4273" s="67" customFormat="1" customHeight="1" spans="7:7">
      <c r="G4273" s="262" t="str">
        <f t="shared" si="72"/>
        <v/>
      </c>
    </row>
    <row r="4274" s="67" customFormat="1" customHeight="1" spans="7:7">
      <c r="G4274" s="262" t="str">
        <f t="shared" si="72"/>
        <v/>
      </c>
    </row>
    <row r="4275" s="67" customFormat="1" customHeight="1" spans="7:7">
      <c r="G4275" s="262" t="str">
        <f t="shared" si="72"/>
        <v/>
      </c>
    </row>
    <row r="4276" s="67" customFormat="1" customHeight="1" spans="7:7">
      <c r="G4276" s="262" t="str">
        <f t="shared" si="72"/>
        <v/>
      </c>
    </row>
    <row r="4277" s="67" customFormat="1" customHeight="1" spans="7:7">
      <c r="G4277" s="262" t="str">
        <f t="shared" si="72"/>
        <v/>
      </c>
    </row>
    <row r="4278" s="67" customFormat="1" customHeight="1" spans="7:7">
      <c r="G4278" s="262" t="str">
        <f t="shared" si="72"/>
        <v/>
      </c>
    </row>
    <row r="4279" s="67" customFormat="1" customHeight="1" spans="7:7">
      <c r="G4279" s="262" t="str">
        <f t="shared" si="72"/>
        <v/>
      </c>
    </row>
    <row r="4280" s="67" customFormat="1" customHeight="1" spans="7:7">
      <c r="G4280" s="262" t="str">
        <f t="shared" si="72"/>
        <v/>
      </c>
    </row>
    <row r="4281" s="67" customFormat="1" customHeight="1" spans="7:7">
      <c r="G4281" s="262" t="str">
        <f t="shared" si="72"/>
        <v/>
      </c>
    </row>
    <row r="4282" s="67" customFormat="1" customHeight="1" spans="7:7">
      <c r="G4282" s="262" t="str">
        <f t="shared" si="72"/>
        <v/>
      </c>
    </row>
    <row r="4283" s="67" customFormat="1" customHeight="1" spans="7:7">
      <c r="G4283" s="262" t="str">
        <f t="shared" si="72"/>
        <v/>
      </c>
    </row>
    <row r="4284" s="67" customFormat="1" customHeight="1" spans="7:7">
      <c r="G4284" s="262" t="str">
        <f t="shared" si="72"/>
        <v/>
      </c>
    </row>
    <row r="4285" s="67" customFormat="1" customHeight="1" spans="7:7">
      <c r="G4285" s="262" t="str">
        <f t="shared" si="72"/>
        <v/>
      </c>
    </row>
    <row r="4286" s="67" customFormat="1" customHeight="1" spans="7:7">
      <c r="G4286" s="262" t="str">
        <f t="shared" si="72"/>
        <v/>
      </c>
    </row>
    <row r="4287" s="67" customFormat="1" customHeight="1" spans="7:7">
      <c r="G4287" s="262" t="str">
        <f t="shared" si="72"/>
        <v/>
      </c>
    </row>
    <row r="4288" s="67" customFormat="1" customHeight="1" spans="7:7">
      <c r="G4288" s="262" t="str">
        <f t="shared" si="72"/>
        <v/>
      </c>
    </row>
    <row r="4289" s="67" customFormat="1" customHeight="1" spans="7:7">
      <c r="G4289" s="262" t="str">
        <f t="shared" si="72"/>
        <v/>
      </c>
    </row>
    <row r="4290" s="67" customFormat="1" customHeight="1" spans="7:7">
      <c r="G4290" s="262" t="str">
        <f t="shared" ref="G4290:G4353" si="73">IF(H4290="","",IF(H4290=I4290,H4290,_xlfn.CONCAT(H4290,"-",I4290)))</f>
        <v/>
      </c>
    </row>
    <row r="4291" s="67" customFormat="1" customHeight="1" spans="7:7">
      <c r="G4291" s="262" t="str">
        <f t="shared" si="73"/>
        <v/>
      </c>
    </row>
    <row r="4292" s="67" customFormat="1" customHeight="1" spans="7:7">
      <c r="G4292" s="262" t="str">
        <f t="shared" si="73"/>
        <v/>
      </c>
    </row>
    <row r="4293" s="67" customFormat="1" customHeight="1" spans="7:7">
      <c r="G4293" s="262" t="str">
        <f t="shared" si="73"/>
        <v/>
      </c>
    </row>
    <row r="4294" s="67" customFormat="1" customHeight="1" spans="7:7">
      <c r="G4294" s="262" t="str">
        <f t="shared" si="73"/>
        <v/>
      </c>
    </row>
    <row r="4295" s="67" customFormat="1" customHeight="1" spans="7:7">
      <c r="G4295" s="262" t="str">
        <f t="shared" si="73"/>
        <v/>
      </c>
    </row>
    <row r="4296" s="67" customFormat="1" customHeight="1" spans="7:7">
      <c r="G4296" s="262" t="str">
        <f t="shared" si="73"/>
        <v/>
      </c>
    </row>
    <row r="4297" s="67" customFormat="1" customHeight="1" spans="7:7">
      <c r="G4297" s="262" t="str">
        <f t="shared" si="73"/>
        <v/>
      </c>
    </row>
    <row r="4298" s="67" customFormat="1" customHeight="1" spans="7:7">
      <c r="G4298" s="262" t="str">
        <f t="shared" si="73"/>
        <v/>
      </c>
    </row>
    <row r="4299" s="67" customFormat="1" customHeight="1" spans="7:7">
      <c r="G4299" s="262" t="str">
        <f t="shared" si="73"/>
        <v/>
      </c>
    </row>
    <row r="4300" s="67" customFormat="1" customHeight="1" spans="7:7">
      <c r="G4300" s="262" t="str">
        <f t="shared" si="73"/>
        <v/>
      </c>
    </row>
    <row r="4301" s="67" customFormat="1" customHeight="1" spans="7:7">
      <c r="G4301" s="262" t="str">
        <f t="shared" si="73"/>
        <v/>
      </c>
    </row>
    <row r="4302" s="67" customFormat="1" customHeight="1" spans="7:7">
      <c r="G4302" s="262" t="str">
        <f t="shared" si="73"/>
        <v/>
      </c>
    </row>
    <row r="4303" s="67" customFormat="1" customHeight="1" spans="7:7">
      <c r="G4303" s="262" t="str">
        <f t="shared" si="73"/>
        <v/>
      </c>
    </row>
    <row r="4304" s="67" customFormat="1" customHeight="1" spans="7:7">
      <c r="G4304" s="262" t="str">
        <f t="shared" si="73"/>
        <v/>
      </c>
    </row>
    <row r="4305" s="67" customFormat="1" customHeight="1" spans="7:7">
      <c r="G4305" s="262" t="str">
        <f t="shared" si="73"/>
        <v/>
      </c>
    </row>
    <row r="4306" s="67" customFormat="1" customHeight="1" spans="7:7">
      <c r="G4306" s="262" t="str">
        <f t="shared" si="73"/>
        <v/>
      </c>
    </row>
    <row r="4307" s="67" customFormat="1" customHeight="1" spans="7:7">
      <c r="G4307" s="262" t="str">
        <f t="shared" si="73"/>
        <v/>
      </c>
    </row>
    <row r="4308" s="67" customFormat="1" customHeight="1" spans="7:7">
      <c r="G4308" s="262" t="str">
        <f t="shared" si="73"/>
        <v/>
      </c>
    </row>
    <row r="4309" s="67" customFormat="1" customHeight="1" spans="7:7">
      <c r="G4309" s="262" t="str">
        <f t="shared" si="73"/>
        <v/>
      </c>
    </row>
    <row r="4310" s="67" customFormat="1" customHeight="1" spans="7:7">
      <c r="G4310" s="262" t="str">
        <f t="shared" si="73"/>
        <v/>
      </c>
    </row>
    <row r="4311" s="67" customFormat="1" customHeight="1" spans="7:7">
      <c r="G4311" s="262" t="str">
        <f t="shared" si="73"/>
        <v/>
      </c>
    </row>
    <row r="4312" s="67" customFormat="1" customHeight="1" spans="7:7">
      <c r="G4312" s="262" t="str">
        <f t="shared" si="73"/>
        <v/>
      </c>
    </row>
    <row r="4313" s="67" customFormat="1" customHeight="1" spans="7:7">
      <c r="G4313" s="262" t="str">
        <f t="shared" si="73"/>
        <v/>
      </c>
    </row>
    <row r="4314" s="67" customFormat="1" customHeight="1" spans="7:7">
      <c r="G4314" s="262" t="str">
        <f t="shared" si="73"/>
        <v/>
      </c>
    </row>
    <row r="4315" s="67" customFormat="1" customHeight="1" spans="7:7">
      <c r="G4315" s="262" t="str">
        <f t="shared" si="73"/>
        <v/>
      </c>
    </row>
    <row r="4316" s="67" customFormat="1" customHeight="1" spans="7:7">
      <c r="G4316" s="262" t="str">
        <f t="shared" si="73"/>
        <v/>
      </c>
    </row>
    <row r="4317" s="67" customFormat="1" customHeight="1" spans="7:7">
      <c r="G4317" s="262" t="str">
        <f t="shared" si="73"/>
        <v/>
      </c>
    </row>
    <row r="4318" s="67" customFormat="1" customHeight="1" spans="7:7">
      <c r="G4318" s="262" t="str">
        <f t="shared" si="73"/>
        <v/>
      </c>
    </row>
    <row r="4319" s="67" customFormat="1" customHeight="1" spans="7:7">
      <c r="G4319" s="262" t="str">
        <f t="shared" si="73"/>
        <v/>
      </c>
    </row>
    <row r="4320" s="67" customFormat="1" customHeight="1" spans="7:7">
      <c r="G4320" s="262" t="str">
        <f t="shared" si="73"/>
        <v/>
      </c>
    </row>
    <row r="4321" s="67" customFormat="1" customHeight="1" spans="7:7">
      <c r="G4321" s="262" t="str">
        <f t="shared" si="73"/>
        <v/>
      </c>
    </row>
    <row r="4322" s="67" customFormat="1" customHeight="1" spans="7:7">
      <c r="G4322" s="262" t="str">
        <f t="shared" si="73"/>
        <v/>
      </c>
    </row>
    <row r="4323" s="67" customFormat="1" customHeight="1" spans="7:7">
      <c r="G4323" s="262" t="str">
        <f t="shared" si="73"/>
        <v/>
      </c>
    </row>
    <row r="4324" s="67" customFormat="1" customHeight="1" spans="7:7">
      <c r="G4324" s="262" t="str">
        <f t="shared" si="73"/>
        <v/>
      </c>
    </row>
    <row r="4325" s="67" customFormat="1" customHeight="1" spans="7:7">
      <c r="G4325" s="262" t="str">
        <f t="shared" si="73"/>
        <v/>
      </c>
    </row>
    <row r="4326" s="67" customFormat="1" customHeight="1" spans="7:7">
      <c r="G4326" s="262" t="str">
        <f t="shared" si="73"/>
        <v/>
      </c>
    </row>
    <row r="4327" s="67" customFormat="1" customHeight="1" spans="7:7">
      <c r="G4327" s="262" t="str">
        <f t="shared" si="73"/>
        <v/>
      </c>
    </row>
    <row r="4328" s="67" customFormat="1" customHeight="1" spans="7:7">
      <c r="G4328" s="262" t="str">
        <f t="shared" si="73"/>
        <v/>
      </c>
    </row>
    <row r="4329" s="67" customFormat="1" customHeight="1" spans="7:7">
      <c r="G4329" s="262" t="str">
        <f t="shared" si="73"/>
        <v/>
      </c>
    </row>
    <row r="4330" s="67" customFormat="1" customHeight="1" spans="7:7">
      <c r="G4330" s="262" t="str">
        <f t="shared" si="73"/>
        <v/>
      </c>
    </row>
    <row r="4331" s="67" customFormat="1" customHeight="1" spans="7:7">
      <c r="G4331" s="262" t="str">
        <f t="shared" si="73"/>
        <v/>
      </c>
    </row>
    <row r="4332" s="67" customFormat="1" customHeight="1" spans="7:7">
      <c r="G4332" s="262" t="str">
        <f t="shared" si="73"/>
        <v/>
      </c>
    </row>
    <row r="4333" s="67" customFormat="1" customHeight="1" spans="7:7">
      <c r="G4333" s="262" t="str">
        <f t="shared" si="73"/>
        <v/>
      </c>
    </row>
    <row r="4334" s="67" customFormat="1" customHeight="1" spans="7:7">
      <c r="G4334" s="262" t="str">
        <f t="shared" si="73"/>
        <v/>
      </c>
    </row>
    <row r="4335" s="67" customFormat="1" customHeight="1" spans="7:7">
      <c r="G4335" s="262" t="str">
        <f t="shared" si="73"/>
        <v/>
      </c>
    </row>
    <row r="4336" s="67" customFormat="1" customHeight="1" spans="7:7">
      <c r="G4336" s="262" t="str">
        <f t="shared" si="73"/>
        <v/>
      </c>
    </row>
    <row r="4337" s="67" customFormat="1" customHeight="1" spans="7:7">
      <c r="G4337" s="262" t="str">
        <f t="shared" si="73"/>
        <v/>
      </c>
    </row>
    <row r="4338" s="67" customFormat="1" customHeight="1" spans="7:7">
      <c r="G4338" s="262" t="str">
        <f t="shared" si="73"/>
        <v/>
      </c>
    </row>
    <row r="4339" s="67" customFormat="1" customHeight="1" spans="7:7">
      <c r="G4339" s="262" t="str">
        <f t="shared" si="73"/>
        <v/>
      </c>
    </row>
    <row r="4340" s="67" customFormat="1" customHeight="1" spans="7:7">
      <c r="G4340" s="262" t="str">
        <f t="shared" si="73"/>
        <v/>
      </c>
    </row>
    <row r="4341" s="67" customFormat="1" customHeight="1" spans="7:7">
      <c r="G4341" s="262" t="str">
        <f t="shared" si="73"/>
        <v/>
      </c>
    </row>
    <row r="4342" s="67" customFormat="1" customHeight="1" spans="7:7">
      <c r="G4342" s="262" t="str">
        <f t="shared" si="73"/>
        <v/>
      </c>
    </row>
    <row r="4343" s="67" customFormat="1" customHeight="1" spans="7:7">
      <c r="G4343" s="262" t="str">
        <f t="shared" si="73"/>
        <v/>
      </c>
    </row>
    <row r="4344" s="67" customFormat="1" customHeight="1" spans="7:7">
      <c r="G4344" s="262" t="str">
        <f t="shared" si="73"/>
        <v/>
      </c>
    </row>
    <row r="4345" s="67" customFormat="1" customHeight="1" spans="7:7">
      <c r="G4345" s="262" t="str">
        <f t="shared" si="73"/>
        <v/>
      </c>
    </row>
    <row r="4346" s="67" customFormat="1" customHeight="1" spans="7:7">
      <c r="G4346" s="262" t="str">
        <f t="shared" si="73"/>
        <v/>
      </c>
    </row>
    <row r="4347" s="67" customFormat="1" customHeight="1" spans="7:7">
      <c r="G4347" s="262" t="str">
        <f t="shared" si="73"/>
        <v/>
      </c>
    </row>
    <row r="4348" s="67" customFormat="1" customHeight="1" spans="7:7">
      <c r="G4348" s="262" t="str">
        <f t="shared" si="73"/>
        <v/>
      </c>
    </row>
    <row r="4349" s="67" customFormat="1" customHeight="1" spans="7:7">
      <c r="G4349" s="262" t="str">
        <f t="shared" si="73"/>
        <v/>
      </c>
    </row>
    <row r="4350" s="67" customFormat="1" customHeight="1" spans="7:7">
      <c r="G4350" s="262" t="str">
        <f t="shared" si="73"/>
        <v/>
      </c>
    </row>
    <row r="4351" s="67" customFormat="1" customHeight="1" spans="7:7">
      <c r="G4351" s="262" t="str">
        <f t="shared" si="73"/>
        <v/>
      </c>
    </row>
    <row r="4352" s="67" customFormat="1" customHeight="1" spans="7:7">
      <c r="G4352" s="262" t="str">
        <f t="shared" si="73"/>
        <v/>
      </c>
    </row>
    <row r="4353" s="67" customFormat="1" customHeight="1" spans="7:7">
      <c r="G4353" s="262" t="str">
        <f t="shared" si="73"/>
        <v/>
      </c>
    </row>
    <row r="4354" s="67" customFormat="1" customHeight="1" spans="7:7">
      <c r="G4354" s="262" t="str">
        <f t="shared" ref="G4354:G4417" si="74">IF(H4354="","",IF(H4354=I4354,H4354,_xlfn.CONCAT(H4354,"-",I4354)))</f>
        <v/>
      </c>
    </row>
    <row r="4355" s="67" customFormat="1" customHeight="1" spans="7:7">
      <c r="G4355" s="262" t="str">
        <f t="shared" si="74"/>
        <v/>
      </c>
    </row>
    <row r="4356" s="67" customFormat="1" customHeight="1" spans="7:7">
      <c r="G4356" s="262" t="str">
        <f t="shared" si="74"/>
        <v/>
      </c>
    </row>
    <row r="4357" s="67" customFormat="1" customHeight="1" spans="7:7">
      <c r="G4357" s="262" t="str">
        <f t="shared" si="74"/>
        <v/>
      </c>
    </row>
    <row r="4358" s="67" customFormat="1" customHeight="1" spans="7:7">
      <c r="G4358" s="262" t="str">
        <f t="shared" si="74"/>
        <v/>
      </c>
    </row>
    <row r="4359" s="67" customFormat="1" customHeight="1" spans="7:7">
      <c r="G4359" s="262" t="str">
        <f t="shared" si="74"/>
        <v/>
      </c>
    </row>
    <row r="4360" s="67" customFormat="1" customHeight="1" spans="7:7">
      <c r="G4360" s="262" t="str">
        <f t="shared" si="74"/>
        <v/>
      </c>
    </row>
    <row r="4361" s="67" customFormat="1" customHeight="1" spans="7:7">
      <c r="G4361" s="262" t="str">
        <f t="shared" si="74"/>
        <v/>
      </c>
    </row>
    <row r="4362" s="67" customFormat="1" customHeight="1" spans="7:7">
      <c r="G4362" s="262" t="str">
        <f t="shared" si="74"/>
        <v/>
      </c>
    </row>
    <row r="4363" s="67" customFormat="1" customHeight="1" spans="7:7">
      <c r="G4363" s="262" t="str">
        <f t="shared" si="74"/>
        <v/>
      </c>
    </row>
    <row r="4364" s="67" customFormat="1" customHeight="1" spans="7:7">
      <c r="G4364" s="262" t="str">
        <f t="shared" si="74"/>
        <v/>
      </c>
    </row>
    <row r="4365" s="67" customFormat="1" customHeight="1" spans="7:7">
      <c r="G4365" s="262" t="str">
        <f t="shared" si="74"/>
        <v/>
      </c>
    </row>
    <row r="4366" s="67" customFormat="1" customHeight="1" spans="7:7">
      <c r="G4366" s="262" t="str">
        <f t="shared" si="74"/>
        <v/>
      </c>
    </row>
    <row r="4367" s="67" customFormat="1" customHeight="1" spans="7:7">
      <c r="G4367" s="262" t="str">
        <f t="shared" si="74"/>
        <v/>
      </c>
    </row>
    <row r="4368" s="67" customFormat="1" customHeight="1" spans="7:7">
      <c r="G4368" s="262" t="str">
        <f t="shared" si="74"/>
        <v/>
      </c>
    </row>
    <row r="4369" s="67" customFormat="1" customHeight="1" spans="7:7">
      <c r="G4369" s="262" t="str">
        <f t="shared" si="74"/>
        <v/>
      </c>
    </row>
    <row r="4370" s="67" customFormat="1" customHeight="1" spans="7:7">
      <c r="G4370" s="262" t="str">
        <f t="shared" si="74"/>
        <v/>
      </c>
    </row>
    <row r="4371" s="67" customFormat="1" customHeight="1" spans="7:7">
      <c r="G4371" s="262" t="str">
        <f t="shared" si="74"/>
        <v/>
      </c>
    </row>
    <row r="4372" s="67" customFormat="1" customHeight="1" spans="7:7">
      <c r="G4372" s="262" t="str">
        <f t="shared" si="74"/>
        <v/>
      </c>
    </row>
    <row r="4373" s="67" customFormat="1" customHeight="1" spans="7:7">
      <c r="G4373" s="262" t="str">
        <f t="shared" si="74"/>
        <v/>
      </c>
    </row>
    <row r="4374" s="67" customFormat="1" customHeight="1" spans="7:7">
      <c r="G4374" s="262" t="str">
        <f t="shared" si="74"/>
        <v/>
      </c>
    </row>
    <row r="4375" s="67" customFormat="1" customHeight="1" spans="7:7">
      <c r="G4375" s="262" t="str">
        <f t="shared" si="74"/>
        <v/>
      </c>
    </row>
    <row r="4376" s="67" customFormat="1" customHeight="1" spans="7:7">
      <c r="G4376" s="262" t="str">
        <f t="shared" si="74"/>
        <v/>
      </c>
    </row>
    <row r="4377" s="67" customFormat="1" customHeight="1" spans="7:7">
      <c r="G4377" s="262" t="str">
        <f t="shared" si="74"/>
        <v/>
      </c>
    </row>
    <row r="4378" s="67" customFormat="1" customHeight="1" spans="7:7">
      <c r="G4378" s="262" t="str">
        <f t="shared" si="74"/>
        <v/>
      </c>
    </row>
    <row r="4379" s="67" customFormat="1" customHeight="1" spans="7:7">
      <c r="G4379" s="262" t="str">
        <f t="shared" si="74"/>
        <v/>
      </c>
    </row>
    <row r="4380" s="67" customFormat="1" customHeight="1" spans="7:7">
      <c r="G4380" s="262" t="str">
        <f t="shared" si="74"/>
        <v/>
      </c>
    </row>
    <row r="4381" s="67" customFormat="1" customHeight="1" spans="7:7">
      <c r="G4381" s="262" t="str">
        <f t="shared" si="74"/>
        <v/>
      </c>
    </row>
    <row r="4382" s="67" customFormat="1" customHeight="1" spans="7:7">
      <c r="G4382" s="262" t="str">
        <f t="shared" si="74"/>
        <v/>
      </c>
    </row>
    <row r="4383" s="67" customFormat="1" customHeight="1" spans="7:7">
      <c r="G4383" s="262" t="str">
        <f t="shared" si="74"/>
        <v/>
      </c>
    </row>
    <row r="4384" s="67" customFormat="1" customHeight="1" spans="7:7">
      <c r="G4384" s="262" t="str">
        <f t="shared" si="74"/>
        <v/>
      </c>
    </row>
    <row r="4385" s="67" customFormat="1" customHeight="1" spans="7:7">
      <c r="G4385" s="262" t="str">
        <f t="shared" si="74"/>
        <v/>
      </c>
    </row>
    <row r="4386" s="67" customFormat="1" customHeight="1" spans="7:7">
      <c r="G4386" s="262" t="str">
        <f t="shared" si="74"/>
        <v/>
      </c>
    </row>
    <row r="4387" s="67" customFormat="1" customHeight="1" spans="7:7">
      <c r="G4387" s="262" t="str">
        <f t="shared" si="74"/>
        <v/>
      </c>
    </row>
    <row r="4388" s="67" customFormat="1" customHeight="1" spans="7:7">
      <c r="G4388" s="262" t="str">
        <f t="shared" si="74"/>
        <v/>
      </c>
    </row>
    <row r="4389" s="67" customFormat="1" customHeight="1" spans="7:7">
      <c r="G4389" s="262" t="str">
        <f t="shared" si="74"/>
        <v/>
      </c>
    </row>
    <row r="4390" s="67" customFormat="1" customHeight="1" spans="7:7">
      <c r="G4390" s="262" t="str">
        <f t="shared" si="74"/>
        <v/>
      </c>
    </row>
    <row r="4391" s="67" customFormat="1" customHeight="1" spans="7:7">
      <c r="G4391" s="262" t="str">
        <f t="shared" si="74"/>
        <v/>
      </c>
    </row>
    <row r="4392" s="67" customFormat="1" customHeight="1" spans="7:7">
      <c r="G4392" s="262" t="str">
        <f t="shared" si="74"/>
        <v/>
      </c>
    </row>
    <row r="4393" s="67" customFormat="1" customHeight="1" spans="7:7">
      <c r="G4393" s="262" t="str">
        <f t="shared" si="74"/>
        <v/>
      </c>
    </row>
    <row r="4394" s="67" customFormat="1" customHeight="1" spans="7:7">
      <c r="G4394" s="262" t="str">
        <f t="shared" si="74"/>
        <v/>
      </c>
    </row>
    <row r="4395" s="67" customFormat="1" customHeight="1" spans="7:7">
      <c r="G4395" s="262" t="str">
        <f t="shared" si="74"/>
        <v/>
      </c>
    </row>
    <row r="4396" s="67" customFormat="1" customHeight="1" spans="7:7">
      <c r="G4396" s="262" t="str">
        <f t="shared" si="74"/>
        <v/>
      </c>
    </row>
    <row r="4397" s="67" customFormat="1" customHeight="1" spans="7:7">
      <c r="G4397" s="262" t="str">
        <f t="shared" si="74"/>
        <v/>
      </c>
    </row>
    <row r="4398" s="67" customFormat="1" customHeight="1" spans="7:7">
      <c r="G4398" s="262" t="str">
        <f t="shared" si="74"/>
        <v/>
      </c>
    </row>
    <row r="4399" s="67" customFormat="1" customHeight="1" spans="7:7">
      <c r="G4399" s="262" t="str">
        <f t="shared" si="74"/>
        <v/>
      </c>
    </row>
    <row r="4400" s="67" customFormat="1" customHeight="1" spans="7:7">
      <c r="G4400" s="262" t="str">
        <f t="shared" si="74"/>
        <v/>
      </c>
    </row>
    <row r="4401" s="67" customFormat="1" customHeight="1" spans="7:7">
      <c r="G4401" s="262" t="str">
        <f t="shared" si="74"/>
        <v/>
      </c>
    </row>
    <row r="4402" s="67" customFormat="1" customHeight="1" spans="7:7">
      <c r="G4402" s="262" t="str">
        <f t="shared" si="74"/>
        <v/>
      </c>
    </row>
    <row r="4403" s="67" customFormat="1" customHeight="1" spans="7:7">
      <c r="G4403" s="262" t="str">
        <f t="shared" si="74"/>
        <v/>
      </c>
    </row>
    <row r="4404" s="67" customFormat="1" customHeight="1" spans="7:7">
      <c r="G4404" s="262" t="str">
        <f t="shared" si="74"/>
        <v/>
      </c>
    </row>
    <row r="4405" s="67" customFormat="1" customHeight="1" spans="7:7">
      <c r="G4405" s="262" t="str">
        <f t="shared" si="74"/>
        <v/>
      </c>
    </row>
    <row r="4406" s="67" customFormat="1" customHeight="1" spans="7:7">
      <c r="G4406" s="262" t="str">
        <f t="shared" si="74"/>
        <v/>
      </c>
    </row>
    <row r="4407" s="67" customFormat="1" customHeight="1" spans="7:7">
      <c r="G4407" s="262" t="str">
        <f t="shared" si="74"/>
        <v/>
      </c>
    </row>
    <row r="4408" s="67" customFormat="1" customHeight="1" spans="7:7">
      <c r="G4408" s="262" t="str">
        <f t="shared" si="74"/>
        <v/>
      </c>
    </row>
    <row r="4409" s="67" customFormat="1" customHeight="1" spans="7:7">
      <c r="G4409" s="262" t="str">
        <f t="shared" si="74"/>
        <v/>
      </c>
    </row>
    <row r="4410" s="67" customFormat="1" customHeight="1" spans="7:7">
      <c r="G4410" s="262" t="str">
        <f t="shared" si="74"/>
        <v/>
      </c>
    </row>
    <row r="4411" s="67" customFormat="1" customHeight="1" spans="7:7">
      <c r="G4411" s="262" t="str">
        <f t="shared" si="74"/>
        <v/>
      </c>
    </row>
    <row r="4412" s="67" customFormat="1" customHeight="1" spans="7:7">
      <c r="G4412" s="262" t="str">
        <f t="shared" si="74"/>
        <v/>
      </c>
    </row>
    <row r="4413" s="67" customFormat="1" customHeight="1" spans="7:7">
      <c r="G4413" s="262" t="str">
        <f t="shared" si="74"/>
        <v/>
      </c>
    </row>
    <row r="4414" s="67" customFormat="1" customHeight="1" spans="7:7">
      <c r="G4414" s="262" t="str">
        <f t="shared" si="74"/>
        <v/>
      </c>
    </row>
    <row r="4415" s="67" customFormat="1" customHeight="1" spans="7:7">
      <c r="G4415" s="262" t="str">
        <f t="shared" si="74"/>
        <v/>
      </c>
    </row>
    <row r="4416" s="67" customFormat="1" customHeight="1" spans="7:7">
      <c r="G4416" s="262" t="str">
        <f t="shared" si="74"/>
        <v/>
      </c>
    </row>
    <row r="4417" s="67" customFormat="1" customHeight="1" spans="7:7">
      <c r="G4417" s="262" t="str">
        <f t="shared" si="74"/>
        <v/>
      </c>
    </row>
    <row r="4418" s="67" customFormat="1" customHeight="1" spans="7:7">
      <c r="G4418" s="262" t="str">
        <f t="shared" ref="G4418:G4481" si="75">IF(H4418="","",IF(H4418=I4418,H4418,_xlfn.CONCAT(H4418,"-",I4418)))</f>
        <v/>
      </c>
    </row>
    <row r="4419" s="67" customFormat="1" customHeight="1" spans="7:7">
      <c r="G4419" s="262" t="str">
        <f t="shared" si="75"/>
        <v/>
      </c>
    </row>
    <row r="4420" s="67" customFormat="1" customHeight="1" spans="7:7">
      <c r="G4420" s="262" t="str">
        <f t="shared" si="75"/>
        <v/>
      </c>
    </row>
    <row r="4421" s="67" customFormat="1" customHeight="1" spans="7:7">
      <c r="G4421" s="262" t="str">
        <f t="shared" si="75"/>
        <v/>
      </c>
    </row>
    <row r="4422" s="67" customFormat="1" customHeight="1" spans="7:7">
      <c r="G4422" s="262" t="str">
        <f t="shared" si="75"/>
        <v/>
      </c>
    </row>
    <row r="4423" s="67" customFormat="1" customHeight="1" spans="7:7">
      <c r="G4423" s="262" t="str">
        <f t="shared" si="75"/>
        <v/>
      </c>
    </row>
    <row r="4424" s="67" customFormat="1" customHeight="1" spans="7:7">
      <c r="G4424" s="262" t="str">
        <f t="shared" si="75"/>
        <v/>
      </c>
    </row>
    <row r="4425" s="67" customFormat="1" customHeight="1" spans="7:7">
      <c r="G4425" s="262" t="str">
        <f t="shared" si="75"/>
        <v/>
      </c>
    </row>
    <row r="4426" s="67" customFormat="1" customHeight="1" spans="7:7">
      <c r="G4426" s="262" t="str">
        <f t="shared" si="75"/>
        <v/>
      </c>
    </row>
    <row r="4427" s="67" customFormat="1" customHeight="1" spans="7:7">
      <c r="G4427" s="262" t="str">
        <f t="shared" si="75"/>
        <v/>
      </c>
    </row>
    <row r="4428" s="67" customFormat="1" customHeight="1" spans="7:7">
      <c r="G4428" s="262" t="str">
        <f t="shared" si="75"/>
        <v/>
      </c>
    </row>
    <row r="4429" s="67" customFormat="1" customHeight="1" spans="7:7">
      <c r="G4429" s="262" t="str">
        <f t="shared" si="75"/>
        <v/>
      </c>
    </row>
    <row r="4430" s="67" customFormat="1" customHeight="1" spans="7:7">
      <c r="G4430" s="262" t="str">
        <f t="shared" si="75"/>
        <v/>
      </c>
    </row>
    <row r="4431" s="67" customFormat="1" customHeight="1" spans="7:7">
      <c r="G4431" s="262" t="str">
        <f t="shared" si="75"/>
        <v/>
      </c>
    </row>
    <row r="4432" s="67" customFormat="1" customHeight="1" spans="7:7">
      <c r="G4432" s="262" t="str">
        <f t="shared" si="75"/>
        <v/>
      </c>
    </row>
    <row r="4433" s="67" customFormat="1" customHeight="1" spans="7:7">
      <c r="G4433" s="262" t="str">
        <f t="shared" si="75"/>
        <v/>
      </c>
    </row>
    <row r="4434" s="67" customFormat="1" customHeight="1" spans="7:7">
      <c r="G4434" s="262" t="str">
        <f t="shared" si="75"/>
        <v/>
      </c>
    </row>
    <row r="4435" s="67" customFormat="1" customHeight="1" spans="7:7">
      <c r="G4435" s="262" t="str">
        <f t="shared" si="75"/>
        <v/>
      </c>
    </row>
    <row r="4436" s="67" customFormat="1" customHeight="1" spans="7:7">
      <c r="G4436" s="262" t="str">
        <f t="shared" si="75"/>
        <v/>
      </c>
    </row>
    <row r="4437" s="67" customFormat="1" customHeight="1" spans="7:7">
      <c r="G4437" s="262" t="str">
        <f t="shared" si="75"/>
        <v/>
      </c>
    </row>
    <row r="4438" s="67" customFormat="1" customHeight="1" spans="7:7">
      <c r="G4438" s="262" t="str">
        <f t="shared" si="75"/>
        <v/>
      </c>
    </row>
    <row r="4439" s="67" customFormat="1" customHeight="1" spans="7:7">
      <c r="G4439" s="262" t="str">
        <f t="shared" si="75"/>
        <v/>
      </c>
    </row>
    <row r="4440" s="67" customFormat="1" customHeight="1" spans="7:7">
      <c r="G4440" s="262" t="str">
        <f t="shared" si="75"/>
        <v/>
      </c>
    </row>
    <row r="4441" s="67" customFormat="1" customHeight="1" spans="7:7">
      <c r="G4441" s="262" t="str">
        <f t="shared" si="75"/>
        <v/>
      </c>
    </row>
    <row r="4442" s="67" customFormat="1" customHeight="1" spans="7:7">
      <c r="G4442" s="262" t="str">
        <f t="shared" si="75"/>
        <v/>
      </c>
    </row>
    <row r="4443" s="67" customFormat="1" customHeight="1" spans="7:7">
      <c r="G4443" s="262" t="str">
        <f t="shared" si="75"/>
        <v/>
      </c>
    </row>
    <row r="4444" s="67" customFormat="1" customHeight="1" spans="7:7">
      <c r="G4444" s="262" t="str">
        <f t="shared" si="75"/>
        <v/>
      </c>
    </row>
    <row r="4445" s="67" customFormat="1" customHeight="1" spans="7:7">
      <c r="G4445" s="262" t="str">
        <f t="shared" si="75"/>
        <v/>
      </c>
    </row>
    <row r="4446" s="67" customFormat="1" customHeight="1" spans="7:7">
      <c r="G4446" s="262" t="str">
        <f t="shared" si="75"/>
        <v/>
      </c>
    </row>
    <row r="4447" s="67" customFormat="1" customHeight="1" spans="7:7">
      <c r="G4447" s="262" t="str">
        <f t="shared" si="75"/>
        <v/>
      </c>
    </row>
    <row r="4448" s="67" customFormat="1" customHeight="1" spans="7:7">
      <c r="G4448" s="262" t="str">
        <f t="shared" si="75"/>
        <v/>
      </c>
    </row>
    <row r="4449" s="67" customFormat="1" customHeight="1" spans="7:7">
      <c r="G4449" s="262" t="str">
        <f t="shared" si="75"/>
        <v/>
      </c>
    </row>
    <row r="4450" s="67" customFormat="1" customHeight="1" spans="7:7">
      <c r="G4450" s="262" t="str">
        <f t="shared" si="75"/>
        <v/>
      </c>
    </row>
    <row r="4451" s="67" customFormat="1" customHeight="1" spans="7:7">
      <c r="G4451" s="262" t="str">
        <f t="shared" si="75"/>
        <v/>
      </c>
    </row>
    <row r="4452" s="67" customFormat="1" customHeight="1" spans="7:7">
      <c r="G4452" s="262" t="str">
        <f t="shared" si="75"/>
        <v/>
      </c>
    </row>
    <row r="4453" s="67" customFormat="1" customHeight="1" spans="7:7">
      <c r="G4453" s="262" t="str">
        <f t="shared" si="75"/>
        <v/>
      </c>
    </row>
    <row r="4454" s="67" customFormat="1" customHeight="1" spans="7:7">
      <c r="G4454" s="262" t="str">
        <f t="shared" si="75"/>
        <v/>
      </c>
    </row>
    <row r="4455" s="67" customFormat="1" customHeight="1" spans="7:7">
      <c r="G4455" s="262" t="str">
        <f t="shared" si="75"/>
        <v/>
      </c>
    </row>
    <row r="4456" s="67" customFormat="1" customHeight="1" spans="7:7">
      <c r="G4456" s="262" t="str">
        <f t="shared" si="75"/>
        <v/>
      </c>
    </row>
    <row r="4457" s="67" customFormat="1" customHeight="1" spans="7:7">
      <c r="G4457" s="262" t="str">
        <f t="shared" si="75"/>
        <v/>
      </c>
    </row>
    <row r="4458" s="67" customFormat="1" customHeight="1" spans="7:7">
      <c r="G4458" s="262" t="str">
        <f t="shared" si="75"/>
        <v/>
      </c>
    </row>
    <row r="4459" s="67" customFormat="1" customHeight="1" spans="7:7">
      <c r="G4459" s="262" t="str">
        <f t="shared" si="75"/>
        <v/>
      </c>
    </row>
    <row r="4460" s="67" customFormat="1" customHeight="1" spans="7:7">
      <c r="G4460" s="262" t="str">
        <f t="shared" si="75"/>
        <v/>
      </c>
    </row>
    <row r="4461" s="67" customFormat="1" customHeight="1" spans="7:7">
      <c r="G4461" s="262" t="str">
        <f t="shared" si="75"/>
        <v/>
      </c>
    </row>
    <row r="4462" s="67" customFormat="1" customHeight="1" spans="7:7">
      <c r="G4462" s="262" t="str">
        <f t="shared" si="75"/>
        <v/>
      </c>
    </row>
    <row r="4463" s="67" customFormat="1" customHeight="1" spans="7:7">
      <c r="G4463" s="262" t="str">
        <f t="shared" si="75"/>
        <v/>
      </c>
    </row>
    <row r="4464" s="67" customFormat="1" customHeight="1" spans="7:7">
      <c r="G4464" s="262" t="str">
        <f t="shared" si="75"/>
        <v/>
      </c>
    </row>
    <row r="4465" s="67" customFormat="1" customHeight="1" spans="7:7">
      <c r="G4465" s="262" t="str">
        <f t="shared" si="75"/>
        <v/>
      </c>
    </row>
    <row r="4466" s="67" customFormat="1" customHeight="1" spans="7:7">
      <c r="G4466" s="262" t="str">
        <f t="shared" si="75"/>
        <v/>
      </c>
    </row>
    <row r="4467" s="67" customFormat="1" customHeight="1" spans="7:7">
      <c r="G4467" s="262" t="str">
        <f t="shared" si="75"/>
        <v/>
      </c>
    </row>
    <row r="4468" s="67" customFormat="1" customHeight="1" spans="7:7">
      <c r="G4468" s="262" t="str">
        <f t="shared" si="75"/>
        <v/>
      </c>
    </row>
    <row r="4469" s="67" customFormat="1" customHeight="1" spans="7:7">
      <c r="G4469" s="262" t="str">
        <f t="shared" si="75"/>
        <v/>
      </c>
    </row>
    <row r="4470" s="67" customFormat="1" customHeight="1" spans="7:7">
      <c r="G4470" s="262" t="str">
        <f t="shared" si="75"/>
        <v/>
      </c>
    </row>
    <row r="4471" s="67" customFormat="1" customHeight="1" spans="7:7">
      <c r="G4471" s="262" t="str">
        <f t="shared" si="75"/>
        <v/>
      </c>
    </row>
    <row r="4472" s="67" customFormat="1" customHeight="1" spans="7:7">
      <c r="G4472" s="262" t="str">
        <f t="shared" si="75"/>
        <v/>
      </c>
    </row>
    <row r="4473" s="67" customFormat="1" customHeight="1" spans="7:7">
      <c r="G4473" s="262" t="str">
        <f t="shared" si="75"/>
        <v/>
      </c>
    </row>
    <row r="4474" s="67" customFormat="1" customHeight="1" spans="7:7">
      <c r="G4474" s="262" t="str">
        <f t="shared" si="75"/>
        <v/>
      </c>
    </row>
    <row r="4475" s="67" customFormat="1" customHeight="1" spans="7:7">
      <c r="G4475" s="262" t="str">
        <f t="shared" si="75"/>
        <v/>
      </c>
    </row>
    <row r="4476" s="67" customFormat="1" customHeight="1" spans="7:7">
      <c r="G4476" s="262" t="str">
        <f t="shared" si="75"/>
        <v/>
      </c>
    </row>
    <row r="4477" s="67" customFormat="1" customHeight="1" spans="7:7">
      <c r="G4477" s="262" t="str">
        <f t="shared" si="75"/>
        <v/>
      </c>
    </row>
    <row r="4478" s="67" customFormat="1" customHeight="1" spans="7:7">
      <c r="G4478" s="262" t="str">
        <f t="shared" si="75"/>
        <v/>
      </c>
    </row>
    <row r="4479" s="67" customFormat="1" customHeight="1" spans="7:7">
      <c r="G4479" s="262" t="str">
        <f t="shared" si="75"/>
        <v/>
      </c>
    </row>
    <row r="4480" s="67" customFormat="1" customHeight="1" spans="7:7">
      <c r="G4480" s="262" t="str">
        <f t="shared" si="75"/>
        <v/>
      </c>
    </row>
    <row r="4481" s="67" customFormat="1" customHeight="1" spans="7:7">
      <c r="G4481" s="262" t="str">
        <f t="shared" si="75"/>
        <v/>
      </c>
    </row>
    <row r="4482" s="67" customFormat="1" customHeight="1" spans="7:7">
      <c r="G4482" s="262" t="str">
        <f t="shared" ref="G4482:G4545" si="76">IF(H4482="","",IF(H4482=I4482,H4482,_xlfn.CONCAT(H4482,"-",I4482)))</f>
        <v/>
      </c>
    </row>
    <row r="4483" s="67" customFormat="1" customHeight="1" spans="7:7">
      <c r="G4483" s="262" t="str">
        <f t="shared" si="76"/>
        <v/>
      </c>
    </row>
    <row r="4484" s="67" customFormat="1" customHeight="1" spans="7:7">
      <c r="G4484" s="262" t="str">
        <f t="shared" si="76"/>
        <v/>
      </c>
    </row>
    <row r="4485" s="67" customFormat="1" customHeight="1" spans="7:7">
      <c r="G4485" s="262" t="str">
        <f t="shared" si="76"/>
        <v/>
      </c>
    </row>
    <row r="4486" s="67" customFormat="1" customHeight="1" spans="7:7">
      <c r="G4486" s="262" t="str">
        <f t="shared" si="76"/>
        <v/>
      </c>
    </row>
    <row r="4487" s="67" customFormat="1" customHeight="1" spans="7:7">
      <c r="G4487" s="262" t="str">
        <f t="shared" si="76"/>
        <v/>
      </c>
    </row>
    <row r="4488" s="67" customFormat="1" customHeight="1" spans="7:7">
      <c r="G4488" s="262" t="str">
        <f t="shared" si="76"/>
        <v/>
      </c>
    </row>
    <row r="4489" s="67" customFormat="1" customHeight="1" spans="7:7">
      <c r="G4489" s="262" t="str">
        <f t="shared" si="76"/>
        <v/>
      </c>
    </row>
    <row r="4490" s="67" customFormat="1" customHeight="1" spans="7:7">
      <c r="G4490" s="262" t="str">
        <f t="shared" si="76"/>
        <v/>
      </c>
    </row>
    <row r="4491" s="67" customFormat="1" customHeight="1" spans="7:7">
      <c r="G4491" s="262" t="str">
        <f t="shared" si="76"/>
        <v/>
      </c>
    </row>
    <row r="4492" s="67" customFormat="1" customHeight="1" spans="7:7">
      <c r="G4492" s="262" t="str">
        <f t="shared" si="76"/>
        <v/>
      </c>
    </row>
    <row r="4493" s="67" customFormat="1" customHeight="1" spans="7:7">
      <c r="G4493" s="262" t="str">
        <f t="shared" si="76"/>
        <v/>
      </c>
    </row>
    <row r="4494" s="67" customFormat="1" customHeight="1" spans="7:7">
      <c r="G4494" s="262" t="str">
        <f t="shared" si="76"/>
        <v/>
      </c>
    </row>
    <row r="4495" s="67" customFormat="1" customHeight="1" spans="7:7">
      <c r="G4495" s="262" t="str">
        <f t="shared" si="76"/>
        <v/>
      </c>
    </row>
    <row r="4496" s="67" customFormat="1" customHeight="1" spans="7:7">
      <c r="G4496" s="262" t="str">
        <f t="shared" si="76"/>
        <v/>
      </c>
    </row>
    <row r="4497" s="67" customFormat="1" customHeight="1" spans="7:7">
      <c r="G4497" s="262" t="str">
        <f t="shared" si="76"/>
        <v/>
      </c>
    </row>
    <row r="4498" s="67" customFormat="1" customHeight="1" spans="7:7">
      <c r="G4498" s="262" t="str">
        <f t="shared" si="76"/>
        <v/>
      </c>
    </row>
    <row r="4499" s="67" customFormat="1" customHeight="1" spans="7:7">
      <c r="G4499" s="262" t="str">
        <f t="shared" si="76"/>
        <v/>
      </c>
    </row>
    <row r="4500" s="67" customFormat="1" customHeight="1" spans="7:7">
      <c r="G4500" s="262" t="str">
        <f t="shared" si="76"/>
        <v/>
      </c>
    </row>
    <row r="4501" s="67" customFormat="1" customHeight="1" spans="7:7">
      <c r="G4501" s="262" t="str">
        <f t="shared" si="76"/>
        <v/>
      </c>
    </row>
    <row r="4502" s="67" customFormat="1" customHeight="1" spans="7:7">
      <c r="G4502" s="262" t="str">
        <f t="shared" si="76"/>
        <v/>
      </c>
    </row>
    <row r="4503" s="67" customFormat="1" customHeight="1" spans="7:7">
      <c r="G4503" s="262" t="str">
        <f t="shared" si="76"/>
        <v/>
      </c>
    </row>
    <row r="4504" s="67" customFormat="1" customHeight="1" spans="7:7">
      <c r="G4504" s="262" t="str">
        <f t="shared" si="76"/>
        <v/>
      </c>
    </row>
    <row r="4505" s="67" customFormat="1" customHeight="1" spans="7:7">
      <c r="G4505" s="262" t="str">
        <f t="shared" si="76"/>
        <v/>
      </c>
    </row>
    <row r="4506" s="67" customFormat="1" customHeight="1" spans="7:7">
      <c r="G4506" s="262" t="str">
        <f t="shared" si="76"/>
        <v/>
      </c>
    </row>
    <row r="4507" s="67" customFormat="1" customHeight="1" spans="7:7">
      <c r="G4507" s="262" t="str">
        <f t="shared" si="76"/>
        <v/>
      </c>
    </row>
    <row r="4508" s="67" customFormat="1" customHeight="1" spans="7:7">
      <c r="G4508" s="262" t="str">
        <f t="shared" si="76"/>
        <v/>
      </c>
    </row>
    <row r="4509" s="67" customFormat="1" customHeight="1" spans="7:7">
      <c r="G4509" s="262" t="str">
        <f t="shared" si="76"/>
        <v/>
      </c>
    </row>
    <row r="4510" s="67" customFormat="1" customHeight="1" spans="7:7">
      <c r="G4510" s="262" t="str">
        <f t="shared" si="76"/>
        <v/>
      </c>
    </row>
    <row r="4511" s="67" customFormat="1" customHeight="1" spans="7:7">
      <c r="G4511" s="262" t="str">
        <f t="shared" si="76"/>
        <v/>
      </c>
    </row>
    <row r="4512" s="67" customFormat="1" customHeight="1" spans="7:7">
      <c r="G4512" s="262" t="str">
        <f t="shared" si="76"/>
        <v/>
      </c>
    </row>
    <row r="4513" s="67" customFormat="1" customHeight="1" spans="7:7">
      <c r="G4513" s="262" t="str">
        <f t="shared" si="76"/>
        <v/>
      </c>
    </row>
    <row r="4514" s="67" customFormat="1" customHeight="1" spans="7:7">
      <c r="G4514" s="262" t="str">
        <f t="shared" si="76"/>
        <v/>
      </c>
    </row>
    <row r="4515" s="67" customFormat="1" customHeight="1" spans="7:7">
      <c r="G4515" s="262" t="str">
        <f t="shared" si="76"/>
        <v/>
      </c>
    </row>
    <row r="4516" s="67" customFormat="1" customHeight="1" spans="7:7">
      <c r="G4516" s="262" t="str">
        <f t="shared" si="76"/>
        <v/>
      </c>
    </row>
    <row r="4517" s="67" customFormat="1" customHeight="1" spans="7:7">
      <c r="G4517" s="262" t="str">
        <f t="shared" si="76"/>
        <v/>
      </c>
    </row>
    <row r="4518" s="67" customFormat="1" customHeight="1" spans="7:7">
      <c r="G4518" s="262" t="str">
        <f t="shared" si="76"/>
        <v/>
      </c>
    </row>
    <row r="4519" s="67" customFormat="1" customHeight="1" spans="7:7">
      <c r="G4519" s="262" t="str">
        <f t="shared" si="76"/>
        <v/>
      </c>
    </row>
    <row r="4520" s="67" customFormat="1" customHeight="1" spans="7:7">
      <c r="G4520" s="262" t="str">
        <f t="shared" si="76"/>
        <v/>
      </c>
    </row>
    <row r="4521" s="67" customFormat="1" customHeight="1" spans="7:7">
      <c r="G4521" s="262" t="str">
        <f t="shared" si="76"/>
        <v/>
      </c>
    </row>
    <row r="4522" s="67" customFormat="1" customHeight="1" spans="7:7">
      <c r="G4522" s="262" t="str">
        <f t="shared" si="76"/>
        <v/>
      </c>
    </row>
    <row r="4523" s="67" customFormat="1" customHeight="1" spans="7:7">
      <c r="G4523" s="262" t="str">
        <f t="shared" si="76"/>
        <v/>
      </c>
    </row>
    <row r="4524" s="67" customFormat="1" customHeight="1" spans="7:7">
      <c r="G4524" s="262" t="str">
        <f t="shared" si="76"/>
        <v/>
      </c>
    </row>
    <row r="4525" s="67" customFormat="1" customHeight="1" spans="7:7">
      <c r="G4525" s="262" t="str">
        <f t="shared" si="76"/>
        <v/>
      </c>
    </row>
    <row r="4526" s="67" customFormat="1" customHeight="1" spans="7:7">
      <c r="G4526" s="262" t="str">
        <f t="shared" si="76"/>
        <v/>
      </c>
    </row>
    <row r="4527" s="67" customFormat="1" customHeight="1" spans="7:7">
      <c r="G4527" s="262" t="str">
        <f t="shared" si="76"/>
        <v/>
      </c>
    </row>
    <row r="4528" s="67" customFormat="1" customHeight="1" spans="7:7">
      <c r="G4528" s="262" t="str">
        <f t="shared" si="76"/>
        <v/>
      </c>
    </row>
    <row r="4529" s="67" customFormat="1" customHeight="1" spans="7:7">
      <c r="G4529" s="262" t="str">
        <f t="shared" si="76"/>
        <v/>
      </c>
    </row>
    <row r="4530" s="67" customFormat="1" customHeight="1" spans="7:7">
      <c r="G4530" s="262" t="str">
        <f t="shared" si="76"/>
        <v/>
      </c>
    </row>
    <row r="4531" s="67" customFormat="1" customHeight="1" spans="7:7">
      <c r="G4531" s="262" t="str">
        <f t="shared" si="76"/>
        <v/>
      </c>
    </row>
    <row r="4532" s="67" customFormat="1" customHeight="1" spans="7:7">
      <c r="G4532" s="262" t="str">
        <f t="shared" si="76"/>
        <v/>
      </c>
    </row>
    <row r="4533" s="67" customFormat="1" customHeight="1" spans="7:7">
      <c r="G4533" s="262" t="str">
        <f t="shared" si="76"/>
        <v/>
      </c>
    </row>
    <row r="4534" s="67" customFormat="1" customHeight="1" spans="7:7">
      <c r="G4534" s="262" t="str">
        <f t="shared" si="76"/>
        <v/>
      </c>
    </row>
    <row r="4535" s="67" customFormat="1" customHeight="1" spans="7:7">
      <c r="G4535" s="262" t="str">
        <f t="shared" si="76"/>
        <v/>
      </c>
    </row>
    <row r="4536" s="67" customFormat="1" customHeight="1" spans="7:7">
      <c r="G4536" s="262" t="str">
        <f t="shared" si="76"/>
        <v/>
      </c>
    </row>
    <row r="4537" s="67" customFormat="1" customHeight="1" spans="7:7">
      <c r="G4537" s="262" t="str">
        <f t="shared" si="76"/>
        <v/>
      </c>
    </row>
    <row r="4538" s="67" customFormat="1" customHeight="1" spans="7:7">
      <c r="G4538" s="262" t="str">
        <f t="shared" si="76"/>
        <v/>
      </c>
    </row>
    <row r="4539" s="67" customFormat="1" customHeight="1" spans="7:7">
      <c r="G4539" s="262" t="str">
        <f t="shared" si="76"/>
        <v/>
      </c>
    </row>
    <row r="4540" s="67" customFormat="1" customHeight="1" spans="7:7">
      <c r="G4540" s="262" t="str">
        <f t="shared" si="76"/>
        <v/>
      </c>
    </row>
    <row r="4541" s="67" customFormat="1" customHeight="1" spans="7:7">
      <c r="G4541" s="262" t="str">
        <f t="shared" si="76"/>
        <v/>
      </c>
    </row>
    <row r="4542" s="67" customFormat="1" customHeight="1" spans="7:7">
      <c r="G4542" s="262" t="str">
        <f t="shared" si="76"/>
        <v/>
      </c>
    </row>
    <row r="4543" s="67" customFormat="1" customHeight="1" spans="7:7">
      <c r="G4543" s="262" t="str">
        <f t="shared" si="76"/>
        <v/>
      </c>
    </row>
    <row r="4544" s="67" customFormat="1" customHeight="1" spans="7:7">
      <c r="G4544" s="262" t="str">
        <f t="shared" si="76"/>
        <v/>
      </c>
    </row>
    <row r="4545" s="67" customFormat="1" customHeight="1" spans="7:7">
      <c r="G4545" s="262" t="str">
        <f t="shared" si="76"/>
        <v/>
      </c>
    </row>
    <row r="4546" s="67" customFormat="1" customHeight="1" spans="7:7">
      <c r="G4546" s="262" t="str">
        <f t="shared" ref="G4546:G4609" si="77">IF(H4546="","",IF(H4546=I4546,H4546,_xlfn.CONCAT(H4546,"-",I4546)))</f>
        <v/>
      </c>
    </row>
    <row r="4547" s="67" customFormat="1" customHeight="1" spans="7:7">
      <c r="G4547" s="262" t="str">
        <f t="shared" si="77"/>
        <v/>
      </c>
    </row>
    <row r="4548" s="67" customFormat="1" customHeight="1" spans="7:7">
      <c r="G4548" s="262" t="str">
        <f t="shared" si="77"/>
        <v/>
      </c>
    </row>
    <row r="4549" s="67" customFormat="1" customHeight="1" spans="7:7">
      <c r="G4549" s="262" t="str">
        <f t="shared" si="77"/>
        <v/>
      </c>
    </row>
    <row r="4550" s="67" customFormat="1" customHeight="1" spans="7:7">
      <c r="G4550" s="262" t="str">
        <f t="shared" si="77"/>
        <v/>
      </c>
    </row>
    <row r="4551" s="67" customFormat="1" customHeight="1" spans="7:7">
      <c r="G4551" s="262" t="str">
        <f t="shared" si="77"/>
        <v/>
      </c>
    </row>
    <row r="4552" s="67" customFormat="1" customHeight="1" spans="7:7">
      <c r="G4552" s="262" t="str">
        <f t="shared" si="77"/>
        <v/>
      </c>
    </row>
    <row r="4553" s="67" customFormat="1" customHeight="1" spans="7:7">
      <c r="G4553" s="262" t="str">
        <f t="shared" si="77"/>
        <v/>
      </c>
    </row>
    <row r="4554" s="67" customFormat="1" customHeight="1" spans="7:7">
      <c r="G4554" s="262" t="str">
        <f t="shared" si="77"/>
        <v/>
      </c>
    </row>
    <row r="4555" s="67" customFormat="1" customHeight="1" spans="7:7">
      <c r="G4555" s="262" t="str">
        <f t="shared" si="77"/>
        <v/>
      </c>
    </row>
    <row r="4556" s="67" customFormat="1" customHeight="1" spans="7:7">
      <c r="G4556" s="262" t="str">
        <f t="shared" si="77"/>
        <v/>
      </c>
    </row>
    <row r="4557" s="67" customFormat="1" customHeight="1" spans="7:7">
      <c r="G4557" s="262" t="str">
        <f t="shared" si="77"/>
        <v/>
      </c>
    </row>
    <row r="4558" s="67" customFormat="1" customHeight="1" spans="7:7">
      <c r="G4558" s="262" t="str">
        <f t="shared" si="77"/>
        <v/>
      </c>
    </row>
    <row r="4559" s="67" customFormat="1" customHeight="1" spans="7:7">
      <c r="G4559" s="262" t="str">
        <f t="shared" si="77"/>
        <v/>
      </c>
    </row>
    <row r="4560" s="67" customFormat="1" customHeight="1" spans="7:7">
      <c r="G4560" s="262" t="str">
        <f t="shared" si="77"/>
        <v/>
      </c>
    </row>
    <row r="4561" s="67" customFormat="1" customHeight="1" spans="7:7">
      <c r="G4561" s="262" t="str">
        <f t="shared" si="77"/>
        <v/>
      </c>
    </row>
    <row r="4562" s="67" customFormat="1" customHeight="1" spans="7:7">
      <c r="G4562" s="262" t="str">
        <f t="shared" si="77"/>
        <v/>
      </c>
    </row>
    <row r="4563" s="67" customFormat="1" customHeight="1" spans="7:7">
      <c r="G4563" s="262" t="str">
        <f t="shared" si="77"/>
        <v/>
      </c>
    </row>
    <row r="4564" s="67" customFormat="1" customHeight="1" spans="7:7">
      <c r="G4564" s="262" t="str">
        <f t="shared" si="77"/>
        <v/>
      </c>
    </row>
    <row r="4565" s="67" customFormat="1" customHeight="1" spans="7:7">
      <c r="G4565" s="262" t="str">
        <f t="shared" si="77"/>
        <v/>
      </c>
    </row>
    <row r="4566" s="67" customFormat="1" customHeight="1" spans="7:7">
      <c r="G4566" s="262" t="str">
        <f t="shared" si="77"/>
        <v/>
      </c>
    </row>
    <row r="4567" s="67" customFormat="1" customHeight="1" spans="7:7">
      <c r="G4567" s="262" t="str">
        <f t="shared" si="77"/>
        <v/>
      </c>
    </row>
    <row r="4568" s="67" customFormat="1" customHeight="1" spans="7:7">
      <c r="G4568" s="262" t="str">
        <f t="shared" si="77"/>
        <v/>
      </c>
    </row>
    <row r="4569" s="67" customFormat="1" customHeight="1" spans="7:7">
      <c r="G4569" s="262" t="str">
        <f t="shared" si="77"/>
        <v/>
      </c>
    </row>
    <row r="4570" s="67" customFormat="1" customHeight="1" spans="7:7">
      <c r="G4570" s="262" t="str">
        <f t="shared" si="77"/>
        <v/>
      </c>
    </row>
    <row r="4571" s="67" customFormat="1" customHeight="1" spans="7:7">
      <c r="G4571" s="262" t="str">
        <f t="shared" si="77"/>
        <v/>
      </c>
    </row>
    <row r="4572" s="67" customFormat="1" customHeight="1" spans="7:7">
      <c r="G4572" s="262" t="str">
        <f t="shared" si="77"/>
        <v/>
      </c>
    </row>
    <row r="4573" s="67" customFormat="1" customHeight="1" spans="7:7">
      <c r="G4573" s="262" t="str">
        <f t="shared" si="77"/>
        <v/>
      </c>
    </row>
    <row r="4574" s="67" customFormat="1" customHeight="1" spans="7:7">
      <c r="G4574" s="262" t="str">
        <f t="shared" si="77"/>
        <v/>
      </c>
    </row>
    <row r="4575" s="67" customFormat="1" customHeight="1" spans="7:7">
      <c r="G4575" s="262" t="str">
        <f t="shared" si="77"/>
        <v/>
      </c>
    </row>
    <row r="4576" s="67" customFormat="1" customHeight="1" spans="7:7">
      <c r="G4576" s="262" t="str">
        <f t="shared" si="77"/>
        <v/>
      </c>
    </row>
    <row r="4577" s="67" customFormat="1" customHeight="1" spans="7:7">
      <c r="G4577" s="262" t="str">
        <f t="shared" si="77"/>
        <v/>
      </c>
    </row>
    <row r="4578" s="67" customFormat="1" customHeight="1" spans="7:7">
      <c r="G4578" s="262" t="str">
        <f t="shared" si="77"/>
        <v/>
      </c>
    </row>
    <row r="4579" s="67" customFormat="1" customHeight="1" spans="7:7">
      <c r="G4579" s="262" t="str">
        <f t="shared" si="77"/>
        <v/>
      </c>
    </row>
    <row r="4580" s="67" customFormat="1" customHeight="1" spans="7:7">
      <c r="G4580" s="262" t="str">
        <f t="shared" si="77"/>
        <v/>
      </c>
    </row>
    <row r="4581" s="67" customFormat="1" customHeight="1" spans="7:7">
      <c r="G4581" s="262" t="str">
        <f t="shared" si="77"/>
        <v/>
      </c>
    </row>
    <row r="4582" s="67" customFormat="1" customHeight="1" spans="7:7">
      <c r="G4582" s="262" t="str">
        <f t="shared" si="77"/>
        <v/>
      </c>
    </row>
    <row r="4583" s="67" customFormat="1" customHeight="1" spans="7:7">
      <c r="G4583" s="262" t="str">
        <f t="shared" si="77"/>
        <v/>
      </c>
    </row>
    <row r="4584" s="67" customFormat="1" customHeight="1" spans="7:7">
      <c r="G4584" s="262" t="str">
        <f t="shared" si="77"/>
        <v/>
      </c>
    </row>
    <row r="4585" s="67" customFormat="1" customHeight="1" spans="7:7">
      <c r="G4585" s="262" t="str">
        <f t="shared" si="77"/>
        <v/>
      </c>
    </row>
    <row r="4586" s="67" customFormat="1" customHeight="1" spans="7:7">
      <c r="G4586" s="262" t="str">
        <f t="shared" si="77"/>
        <v/>
      </c>
    </row>
    <row r="4587" s="67" customFormat="1" customHeight="1" spans="7:7">
      <c r="G4587" s="262" t="str">
        <f t="shared" si="77"/>
        <v/>
      </c>
    </row>
    <row r="4588" s="67" customFormat="1" customHeight="1" spans="7:7">
      <c r="G4588" s="262" t="str">
        <f t="shared" si="77"/>
        <v/>
      </c>
    </row>
    <row r="4589" s="67" customFormat="1" customHeight="1" spans="7:7">
      <c r="G4589" s="262" t="str">
        <f t="shared" si="77"/>
        <v/>
      </c>
    </row>
    <row r="4590" s="67" customFormat="1" customHeight="1" spans="7:7">
      <c r="G4590" s="262" t="str">
        <f t="shared" si="77"/>
        <v/>
      </c>
    </row>
    <row r="4591" s="67" customFormat="1" customHeight="1" spans="7:7">
      <c r="G4591" s="262" t="str">
        <f t="shared" si="77"/>
        <v/>
      </c>
    </row>
    <row r="4592" s="67" customFormat="1" customHeight="1" spans="7:7">
      <c r="G4592" s="262" t="str">
        <f t="shared" si="77"/>
        <v/>
      </c>
    </row>
    <row r="4593" s="67" customFormat="1" customHeight="1" spans="7:7">
      <c r="G4593" s="262" t="str">
        <f t="shared" si="77"/>
        <v/>
      </c>
    </row>
    <row r="4594" s="67" customFormat="1" customHeight="1" spans="7:7">
      <c r="G4594" s="262" t="str">
        <f t="shared" si="77"/>
        <v/>
      </c>
    </row>
    <row r="4595" s="67" customFormat="1" customHeight="1" spans="7:7">
      <c r="G4595" s="262" t="str">
        <f t="shared" si="77"/>
        <v/>
      </c>
    </row>
    <row r="4596" s="67" customFormat="1" customHeight="1" spans="7:7">
      <c r="G4596" s="262" t="str">
        <f t="shared" si="77"/>
        <v/>
      </c>
    </row>
    <row r="4597" s="67" customFormat="1" customHeight="1" spans="7:7">
      <c r="G4597" s="262" t="str">
        <f t="shared" si="77"/>
        <v/>
      </c>
    </row>
    <row r="4598" s="67" customFormat="1" customHeight="1" spans="7:7">
      <c r="G4598" s="262" t="str">
        <f t="shared" si="77"/>
        <v/>
      </c>
    </row>
    <row r="4599" s="67" customFormat="1" customHeight="1" spans="7:7">
      <c r="G4599" s="262" t="str">
        <f t="shared" si="77"/>
        <v/>
      </c>
    </row>
    <row r="4600" s="67" customFormat="1" customHeight="1" spans="7:7">
      <c r="G4600" s="262" t="str">
        <f t="shared" si="77"/>
        <v/>
      </c>
    </row>
    <row r="4601" s="67" customFormat="1" customHeight="1" spans="7:7">
      <c r="G4601" s="262" t="str">
        <f t="shared" si="77"/>
        <v/>
      </c>
    </row>
    <row r="4602" s="67" customFormat="1" customHeight="1" spans="7:7">
      <c r="G4602" s="262" t="str">
        <f t="shared" si="77"/>
        <v/>
      </c>
    </row>
    <row r="4603" s="67" customFormat="1" customHeight="1" spans="7:7">
      <c r="G4603" s="262" t="str">
        <f t="shared" si="77"/>
        <v/>
      </c>
    </row>
    <row r="4604" s="67" customFormat="1" customHeight="1" spans="7:7">
      <c r="G4604" s="262" t="str">
        <f t="shared" si="77"/>
        <v/>
      </c>
    </row>
    <row r="4605" s="67" customFormat="1" customHeight="1" spans="7:7">
      <c r="G4605" s="262" t="str">
        <f t="shared" si="77"/>
        <v/>
      </c>
    </row>
    <row r="4606" s="67" customFormat="1" customHeight="1" spans="7:7">
      <c r="G4606" s="262" t="str">
        <f t="shared" si="77"/>
        <v/>
      </c>
    </row>
    <row r="4607" s="67" customFormat="1" customHeight="1" spans="7:7">
      <c r="G4607" s="262" t="str">
        <f t="shared" si="77"/>
        <v/>
      </c>
    </row>
    <row r="4608" s="67" customFormat="1" customHeight="1" spans="7:7">
      <c r="G4608" s="262" t="str">
        <f t="shared" si="77"/>
        <v/>
      </c>
    </row>
    <row r="4609" s="67" customFormat="1" customHeight="1" spans="7:7">
      <c r="G4609" s="262" t="str">
        <f t="shared" si="77"/>
        <v/>
      </c>
    </row>
    <row r="4610" s="67" customFormat="1" customHeight="1" spans="7:7">
      <c r="G4610" s="262" t="str">
        <f t="shared" ref="G4610:G4673" si="78">IF(H4610="","",IF(H4610=I4610,H4610,_xlfn.CONCAT(H4610,"-",I4610)))</f>
        <v/>
      </c>
    </row>
    <row r="4611" s="67" customFormat="1" customHeight="1" spans="7:7">
      <c r="G4611" s="262" t="str">
        <f t="shared" si="78"/>
        <v/>
      </c>
    </row>
    <row r="4612" s="67" customFormat="1" customHeight="1" spans="7:7">
      <c r="G4612" s="262" t="str">
        <f t="shared" si="78"/>
        <v/>
      </c>
    </row>
    <row r="4613" s="67" customFormat="1" customHeight="1" spans="7:7">
      <c r="G4613" s="262" t="str">
        <f t="shared" si="78"/>
        <v/>
      </c>
    </row>
    <row r="4614" s="67" customFormat="1" customHeight="1" spans="7:7">
      <c r="G4614" s="262" t="str">
        <f t="shared" si="78"/>
        <v/>
      </c>
    </row>
    <row r="4615" s="67" customFormat="1" customHeight="1" spans="7:7">
      <c r="G4615" s="262" t="str">
        <f t="shared" si="78"/>
        <v/>
      </c>
    </row>
    <row r="4616" s="67" customFormat="1" customHeight="1" spans="7:7">
      <c r="G4616" s="262" t="str">
        <f t="shared" si="78"/>
        <v/>
      </c>
    </row>
    <row r="4617" s="67" customFormat="1" customHeight="1" spans="7:7">
      <c r="G4617" s="262" t="str">
        <f t="shared" si="78"/>
        <v/>
      </c>
    </row>
    <row r="4618" s="67" customFormat="1" customHeight="1" spans="7:7">
      <c r="G4618" s="262" t="str">
        <f t="shared" si="78"/>
        <v/>
      </c>
    </row>
    <row r="4619" s="67" customFormat="1" customHeight="1" spans="7:7">
      <c r="G4619" s="262" t="str">
        <f t="shared" si="78"/>
        <v/>
      </c>
    </row>
    <row r="4620" s="67" customFormat="1" customHeight="1" spans="7:7">
      <c r="G4620" s="262" t="str">
        <f t="shared" si="78"/>
        <v/>
      </c>
    </row>
    <row r="4621" s="67" customFormat="1" customHeight="1" spans="7:7">
      <c r="G4621" s="262" t="str">
        <f t="shared" si="78"/>
        <v/>
      </c>
    </row>
    <row r="4622" s="67" customFormat="1" customHeight="1" spans="7:7">
      <c r="G4622" s="262" t="str">
        <f t="shared" si="78"/>
        <v/>
      </c>
    </row>
    <row r="4623" s="67" customFormat="1" customHeight="1" spans="7:7">
      <c r="G4623" s="262" t="str">
        <f t="shared" si="78"/>
        <v/>
      </c>
    </row>
    <row r="4624" s="67" customFormat="1" customHeight="1" spans="7:7">
      <c r="G4624" s="262" t="str">
        <f t="shared" si="78"/>
        <v/>
      </c>
    </row>
    <row r="4625" s="67" customFormat="1" customHeight="1" spans="7:7">
      <c r="G4625" s="262" t="str">
        <f t="shared" si="78"/>
        <v/>
      </c>
    </row>
    <row r="4626" s="67" customFormat="1" customHeight="1" spans="7:7">
      <c r="G4626" s="262" t="str">
        <f t="shared" si="78"/>
        <v/>
      </c>
    </row>
    <row r="4627" s="67" customFormat="1" customHeight="1" spans="7:7">
      <c r="G4627" s="262" t="str">
        <f t="shared" si="78"/>
        <v/>
      </c>
    </row>
    <row r="4628" s="67" customFormat="1" customHeight="1" spans="7:7">
      <c r="G4628" s="262" t="str">
        <f t="shared" si="78"/>
        <v/>
      </c>
    </row>
    <row r="4629" s="67" customFormat="1" customHeight="1" spans="7:7">
      <c r="G4629" s="262" t="str">
        <f t="shared" si="78"/>
        <v/>
      </c>
    </row>
    <row r="4630" s="67" customFormat="1" customHeight="1" spans="7:7">
      <c r="G4630" s="262" t="str">
        <f t="shared" si="78"/>
        <v/>
      </c>
    </row>
    <row r="4631" s="67" customFormat="1" customHeight="1" spans="7:7">
      <c r="G4631" s="262" t="str">
        <f t="shared" si="78"/>
        <v/>
      </c>
    </row>
    <row r="4632" s="67" customFormat="1" customHeight="1" spans="7:7">
      <c r="G4632" s="262" t="str">
        <f t="shared" si="78"/>
        <v/>
      </c>
    </row>
    <row r="4633" s="67" customFormat="1" customHeight="1" spans="7:7">
      <c r="G4633" s="262" t="str">
        <f t="shared" si="78"/>
        <v/>
      </c>
    </row>
    <row r="4634" s="67" customFormat="1" customHeight="1" spans="7:7">
      <c r="G4634" s="262" t="str">
        <f t="shared" si="78"/>
        <v/>
      </c>
    </row>
    <row r="4635" s="67" customFormat="1" customHeight="1" spans="7:7">
      <c r="G4635" s="262" t="str">
        <f t="shared" si="78"/>
        <v/>
      </c>
    </row>
    <row r="4636" s="67" customFormat="1" customHeight="1" spans="7:7">
      <c r="G4636" s="262" t="str">
        <f t="shared" si="78"/>
        <v/>
      </c>
    </row>
    <row r="4637" s="67" customFormat="1" customHeight="1" spans="7:7">
      <c r="G4637" s="262" t="str">
        <f t="shared" si="78"/>
        <v/>
      </c>
    </row>
    <row r="4638" s="67" customFormat="1" customHeight="1" spans="7:7">
      <c r="G4638" s="262" t="str">
        <f t="shared" si="78"/>
        <v/>
      </c>
    </row>
    <row r="4639" s="67" customFormat="1" customHeight="1" spans="7:7">
      <c r="G4639" s="262" t="str">
        <f t="shared" si="78"/>
        <v/>
      </c>
    </row>
    <row r="4640" s="67" customFormat="1" customHeight="1" spans="7:7">
      <c r="G4640" s="262" t="str">
        <f t="shared" si="78"/>
        <v/>
      </c>
    </row>
    <row r="4641" s="67" customFormat="1" customHeight="1" spans="7:7">
      <c r="G4641" s="262" t="str">
        <f t="shared" si="78"/>
        <v/>
      </c>
    </row>
    <row r="4642" s="67" customFormat="1" customHeight="1" spans="7:7">
      <c r="G4642" s="262" t="str">
        <f t="shared" si="78"/>
        <v/>
      </c>
    </row>
    <row r="4643" s="67" customFormat="1" customHeight="1" spans="7:7">
      <c r="G4643" s="262" t="str">
        <f t="shared" si="78"/>
        <v/>
      </c>
    </row>
    <row r="4644" s="67" customFormat="1" customHeight="1" spans="7:7">
      <c r="G4644" s="262" t="str">
        <f t="shared" si="78"/>
        <v/>
      </c>
    </row>
    <row r="4645" s="67" customFormat="1" customHeight="1" spans="7:7">
      <c r="G4645" s="262" t="str">
        <f t="shared" si="78"/>
        <v/>
      </c>
    </row>
    <row r="4646" s="67" customFormat="1" customHeight="1" spans="7:7">
      <c r="G4646" s="262" t="str">
        <f t="shared" si="78"/>
        <v/>
      </c>
    </row>
    <row r="4647" s="67" customFormat="1" customHeight="1" spans="7:7">
      <c r="G4647" s="262" t="str">
        <f t="shared" si="78"/>
        <v/>
      </c>
    </row>
    <row r="4648" s="67" customFormat="1" customHeight="1" spans="7:7">
      <c r="G4648" s="262" t="str">
        <f t="shared" si="78"/>
        <v/>
      </c>
    </row>
    <row r="4649" s="67" customFormat="1" customHeight="1" spans="7:7">
      <c r="G4649" s="262" t="str">
        <f t="shared" si="78"/>
        <v/>
      </c>
    </row>
    <row r="4650" s="67" customFormat="1" customHeight="1" spans="7:7">
      <c r="G4650" s="262" t="str">
        <f t="shared" si="78"/>
        <v/>
      </c>
    </row>
    <row r="4651" s="67" customFormat="1" customHeight="1" spans="7:7">
      <c r="G4651" s="262" t="str">
        <f t="shared" si="78"/>
        <v/>
      </c>
    </row>
    <row r="4652" s="67" customFormat="1" customHeight="1" spans="7:7">
      <c r="G4652" s="262" t="str">
        <f t="shared" si="78"/>
        <v/>
      </c>
    </row>
    <row r="4653" s="67" customFormat="1" customHeight="1" spans="7:7">
      <c r="G4653" s="262" t="str">
        <f t="shared" si="78"/>
        <v/>
      </c>
    </row>
    <row r="4654" s="67" customFormat="1" customHeight="1" spans="7:7">
      <c r="G4654" s="262" t="str">
        <f t="shared" si="78"/>
        <v/>
      </c>
    </row>
    <row r="4655" s="67" customFormat="1" customHeight="1" spans="7:7">
      <c r="G4655" s="262" t="str">
        <f t="shared" si="78"/>
        <v/>
      </c>
    </row>
    <row r="4656" s="67" customFormat="1" customHeight="1" spans="7:7">
      <c r="G4656" s="262" t="str">
        <f t="shared" si="78"/>
        <v/>
      </c>
    </row>
    <row r="4657" s="67" customFormat="1" customHeight="1" spans="7:7">
      <c r="G4657" s="262" t="str">
        <f t="shared" si="78"/>
        <v/>
      </c>
    </row>
    <row r="4658" s="67" customFormat="1" customHeight="1" spans="7:7">
      <c r="G4658" s="262" t="str">
        <f t="shared" si="78"/>
        <v/>
      </c>
    </row>
    <row r="4659" s="67" customFormat="1" customHeight="1" spans="7:7">
      <c r="G4659" s="262" t="str">
        <f t="shared" si="78"/>
        <v/>
      </c>
    </row>
    <row r="4660" s="67" customFormat="1" customHeight="1" spans="7:7">
      <c r="G4660" s="262" t="str">
        <f t="shared" si="78"/>
        <v/>
      </c>
    </row>
    <row r="4661" s="67" customFormat="1" customHeight="1" spans="7:7">
      <c r="G4661" s="262" t="str">
        <f t="shared" si="78"/>
        <v/>
      </c>
    </row>
    <row r="4662" s="67" customFormat="1" customHeight="1" spans="7:7">
      <c r="G4662" s="262" t="str">
        <f t="shared" si="78"/>
        <v/>
      </c>
    </row>
    <row r="4663" s="67" customFormat="1" customHeight="1" spans="7:7">
      <c r="G4663" s="262" t="str">
        <f t="shared" si="78"/>
        <v/>
      </c>
    </row>
    <row r="4664" s="67" customFormat="1" customHeight="1" spans="7:7">
      <c r="G4664" s="262" t="str">
        <f t="shared" si="78"/>
        <v/>
      </c>
    </row>
    <row r="4665" s="67" customFormat="1" customHeight="1" spans="7:7">
      <c r="G4665" s="262" t="str">
        <f t="shared" si="78"/>
        <v/>
      </c>
    </row>
    <row r="4666" s="67" customFormat="1" customHeight="1" spans="7:7">
      <c r="G4666" s="262" t="str">
        <f t="shared" si="78"/>
        <v/>
      </c>
    </row>
    <row r="4667" s="67" customFormat="1" customHeight="1" spans="7:7">
      <c r="G4667" s="262" t="str">
        <f t="shared" si="78"/>
        <v/>
      </c>
    </row>
    <row r="4668" s="67" customFormat="1" customHeight="1" spans="7:7">
      <c r="G4668" s="262" t="str">
        <f t="shared" si="78"/>
        <v/>
      </c>
    </row>
    <row r="4669" s="67" customFormat="1" customHeight="1" spans="7:7">
      <c r="G4669" s="262" t="str">
        <f t="shared" si="78"/>
        <v/>
      </c>
    </row>
    <row r="4670" s="67" customFormat="1" customHeight="1" spans="7:7">
      <c r="G4670" s="262" t="str">
        <f t="shared" si="78"/>
        <v/>
      </c>
    </row>
    <row r="4671" s="67" customFormat="1" customHeight="1" spans="7:7">
      <c r="G4671" s="262" t="str">
        <f t="shared" si="78"/>
        <v/>
      </c>
    </row>
    <row r="4672" s="67" customFormat="1" customHeight="1" spans="7:7">
      <c r="G4672" s="262" t="str">
        <f t="shared" si="78"/>
        <v/>
      </c>
    </row>
    <row r="4673" s="67" customFormat="1" customHeight="1" spans="7:7">
      <c r="G4673" s="262" t="str">
        <f t="shared" si="78"/>
        <v/>
      </c>
    </row>
    <row r="4674" s="67" customFormat="1" customHeight="1" spans="7:7">
      <c r="G4674" s="262" t="str">
        <f t="shared" ref="G4674:G4737" si="79">IF(H4674="","",IF(H4674=I4674,H4674,_xlfn.CONCAT(H4674,"-",I4674)))</f>
        <v/>
      </c>
    </row>
    <row r="4675" s="67" customFormat="1" customHeight="1" spans="7:7">
      <c r="G4675" s="262" t="str">
        <f t="shared" si="79"/>
        <v/>
      </c>
    </row>
    <row r="4676" s="67" customFormat="1" customHeight="1" spans="7:7">
      <c r="G4676" s="262" t="str">
        <f t="shared" si="79"/>
        <v/>
      </c>
    </row>
    <row r="4677" s="67" customFormat="1" customHeight="1" spans="7:7">
      <c r="G4677" s="262" t="str">
        <f t="shared" si="79"/>
        <v/>
      </c>
    </row>
    <row r="4678" s="67" customFormat="1" customHeight="1" spans="7:7">
      <c r="G4678" s="262" t="str">
        <f t="shared" si="79"/>
        <v/>
      </c>
    </row>
    <row r="4679" s="67" customFormat="1" customHeight="1" spans="7:7">
      <c r="G4679" s="262" t="str">
        <f t="shared" si="79"/>
        <v/>
      </c>
    </row>
    <row r="4680" s="67" customFormat="1" customHeight="1" spans="7:7">
      <c r="G4680" s="262" t="str">
        <f t="shared" si="79"/>
        <v/>
      </c>
    </row>
    <row r="4681" s="67" customFormat="1" customHeight="1" spans="7:7">
      <c r="G4681" s="262" t="str">
        <f t="shared" si="79"/>
        <v/>
      </c>
    </row>
    <row r="4682" s="67" customFormat="1" customHeight="1" spans="7:7">
      <c r="G4682" s="262" t="str">
        <f t="shared" si="79"/>
        <v/>
      </c>
    </row>
    <row r="4683" s="67" customFormat="1" customHeight="1" spans="7:7">
      <c r="G4683" s="262" t="str">
        <f t="shared" si="79"/>
        <v/>
      </c>
    </row>
    <row r="4684" s="67" customFormat="1" customHeight="1" spans="7:7">
      <c r="G4684" s="262" t="str">
        <f t="shared" si="79"/>
        <v/>
      </c>
    </row>
    <row r="4685" s="67" customFormat="1" customHeight="1" spans="7:7">
      <c r="G4685" s="262" t="str">
        <f t="shared" si="79"/>
        <v/>
      </c>
    </row>
    <row r="4686" s="67" customFormat="1" customHeight="1" spans="7:7">
      <c r="G4686" s="262" t="str">
        <f t="shared" si="79"/>
        <v/>
      </c>
    </row>
    <row r="4687" s="67" customFormat="1" customHeight="1" spans="7:7">
      <c r="G4687" s="262" t="str">
        <f t="shared" si="79"/>
        <v/>
      </c>
    </row>
    <row r="4688" s="67" customFormat="1" customHeight="1" spans="7:7">
      <c r="G4688" s="262" t="str">
        <f t="shared" si="79"/>
        <v/>
      </c>
    </row>
    <row r="4689" s="67" customFormat="1" customHeight="1" spans="7:7">
      <c r="G4689" s="262" t="str">
        <f t="shared" si="79"/>
        <v/>
      </c>
    </row>
    <row r="4690" s="67" customFormat="1" customHeight="1" spans="7:7">
      <c r="G4690" s="262" t="str">
        <f t="shared" si="79"/>
        <v/>
      </c>
    </row>
    <row r="4691" s="67" customFormat="1" customHeight="1" spans="7:7">
      <c r="G4691" s="262" t="str">
        <f t="shared" si="79"/>
        <v/>
      </c>
    </row>
    <row r="4692" s="67" customFormat="1" customHeight="1" spans="7:7">
      <c r="G4692" s="262" t="str">
        <f t="shared" si="79"/>
        <v/>
      </c>
    </row>
    <row r="4693" s="67" customFormat="1" customHeight="1" spans="7:7">
      <c r="G4693" s="262" t="str">
        <f t="shared" si="79"/>
        <v/>
      </c>
    </row>
    <row r="4694" s="67" customFormat="1" customHeight="1" spans="7:7">
      <c r="G4694" s="262" t="str">
        <f t="shared" si="79"/>
        <v/>
      </c>
    </row>
    <row r="4695" s="67" customFormat="1" customHeight="1" spans="7:7">
      <c r="G4695" s="262" t="str">
        <f t="shared" si="79"/>
        <v/>
      </c>
    </row>
    <row r="4696" s="67" customFormat="1" customHeight="1" spans="7:7">
      <c r="G4696" s="262" t="str">
        <f t="shared" si="79"/>
        <v/>
      </c>
    </row>
    <row r="4697" s="67" customFormat="1" customHeight="1" spans="7:7">
      <c r="G4697" s="262" t="str">
        <f t="shared" si="79"/>
        <v/>
      </c>
    </row>
    <row r="4698" s="67" customFormat="1" customHeight="1" spans="7:7">
      <c r="G4698" s="262" t="str">
        <f t="shared" si="79"/>
        <v/>
      </c>
    </row>
    <row r="4699" s="67" customFormat="1" customHeight="1" spans="7:7">
      <c r="G4699" s="262" t="str">
        <f t="shared" si="79"/>
        <v/>
      </c>
    </row>
    <row r="4700" s="67" customFormat="1" customHeight="1" spans="7:7">
      <c r="G4700" s="262" t="str">
        <f t="shared" si="79"/>
        <v/>
      </c>
    </row>
    <row r="4701" s="67" customFormat="1" customHeight="1" spans="7:7">
      <c r="G4701" s="262" t="str">
        <f t="shared" si="79"/>
        <v/>
      </c>
    </row>
    <row r="4702" s="67" customFormat="1" customHeight="1" spans="7:7">
      <c r="G4702" s="262" t="str">
        <f t="shared" si="79"/>
        <v/>
      </c>
    </row>
    <row r="4703" s="67" customFormat="1" customHeight="1" spans="7:7">
      <c r="G4703" s="262" t="str">
        <f t="shared" si="79"/>
        <v/>
      </c>
    </row>
    <row r="4704" s="67" customFormat="1" customHeight="1" spans="7:7">
      <c r="G4704" s="262" t="str">
        <f t="shared" si="79"/>
        <v/>
      </c>
    </row>
    <row r="4705" s="67" customFormat="1" customHeight="1" spans="7:7">
      <c r="G4705" s="262" t="str">
        <f t="shared" si="79"/>
        <v/>
      </c>
    </row>
    <row r="4706" s="67" customFormat="1" customHeight="1" spans="7:7">
      <c r="G4706" s="262" t="str">
        <f t="shared" si="79"/>
        <v/>
      </c>
    </row>
    <row r="4707" s="67" customFormat="1" customHeight="1" spans="7:7">
      <c r="G4707" s="262" t="str">
        <f t="shared" si="79"/>
        <v/>
      </c>
    </row>
    <row r="4708" s="67" customFormat="1" customHeight="1" spans="7:7">
      <c r="G4708" s="262" t="str">
        <f t="shared" si="79"/>
        <v/>
      </c>
    </row>
    <row r="4709" s="67" customFormat="1" customHeight="1" spans="7:7">
      <c r="G4709" s="262" t="str">
        <f t="shared" si="79"/>
        <v/>
      </c>
    </row>
    <row r="4710" s="67" customFormat="1" customHeight="1" spans="7:7">
      <c r="G4710" s="262" t="str">
        <f t="shared" si="79"/>
        <v/>
      </c>
    </row>
    <row r="4711" s="67" customFormat="1" customHeight="1" spans="7:7">
      <c r="G4711" s="262" t="str">
        <f t="shared" si="79"/>
        <v/>
      </c>
    </row>
    <row r="4712" s="67" customFormat="1" customHeight="1" spans="7:7">
      <c r="G4712" s="262" t="str">
        <f t="shared" si="79"/>
        <v/>
      </c>
    </row>
    <row r="4713" s="67" customFormat="1" customHeight="1" spans="7:7">
      <c r="G4713" s="262" t="str">
        <f t="shared" si="79"/>
        <v/>
      </c>
    </row>
    <row r="4714" s="67" customFormat="1" customHeight="1" spans="7:7">
      <c r="G4714" s="262" t="str">
        <f t="shared" si="79"/>
        <v/>
      </c>
    </row>
    <row r="4715" s="67" customFormat="1" customHeight="1" spans="7:7">
      <c r="G4715" s="262" t="str">
        <f t="shared" si="79"/>
        <v/>
      </c>
    </row>
    <row r="4716" s="67" customFormat="1" customHeight="1" spans="7:7">
      <c r="G4716" s="262" t="str">
        <f t="shared" si="79"/>
        <v/>
      </c>
    </row>
    <row r="4717" s="67" customFormat="1" customHeight="1" spans="7:7">
      <c r="G4717" s="262" t="str">
        <f t="shared" si="79"/>
        <v/>
      </c>
    </row>
    <row r="4718" s="67" customFormat="1" customHeight="1" spans="7:7">
      <c r="G4718" s="262" t="str">
        <f t="shared" si="79"/>
        <v/>
      </c>
    </row>
    <row r="4719" s="67" customFormat="1" customHeight="1" spans="7:7">
      <c r="G4719" s="262" t="str">
        <f t="shared" si="79"/>
        <v/>
      </c>
    </row>
    <row r="4720" s="67" customFormat="1" customHeight="1" spans="7:7">
      <c r="G4720" s="262" t="str">
        <f t="shared" si="79"/>
        <v/>
      </c>
    </row>
    <row r="4721" s="67" customFormat="1" customHeight="1" spans="7:7">
      <c r="G4721" s="262" t="str">
        <f t="shared" si="79"/>
        <v/>
      </c>
    </row>
    <row r="4722" s="67" customFormat="1" customHeight="1" spans="7:7">
      <c r="G4722" s="262" t="str">
        <f t="shared" si="79"/>
        <v/>
      </c>
    </row>
    <row r="4723" s="67" customFormat="1" customHeight="1" spans="7:7">
      <c r="G4723" s="262" t="str">
        <f t="shared" si="79"/>
        <v/>
      </c>
    </row>
    <row r="4724" s="67" customFormat="1" customHeight="1" spans="7:7">
      <c r="G4724" s="262" t="str">
        <f t="shared" si="79"/>
        <v/>
      </c>
    </row>
    <row r="4725" s="67" customFormat="1" customHeight="1" spans="7:7">
      <c r="G4725" s="262" t="str">
        <f t="shared" si="79"/>
        <v/>
      </c>
    </row>
    <row r="4726" s="67" customFormat="1" customHeight="1" spans="7:7">
      <c r="G4726" s="262" t="str">
        <f t="shared" si="79"/>
        <v/>
      </c>
    </row>
    <row r="4727" s="67" customFormat="1" customHeight="1" spans="7:7">
      <c r="G4727" s="262" t="str">
        <f t="shared" si="79"/>
        <v/>
      </c>
    </row>
    <row r="4728" s="67" customFormat="1" customHeight="1" spans="7:7">
      <c r="G4728" s="262" t="str">
        <f t="shared" si="79"/>
        <v/>
      </c>
    </row>
    <row r="4729" s="67" customFormat="1" customHeight="1" spans="7:7">
      <c r="G4729" s="262" t="str">
        <f t="shared" si="79"/>
        <v/>
      </c>
    </row>
    <row r="4730" s="67" customFormat="1" customHeight="1" spans="7:7">
      <c r="G4730" s="262" t="str">
        <f t="shared" si="79"/>
        <v/>
      </c>
    </row>
    <row r="4731" s="67" customFormat="1" customHeight="1" spans="7:7">
      <c r="G4731" s="262" t="str">
        <f t="shared" si="79"/>
        <v/>
      </c>
    </row>
    <row r="4732" s="67" customFormat="1" customHeight="1" spans="7:7">
      <c r="G4732" s="262" t="str">
        <f t="shared" si="79"/>
        <v/>
      </c>
    </row>
    <row r="4733" s="67" customFormat="1" customHeight="1" spans="7:7">
      <c r="G4733" s="262" t="str">
        <f t="shared" si="79"/>
        <v/>
      </c>
    </row>
    <row r="4734" s="67" customFormat="1" customHeight="1" spans="7:7">
      <c r="G4734" s="262" t="str">
        <f t="shared" si="79"/>
        <v/>
      </c>
    </row>
    <row r="4735" s="67" customFormat="1" customHeight="1" spans="7:7">
      <c r="G4735" s="262" t="str">
        <f t="shared" si="79"/>
        <v/>
      </c>
    </row>
    <row r="4736" s="67" customFormat="1" customHeight="1" spans="7:7">
      <c r="G4736" s="262" t="str">
        <f t="shared" si="79"/>
        <v/>
      </c>
    </row>
    <row r="4737" s="67" customFormat="1" customHeight="1" spans="7:7">
      <c r="G4737" s="262" t="str">
        <f t="shared" si="79"/>
        <v/>
      </c>
    </row>
    <row r="4738" s="67" customFormat="1" customHeight="1" spans="7:7">
      <c r="G4738" s="262" t="str">
        <f t="shared" ref="G4738:G4801" si="80">IF(H4738="","",IF(H4738=I4738,H4738,_xlfn.CONCAT(H4738,"-",I4738)))</f>
        <v/>
      </c>
    </row>
    <row r="4739" s="67" customFormat="1" customHeight="1" spans="7:7">
      <c r="G4739" s="262" t="str">
        <f t="shared" si="80"/>
        <v/>
      </c>
    </row>
    <row r="4740" s="67" customFormat="1" customHeight="1" spans="7:7">
      <c r="G4740" s="262" t="str">
        <f t="shared" si="80"/>
        <v/>
      </c>
    </row>
    <row r="4741" s="67" customFormat="1" customHeight="1" spans="7:7">
      <c r="G4741" s="262" t="str">
        <f t="shared" si="80"/>
        <v/>
      </c>
    </row>
    <row r="4742" s="67" customFormat="1" customHeight="1" spans="7:7">
      <c r="G4742" s="262" t="str">
        <f t="shared" si="80"/>
        <v/>
      </c>
    </row>
    <row r="4743" s="67" customFormat="1" customHeight="1" spans="7:7">
      <c r="G4743" s="262" t="str">
        <f t="shared" si="80"/>
        <v/>
      </c>
    </row>
    <row r="4744" s="67" customFormat="1" customHeight="1" spans="7:7">
      <c r="G4744" s="262" t="str">
        <f t="shared" si="80"/>
        <v/>
      </c>
    </row>
    <row r="4745" s="67" customFormat="1" customHeight="1" spans="7:7">
      <c r="G4745" s="262" t="str">
        <f t="shared" si="80"/>
        <v/>
      </c>
    </row>
    <row r="4746" s="67" customFormat="1" customHeight="1" spans="7:7">
      <c r="G4746" s="262" t="str">
        <f t="shared" si="80"/>
        <v/>
      </c>
    </row>
    <row r="4747" s="67" customFormat="1" customHeight="1" spans="7:7">
      <c r="G4747" s="262" t="str">
        <f t="shared" si="80"/>
        <v/>
      </c>
    </row>
    <row r="4748" s="67" customFormat="1" customHeight="1" spans="7:7">
      <c r="G4748" s="262" t="str">
        <f t="shared" si="80"/>
        <v/>
      </c>
    </row>
    <row r="4749" s="67" customFormat="1" customHeight="1" spans="7:7">
      <c r="G4749" s="262" t="str">
        <f t="shared" si="80"/>
        <v/>
      </c>
    </row>
    <row r="4750" s="67" customFormat="1" customHeight="1" spans="7:7">
      <c r="G4750" s="262" t="str">
        <f t="shared" si="80"/>
        <v/>
      </c>
    </row>
    <row r="4751" s="67" customFormat="1" customHeight="1" spans="7:7">
      <c r="G4751" s="262" t="str">
        <f t="shared" si="80"/>
        <v/>
      </c>
    </row>
    <row r="4752" s="67" customFormat="1" customHeight="1" spans="7:7">
      <c r="G4752" s="262" t="str">
        <f t="shared" si="80"/>
        <v/>
      </c>
    </row>
    <row r="4753" s="67" customFormat="1" customHeight="1" spans="7:7">
      <c r="G4753" s="262" t="str">
        <f t="shared" si="80"/>
        <v/>
      </c>
    </row>
    <row r="4754" s="67" customFormat="1" customHeight="1" spans="7:7">
      <c r="G4754" s="262" t="str">
        <f t="shared" si="80"/>
        <v/>
      </c>
    </row>
    <row r="4755" s="67" customFormat="1" customHeight="1" spans="7:7">
      <c r="G4755" s="262" t="str">
        <f t="shared" si="80"/>
        <v/>
      </c>
    </row>
    <row r="4756" s="67" customFormat="1" customHeight="1" spans="7:7">
      <c r="G4756" s="262" t="str">
        <f t="shared" si="80"/>
        <v/>
      </c>
    </row>
    <row r="4757" s="67" customFormat="1" customHeight="1" spans="7:7">
      <c r="G4757" s="262" t="str">
        <f t="shared" si="80"/>
        <v/>
      </c>
    </row>
    <row r="4758" s="67" customFormat="1" customHeight="1" spans="7:7">
      <c r="G4758" s="262" t="str">
        <f t="shared" si="80"/>
        <v/>
      </c>
    </row>
    <row r="4759" s="67" customFormat="1" customHeight="1" spans="7:7">
      <c r="G4759" s="262" t="str">
        <f t="shared" si="80"/>
        <v/>
      </c>
    </row>
    <row r="4760" s="67" customFormat="1" customHeight="1" spans="7:7">
      <c r="G4760" s="262" t="str">
        <f t="shared" si="80"/>
        <v/>
      </c>
    </row>
    <row r="4761" s="67" customFormat="1" customHeight="1" spans="7:7">
      <c r="G4761" s="262" t="str">
        <f t="shared" si="80"/>
        <v/>
      </c>
    </row>
    <row r="4762" s="67" customFormat="1" customHeight="1" spans="7:7">
      <c r="G4762" s="262" t="str">
        <f t="shared" si="80"/>
        <v/>
      </c>
    </row>
    <row r="4763" s="67" customFormat="1" customHeight="1" spans="7:7">
      <c r="G4763" s="262" t="str">
        <f t="shared" si="80"/>
        <v/>
      </c>
    </row>
    <row r="4764" s="67" customFormat="1" customHeight="1" spans="7:7">
      <c r="G4764" s="262" t="str">
        <f t="shared" si="80"/>
        <v/>
      </c>
    </row>
    <row r="4765" s="67" customFormat="1" customHeight="1" spans="7:7">
      <c r="G4765" s="262" t="str">
        <f t="shared" si="80"/>
        <v/>
      </c>
    </row>
    <row r="4766" s="67" customFormat="1" customHeight="1" spans="7:7">
      <c r="G4766" s="262" t="str">
        <f t="shared" si="80"/>
        <v/>
      </c>
    </row>
    <row r="4767" s="67" customFormat="1" customHeight="1" spans="7:7">
      <c r="G4767" s="262" t="str">
        <f t="shared" si="80"/>
        <v/>
      </c>
    </row>
    <row r="4768" s="67" customFormat="1" customHeight="1" spans="7:7">
      <c r="G4768" s="262" t="str">
        <f t="shared" si="80"/>
        <v/>
      </c>
    </row>
    <row r="4769" s="67" customFormat="1" customHeight="1" spans="7:7">
      <c r="G4769" s="262" t="str">
        <f t="shared" si="80"/>
        <v/>
      </c>
    </row>
    <row r="4770" s="67" customFormat="1" customHeight="1" spans="7:7">
      <c r="G4770" s="262" t="str">
        <f t="shared" si="80"/>
        <v/>
      </c>
    </row>
    <row r="4771" s="67" customFormat="1" customHeight="1" spans="7:7">
      <c r="G4771" s="262" t="str">
        <f t="shared" si="80"/>
        <v/>
      </c>
    </row>
    <row r="4772" s="67" customFormat="1" customHeight="1" spans="7:7">
      <c r="G4772" s="262" t="str">
        <f t="shared" si="80"/>
        <v/>
      </c>
    </row>
    <row r="4773" s="67" customFormat="1" customHeight="1" spans="7:7">
      <c r="G4773" s="262" t="str">
        <f t="shared" si="80"/>
        <v/>
      </c>
    </row>
    <row r="4774" s="67" customFormat="1" customHeight="1" spans="7:7">
      <c r="G4774" s="262" t="str">
        <f t="shared" si="80"/>
        <v/>
      </c>
    </row>
    <row r="4775" s="67" customFormat="1" customHeight="1" spans="7:7">
      <c r="G4775" s="262" t="str">
        <f t="shared" si="80"/>
        <v/>
      </c>
    </row>
    <row r="4776" s="67" customFormat="1" customHeight="1" spans="7:7">
      <c r="G4776" s="262" t="str">
        <f t="shared" si="80"/>
        <v/>
      </c>
    </row>
    <row r="4777" s="67" customFormat="1" customHeight="1" spans="7:7">
      <c r="G4777" s="262" t="str">
        <f t="shared" si="80"/>
        <v/>
      </c>
    </row>
    <row r="4778" s="67" customFormat="1" customHeight="1" spans="7:7">
      <c r="G4778" s="262" t="str">
        <f t="shared" si="80"/>
        <v/>
      </c>
    </row>
    <row r="4779" s="67" customFormat="1" customHeight="1" spans="7:7">
      <c r="G4779" s="262" t="str">
        <f t="shared" si="80"/>
        <v/>
      </c>
    </row>
    <row r="4780" s="67" customFormat="1" customHeight="1" spans="7:7">
      <c r="G4780" s="262" t="str">
        <f t="shared" si="80"/>
        <v/>
      </c>
    </row>
    <row r="4781" s="67" customFormat="1" customHeight="1" spans="7:7">
      <c r="G4781" s="262" t="str">
        <f t="shared" si="80"/>
        <v/>
      </c>
    </row>
    <row r="4782" s="67" customFormat="1" customHeight="1" spans="7:7">
      <c r="G4782" s="262" t="str">
        <f t="shared" si="80"/>
        <v/>
      </c>
    </row>
    <row r="4783" s="67" customFormat="1" customHeight="1" spans="7:7">
      <c r="G4783" s="262" t="str">
        <f t="shared" si="80"/>
        <v/>
      </c>
    </row>
    <row r="4784" s="67" customFormat="1" customHeight="1" spans="7:7">
      <c r="G4784" s="262" t="str">
        <f t="shared" si="80"/>
        <v/>
      </c>
    </row>
    <row r="4785" s="67" customFormat="1" customHeight="1" spans="7:7">
      <c r="G4785" s="262" t="str">
        <f t="shared" si="80"/>
        <v/>
      </c>
    </row>
    <row r="4786" s="67" customFormat="1" customHeight="1" spans="7:7">
      <c r="G4786" s="262" t="str">
        <f t="shared" si="80"/>
        <v/>
      </c>
    </row>
    <row r="4787" s="67" customFormat="1" customHeight="1" spans="7:7">
      <c r="G4787" s="262" t="str">
        <f t="shared" si="80"/>
        <v/>
      </c>
    </row>
    <row r="4788" s="67" customFormat="1" customHeight="1" spans="7:7">
      <c r="G4788" s="262" t="str">
        <f t="shared" si="80"/>
        <v/>
      </c>
    </row>
    <row r="4789" s="67" customFormat="1" customHeight="1" spans="7:7">
      <c r="G4789" s="262" t="str">
        <f t="shared" si="80"/>
        <v/>
      </c>
    </row>
    <row r="4790" s="67" customFormat="1" customHeight="1" spans="7:7">
      <c r="G4790" s="262" t="str">
        <f t="shared" si="80"/>
        <v/>
      </c>
    </row>
    <row r="4791" s="67" customFormat="1" customHeight="1" spans="7:7">
      <c r="G4791" s="262" t="str">
        <f t="shared" si="80"/>
        <v/>
      </c>
    </row>
    <row r="4792" s="67" customFormat="1" customHeight="1" spans="7:7">
      <c r="G4792" s="262" t="str">
        <f t="shared" si="80"/>
        <v/>
      </c>
    </row>
    <row r="4793" s="67" customFormat="1" customHeight="1" spans="7:7">
      <c r="G4793" s="262" t="str">
        <f t="shared" si="80"/>
        <v/>
      </c>
    </row>
    <row r="4794" s="67" customFormat="1" customHeight="1" spans="7:7">
      <c r="G4794" s="262" t="str">
        <f t="shared" si="80"/>
        <v/>
      </c>
    </row>
    <row r="4795" s="67" customFormat="1" customHeight="1" spans="7:7">
      <c r="G4795" s="262" t="str">
        <f t="shared" si="80"/>
        <v/>
      </c>
    </row>
    <row r="4796" s="67" customFormat="1" customHeight="1" spans="7:7">
      <c r="G4796" s="262" t="str">
        <f t="shared" si="80"/>
        <v/>
      </c>
    </row>
    <row r="4797" s="67" customFormat="1" customHeight="1" spans="7:7">
      <c r="G4797" s="262" t="str">
        <f t="shared" si="80"/>
        <v/>
      </c>
    </row>
    <row r="4798" s="67" customFormat="1" customHeight="1" spans="7:7">
      <c r="G4798" s="262" t="str">
        <f t="shared" si="80"/>
        <v/>
      </c>
    </row>
    <row r="4799" s="67" customFormat="1" customHeight="1" spans="7:7">
      <c r="G4799" s="262" t="str">
        <f t="shared" si="80"/>
        <v/>
      </c>
    </row>
    <row r="4800" s="67" customFormat="1" customHeight="1" spans="7:7">
      <c r="G4800" s="262" t="str">
        <f t="shared" si="80"/>
        <v/>
      </c>
    </row>
    <row r="4801" s="67" customFormat="1" customHeight="1" spans="7:7">
      <c r="G4801" s="262" t="str">
        <f t="shared" si="80"/>
        <v/>
      </c>
    </row>
    <row r="4802" s="67" customFormat="1" customHeight="1" spans="7:7">
      <c r="G4802" s="262" t="str">
        <f t="shared" ref="G4802:G4865" si="81">IF(H4802="","",IF(H4802=I4802,H4802,_xlfn.CONCAT(H4802,"-",I4802)))</f>
        <v/>
      </c>
    </row>
    <row r="4803" s="67" customFormat="1" customHeight="1" spans="7:7">
      <c r="G4803" s="262" t="str">
        <f t="shared" si="81"/>
        <v/>
      </c>
    </row>
    <row r="4804" s="67" customFormat="1" customHeight="1" spans="7:7">
      <c r="G4804" s="262" t="str">
        <f t="shared" si="81"/>
        <v/>
      </c>
    </row>
    <row r="4805" s="67" customFormat="1" customHeight="1" spans="7:7">
      <c r="G4805" s="262" t="str">
        <f t="shared" si="81"/>
        <v/>
      </c>
    </row>
    <row r="4806" s="67" customFormat="1" customHeight="1" spans="7:7">
      <c r="G4806" s="262" t="str">
        <f t="shared" si="81"/>
        <v/>
      </c>
    </row>
    <row r="4807" s="67" customFormat="1" customHeight="1" spans="7:7">
      <c r="G4807" s="262" t="str">
        <f t="shared" si="81"/>
        <v/>
      </c>
    </row>
    <row r="4808" s="67" customFormat="1" customHeight="1" spans="7:7">
      <c r="G4808" s="262" t="str">
        <f t="shared" si="81"/>
        <v/>
      </c>
    </row>
    <row r="4809" s="67" customFormat="1" customHeight="1" spans="7:7">
      <c r="G4809" s="262" t="str">
        <f t="shared" si="81"/>
        <v/>
      </c>
    </row>
    <row r="4810" s="67" customFormat="1" customHeight="1" spans="7:7">
      <c r="G4810" s="262" t="str">
        <f t="shared" si="81"/>
        <v/>
      </c>
    </row>
    <row r="4811" s="67" customFormat="1" customHeight="1" spans="7:7">
      <c r="G4811" s="262" t="str">
        <f t="shared" si="81"/>
        <v/>
      </c>
    </row>
    <row r="4812" s="67" customFormat="1" customHeight="1" spans="7:7">
      <c r="G4812" s="262" t="str">
        <f t="shared" si="81"/>
        <v/>
      </c>
    </row>
    <row r="4813" s="67" customFormat="1" customHeight="1" spans="7:7">
      <c r="G4813" s="262" t="str">
        <f t="shared" si="81"/>
        <v/>
      </c>
    </row>
    <row r="4814" s="67" customFormat="1" customHeight="1" spans="7:7">
      <c r="G4814" s="262" t="str">
        <f t="shared" si="81"/>
        <v/>
      </c>
    </row>
    <row r="4815" s="67" customFormat="1" customHeight="1" spans="7:7">
      <c r="G4815" s="262" t="str">
        <f t="shared" si="81"/>
        <v/>
      </c>
    </row>
    <row r="4816" s="67" customFormat="1" customHeight="1" spans="7:7">
      <c r="G4816" s="262" t="str">
        <f t="shared" si="81"/>
        <v/>
      </c>
    </row>
    <row r="4817" s="67" customFormat="1" customHeight="1" spans="7:7">
      <c r="G4817" s="262" t="str">
        <f t="shared" si="81"/>
        <v/>
      </c>
    </row>
    <row r="4818" s="67" customFormat="1" customHeight="1" spans="7:7">
      <c r="G4818" s="262" t="str">
        <f t="shared" si="81"/>
        <v/>
      </c>
    </row>
    <row r="4819" s="67" customFormat="1" customHeight="1" spans="7:7">
      <c r="G4819" s="262" t="str">
        <f t="shared" si="81"/>
        <v/>
      </c>
    </row>
    <row r="4820" s="67" customFormat="1" customHeight="1" spans="7:7">
      <c r="G4820" s="262" t="str">
        <f t="shared" si="81"/>
        <v/>
      </c>
    </row>
    <row r="4821" s="67" customFormat="1" customHeight="1" spans="7:7">
      <c r="G4821" s="262" t="str">
        <f t="shared" si="81"/>
        <v/>
      </c>
    </row>
    <row r="4822" s="67" customFormat="1" customHeight="1" spans="7:7">
      <c r="G4822" s="262" t="str">
        <f t="shared" si="81"/>
        <v/>
      </c>
    </row>
    <row r="4823" s="67" customFormat="1" customHeight="1" spans="7:7">
      <c r="G4823" s="262" t="str">
        <f t="shared" si="81"/>
        <v/>
      </c>
    </row>
    <row r="4824" s="67" customFormat="1" customHeight="1" spans="7:7">
      <c r="G4824" s="262" t="str">
        <f t="shared" si="81"/>
        <v/>
      </c>
    </row>
    <row r="4825" s="67" customFormat="1" customHeight="1" spans="7:7">
      <c r="G4825" s="262" t="str">
        <f t="shared" si="81"/>
        <v/>
      </c>
    </row>
    <row r="4826" s="67" customFormat="1" customHeight="1" spans="7:7">
      <c r="G4826" s="262" t="str">
        <f t="shared" si="81"/>
        <v/>
      </c>
    </row>
    <row r="4827" s="67" customFormat="1" customHeight="1" spans="7:7">
      <c r="G4827" s="262" t="str">
        <f t="shared" si="81"/>
        <v/>
      </c>
    </row>
    <row r="4828" s="67" customFormat="1" customHeight="1" spans="7:7">
      <c r="G4828" s="262" t="str">
        <f t="shared" si="81"/>
        <v/>
      </c>
    </row>
    <row r="4829" s="67" customFormat="1" customHeight="1" spans="7:7">
      <c r="G4829" s="262" t="str">
        <f t="shared" si="81"/>
        <v/>
      </c>
    </row>
    <row r="4830" s="67" customFormat="1" customHeight="1" spans="7:7">
      <c r="G4830" s="262" t="str">
        <f t="shared" si="81"/>
        <v/>
      </c>
    </row>
    <row r="4831" s="67" customFormat="1" customHeight="1" spans="7:7">
      <c r="G4831" s="262" t="str">
        <f t="shared" si="81"/>
        <v/>
      </c>
    </row>
    <row r="4832" s="67" customFormat="1" customHeight="1" spans="7:7">
      <c r="G4832" s="262" t="str">
        <f t="shared" si="81"/>
        <v/>
      </c>
    </row>
    <row r="4833" s="67" customFormat="1" customHeight="1" spans="7:7">
      <c r="G4833" s="262" t="str">
        <f t="shared" si="81"/>
        <v/>
      </c>
    </row>
    <row r="4834" s="67" customFormat="1" customHeight="1" spans="7:7">
      <c r="G4834" s="262" t="str">
        <f t="shared" si="81"/>
        <v/>
      </c>
    </row>
    <row r="4835" s="67" customFormat="1" customHeight="1" spans="7:7">
      <c r="G4835" s="262" t="str">
        <f t="shared" si="81"/>
        <v/>
      </c>
    </row>
    <row r="4836" s="67" customFormat="1" customHeight="1" spans="7:7">
      <c r="G4836" s="262" t="str">
        <f t="shared" si="81"/>
        <v/>
      </c>
    </row>
    <row r="4837" s="67" customFormat="1" customHeight="1" spans="7:7">
      <c r="G4837" s="262" t="str">
        <f t="shared" si="81"/>
        <v/>
      </c>
    </row>
    <row r="4838" s="67" customFormat="1" customHeight="1" spans="7:7">
      <c r="G4838" s="262" t="str">
        <f t="shared" si="81"/>
        <v/>
      </c>
    </row>
    <row r="4839" s="67" customFormat="1" customHeight="1" spans="7:7">
      <c r="G4839" s="262" t="str">
        <f t="shared" si="81"/>
        <v/>
      </c>
    </row>
    <row r="4840" s="67" customFormat="1" customHeight="1" spans="7:7">
      <c r="G4840" s="262" t="str">
        <f t="shared" si="81"/>
        <v/>
      </c>
    </row>
    <row r="4841" s="67" customFormat="1" customHeight="1" spans="7:7">
      <c r="G4841" s="262" t="str">
        <f t="shared" si="81"/>
        <v/>
      </c>
    </row>
    <row r="4842" s="67" customFormat="1" customHeight="1" spans="7:7">
      <c r="G4842" s="262" t="str">
        <f t="shared" si="81"/>
        <v/>
      </c>
    </row>
    <row r="4843" s="67" customFormat="1" customHeight="1" spans="7:7">
      <c r="G4843" s="262" t="str">
        <f t="shared" si="81"/>
        <v/>
      </c>
    </row>
    <row r="4844" s="67" customFormat="1" customHeight="1" spans="7:7">
      <c r="G4844" s="262" t="str">
        <f t="shared" si="81"/>
        <v/>
      </c>
    </row>
    <row r="4845" s="67" customFormat="1" customHeight="1" spans="7:7">
      <c r="G4845" s="262" t="str">
        <f t="shared" si="81"/>
        <v/>
      </c>
    </row>
    <row r="4846" s="67" customFormat="1" customHeight="1" spans="7:7">
      <c r="G4846" s="262" t="str">
        <f t="shared" si="81"/>
        <v/>
      </c>
    </row>
    <row r="4847" s="67" customFormat="1" customHeight="1" spans="7:7">
      <c r="G4847" s="262" t="str">
        <f t="shared" si="81"/>
        <v/>
      </c>
    </row>
    <row r="4848" s="67" customFormat="1" customHeight="1" spans="7:7">
      <c r="G4848" s="262" t="str">
        <f t="shared" si="81"/>
        <v/>
      </c>
    </row>
    <row r="4849" s="67" customFormat="1" customHeight="1" spans="7:7">
      <c r="G4849" s="262" t="str">
        <f t="shared" si="81"/>
        <v/>
      </c>
    </row>
    <row r="4850" s="67" customFormat="1" customHeight="1" spans="7:7">
      <c r="G4850" s="262" t="str">
        <f t="shared" si="81"/>
        <v/>
      </c>
    </row>
    <row r="4851" s="67" customFormat="1" customHeight="1" spans="7:7">
      <c r="G4851" s="262" t="str">
        <f t="shared" si="81"/>
        <v/>
      </c>
    </row>
    <row r="4852" s="67" customFormat="1" customHeight="1" spans="7:7">
      <c r="G4852" s="262" t="str">
        <f t="shared" si="81"/>
        <v/>
      </c>
    </row>
    <row r="4853" s="67" customFormat="1" customHeight="1" spans="7:7">
      <c r="G4853" s="262" t="str">
        <f t="shared" si="81"/>
        <v/>
      </c>
    </row>
    <row r="4854" s="67" customFormat="1" customHeight="1" spans="7:7">
      <c r="G4854" s="262" t="str">
        <f t="shared" si="81"/>
        <v/>
      </c>
    </row>
    <row r="4855" s="67" customFormat="1" customHeight="1" spans="7:7">
      <c r="G4855" s="262" t="str">
        <f t="shared" si="81"/>
        <v/>
      </c>
    </row>
    <row r="4856" s="67" customFormat="1" customHeight="1" spans="7:7">
      <c r="G4856" s="262" t="str">
        <f t="shared" si="81"/>
        <v/>
      </c>
    </row>
    <row r="4857" s="67" customFormat="1" customHeight="1" spans="7:7">
      <c r="G4857" s="262" t="str">
        <f t="shared" si="81"/>
        <v/>
      </c>
    </row>
    <row r="4858" s="67" customFormat="1" customHeight="1" spans="7:7">
      <c r="G4858" s="262" t="str">
        <f t="shared" si="81"/>
        <v/>
      </c>
    </row>
    <row r="4859" s="67" customFormat="1" customHeight="1" spans="7:7">
      <c r="G4859" s="262" t="str">
        <f t="shared" si="81"/>
        <v/>
      </c>
    </row>
    <row r="4860" s="67" customFormat="1" customHeight="1" spans="7:7">
      <c r="G4860" s="262" t="str">
        <f t="shared" si="81"/>
        <v/>
      </c>
    </row>
    <row r="4861" s="67" customFormat="1" customHeight="1" spans="7:7">
      <c r="G4861" s="262" t="str">
        <f t="shared" si="81"/>
        <v/>
      </c>
    </row>
    <row r="4862" s="67" customFormat="1" customHeight="1" spans="7:7">
      <c r="G4862" s="262" t="str">
        <f t="shared" si="81"/>
        <v/>
      </c>
    </row>
    <row r="4863" s="67" customFormat="1" customHeight="1" spans="7:7">
      <c r="G4863" s="262" t="str">
        <f t="shared" si="81"/>
        <v/>
      </c>
    </row>
    <row r="4864" s="67" customFormat="1" customHeight="1" spans="7:7">
      <c r="G4864" s="262" t="str">
        <f t="shared" si="81"/>
        <v/>
      </c>
    </row>
    <row r="4865" s="67" customFormat="1" customHeight="1" spans="7:7">
      <c r="G4865" s="262" t="str">
        <f t="shared" si="81"/>
        <v/>
      </c>
    </row>
    <row r="4866" s="67" customFormat="1" customHeight="1" spans="7:7">
      <c r="G4866" s="262" t="str">
        <f t="shared" ref="G4866:G4929" si="82">IF(H4866="","",IF(H4866=I4866,H4866,_xlfn.CONCAT(H4866,"-",I4866)))</f>
        <v/>
      </c>
    </row>
    <row r="4867" s="67" customFormat="1" customHeight="1" spans="7:7">
      <c r="G4867" s="262" t="str">
        <f t="shared" si="82"/>
        <v/>
      </c>
    </row>
    <row r="4868" s="67" customFormat="1" customHeight="1" spans="7:7">
      <c r="G4868" s="262" t="str">
        <f t="shared" si="82"/>
        <v/>
      </c>
    </row>
    <row r="4869" s="67" customFormat="1" customHeight="1" spans="7:7">
      <c r="G4869" s="262" t="str">
        <f t="shared" si="82"/>
        <v/>
      </c>
    </row>
    <row r="4870" s="67" customFormat="1" customHeight="1" spans="7:7">
      <c r="G4870" s="262" t="str">
        <f t="shared" si="82"/>
        <v/>
      </c>
    </row>
    <row r="4871" s="67" customFormat="1" customHeight="1" spans="7:7">
      <c r="G4871" s="262" t="str">
        <f t="shared" si="82"/>
        <v/>
      </c>
    </row>
    <row r="4872" s="67" customFormat="1" customHeight="1" spans="7:7">
      <c r="G4872" s="262" t="str">
        <f t="shared" si="82"/>
        <v/>
      </c>
    </row>
    <row r="4873" s="67" customFormat="1" customHeight="1" spans="7:7">
      <c r="G4873" s="262" t="str">
        <f t="shared" si="82"/>
        <v/>
      </c>
    </row>
    <row r="4874" s="67" customFormat="1" customHeight="1" spans="7:7">
      <c r="G4874" s="262" t="str">
        <f t="shared" si="82"/>
        <v/>
      </c>
    </row>
    <row r="4875" s="67" customFormat="1" customHeight="1" spans="7:7">
      <c r="G4875" s="262" t="str">
        <f t="shared" si="82"/>
        <v/>
      </c>
    </row>
    <row r="4876" s="67" customFormat="1" customHeight="1" spans="7:7">
      <c r="G4876" s="262" t="str">
        <f t="shared" si="82"/>
        <v/>
      </c>
    </row>
    <row r="4877" s="67" customFormat="1" customHeight="1" spans="7:7">
      <c r="G4877" s="262" t="str">
        <f t="shared" si="82"/>
        <v/>
      </c>
    </row>
    <row r="4878" s="67" customFormat="1" customHeight="1" spans="7:7">
      <c r="G4878" s="262" t="str">
        <f t="shared" si="82"/>
        <v/>
      </c>
    </row>
    <row r="4879" s="67" customFormat="1" customHeight="1" spans="7:7">
      <c r="G4879" s="262" t="str">
        <f t="shared" si="82"/>
        <v/>
      </c>
    </row>
    <row r="4880" s="67" customFormat="1" customHeight="1" spans="7:7">
      <c r="G4880" s="262" t="str">
        <f t="shared" si="82"/>
        <v/>
      </c>
    </row>
    <row r="4881" s="67" customFormat="1" customHeight="1" spans="7:7">
      <c r="G4881" s="262" t="str">
        <f t="shared" si="82"/>
        <v/>
      </c>
    </row>
    <row r="4882" s="67" customFormat="1" customHeight="1" spans="7:7">
      <c r="G4882" s="262" t="str">
        <f t="shared" si="82"/>
        <v/>
      </c>
    </row>
    <row r="4883" s="67" customFormat="1" customHeight="1" spans="7:7">
      <c r="G4883" s="262" t="str">
        <f t="shared" si="82"/>
        <v/>
      </c>
    </row>
    <row r="4884" s="67" customFormat="1" customHeight="1" spans="7:7">
      <c r="G4884" s="262" t="str">
        <f t="shared" si="82"/>
        <v/>
      </c>
    </row>
    <row r="4885" s="67" customFormat="1" customHeight="1" spans="7:7">
      <c r="G4885" s="262" t="str">
        <f t="shared" si="82"/>
        <v/>
      </c>
    </row>
    <row r="4886" s="67" customFormat="1" customHeight="1" spans="7:7">
      <c r="G4886" s="262" t="str">
        <f t="shared" si="82"/>
        <v/>
      </c>
    </row>
    <row r="4887" s="67" customFormat="1" customHeight="1" spans="7:7">
      <c r="G4887" s="262" t="str">
        <f t="shared" si="82"/>
        <v/>
      </c>
    </row>
    <row r="4888" s="67" customFormat="1" customHeight="1" spans="7:7">
      <c r="G4888" s="262" t="str">
        <f t="shared" si="82"/>
        <v/>
      </c>
    </row>
    <row r="4889" s="67" customFormat="1" customHeight="1" spans="7:7">
      <c r="G4889" s="262" t="str">
        <f t="shared" si="82"/>
        <v/>
      </c>
    </row>
    <row r="4890" s="67" customFormat="1" customHeight="1" spans="7:7">
      <c r="G4890" s="262" t="str">
        <f t="shared" si="82"/>
        <v/>
      </c>
    </row>
    <row r="4891" s="67" customFormat="1" customHeight="1" spans="7:7">
      <c r="G4891" s="262" t="str">
        <f t="shared" si="82"/>
        <v/>
      </c>
    </row>
    <row r="4892" s="67" customFormat="1" customHeight="1" spans="7:7">
      <c r="G4892" s="262" t="str">
        <f t="shared" si="82"/>
        <v/>
      </c>
    </row>
    <row r="4893" s="67" customFormat="1" customHeight="1" spans="7:7">
      <c r="G4893" s="262" t="str">
        <f t="shared" si="82"/>
        <v/>
      </c>
    </row>
    <row r="4894" s="67" customFormat="1" customHeight="1" spans="7:7">
      <c r="G4894" s="262" t="str">
        <f t="shared" si="82"/>
        <v/>
      </c>
    </row>
    <row r="4895" s="67" customFormat="1" customHeight="1" spans="7:7">
      <c r="G4895" s="262" t="str">
        <f t="shared" si="82"/>
        <v/>
      </c>
    </row>
    <row r="4896" s="67" customFormat="1" customHeight="1" spans="7:7">
      <c r="G4896" s="262" t="str">
        <f t="shared" si="82"/>
        <v/>
      </c>
    </row>
    <row r="4897" s="67" customFormat="1" customHeight="1" spans="7:7">
      <c r="G4897" s="262" t="str">
        <f t="shared" si="82"/>
        <v/>
      </c>
    </row>
    <row r="4898" s="67" customFormat="1" customHeight="1" spans="7:7">
      <c r="G4898" s="262" t="str">
        <f t="shared" si="82"/>
        <v/>
      </c>
    </row>
    <row r="4899" s="67" customFormat="1" customHeight="1" spans="7:7">
      <c r="G4899" s="262" t="str">
        <f t="shared" si="82"/>
        <v/>
      </c>
    </row>
    <row r="4900" s="67" customFormat="1" customHeight="1" spans="7:7">
      <c r="G4900" s="262" t="str">
        <f t="shared" si="82"/>
        <v/>
      </c>
    </row>
    <row r="4901" s="67" customFormat="1" customHeight="1" spans="7:7">
      <c r="G4901" s="262" t="str">
        <f t="shared" si="82"/>
        <v/>
      </c>
    </row>
    <row r="4902" s="67" customFormat="1" customHeight="1" spans="7:7">
      <c r="G4902" s="262" t="str">
        <f t="shared" si="82"/>
        <v/>
      </c>
    </row>
    <row r="4903" s="67" customFormat="1" customHeight="1" spans="7:7">
      <c r="G4903" s="262" t="str">
        <f t="shared" si="82"/>
        <v/>
      </c>
    </row>
    <row r="4904" s="67" customFormat="1" customHeight="1" spans="7:7">
      <c r="G4904" s="262" t="str">
        <f t="shared" si="82"/>
        <v/>
      </c>
    </row>
    <row r="4905" s="67" customFormat="1" customHeight="1" spans="7:7">
      <c r="G4905" s="262" t="str">
        <f t="shared" si="82"/>
        <v/>
      </c>
    </row>
    <row r="4906" s="67" customFormat="1" customHeight="1" spans="7:7">
      <c r="G4906" s="262" t="str">
        <f t="shared" si="82"/>
        <v/>
      </c>
    </row>
    <row r="4907" s="67" customFormat="1" customHeight="1" spans="7:7">
      <c r="G4907" s="262" t="str">
        <f t="shared" si="82"/>
        <v/>
      </c>
    </row>
    <row r="4908" s="67" customFormat="1" customHeight="1" spans="7:7">
      <c r="G4908" s="262" t="str">
        <f t="shared" si="82"/>
        <v/>
      </c>
    </row>
    <row r="4909" s="67" customFormat="1" customHeight="1" spans="7:7">
      <c r="G4909" s="262" t="str">
        <f t="shared" si="82"/>
        <v/>
      </c>
    </row>
    <row r="4910" s="67" customFormat="1" customHeight="1" spans="7:7">
      <c r="G4910" s="262" t="str">
        <f t="shared" si="82"/>
        <v/>
      </c>
    </row>
    <row r="4911" s="67" customFormat="1" customHeight="1" spans="7:7">
      <c r="G4911" s="262" t="str">
        <f t="shared" si="82"/>
        <v/>
      </c>
    </row>
    <row r="4912" s="67" customFormat="1" customHeight="1" spans="7:7">
      <c r="G4912" s="262" t="str">
        <f t="shared" si="82"/>
        <v/>
      </c>
    </row>
    <row r="4913" s="67" customFormat="1" customHeight="1" spans="7:7">
      <c r="G4913" s="262" t="str">
        <f t="shared" si="82"/>
        <v/>
      </c>
    </row>
    <row r="4914" s="67" customFormat="1" customHeight="1" spans="7:7">
      <c r="G4914" s="262" t="str">
        <f t="shared" si="82"/>
        <v/>
      </c>
    </row>
    <row r="4915" s="67" customFormat="1" customHeight="1" spans="7:7">
      <c r="G4915" s="262" t="str">
        <f t="shared" si="82"/>
        <v/>
      </c>
    </row>
    <row r="4916" s="67" customFormat="1" customHeight="1" spans="7:7">
      <c r="G4916" s="262" t="str">
        <f t="shared" si="82"/>
        <v/>
      </c>
    </row>
    <row r="4917" s="67" customFormat="1" customHeight="1" spans="7:7">
      <c r="G4917" s="262" t="str">
        <f t="shared" si="82"/>
        <v/>
      </c>
    </row>
    <row r="4918" s="67" customFormat="1" customHeight="1" spans="7:7">
      <c r="G4918" s="262" t="str">
        <f t="shared" si="82"/>
        <v/>
      </c>
    </row>
    <row r="4919" s="67" customFormat="1" customHeight="1" spans="7:7">
      <c r="G4919" s="262" t="str">
        <f t="shared" si="82"/>
        <v/>
      </c>
    </row>
    <row r="4920" s="67" customFormat="1" customHeight="1" spans="7:7">
      <c r="G4920" s="262" t="str">
        <f t="shared" si="82"/>
        <v/>
      </c>
    </row>
    <row r="4921" s="67" customFormat="1" customHeight="1" spans="7:7">
      <c r="G4921" s="262" t="str">
        <f t="shared" si="82"/>
        <v/>
      </c>
    </row>
    <row r="4922" s="67" customFormat="1" customHeight="1" spans="7:7">
      <c r="G4922" s="262" t="str">
        <f t="shared" si="82"/>
        <v/>
      </c>
    </row>
    <row r="4923" s="67" customFormat="1" customHeight="1" spans="7:7">
      <c r="G4923" s="262" t="str">
        <f t="shared" si="82"/>
        <v/>
      </c>
    </row>
    <row r="4924" s="67" customFormat="1" customHeight="1" spans="7:7">
      <c r="G4924" s="262" t="str">
        <f t="shared" si="82"/>
        <v/>
      </c>
    </row>
    <row r="4925" s="67" customFormat="1" customHeight="1" spans="7:7">
      <c r="G4925" s="262" t="str">
        <f t="shared" si="82"/>
        <v/>
      </c>
    </row>
    <row r="4926" s="67" customFormat="1" customHeight="1" spans="7:7">
      <c r="G4926" s="262" t="str">
        <f t="shared" si="82"/>
        <v/>
      </c>
    </row>
    <row r="4927" s="67" customFormat="1" customHeight="1" spans="7:7">
      <c r="G4927" s="262" t="str">
        <f t="shared" si="82"/>
        <v/>
      </c>
    </row>
    <row r="4928" s="67" customFormat="1" customHeight="1" spans="7:7">
      <c r="G4928" s="262" t="str">
        <f t="shared" si="82"/>
        <v/>
      </c>
    </row>
    <row r="4929" s="67" customFormat="1" customHeight="1" spans="7:7">
      <c r="G4929" s="262" t="str">
        <f t="shared" si="82"/>
        <v/>
      </c>
    </row>
    <row r="4930" s="67" customFormat="1" customHeight="1" spans="7:7">
      <c r="G4930" s="262" t="str">
        <f t="shared" ref="G4930:G4993" si="83">IF(H4930="","",IF(H4930=I4930,H4930,_xlfn.CONCAT(H4930,"-",I4930)))</f>
        <v/>
      </c>
    </row>
    <row r="4931" s="67" customFormat="1" customHeight="1" spans="7:7">
      <c r="G4931" s="262" t="str">
        <f t="shared" si="83"/>
        <v/>
      </c>
    </row>
    <row r="4932" s="67" customFormat="1" customHeight="1" spans="7:7">
      <c r="G4932" s="262" t="str">
        <f t="shared" si="83"/>
        <v/>
      </c>
    </row>
    <row r="4933" s="67" customFormat="1" customHeight="1" spans="7:7">
      <c r="G4933" s="262" t="str">
        <f t="shared" si="83"/>
        <v/>
      </c>
    </row>
    <row r="4934" s="67" customFormat="1" customHeight="1" spans="7:7">
      <c r="G4934" s="262" t="str">
        <f t="shared" si="83"/>
        <v/>
      </c>
    </row>
    <row r="4935" s="67" customFormat="1" customHeight="1" spans="7:7">
      <c r="G4935" s="262" t="str">
        <f t="shared" si="83"/>
        <v/>
      </c>
    </row>
    <row r="4936" s="67" customFormat="1" customHeight="1" spans="7:7">
      <c r="G4936" s="262" t="str">
        <f t="shared" si="83"/>
        <v/>
      </c>
    </row>
    <row r="4937" s="67" customFormat="1" customHeight="1" spans="7:7">
      <c r="G4937" s="262" t="str">
        <f t="shared" si="83"/>
        <v/>
      </c>
    </row>
    <row r="4938" s="67" customFormat="1" customHeight="1" spans="7:7">
      <c r="G4938" s="262" t="str">
        <f t="shared" si="83"/>
        <v/>
      </c>
    </row>
    <row r="4939" s="67" customFormat="1" customHeight="1" spans="7:7">
      <c r="G4939" s="262" t="str">
        <f t="shared" si="83"/>
        <v/>
      </c>
    </row>
    <row r="4940" s="67" customFormat="1" customHeight="1" spans="7:7">
      <c r="G4940" s="262" t="str">
        <f t="shared" si="83"/>
        <v/>
      </c>
    </row>
    <row r="4941" s="67" customFormat="1" customHeight="1" spans="7:7">
      <c r="G4941" s="262" t="str">
        <f t="shared" si="83"/>
        <v/>
      </c>
    </row>
    <row r="4942" s="67" customFormat="1" customHeight="1" spans="7:7">
      <c r="G4942" s="262" t="str">
        <f t="shared" si="83"/>
        <v/>
      </c>
    </row>
    <row r="4943" s="67" customFormat="1" customHeight="1" spans="7:7">
      <c r="G4943" s="262" t="str">
        <f t="shared" si="83"/>
        <v/>
      </c>
    </row>
    <row r="4944" s="67" customFormat="1" customHeight="1" spans="7:7">
      <c r="G4944" s="262" t="str">
        <f t="shared" si="83"/>
        <v/>
      </c>
    </row>
    <row r="4945" s="67" customFormat="1" customHeight="1" spans="7:7">
      <c r="G4945" s="262" t="str">
        <f t="shared" si="83"/>
        <v/>
      </c>
    </row>
    <row r="4946" s="67" customFormat="1" customHeight="1" spans="7:7">
      <c r="G4946" s="262" t="str">
        <f t="shared" si="83"/>
        <v/>
      </c>
    </row>
    <row r="4947" s="67" customFormat="1" customHeight="1" spans="7:7">
      <c r="G4947" s="262" t="str">
        <f t="shared" si="83"/>
        <v/>
      </c>
    </row>
    <row r="4948" s="67" customFormat="1" customHeight="1" spans="7:7">
      <c r="G4948" s="262" t="str">
        <f t="shared" si="83"/>
        <v/>
      </c>
    </row>
    <row r="4949" s="67" customFormat="1" customHeight="1" spans="7:7">
      <c r="G4949" s="262" t="str">
        <f t="shared" si="83"/>
        <v/>
      </c>
    </row>
    <row r="4950" s="67" customFormat="1" customHeight="1" spans="7:7">
      <c r="G4950" s="262" t="str">
        <f t="shared" si="83"/>
        <v/>
      </c>
    </row>
    <row r="4951" s="67" customFormat="1" customHeight="1" spans="7:7">
      <c r="G4951" s="262" t="str">
        <f t="shared" si="83"/>
        <v/>
      </c>
    </row>
    <row r="4952" s="67" customFormat="1" customHeight="1" spans="7:7">
      <c r="G4952" s="262" t="str">
        <f t="shared" si="83"/>
        <v/>
      </c>
    </row>
    <row r="4953" s="67" customFormat="1" customHeight="1" spans="7:7">
      <c r="G4953" s="262" t="str">
        <f t="shared" si="83"/>
        <v/>
      </c>
    </row>
    <row r="4954" s="67" customFormat="1" customHeight="1" spans="7:7">
      <c r="G4954" s="262" t="str">
        <f t="shared" si="83"/>
        <v/>
      </c>
    </row>
    <row r="4955" s="67" customFormat="1" customHeight="1" spans="7:7">
      <c r="G4955" s="262" t="str">
        <f t="shared" si="83"/>
        <v/>
      </c>
    </row>
    <row r="4956" s="67" customFormat="1" customHeight="1" spans="7:7">
      <c r="G4956" s="262" t="str">
        <f t="shared" si="83"/>
        <v/>
      </c>
    </row>
    <row r="4957" s="67" customFormat="1" customHeight="1" spans="7:7">
      <c r="G4957" s="262" t="str">
        <f t="shared" si="83"/>
        <v/>
      </c>
    </row>
    <row r="4958" s="67" customFormat="1" customHeight="1" spans="7:7">
      <c r="G4958" s="262" t="str">
        <f t="shared" si="83"/>
        <v/>
      </c>
    </row>
    <row r="4959" s="67" customFormat="1" customHeight="1" spans="7:7">
      <c r="G4959" s="262" t="str">
        <f t="shared" si="83"/>
        <v/>
      </c>
    </row>
    <row r="4960" s="67" customFormat="1" customHeight="1" spans="7:7">
      <c r="G4960" s="262" t="str">
        <f t="shared" si="83"/>
        <v/>
      </c>
    </row>
    <row r="4961" s="67" customFormat="1" customHeight="1" spans="7:7">
      <c r="G4961" s="262" t="str">
        <f t="shared" si="83"/>
        <v/>
      </c>
    </row>
    <row r="4962" s="67" customFormat="1" customHeight="1" spans="7:7">
      <c r="G4962" s="262" t="str">
        <f t="shared" si="83"/>
        <v/>
      </c>
    </row>
    <row r="4963" s="67" customFormat="1" customHeight="1" spans="7:7">
      <c r="G4963" s="262" t="str">
        <f t="shared" si="83"/>
        <v/>
      </c>
    </row>
    <row r="4964" s="67" customFormat="1" customHeight="1" spans="7:7">
      <c r="G4964" s="262" t="str">
        <f t="shared" si="83"/>
        <v/>
      </c>
    </row>
    <row r="4965" s="67" customFormat="1" customHeight="1" spans="7:7">
      <c r="G4965" s="262" t="str">
        <f t="shared" si="83"/>
        <v/>
      </c>
    </row>
    <row r="4966" s="67" customFormat="1" customHeight="1" spans="7:7">
      <c r="G4966" s="262" t="str">
        <f t="shared" si="83"/>
        <v/>
      </c>
    </row>
    <row r="4967" s="67" customFormat="1" customHeight="1" spans="7:7">
      <c r="G4967" s="262" t="str">
        <f t="shared" si="83"/>
        <v/>
      </c>
    </row>
    <row r="4968" s="67" customFormat="1" customHeight="1" spans="7:7">
      <c r="G4968" s="262" t="str">
        <f t="shared" si="83"/>
        <v/>
      </c>
    </row>
    <row r="4969" s="67" customFormat="1" customHeight="1" spans="7:7">
      <c r="G4969" s="262" t="str">
        <f t="shared" si="83"/>
        <v/>
      </c>
    </row>
    <row r="4970" s="67" customFormat="1" customHeight="1" spans="7:7">
      <c r="G4970" s="262" t="str">
        <f t="shared" si="83"/>
        <v/>
      </c>
    </row>
    <row r="4971" s="67" customFormat="1" customHeight="1" spans="7:7">
      <c r="G4971" s="262" t="str">
        <f t="shared" si="83"/>
        <v/>
      </c>
    </row>
    <row r="4972" s="67" customFormat="1" customHeight="1" spans="7:7">
      <c r="G4972" s="262" t="str">
        <f t="shared" si="83"/>
        <v/>
      </c>
    </row>
    <row r="4973" s="67" customFormat="1" customHeight="1" spans="7:7">
      <c r="G4973" s="262" t="str">
        <f t="shared" si="83"/>
        <v/>
      </c>
    </row>
    <row r="4974" s="67" customFormat="1" customHeight="1" spans="7:7">
      <c r="G4974" s="262" t="str">
        <f t="shared" si="83"/>
        <v/>
      </c>
    </row>
    <row r="4975" s="67" customFormat="1" customHeight="1" spans="7:7">
      <c r="G4975" s="262" t="str">
        <f t="shared" si="83"/>
        <v/>
      </c>
    </row>
    <row r="4976" s="67" customFormat="1" customHeight="1" spans="7:7">
      <c r="G4976" s="262" t="str">
        <f t="shared" si="83"/>
        <v/>
      </c>
    </row>
    <row r="4977" s="67" customFormat="1" customHeight="1" spans="7:7">
      <c r="G4977" s="262" t="str">
        <f t="shared" si="83"/>
        <v/>
      </c>
    </row>
    <row r="4978" s="67" customFormat="1" customHeight="1" spans="7:7">
      <c r="G4978" s="262" t="str">
        <f t="shared" si="83"/>
        <v/>
      </c>
    </row>
    <row r="4979" s="67" customFormat="1" customHeight="1" spans="7:7">
      <c r="G4979" s="262" t="str">
        <f t="shared" si="83"/>
        <v/>
      </c>
    </row>
    <row r="4980" s="67" customFormat="1" customHeight="1" spans="7:7">
      <c r="G4980" s="262" t="str">
        <f t="shared" si="83"/>
        <v/>
      </c>
    </row>
    <row r="4981" s="67" customFormat="1" customHeight="1" spans="7:7">
      <c r="G4981" s="262" t="str">
        <f t="shared" si="83"/>
        <v/>
      </c>
    </row>
    <row r="4982" s="67" customFormat="1" customHeight="1" spans="7:7">
      <c r="G4982" s="262" t="str">
        <f t="shared" si="83"/>
        <v/>
      </c>
    </row>
    <row r="4983" s="67" customFormat="1" customHeight="1" spans="7:7">
      <c r="G4983" s="262" t="str">
        <f t="shared" si="83"/>
        <v/>
      </c>
    </row>
    <row r="4984" s="67" customFormat="1" customHeight="1" spans="7:7">
      <c r="G4984" s="262" t="str">
        <f t="shared" si="83"/>
        <v/>
      </c>
    </row>
    <row r="4985" s="67" customFormat="1" customHeight="1" spans="7:7">
      <c r="G4985" s="262" t="str">
        <f t="shared" si="83"/>
        <v/>
      </c>
    </row>
    <row r="4986" s="67" customFormat="1" customHeight="1" spans="7:7">
      <c r="G4986" s="262" t="str">
        <f t="shared" si="83"/>
        <v/>
      </c>
    </row>
    <row r="4987" s="67" customFormat="1" customHeight="1" spans="7:7">
      <c r="G4987" s="262" t="str">
        <f t="shared" si="83"/>
        <v/>
      </c>
    </row>
    <row r="4988" s="67" customFormat="1" customHeight="1" spans="7:7">
      <c r="G4988" s="262" t="str">
        <f t="shared" si="83"/>
        <v/>
      </c>
    </row>
    <row r="4989" s="67" customFormat="1" customHeight="1" spans="7:7">
      <c r="G4989" s="262" t="str">
        <f t="shared" si="83"/>
        <v/>
      </c>
    </row>
    <row r="4990" s="67" customFormat="1" customHeight="1" spans="7:7">
      <c r="G4990" s="262" t="str">
        <f t="shared" si="83"/>
        <v/>
      </c>
    </row>
    <row r="4991" s="67" customFormat="1" customHeight="1" spans="7:7">
      <c r="G4991" s="262" t="str">
        <f t="shared" si="83"/>
        <v/>
      </c>
    </row>
    <row r="4992" s="67" customFormat="1" customHeight="1" spans="7:7">
      <c r="G4992" s="262" t="str">
        <f t="shared" si="83"/>
        <v/>
      </c>
    </row>
    <row r="4993" s="67" customFormat="1" customHeight="1" spans="7:7">
      <c r="G4993" s="262" t="str">
        <f t="shared" si="83"/>
        <v/>
      </c>
    </row>
    <row r="4994" s="67" customFormat="1" customHeight="1" spans="7:7">
      <c r="G4994" s="262" t="str">
        <f t="shared" ref="G4994:G5057" si="84">IF(H4994="","",IF(H4994=I4994,H4994,_xlfn.CONCAT(H4994,"-",I4994)))</f>
        <v/>
      </c>
    </row>
    <row r="4995" s="67" customFormat="1" customHeight="1" spans="7:7">
      <c r="G4995" s="262" t="str">
        <f t="shared" si="84"/>
        <v/>
      </c>
    </row>
    <row r="4996" s="67" customFormat="1" customHeight="1" spans="7:7">
      <c r="G4996" s="262" t="str">
        <f t="shared" si="84"/>
        <v/>
      </c>
    </row>
    <row r="4997" s="67" customFormat="1" customHeight="1" spans="7:7">
      <c r="G4997" s="262" t="str">
        <f t="shared" si="84"/>
        <v/>
      </c>
    </row>
    <row r="4998" s="67" customFormat="1" customHeight="1" spans="7:7">
      <c r="G4998" s="262" t="str">
        <f t="shared" si="84"/>
        <v/>
      </c>
    </row>
    <row r="4999" s="67" customFormat="1" customHeight="1" spans="7:7">
      <c r="G4999" s="262" t="str">
        <f t="shared" si="84"/>
        <v/>
      </c>
    </row>
    <row r="5000" s="67" customFormat="1" customHeight="1" spans="7:7">
      <c r="G5000" s="262" t="str">
        <f t="shared" si="84"/>
        <v/>
      </c>
    </row>
    <row r="5001" s="67" customFormat="1" customHeight="1" spans="7:7">
      <c r="G5001" s="262" t="str">
        <f t="shared" si="84"/>
        <v/>
      </c>
    </row>
    <row r="5002" s="67" customFormat="1" customHeight="1" spans="7:7">
      <c r="G5002" s="262" t="str">
        <f t="shared" si="84"/>
        <v/>
      </c>
    </row>
    <row r="5003" s="67" customFormat="1" customHeight="1" spans="7:7">
      <c r="G5003" s="262" t="str">
        <f t="shared" si="84"/>
        <v/>
      </c>
    </row>
    <row r="5004" s="67" customFormat="1" customHeight="1" spans="7:7">
      <c r="G5004" s="262" t="str">
        <f t="shared" si="84"/>
        <v/>
      </c>
    </row>
    <row r="5005" s="67" customFormat="1" customHeight="1" spans="7:7">
      <c r="G5005" s="262" t="str">
        <f t="shared" si="84"/>
        <v/>
      </c>
    </row>
    <row r="5006" s="67" customFormat="1" customHeight="1" spans="7:7">
      <c r="G5006" s="262" t="str">
        <f t="shared" si="84"/>
        <v/>
      </c>
    </row>
    <row r="5007" s="67" customFormat="1" customHeight="1" spans="7:7">
      <c r="G5007" s="262" t="str">
        <f t="shared" si="84"/>
        <v/>
      </c>
    </row>
    <row r="5008" s="67" customFormat="1" customHeight="1" spans="7:7">
      <c r="G5008" s="262" t="str">
        <f t="shared" si="84"/>
        <v/>
      </c>
    </row>
    <row r="5009" s="67" customFormat="1" customHeight="1" spans="7:7">
      <c r="G5009" s="262" t="str">
        <f t="shared" si="84"/>
        <v/>
      </c>
    </row>
    <row r="5010" s="67" customFormat="1" customHeight="1" spans="7:7">
      <c r="G5010" s="262" t="str">
        <f t="shared" si="84"/>
        <v/>
      </c>
    </row>
    <row r="5011" s="67" customFormat="1" customHeight="1" spans="7:7">
      <c r="G5011" s="262" t="str">
        <f t="shared" si="84"/>
        <v/>
      </c>
    </row>
    <row r="5012" s="67" customFormat="1" customHeight="1" spans="7:7">
      <c r="G5012" s="262" t="str">
        <f t="shared" si="84"/>
        <v/>
      </c>
    </row>
    <row r="5013" s="67" customFormat="1" customHeight="1" spans="7:7">
      <c r="G5013" s="262" t="str">
        <f t="shared" si="84"/>
        <v/>
      </c>
    </row>
    <row r="5014" s="67" customFormat="1" customHeight="1" spans="7:7">
      <c r="G5014" s="262" t="str">
        <f t="shared" si="84"/>
        <v/>
      </c>
    </row>
    <row r="5015" s="67" customFormat="1" customHeight="1" spans="7:7">
      <c r="G5015" s="262" t="str">
        <f t="shared" si="84"/>
        <v/>
      </c>
    </row>
    <row r="5016" s="67" customFormat="1" customHeight="1" spans="7:7">
      <c r="G5016" s="262" t="str">
        <f t="shared" si="84"/>
        <v/>
      </c>
    </row>
    <row r="5017" s="67" customFormat="1" customHeight="1" spans="7:7">
      <c r="G5017" s="262" t="str">
        <f t="shared" si="84"/>
        <v/>
      </c>
    </row>
    <row r="5018" s="67" customFormat="1" customHeight="1" spans="7:7">
      <c r="G5018" s="262" t="str">
        <f t="shared" si="84"/>
        <v/>
      </c>
    </row>
    <row r="5019" s="67" customFormat="1" customHeight="1" spans="7:7">
      <c r="G5019" s="262" t="str">
        <f t="shared" si="84"/>
        <v/>
      </c>
    </row>
    <row r="5020" s="67" customFormat="1" customHeight="1" spans="7:7">
      <c r="G5020" s="262" t="str">
        <f t="shared" si="84"/>
        <v/>
      </c>
    </row>
    <row r="5021" s="67" customFormat="1" customHeight="1" spans="7:7">
      <c r="G5021" s="262" t="str">
        <f t="shared" si="84"/>
        <v/>
      </c>
    </row>
    <row r="5022" s="67" customFormat="1" customHeight="1" spans="7:7">
      <c r="G5022" s="262" t="str">
        <f t="shared" si="84"/>
        <v/>
      </c>
    </row>
    <row r="5023" s="67" customFormat="1" customHeight="1" spans="7:7">
      <c r="G5023" s="262" t="str">
        <f t="shared" si="84"/>
        <v/>
      </c>
    </row>
    <row r="5024" s="67" customFormat="1" customHeight="1" spans="7:7">
      <c r="G5024" s="262" t="str">
        <f t="shared" si="84"/>
        <v/>
      </c>
    </row>
    <row r="5025" s="67" customFormat="1" customHeight="1" spans="7:7">
      <c r="G5025" s="262" t="str">
        <f t="shared" si="84"/>
        <v/>
      </c>
    </row>
    <row r="5026" s="67" customFormat="1" customHeight="1" spans="7:7">
      <c r="G5026" s="262" t="str">
        <f t="shared" si="84"/>
        <v/>
      </c>
    </row>
    <row r="5027" s="67" customFormat="1" customHeight="1" spans="7:7">
      <c r="G5027" s="262" t="str">
        <f t="shared" si="84"/>
        <v/>
      </c>
    </row>
    <row r="5028" s="67" customFormat="1" customHeight="1" spans="7:7">
      <c r="G5028" s="262" t="str">
        <f t="shared" si="84"/>
        <v/>
      </c>
    </row>
    <row r="5029" s="67" customFormat="1" customHeight="1" spans="7:7">
      <c r="G5029" s="262" t="str">
        <f t="shared" si="84"/>
        <v/>
      </c>
    </row>
    <row r="5030" s="67" customFormat="1" customHeight="1" spans="7:7">
      <c r="G5030" s="262" t="str">
        <f t="shared" si="84"/>
        <v/>
      </c>
    </row>
    <row r="5031" s="67" customFormat="1" customHeight="1" spans="7:7">
      <c r="G5031" s="262" t="str">
        <f t="shared" si="84"/>
        <v/>
      </c>
    </row>
    <row r="5032" s="67" customFormat="1" customHeight="1" spans="7:7">
      <c r="G5032" s="262" t="str">
        <f t="shared" si="84"/>
        <v/>
      </c>
    </row>
    <row r="5033" s="67" customFormat="1" customHeight="1" spans="7:7">
      <c r="G5033" s="262" t="str">
        <f t="shared" si="84"/>
        <v/>
      </c>
    </row>
    <row r="5034" s="67" customFormat="1" customHeight="1" spans="7:7">
      <c r="G5034" s="262" t="str">
        <f t="shared" si="84"/>
        <v/>
      </c>
    </row>
    <row r="5035" s="67" customFormat="1" customHeight="1" spans="7:7">
      <c r="G5035" s="262" t="str">
        <f t="shared" si="84"/>
        <v/>
      </c>
    </row>
    <row r="5036" s="67" customFormat="1" customHeight="1" spans="7:7">
      <c r="G5036" s="262" t="str">
        <f t="shared" si="84"/>
        <v/>
      </c>
    </row>
    <row r="5037" s="67" customFormat="1" customHeight="1" spans="7:7">
      <c r="G5037" s="262" t="str">
        <f t="shared" si="84"/>
        <v/>
      </c>
    </row>
    <row r="5038" s="67" customFormat="1" customHeight="1" spans="7:7">
      <c r="G5038" s="262" t="str">
        <f t="shared" si="84"/>
        <v/>
      </c>
    </row>
    <row r="5039" s="67" customFormat="1" customHeight="1" spans="7:7">
      <c r="G5039" s="262" t="str">
        <f t="shared" si="84"/>
        <v/>
      </c>
    </row>
    <row r="5040" s="67" customFormat="1" customHeight="1" spans="7:7">
      <c r="G5040" s="262" t="str">
        <f t="shared" si="84"/>
        <v/>
      </c>
    </row>
    <row r="5041" s="67" customFormat="1" customHeight="1" spans="7:7">
      <c r="G5041" s="262" t="str">
        <f t="shared" si="84"/>
        <v/>
      </c>
    </row>
    <row r="5042" s="67" customFormat="1" customHeight="1" spans="7:7">
      <c r="G5042" s="262" t="str">
        <f t="shared" si="84"/>
        <v/>
      </c>
    </row>
    <row r="5043" s="67" customFormat="1" customHeight="1" spans="7:7">
      <c r="G5043" s="262" t="str">
        <f t="shared" si="84"/>
        <v/>
      </c>
    </row>
    <row r="5044" s="67" customFormat="1" customHeight="1" spans="7:7">
      <c r="G5044" s="262" t="str">
        <f t="shared" si="84"/>
        <v/>
      </c>
    </row>
    <row r="5045" s="67" customFormat="1" customHeight="1" spans="7:7">
      <c r="G5045" s="262" t="str">
        <f t="shared" si="84"/>
        <v/>
      </c>
    </row>
    <row r="5046" s="67" customFormat="1" customHeight="1" spans="7:7">
      <c r="G5046" s="262" t="str">
        <f t="shared" si="84"/>
        <v/>
      </c>
    </row>
    <row r="5047" s="67" customFormat="1" customHeight="1" spans="7:7">
      <c r="G5047" s="262" t="str">
        <f t="shared" si="84"/>
        <v/>
      </c>
    </row>
    <row r="5048" s="67" customFormat="1" customHeight="1" spans="7:7">
      <c r="G5048" s="262" t="str">
        <f t="shared" si="84"/>
        <v/>
      </c>
    </row>
    <row r="5049" s="67" customFormat="1" customHeight="1" spans="7:7">
      <c r="G5049" s="262" t="str">
        <f t="shared" si="84"/>
        <v/>
      </c>
    </row>
    <row r="5050" s="67" customFormat="1" customHeight="1" spans="7:7">
      <c r="G5050" s="262" t="str">
        <f t="shared" si="84"/>
        <v/>
      </c>
    </row>
    <row r="5051" s="67" customFormat="1" customHeight="1" spans="7:7">
      <c r="G5051" s="262" t="str">
        <f t="shared" si="84"/>
        <v/>
      </c>
    </row>
    <row r="5052" s="67" customFormat="1" customHeight="1" spans="7:7">
      <c r="G5052" s="262" t="str">
        <f t="shared" si="84"/>
        <v/>
      </c>
    </row>
    <row r="5053" s="67" customFormat="1" customHeight="1" spans="7:7">
      <c r="G5053" s="262" t="str">
        <f t="shared" si="84"/>
        <v/>
      </c>
    </row>
    <row r="5054" s="67" customFormat="1" customHeight="1" spans="7:7">
      <c r="G5054" s="262" t="str">
        <f t="shared" si="84"/>
        <v/>
      </c>
    </row>
    <row r="5055" s="67" customFormat="1" customHeight="1" spans="7:7">
      <c r="G5055" s="262" t="str">
        <f t="shared" si="84"/>
        <v/>
      </c>
    </row>
    <row r="5056" s="67" customFormat="1" customHeight="1" spans="7:7">
      <c r="G5056" s="262" t="str">
        <f t="shared" si="84"/>
        <v/>
      </c>
    </row>
    <row r="5057" s="67" customFormat="1" customHeight="1" spans="7:7">
      <c r="G5057" s="262" t="str">
        <f t="shared" si="84"/>
        <v/>
      </c>
    </row>
    <row r="5058" s="67" customFormat="1" customHeight="1" spans="7:7">
      <c r="G5058" s="262" t="str">
        <f t="shared" ref="G5058:G5121" si="85">IF(H5058="","",IF(H5058=I5058,H5058,_xlfn.CONCAT(H5058,"-",I5058)))</f>
        <v/>
      </c>
    </row>
    <row r="5059" s="67" customFormat="1" customHeight="1" spans="7:7">
      <c r="G5059" s="262" t="str">
        <f t="shared" si="85"/>
        <v/>
      </c>
    </row>
    <row r="5060" s="67" customFormat="1" customHeight="1" spans="7:7">
      <c r="G5060" s="262" t="str">
        <f t="shared" si="85"/>
        <v/>
      </c>
    </row>
    <row r="5061" s="67" customFormat="1" customHeight="1" spans="7:7">
      <c r="G5061" s="262" t="str">
        <f t="shared" si="85"/>
        <v/>
      </c>
    </row>
    <row r="5062" s="67" customFormat="1" customHeight="1" spans="7:7">
      <c r="G5062" s="262" t="str">
        <f t="shared" si="85"/>
        <v/>
      </c>
    </row>
    <row r="5063" s="67" customFormat="1" customHeight="1" spans="7:7">
      <c r="G5063" s="262" t="str">
        <f t="shared" si="85"/>
        <v/>
      </c>
    </row>
    <row r="5064" s="67" customFormat="1" customHeight="1" spans="7:7">
      <c r="G5064" s="262" t="str">
        <f t="shared" si="85"/>
        <v/>
      </c>
    </row>
    <row r="5065" s="67" customFormat="1" customHeight="1" spans="7:7">
      <c r="G5065" s="262" t="str">
        <f t="shared" si="85"/>
        <v/>
      </c>
    </row>
    <row r="5066" s="67" customFormat="1" customHeight="1" spans="7:7">
      <c r="G5066" s="262" t="str">
        <f t="shared" si="85"/>
        <v/>
      </c>
    </row>
    <row r="5067" s="67" customFormat="1" customHeight="1" spans="7:7">
      <c r="G5067" s="262" t="str">
        <f t="shared" si="85"/>
        <v/>
      </c>
    </row>
    <row r="5068" s="67" customFormat="1" customHeight="1" spans="7:7">
      <c r="G5068" s="262" t="str">
        <f t="shared" si="85"/>
        <v/>
      </c>
    </row>
    <row r="5069" s="67" customFormat="1" customHeight="1" spans="7:7">
      <c r="G5069" s="262" t="str">
        <f t="shared" si="85"/>
        <v/>
      </c>
    </row>
    <row r="5070" s="67" customFormat="1" customHeight="1" spans="7:7">
      <c r="G5070" s="262" t="str">
        <f t="shared" si="85"/>
        <v/>
      </c>
    </row>
    <row r="5071" s="67" customFormat="1" customHeight="1" spans="7:7">
      <c r="G5071" s="262" t="str">
        <f t="shared" si="85"/>
        <v/>
      </c>
    </row>
    <row r="5072" s="67" customFormat="1" customHeight="1" spans="7:7">
      <c r="G5072" s="262" t="str">
        <f t="shared" si="85"/>
        <v/>
      </c>
    </row>
    <row r="5073" s="67" customFormat="1" customHeight="1" spans="7:7">
      <c r="G5073" s="262" t="str">
        <f t="shared" si="85"/>
        <v/>
      </c>
    </row>
    <row r="5074" s="67" customFormat="1" customHeight="1" spans="7:7">
      <c r="G5074" s="262" t="str">
        <f t="shared" si="85"/>
        <v/>
      </c>
    </row>
    <row r="5075" s="67" customFormat="1" customHeight="1" spans="7:7">
      <c r="G5075" s="262" t="str">
        <f t="shared" si="85"/>
        <v/>
      </c>
    </row>
    <row r="5076" s="67" customFormat="1" customHeight="1" spans="7:7">
      <c r="G5076" s="262" t="str">
        <f t="shared" si="85"/>
        <v/>
      </c>
    </row>
    <row r="5077" s="67" customFormat="1" customHeight="1" spans="7:7">
      <c r="G5077" s="262" t="str">
        <f t="shared" si="85"/>
        <v/>
      </c>
    </row>
    <row r="5078" s="67" customFormat="1" customHeight="1" spans="7:7">
      <c r="G5078" s="262" t="str">
        <f t="shared" si="85"/>
        <v/>
      </c>
    </row>
    <row r="5079" s="67" customFormat="1" customHeight="1" spans="7:7">
      <c r="G5079" s="262" t="str">
        <f t="shared" si="85"/>
        <v/>
      </c>
    </row>
    <row r="5080" s="67" customFormat="1" customHeight="1" spans="7:7">
      <c r="G5080" s="262" t="str">
        <f t="shared" si="85"/>
        <v/>
      </c>
    </row>
    <row r="5081" s="67" customFormat="1" customHeight="1" spans="7:7">
      <c r="G5081" s="262" t="str">
        <f t="shared" si="85"/>
        <v/>
      </c>
    </row>
    <row r="5082" s="67" customFormat="1" customHeight="1" spans="7:7">
      <c r="G5082" s="262" t="str">
        <f t="shared" si="85"/>
        <v/>
      </c>
    </row>
    <row r="5083" s="67" customFormat="1" customHeight="1" spans="7:7">
      <c r="G5083" s="262" t="str">
        <f t="shared" si="85"/>
        <v/>
      </c>
    </row>
    <row r="5084" s="67" customFormat="1" customHeight="1" spans="7:7">
      <c r="G5084" s="262" t="str">
        <f t="shared" si="85"/>
        <v/>
      </c>
    </row>
    <row r="5085" s="67" customFormat="1" customHeight="1" spans="7:7">
      <c r="G5085" s="262" t="str">
        <f t="shared" si="85"/>
        <v/>
      </c>
    </row>
    <row r="5086" s="67" customFormat="1" customHeight="1" spans="7:7">
      <c r="G5086" s="262" t="str">
        <f t="shared" si="85"/>
        <v/>
      </c>
    </row>
    <row r="5087" s="67" customFormat="1" customHeight="1" spans="7:7">
      <c r="G5087" s="262" t="str">
        <f t="shared" si="85"/>
        <v/>
      </c>
    </row>
    <row r="5088" s="67" customFormat="1" customHeight="1" spans="7:7">
      <c r="G5088" s="262" t="str">
        <f t="shared" si="85"/>
        <v/>
      </c>
    </row>
    <row r="5089" s="67" customFormat="1" customHeight="1" spans="7:7">
      <c r="G5089" s="262" t="str">
        <f t="shared" si="85"/>
        <v/>
      </c>
    </row>
    <row r="5090" s="67" customFormat="1" customHeight="1" spans="7:7">
      <c r="G5090" s="262" t="str">
        <f t="shared" si="85"/>
        <v/>
      </c>
    </row>
    <row r="5091" s="67" customFormat="1" customHeight="1" spans="7:7">
      <c r="G5091" s="262" t="str">
        <f t="shared" si="85"/>
        <v/>
      </c>
    </row>
    <row r="5092" s="67" customFormat="1" customHeight="1" spans="7:7">
      <c r="G5092" s="262" t="str">
        <f t="shared" si="85"/>
        <v/>
      </c>
    </row>
    <row r="5093" s="67" customFormat="1" customHeight="1" spans="7:7">
      <c r="G5093" s="262" t="str">
        <f t="shared" si="85"/>
        <v/>
      </c>
    </row>
    <row r="5094" s="67" customFormat="1" customHeight="1" spans="7:7">
      <c r="G5094" s="262" t="str">
        <f t="shared" si="85"/>
        <v/>
      </c>
    </row>
    <row r="5095" s="67" customFormat="1" customHeight="1" spans="7:7">
      <c r="G5095" s="262" t="str">
        <f t="shared" si="85"/>
        <v/>
      </c>
    </row>
    <row r="5096" s="67" customFormat="1" customHeight="1" spans="7:7">
      <c r="G5096" s="262" t="str">
        <f t="shared" si="85"/>
        <v/>
      </c>
    </row>
    <row r="5097" s="67" customFormat="1" customHeight="1" spans="7:7">
      <c r="G5097" s="262" t="str">
        <f t="shared" si="85"/>
        <v/>
      </c>
    </row>
    <row r="5098" s="67" customFormat="1" customHeight="1" spans="7:7">
      <c r="G5098" s="262" t="str">
        <f t="shared" si="85"/>
        <v/>
      </c>
    </row>
    <row r="5099" s="67" customFormat="1" customHeight="1" spans="7:7">
      <c r="G5099" s="262" t="str">
        <f t="shared" si="85"/>
        <v/>
      </c>
    </row>
    <row r="5100" s="67" customFormat="1" customHeight="1" spans="7:7">
      <c r="G5100" s="262" t="str">
        <f t="shared" si="85"/>
        <v/>
      </c>
    </row>
    <row r="5101" s="67" customFormat="1" customHeight="1" spans="7:7">
      <c r="G5101" s="262" t="str">
        <f t="shared" si="85"/>
        <v/>
      </c>
    </row>
    <row r="5102" s="67" customFormat="1" customHeight="1" spans="7:7">
      <c r="G5102" s="262" t="str">
        <f t="shared" si="85"/>
        <v/>
      </c>
    </row>
    <row r="5103" s="67" customFormat="1" customHeight="1" spans="7:7">
      <c r="G5103" s="262" t="str">
        <f t="shared" si="85"/>
        <v/>
      </c>
    </row>
    <row r="5104" s="67" customFormat="1" customHeight="1" spans="7:7">
      <c r="G5104" s="262" t="str">
        <f t="shared" si="85"/>
        <v/>
      </c>
    </row>
    <row r="5105" s="67" customFormat="1" customHeight="1" spans="7:7">
      <c r="G5105" s="262" t="str">
        <f t="shared" si="85"/>
        <v/>
      </c>
    </row>
    <row r="5106" s="67" customFormat="1" customHeight="1" spans="7:7">
      <c r="G5106" s="262" t="str">
        <f t="shared" si="85"/>
        <v/>
      </c>
    </row>
    <row r="5107" s="67" customFormat="1" customHeight="1" spans="7:7">
      <c r="G5107" s="262" t="str">
        <f t="shared" si="85"/>
        <v/>
      </c>
    </row>
    <row r="5108" s="67" customFormat="1" customHeight="1" spans="7:7">
      <c r="G5108" s="262" t="str">
        <f t="shared" si="85"/>
        <v/>
      </c>
    </row>
    <row r="5109" s="67" customFormat="1" customHeight="1" spans="7:7">
      <c r="G5109" s="262" t="str">
        <f t="shared" si="85"/>
        <v/>
      </c>
    </row>
    <row r="5110" s="67" customFormat="1" customHeight="1" spans="7:7">
      <c r="G5110" s="262" t="str">
        <f t="shared" si="85"/>
        <v/>
      </c>
    </row>
    <row r="5111" s="67" customFormat="1" customHeight="1" spans="7:7">
      <c r="G5111" s="262" t="str">
        <f t="shared" si="85"/>
        <v/>
      </c>
    </row>
    <row r="5112" s="67" customFormat="1" customHeight="1" spans="7:7">
      <c r="G5112" s="262" t="str">
        <f t="shared" si="85"/>
        <v/>
      </c>
    </row>
    <row r="5113" s="67" customFormat="1" customHeight="1" spans="7:7">
      <c r="G5113" s="262" t="str">
        <f t="shared" si="85"/>
        <v/>
      </c>
    </row>
    <row r="5114" s="67" customFormat="1" customHeight="1" spans="7:7">
      <c r="G5114" s="262" t="str">
        <f t="shared" si="85"/>
        <v/>
      </c>
    </row>
    <row r="5115" s="67" customFormat="1" customHeight="1" spans="7:7">
      <c r="G5115" s="262" t="str">
        <f t="shared" si="85"/>
        <v/>
      </c>
    </row>
    <row r="5116" s="67" customFormat="1" customHeight="1" spans="7:7">
      <c r="G5116" s="262" t="str">
        <f t="shared" si="85"/>
        <v/>
      </c>
    </row>
    <row r="5117" s="67" customFormat="1" customHeight="1" spans="7:7">
      <c r="G5117" s="262" t="str">
        <f t="shared" si="85"/>
        <v/>
      </c>
    </row>
    <row r="5118" s="67" customFormat="1" customHeight="1" spans="7:7">
      <c r="G5118" s="262" t="str">
        <f t="shared" si="85"/>
        <v/>
      </c>
    </row>
    <row r="5119" s="67" customFormat="1" customHeight="1" spans="7:7">
      <c r="G5119" s="262" t="str">
        <f t="shared" si="85"/>
        <v/>
      </c>
    </row>
    <row r="5120" s="67" customFormat="1" customHeight="1" spans="7:7">
      <c r="G5120" s="262" t="str">
        <f t="shared" si="85"/>
        <v/>
      </c>
    </row>
    <row r="5121" s="67" customFormat="1" customHeight="1" spans="7:7">
      <c r="G5121" s="262" t="str">
        <f t="shared" si="85"/>
        <v/>
      </c>
    </row>
    <row r="5122" s="67" customFormat="1" customHeight="1" spans="7:7">
      <c r="G5122" s="262" t="str">
        <f t="shared" ref="G5122:G5185" si="86">IF(H5122="","",IF(H5122=I5122,H5122,_xlfn.CONCAT(H5122,"-",I5122)))</f>
        <v/>
      </c>
    </row>
    <row r="5123" s="67" customFormat="1" customHeight="1" spans="7:7">
      <c r="G5123" s="262" t="str">
        <f t="shared" si="86"/>
        <v/>
      </c>
    </row>
    <row r="5124" s="67" customFormat="1" customHeight="1" spans="7:7">
      <c r="G5124" s="262" t="str">
        <f t="shared" si="86"/>
        <v/>
      </c>
    </row>
    <row r="5125" s="67" customFormat="1" customHeight="1" spans="7:7">
      <c r="G5125" s="262" t="str">
        <f t="shared" si="86"/>
        <v/>
      </c>
    </row>
    <row r="5126" s="67" customFormat="1" customHeight="1" spans="7:7">
      <c r="G5126" s="262" t="str">
        <f t="shared" si="86"/>
        <v/>
      </c>
    </row>
    <row r="5127" s="67" customFormat="1" customHeight="1" spans="7:7">
      <c r="G5127" s="262" t="str">
        <f t="shared" si="86"/>
        <v/>
      </c>
    </row>
    <row r="5128" s="67" customFormat="1" customHeight="1" spans="7:7">
      <c r="G5128" s="262" t="str">
        <f t="shared" si="86"/>
        <v/>
      </c>
    </row>
    <row r="5129" s="67" customFormat="1" customHeight="1" spans="7:7">
      <c r="G5129" s="262" t="str">
        <f t="shared" si="86"/>
        <v/>
      </c>
    </row>
    <row r="5130" s="67" customFormat="1" customHeight="1" spans="7:7">
      <c r="G5130" s="262" t="str">
        <f t="shared" si="86"/>
        <v/>
      </c>
    </row>
    <row r="5131" s="67" customFormat="1" customHeight="1" spans="7:7">
      <c r="G5131" s="262" t="str">
        <f t="shared" si="86"/>
        <v/>
      </c>
    </row>
    <row r="5132" s="67" customFormat="1" customHeight="1" spans="7:7">
      <c r="G5132" s="262" t="str">
        <f t="shared" si="86"/>
        <v/>
      </c>
    </row>
    <row r="5133" s="67" customFormat="1" customHeight="1" spans="7:7">
      <c r="G5133" s="262" t="str">
        <f t="shared" si="86"/>
        <v/>
      </c>
    </row>
    <row r="5134" s="67" customFormat="1" customHeight="1" spans="7:7">
      <c r="G5134" s="262" t="str">
        <f t="shared" si="86"/>
        <v/>
      </c>
    </row>
    <row r="5135" s="67" customFormat="1" customHeight="1" spans="7:7">
      <c r="G5135" s="262" t="str">
        <f t="shared" si="86"/>
        <v/>
      </c>
    </row>
    <row r="5136" s="67" customFormat="1" customHeight="1" spans="7:7">
      <c r="G5136" s="262" t="str">
        <f t="shared" si="86"/>
        <v/>
      </c>
    </row>
    <row r="5137" s="67" customFormat="1" customHeight="1" spans="7:7">
      <c r="G5137" s="262" t="str">
        <f t="shared" si="86"/>
        <v/>
      </c>
    </row>
    <row r="5138" s="67" customFormat="1" customHeight="1" spans="7:7">
      <c r="G5138" s="262" t="str">
        <f t="shared" si="86"/>
        <v/>
      </c>
    </row>
    <row r="5139" s="67" customFormat="1" customHeight="1" spans="7:7">
      <c r="G5139" s="262" t="str">
        <f t="shared" si="86"/>
        <v/>
      </c>
    </row>
    <row r="5140" s="67" customFormat="1" customHeight="1" spans="7:7">
      <c r="G5140" s="262" t="str">
        <f t="shared" si="86"/>
        <v/>
      </c>
    </row>
    <row r="5141" s="67" customFormat="1" customHeight="1" spans="7:7">
      <c r="G5141" s="262" t="str">
        <f t="shared" si="86"/>
        <v/>
      </c>
    </row>
    <row r="5142" s="67" customFormat="1" customHeight="1" spans="7:7">
      <c r="G5142" s="262" t="str">
        <f t="shared" si="86"/>
        <v/>
      </c>
    </row>
    <row r="5143" s="67" customFormat="1" customHeight="1" spans="7:7">
      <c r="G5143" s="262" t="str">
        <f t="shared" si="86"/>
        <v/>
      </c>
    </row>
    <row r="5144" s="67" customFormat="1" customHeight="1" spans="7:7">
      <c r="G5144" s="262" t="str">
        <f t="shared" si="86"/>
        <v/>
      </c>
    </row>
    <row r="5145" s="67" customFormat="1" customHeight="1" spans="7:7">
      <c r="G5145" s="262" t="str">
        <f t="shared" si="86"/>
        <v/>
      </c>
    </row>
    <row r="5146" s="67" customFormat="1" customHeight="1" spans="7:7">
      <c r="G5146" s="262" t="str">
        <f t="shared" si="86"/>
        <v/>
      </c>
    </row>
    <row r="5147" s="67" customFormat="1" customHeight="1" spans="7:7">
      <c r="G5147" s="262" t="str">
        <f t="shared" si="86"/>
        <v/>
      </c>
    </row>
    <row r="5148" s="67" customFormat="1" customHeight="1" spans="7:7">
      <c r="G5148" s="262" t="str">
        <f t="shared" si="86"/>
        <v/>
      </c>
    </row>
    <row r="5149" s="67" customFormat="1" customHeight="1" spans="7:7">
      <c r="G5149" s="262" t="str">
        <f t="shared" si="86"/>
        <v/>
      </c>
    </row>
    <row r="5150" s="67" customFormat="1" customHeight="1" spans="7:7">
      <c r="G5150" s="262" t="str">
        <f t="shared" si="86"/>
        <v/>
      </c>
    </row>
    <row r="5151" s="67" customFormat="1" customHeight="1" spans="7:7">
      <c r="G5151" s="262" t="str">
        <f t="shared" si="86"/>
        <v/>
      </c>
    </row>
    <row r="5152" s="67" customFormat="1" customHeight="1" spans="7:7">
      <c r="G5152" s="262" t="str">
        <f t="shared" si="86"/>
        <v/>
      </c>
    </row>
    <row r="5153" s="67" customFormat="1" customHeight="1" spans="7:7">
      <c r="G5153" s="262" t="str">
        <f t="shared" si="86"/>
        <v/>
      </c>
    </row>
    <row r="5154" s="67" customFormat="1" customHeight="1" spans="7:7">
      <c r="G5154" s="262" t="str">
        <f t="shared" si="86"/>
        <v/>
      </c>
    </row>
    <row r="5155" s="67" customFormat="1" customHeight="1" spans="7:7">
      <c r="G5155" s="262" t="str">
        <f t="shared" si="86"/>
        <v/>
      </c>
    </row>
    <row r="5156" s="67" customFormat="1" customHeight="1" spans="7:7">
      <c r="G5156" s="262" t="str">
        <f t="shared" si="86"/>
        <v/>
      </c>
    </row>
    <row r="5157" s="67" customFormat="1" customHeight="1" spans="7:7">
      <c r="G5157" s="262" t="str">
        <f t="shared" si="86"/>
        <v/>
      </c>
    </row>
    <row r="5158" s="67" customFormat="1" customHeight="1" spans="7:7">
      <c r="G5158" s="262" t="str">
        <f t="shared" si="86"/>
        <v/>
      </c>
    </row>
    <row r="5159" s="67" customFormat="1" customHeight="1" spans="7:7">
      <c r="G5159" s="262" t="str">
        <f t="shared" si="86"/>
        <v/>
      </c>
    </row>
    <row r="5160" s="67" customFormat="1" customHeight="1" spans="7:7">
      <c r="G5160" s="262" t="str">
        <f t="shared" si="86"/>
        <v/>
      </c>
    </row>
    <row r="5161" s="67" customFormat="1" customHeight="1" spans="7:7">
      <c r="G5161" s="262" t="str">
        <f t="shared" si="86"/>
        <v/>
      </c>
    </row>
    <row r="5162" s="67" customFormat="1" customHeight="1" spans="7:7">
      <c r="G5162" s="262" t="str">
        <f t="shared" si="86"/>
        <v/>
      </c>
    </row>
    <row r="5163" s="67" customFormat="1" customHeight="1" spans="7:7">
      <c r="G5163" s="262" t="str">
        <f t="shared" si="86"/>
        <v/>
      </c>
    </row>
    <row r="5164" s="67" customFormat="1" customHeight="1" spans="7:7">
      <c r="G5164" s="262" t="str">
        <f t="shared" si="86"/>
        <v/>
      </c>
    </row>
    <row r="5165" s="67" customFormat="1" customHeight="1" spans="7:7">
      <c r="G5165" s="262" t="str">
        <f t="shared" si="86"/>
        <v/>
      </c>
    </row>
    <row r="5166" s="67" customFormat="1" customHeight="1" spans="7:7">
      <c r="G5166" s="262" t="str">
        <f t="shared" si="86"/>
        <v/>
      </c>
    </row>
    <row r="5167" s="67" customFormat="1" customHeight="1" spans="7:7">
      <c r="G5167" s="262" t="str">
        <f t="shared" si="86"/>
        <v/>
      </c>
    </row>
    <row r="5168" s="67" customFormat="1" customHeight="1" spans="7:7">
      <c r="G5168" s="262" t="str">
        <f t="shared" si="86"/>
        <v/>
      </c>
    </row>
    <row r="5169" s="67" customFormat="1" customHeight="1" spans="7:7">
      <c r="G5169" s="262" t="str">
        <f t="shared" si="86"/>
        <v/>
      </c>
    </row>
    <row r="5170" s="67" customFormat="1" customHeight="1" spans="7:7">
      <c r="G5170" s="262" t="str">
        <f t="shared" si="86"/>
        <v/>
      </c>
    </row>
    <row r="5171" s="67" customFormat="1" customHeight="1" spans="7:7">
      <c r="G5171" s="262" t="str">
        <f t="shared" si="86"/>
        <v/>
      </c>
    </row>
    <row r="5172" s="67" customFormat="1" customHeight="1" spans="7:7">
      <c r="G5172" s="262" t="str">
        <f t="shared" si="86"/>
        <v/>
      </c>
    </row>
    <row r="5173" s="67" customFormat="1" customHeight="1" spans="7:7">
      <c r="G5173" s="262" t="str">
        <f t="shared" si="86"/>
        <v/>
      </c>
    </row>
    <row r="5174" s="67" customFormat="1" customHeight="1" spans="7:7">
      <c r="G5174" s="262" t="str">
        <f t="shared" si="86"/>
        <v/>
      </c>
    </row>
    <row r="5175" s="67" customFormat="1" customHeight="1" spans="7:7">
      <c r="G5175" s="262" t="str">
        <f t="shared" si="86"/>
        <v/>
      </c>
    </row>
    <row r="5176" s="67" customFormat="1" customHeight="1" spans="7:7">
      <c r="G5176" s="262" t="str">
        <f t="shared" si="86"/>
        <v/>
      </c>
    </row>
    <row r="5177" s="67" customFormat="1" customHeight="1" spans="7:7">
      <c r="G5177" s="262" t="str">
        <f t="shared" si="86"/>
        <v/>
      </c>
    </row>
    <row r="5178" s="67" customFormat="1" customHeight="1" spans="7:7">
      <c r="G5178" s="262" t="str">
        <f t="shared" si="86"/>
        <v/>
      </c>
    </row>
    <row r="5179" s="67" customFormat="1" customHeight="1" spans="7:7">
      <c r="G5179" s="262" t="str">
        <f t="shared" si="86"/>
        <v/>
      </c>
    </row>
    <row r="5180" s="67" customFormat="1" customHeight="1" spans="7:7">
      <c r="G5180" s="262" t="str">
        <f t="shared" si="86"/>
        <v/>
      </c>
    </row>
    <row r="5181" s="67" customFormat="1" customHeight="1" spans="7:7">
      <c r="G5181" s="262" t="str">
        <f t="shared" si="86"/>
        <v/>
      </c>
    </row>
    <row r="5182" s="67" customFormat="1" customHeight="1" spans="7:7">
      <c r="G5182" s="262" t="str">
        <f t="shared" si="86"/>
        <v/>
      </c>
    </row>
    <row r="5183" s="67" customFormat="1" customHeight="1" spans="7:7">
      <c r="G5183" s="262" t="str">
        <f t="shared" si="86"/>
        <v/>
      </c>
    </row>
    <row r="5184" s="67" customFormat="1" customHeight="1" spans="7:7">
      <c r="G5184" s="262" t="str">
        <f t="shared" si="86"/>
        <v/>
      </c>
    </row>
    <row r="5185" s="67" customFormat="1" customHeight="1" spans="7:7">
      <c r="G5185" s="262" t="str">
        <f t="shared" si="86"/>
        <v/>
      </c>
    </row>
    <row r="5186" s="67" customFormat="1" customHeight="1" spans="7:7">
      <c r="G5186" s="262" t="str">
        <f t="shared" ref="G5186:G5249" si="87">IF(H5186="","",IF(H5186=I5186,H5186,_xlfn.CONCAT(H5186,"-",I5186)))</f>
        <v/>
      </c>
    </row>
    <row r="5187" s="67" customFormat="1" customHeight="1" spans="7:7">
      <c r="G5187" s="262" t="str">
        <f t="shared" si="87"/>
        <v/>
      </c>
    </row>
    <row r="5188" s="67" customFormat="1" customHeight="1" spans="7:7">
      <c r="G5188" s="262" t="str">
        <f t="shared" si="87"/>
        <v/>
      </c>
    </row>
    <row r="5189" s="67" customFormat="1" customHeight="1" spans="7:7">
      <c r="G5189" s="262" t="str">
        <f t="shared" si="87"/>
        <v/>
      </c>
    </row>
    <row r="5190" s="67" customFormat="1" customHeight="1" spans="7:7">
      <c r="G5190" s="262" t="str">
        <f t="shared" si="87"/>
        <v/>
      </c>
    </row>
    <row r="5191" s="67" customFormat="1" customHeight="1" spans="7:7">
      <c r="G5191" s="262" t="str">
        <f t="shared" si="87"/>
        <v/>
      </c>
    </row>
    <row r="5192" s="67" customFormat="1" customHeight="1" spans="7:7">
      <c r="G5192" s="262" t="str">
        <f t="shared" si="87"/>
        <v/>
      </c>
    </row>
    <row r="5193" s="67" customFormat="1" customHeight="1" spans="7:7">
      <c r="G5193" s="262" t="str">
        <f t="shared" si="87"/>
        <v/>
      </c>
    </row>
    <row r="5194" s="67" customFormat="1" customHeight="1" spans="7:7">
      <c r="G5194" s="262" t="str">
        <f t="shared" si="87"/>
        <v/>
      </c>
    </row>
    <row r="5195" s="67" customFormat="1" customHeight="1" spans="7:7">
      <c r="G5195" s="262" t="str">
        <f t="shared" si="87"/>
        <v/>
      </c>
    </row>
    <row r="5196" s="67" customFormat="1" customHeight="1" spans="7:7">
      <c r="G5196" s="262" t="str">
        <f t="shared" si="87"/>
        <v/>
      </c>
    </row>
    <row r="5197" s="67" customFormat="1" customHeight="1" spans="7:7">
      <c r="G5197" s="262" t="str">
        <f t="shared" si="87"/>
        <v/>
      </c>
    </row>
    <row r="5198" s="67" customFormat="1" customHeight="1" spans="7:7">
      <c r="G5198" s="262" t="str">
        <f t="shared" si="87"/>
        <v/>
      </c>
    </row>
    <row r="5199" s="67" customFormat="1" customHeight="1" spans="7:7">
      <c r="G5199" s="262" t="str">
        <f t="shared" si="87"/>
        <v/>
      </c>
    </row>
    <row r="5200" s="67" customFormat="1" customHeight="1" spans="7:7">
      <c r="G5200" s="262" t="str">
        <f t="shared" si="87"/>
        <v/>
      </c>
    </row>
    <row r="5201" s="67" customFormat="1" customHeight="1" spans="7:7">
      <c r="G5201" s="262" t="str">
        <f t="shared" si="87"/>
        <v/>
      </c>
    </row>
    <row r="5202" s="67" customFormat="1" customHeight="1" spans="7:7">
      <c r="G5202" s="262" t="str">
        <f t="shared" si="87"/>
        <v/>
      </c>
    </row>
    <row r="5203" s="67" customFormat="1" customHeight="1" spans="7:7">
      <c r="G5203" s="262" t="str">
        <f t="shared" si="87"/>
        <v/>
      </c>
    </row>
    <row r="5204" s="67" customFormat="1" customHeight="1" spans="7:7">
      <c r="G5204" s="262" t="str">
        <f t="shared" si="87"/>
        <v/>
      </c>
    </row>
    <row r="5205" s="67" customFormat="1" customHeight="1" spans="7:7">
      <c r="G5205" s="262" t="str">
        <f t="shared" si="87"/>
        <v/>
      </c>
    </row>
    <row r="5206" s="67" customFormat="1" customHeight="1" spans="7:7">
      <c r="G5206" s="262" t="str">
        <f t="shared" si="87"/>
        <v/>
      </c>
    </row>
    <row r="5207" s="67" customFormat="1" customHeight="1" spans="7:7">
      <c r="G5207" s="262" t="str">
        <f t="shared" si="87"/>
        <v/>
      </c>
    </row>
    <row r="5208" s="67" customFormat="1" customHeight="1" spans="7:7">
      <c r="G5208" s="262" t="str">
        <f t="shared" si="87"/>
        <v/>
      </c>
    </row>
    <row r="5209" s="67" customFormat="1" customHeight="1" spans="7:7">
      <c r="G5209" s="262" t="str">
        <f t="shared" si="87"/>
        <v/>
      </c>
    </row>
    <row r="5210" s="67" customFormat="1" customHeight="1" spans="7:7">
      <c r="G5210" s="262" t="str">
        <f t="shared" si="87"/>
        <v/>
      </c>
    </row>
    <row r="5211" s="67" customFormat="1" customHeight="1" spans="7:7">
      <c r="G5211" s="262" t="str">
        <f t="shared" si="87"/>
        <v/>
      </c>
    </row>
    <row r="5212" s="67" customFormat="1" customHeight="1" spans="7:7">
      <c r="G5212" s="262" t="str">
        <f t="shared" si="87"/>
        <v/>
      </c>
    </row>
    <row r="5213" s="67" customFormat="1" customHeight="1" spans="7:7">
      <c r="G5213" s="262" t="str">
        <f t="shared" si="87"/>
        <v/>
      </c>
    </row>
    <row r="5214" s="67" customFormat="1" customHeight="1" spans="7:7">
      <c r="G5214" s="262" t="str">
        <f t="shared" si="87"/>
        <v/>
      </c>
    </row>
    <row r="5215" s="67" customFormat="1" customHeight="1" spans="7:7">
      <c r="G5215" s="262" t="str">
        <f t="shared" si="87"/>
        <v/>
      </c>
    </row>
    <row r="5216" s="67" customFormat="1" customHeight="1" spans="7:7">
      <c r="G5216" s="262" t="str">
        <f t="shared" si="87"/>
        <v/>
      </c>
    </row>
    <row r="5217" s="67" customFormat="1" customHeight="1" spans="7:7">
      <c r="G5217" s="262" t="str">
        <f t="shared" si="87"/>
        <v/>
      </c>
    </row>
    <row r="5218" s="67" customFormat="1" customHeight="1" spans="7:7">
      <c r="G5218" s="262" t="str">
        <f t="shared" si="87"/>
        <v/>
      </c>
    </row>
    <row r="5219" s="67" customFormat="1" customHeight="1" spans="7:7">
      <c r="G5219" s="262" t="str">
        <f t="shared" si="87"/>
        <v/>
      </c>
    </row>
    <row r="5220" s="67" customFormat="1" customHeight="1" spans="7:7">
      <c r="G5220" s="262" t="str">
        <f t="shared" si="87"/>
        <v/>
      </c>
    </row>
    <row r="5221" s="67" customFormat="1" customHeight="1" spans="7:7">
      <c r="G5221" s="262" t="str">
        <f t="shared" si="87"/>
        <v/>
      </c>
    </row>
    <row r="5222" s="67" customFormat="1" customHeight="1" spans="7:7">
      <c r="G5222" s="262" t="str">
        <f t="shared" si="87"/>
        <v/>
      </c>
    </row>
    <row r="5223" s="67" customFormat="1" customHeight="1" spans="7:7">
      <c r="G5223" s="262" t="str">
        <f t="shared" si="87"/>
        <v/>
      </c>
    </row>
    <row r="5224" s="67" customFormat="1" customHeight="1" spans="7:7">
      <c r="G5224" s="262" t="str">
        <f t="shared" si="87"/>
        <v/>
      </c>
    </row>
    <row r="5225" s="67" customFormat="1" customHeight="1" spans="7:7">
      <c r="G5225" s="262" t="str">
        <f t="shared" si="87"/>
        <v/>
      </c>
    </row>
    <row r="5226" s="67" customFormat="1" customHeight="1" spans="7:7">
      <c r="G5226" s="262" t="str">
        <f t="shared" si="87"/>
        <v/>
      </c>
    </row>
    <row r="5227" s="67" customFormat="1" customHeight="1" spans="7:7">
      <c r="G5227" s="262" t="str">
        <f t="shared" si="87"/>
        <v/>
      </c>
    </row>
    <row r="5228" s="67" customFormat="1" customHeight="1" spans="7:7">
      <c r="G5228" s="262" t="str">
        <f t="shared" si="87"/>
        <v/>
      </c>
    </row>
    <row r="5229" s="67" customFormat="1" customHeight="1" spans="7:7">
      <c r="G5229" s="262" t="str">
        <f t="shared" si="87"/>
        <v/>
      </c>
    </row>
    <row r="5230" s="67" customFormat="1" customHeight="1" spans="7:7">
      <c r="G5230" s="262" t="str">
        <f t="shared" si="87"/>
        <v/>
      </c>
    </row>
    <row r="5231" s="67" customFormat="1" customHeight="1" spans="7:7">
      <c r="G5231" s="262" t="str">
        <f t="shared" si="87"/>
        <v/>
      </c>
    </row>
    <row r="5232" s="67" customFormat="1" customHeight="1" spans="7:7">
      <c r="G5232" s="262" t="str">
        <f t="shared" si="87"/>
        <v/>
      </c>
    </row>
    <row r="5233" s="67" customFormat="1" customHeight="1" spans="7:7">
      <c r="G5233" s="262" t="str">
        <f t="shared" si="87"/>
        <v/>
      </c>
    </row>
    <row r="5234" s="67" customFormat="1" customHeight="1" spans="7:7">
      <c r="G5234" s="262" t="str">
        <f t="shared" si="87"/>
        <v/>
      </c>
    </row>
    <row r="5235" s="67" customFormat="1" customHeight="1" spans="7:7">
      <c r="G5235" s="262" t="str">
        <f t="shared" si="87"/>
        <v/>
      </c>
    </row>
    <row r="5236" s="67" customFormat="1" customHeight="1" spans="7:7">
      <c r="G5236" s="262" t="str">
        <f t="shared" si="87"/>
        <v/>
      </c>
    </row>
    <row r="5237" s="67" customFormat="1" customHeight="1" spans="7:7">
      <c r="G5237" s="262" t="str">
        <f t="shared" si="87"/>
        <v/>
      </c>
    </row>
    <row r="5238" s="67" customFormat="1" customHeight="1" spans="7:7">
      <c r="G5238" s="262" t="str">
        <f t="shared" si="87"/>
        <v/>
      </c>
    </row>
    <row r="5239" s="67" customFormat="1" customHeight="1" spans="7:7">
      <c r="G5239" s="262" t="str">
        <f t="shared" si="87"/>
        <v/>
      </c>
    </row>
    <row r="5240" s="67" customFormat="1" customHeight="1" spans="7:7">
      <c r="G5240" s="262" t="str">
        <f t="shared" si="87"/>
        <v/>
      </c>
    </row>
    <row r="5241" s="67" customFormat="1" customHeight="1" spans="7:7">
      <c r="G5241" s="262" t="str">
        <f t="shared" si="87"/>
        <v/>
      </c>
    </row>
    <row r="5242" s="67" customFormat="1" customHeight="1" spans="7:7">
      <c r="G5242" s="262" t="str">
        <f t="shared" si="87"/>
        <v/>
      </c>
    </row>
    <row r="5243" s="67" customFormat="1" customHeight="1" spans="7:7">
      <c r="G5243" s="262" t="str">
        <f t="shared" si="87"/>
        <v/>
      </c>
    </row>
    <row r="5244" s="67" customFormat="1" customHeight="1" spans="7:7">
      <c r="G5244" s="262" t="str">
        <f t="shared" si="87"/>
        <v/>
      </c>
    </row>
    <row r="5245" s="67" customFormat="1" customHeight="1" spans="7:7">
      <c r="G5245" s="262" t="str">
        <f t="shared" si="87"/>
        <v/>
      </c>
    </row>
    <row r="5246" s="67" customFormat="1" customHeight="1" spans="7:7">
      <c r="G5246" s="262" t="str">
        <f t="shared" si="87"/>
        <v/>
      </c>
    </row>
    <row r="5247" s="67" customFormat="1" customHeight="1" spans="7:7">
      <c r="G5247" s="262" t="str">
        <f t="shared" si="87"/>
        <v/>
      </c>
    </row>
    <row r="5248" s="67" customFormat="1" customHeight="1" spans="7:7">
      <c r="G5248" s="262" t="str">
        <f t="shared" si="87"/>
        <v/>
      </c>
    </row>
    <row r="5249" s="67" customFormat="1" customHeight="1" spans="7:7">
      <c r="G5249" s="262" t="str">
        <f t="shared" si="87"/>
        <v/>
      </c>
    </row>
    <row r="5250" s="67" customFormat="1" customHeight="1" spans="7:7">
      <c r="G5250" s="262" t="str">
        <f t="shared" ref="G5250:G5313" si="88">IF(H5250="","",IF(H5250=I5250,H5250,_xlfn.CONCAT(H5250,"-",I5250)))</f>
        <v/>
      </c>
    </row>
    <row r="5251" s="67" customFormat="1" customHeight="1" spans="7:7">
      <c r="G5251" s="262" t="str">
        <f t="shared" si="88"/>
        <v/>
      </c>
    </row>
    <row r="5252" s="67" customFormat="1" customHeight="1" spans="7:7">
      <c r="G5252" s="262" t="str">
        <f t="shared" si="88"/>
        <v/>
      </c>
    </row>
    <row r="5253" s="67" customFormat="1" customHeight="1" spans="7:7">
      <c r="G5253" s="262" t="str">
        <f t="shared" si="88"/>
        <v/>
      </c>
    </row>
    <row r="5254" s="67" customFormat="1" customHeight="1" spans="7:7">
      <c r="G5254" s="262" t="str">
        <f t="shared" si="88"/>
        <v/>
      </c>
    </row>
    <row r="5255" s="67" customFormat="1" customHeight="1" spans="7:7">
      <c r="G5255" s="262" t="str">
        <f t="shared" si="88"/>
        <v/>
      </c>
    </row>
    <row r="5256" s="67" customFormat="1" customHeight="1" spans="7:7">
      <c r="G5256" s="262" t="str">
        <f t="shared" si="88"/>
        <v/>
      </c>
    </row>
    <row r="5257" s="67" customFormat="1" customHeight="1" spans="7:7">
      <c r="G5257" s="262" t="str">
        <f t="shared" si="88"/>
        <v/>
      </c>
    </row>
    <row r="5258" s="67" customFormat="1" customHeight="1" spans="7:7">
      <c r="G5258" s="262" t="str">
        <f t="shared" si="88"/>
        <v/>
      </c>
    </row>
    <row r="5259" s="67" customFormat="1" customHeight="1" spans="7:7">
      <c r="G5259" s="262" t="str">
        <f t="shared" si="88"/>
        <v/>
      </c>
    </row>
    <row r="5260" s="67" customFormat="1" customHeight="1" spans="7:7">
      <c r="G5260" s="262" t="str">
        <f t="shared" si="88"/>
        <v/>
      </c>
    </row>
    <row r="5261" s="67" customFormat="1" customHeight="1" spans="7:7">
      <c r="G5261" s="262" t="str">
        <f t="shared" si="88"/>
        <v/>
      </c>
    </row>
    <row r="5262" s="67" customFormat="1" customHeight="1" spans="7:7">
      <c r="G5262" s="262" t="str">
        <f t="shared" si="88"/>
        <v/>
      </c>
    </row>
    <row r="5263" s="67" customFormat="1" customHeight="1" spans="7:7">
      <c r="G5263" s="262" t="str">
        <f t="shared" si="88"/>
        <v/>
      </c>
    </row>
    <row r="5264" s="67" customFormat="1" customHeight="1" spans="7:7">
      <c r="G5264" s="262" t="str">
        <f t="shared" si="88"/>
        <v/>
      </c>
    </row>
    <row r="5265" s="67" customFormat="1" customHeight="1" spans="7:7">
      <c r="G5265" s="262" t="str">
        <f t="shared" si="88"/>
        <v/>
      </c>
    </row>
    <row r="5266" s="67" customFormat="1" customHeight="1" spans="7:7">
      <c r="G5266" s="262" t="str">
        <f t="shared" si="88"/>
        <v/>
      </c>
    </row>
    <row r="5267" s="67" customFormat="1" customHeight="1" spans="7:7">
      <c r="G5267" s="262" t="str">
        <f t="shared" si="88"/>
        <v/>
      </c>
    </row>
    <row r="5268" s="67" customFormat="1" customHeight="1" spans="7:7">
      <c r="G5268" s="262" t="str">
        <f t="shared" si="88"/>
        <v/>
      </c>
    </row>
    <row r="5269" s="67" customFormat="1" customHeight="1" spans="7:7">
      <c r="G5269" s="262" t="str">
        <f t="shared" si="88"/>
        <v/>
      </c>
    </row>
    <row r="5270" s="67" customFormat="1" customHeight="1" spans="7:7">
      <c r="G5270" s="262" t="str">
        <f t="shared" si="88"/>
        <v/>
      </c>
    </row>
    <row r="5271" s="67" customFormat="1" customHeight="1" spans="7:7">
      <c r="G5271" s="262" t="str">
        <f t="shared" si="88"/>
        <v/>
      </c>
    </row>
    <row r="5272" s="67" customFormat="1" customHeight="1" spans="7:7">
      <c r="G5272" s="262" t="str">
        <f t="shared" si="88"/>
        <v/>
      </c>
    </row>
    <row r="5273" s="67" customFormat="1" customHeight="1" spans="7:7">
      <c r="G5273" s="262" t="str">
        <f t="shared" si="88"/>
        <v/>
      </c>
    </row>
    <row r="5274" s="67" customFormat="1" customHeight="1" spans="7:7">
      <c r="G5274" s="262" t="str">
        <f t="shared" si="88"/>
        <v/>
      </c>
    </row>
    <row r="5275" s="67" customFormat="1" customHeight="1" spans="7:7">
      <c r="G5275" s="262" t="str">
        <f t="shared" si="88"/>
        <v/>
      </c>
    </row>
    <row r="5276" s="67" customFormat="1" customHeight="1" spans="7:7">
      <c r="G5276" s="262" t="str">
        <f t="shared" si="88"/>
        <v/>
      </c>
    </row>
    <row r="5277" s="67" customFormat="1" customHeight="1" spans="7:7">
      <c r="G5277" s="262" t="str">
        <f t="shared" si="88"/>
        <v/>
      </c>
    </row>
    <row r="5278" s="67" customFormat="1" customHeight="1" spans="7:7">
      <c r="G5278" s="262" t="str">
        <f t="shared" si="88"/>
        <v/>
      </c>
    </row>
    <row r="5279" s="67" customFormat="1" customHeight="1" spans="7:7">
      <c r="G5279" s="262" t="str">
        <f t="shared" si="88"/>
        <v/>
      </c>
    </row>
    <row r="5280" s="67" customFormat="1" customHeight="1" spans="7:7">
      <c r="G5280" s="262" t="str">
        <f t="shared" si="88"/>
        <v/>
      </c>
    </row>
    <row r="5281" s="67" customFormat="1" customHeight="1" spans="7:7">
      <c r="G5281" s="262" t="str">
        <f t="shared" si="88"/>
        <v/>
      </c>
    </row>
    <row r="5282" s="67" customFormat="1" customHeight="1" spans="7:7">
      <c r="G5282" s="262" t="str">
        <f t="shared" si="88"/>
        <v/>
      </c>
    </row>
    <row r="5283" s="67" customFormat="1" customHeight="1" spans="7:7">
      <c r="G5283" s="262" t="str">
        <f t="shared" si="88"/>
        <v/>
      </c>
    </row>
    <row r="5284" s="67" customFormat="1" customHeight="1" spans="7:7">
      <c r="G5284" s="262" t="str">
        <f t="shared" si="88"/>
        <v/>
      </c>
    </row>
    <row r="5285" s="67" customFormat="1" customHeight="1" spans="7:7">
      <c r="G5285" s="262" t="str">
        <f t="shared" si="88"/>
        <v/>
      </c>
    </row>
    <row r="5286" s="67" customFormat="1" customHeight="1" spans="7:7">
      <c r="G5286" s="262" t="str">
        <f t="shared" si="88"/>
        <v/>
      </c>
    </row>
    <row r="5287" s="67" customFormat="1" customHeight="1" spans="7:7">
      <c r="G5287" s="262" t="str">
        <f t="shared" si="88"/>
        <v/>
      </c>
    </row>
    <row r="5288" s="67" customFormat="1" customHeight="1" spans="7:7">
      <c r="G5288" s="262" t="str">
        <f t="shared" si="88"/>
        <v/>
      </c>
    </row>
    <row r="5289" s="67" customFormat="1" customHeight="1" spans="7:7">
      <c r="G5289" s="262" t="str">
        <f t="shared" si="88"/>
        <v/>
      </c>
    </row>
    <row r="5290" s="67" customFormat="1" customHeight="1" spans="7:7">
      <c r="G5290" s="262" t="str">
        <f t="shared" si="88"/>
        <v/>
      </c>
    </row>
    <row r="5291" s="67" customFormat="1" customHeight="1" spans="7:7">
      <c r="G5291" s="262" t="str">
        <f t="shared" si="88"/>
        <v/>
      </c>
    </row>
    <row r="5292" s="67" customFormat="1" customHeight="1" spans="7:7">
      <c r="G5292" s="262" t="str">
        <f t="shared" si="88"/>
        <v/>
      </c>
    </row>
    <row r="5293" s="67" customFormat="1" customHeight="1" spans="7:7">
      <c r="G5293" s="262" t="str">
        <f t="shared" si="88"/>
        <v/>
      </c>
    </row>
    <row r="5294" s="67" customFormat="1" customHeight="1" spans="7:7">
      <c r="G5294" s="262" t="str">
        <f t="shared" si="88"/>
        <v/>
      </c>
    </row>
    <row r="5295" s="67" customFormat="1" customHeight="1" spans="7:7">
      <c r="G5295" s="262" t="str">
        <f t="shared" si="88"/>
        <v/>
      </c>
    </row>
    <row r="5296" s="67" customFormat="1" customHeight="1" spans="7:7">
      <c r="G5296" s="262" t="str">
        <f t="shared" si="88"/>
        <v/>
      </c>
    </row>
    <row r="5297" s="67" customFormat="1" customHeight="1" spans="7:7">
      <c r="G5297" s="262" t="str">
        <f t="shared" si="88"/>
        <v/>
      </c>
    </row>
    <row r="5298" s="67" customFormat="1" customHeight="1" spans="7:7">
      <c r="G5298" s="262" t="str">
        <f t="shared" si="88"/>
        <v/>
      </c>
    </row>
    <row r="5299" s="67" customFormat="1" customHeight="1" spans="7:7">
      <c r="G5299" s="262" t="str">
        <f t="shared" si="88"/>
        <v/>
      </c>
    </row>
    <row r="5300" s="67" customFormat="1" customHeight="1" spans="7:7">
      <c r="G5300" s="262" t="str">
        <f t="shared" si="88"/>
        <v/>
      </c>
    </row>
    <row r="5301" s="67" customFormat="1" customHeight="1" spans="7:7">
      <c r="G5301" s="262" t="str">
        <f t="shared" si="88"/>
        <v/>
      </c>
    </row>
    <row r="5302" s="67" customFormat="1" customHeight="1" spans="7:7">
      <c r="G5302" s="262" t="str">
        <f t="shared" si="88"/>
        <v/>
      </c>
    </row>
    <row r="5303" s="67" customFormat="1" customHeight="1" spans="7:7">
      <c r="G5303" s="262" t="str">
        <f t="shared" si="88"/>
        <v/>
      </c>
    </row>
    <row r="5304" s="67" customFormat="1" customHeight="1" spans="7:7">
      <c r="G5304" s="262" t="str">
        <f t="shared" si="88"/>
        <v/>
      </c>
    </row>
    <row r="5305" s="67" customFormat="1" customHeight="1" spans="7:7">
      <c r="G5305" s="262" t="str">
        <f t="shared" si="88"/>
        <v/>
      </c>
    </row>
    <row r="5306" s="67" customFormat="1" customHeight="1" spans="7:7">
      <c r="G5306" s="262" t="str">
        <f t="shared" si="88"/>
        <v/>
      </c>
    </row>
    <row r="5307" s="67" customFormat="1" customHeight="1" spans="7:7">
      <c r="G5307" s="262" t="str">
        <f t="shared" si="88"/>
        <v/>
      </c>
    </row>
    <row r="5308" s="67" customFormat="1" customHeight="1" spans="7:7">
      <c r="G5308" s="262" t="str">
        <f t="shared" si="88"/>
        <v/>
      </c>
    </row>
    <row r="5309" s="67" customFormat="1" customHeight="1" spans="7:7">
      <c r="G5309" s="262" t="str">
        <f t="shared" si="88"/>
        <v/>
      </c>
    </row>
    <row r="5310" s="67" customFormat="1" customHeight="1" spans="7:7">
      <c r="G5310" s="262" t="str">
        <f t="shared" si="88"/>
        <v/>
      </c>
    </row>
    <row r="5311" s="67" customFormat="1" customHeight="1" spans="7:7">
      <c r="G5311" s="262" t="str">
        <f t="shared" si="88"/>
        <v/>
      </c>
    </row>
    <row r="5312" s="67" customFormat="1" customHeight="1" spans="7:7">
      <c r="G5312" s="262" t="str">
        <f t="shared" si="88"/>
        <v/>
      </c>
    </row>
    <row r="5313" s="67" customFormat="1" customHeight="1" spans="7:7">
      <c r="G5313" s="262" t="str">
        <f t="shared" si="88"/>
        <v/>
      </c>
    </row>
    <row r="5314" s="67" customFormat="1" customHeight="1" spans="7:7">
      <c r="G5314" s="262" t="str">
        <f t="shared" ref="G5314:G5377" si="89">IF(H5314="","",IF(H5314=I5314,H5314,_xlfn.CONCAT(H5314,"-",I5314)))</f>
        <v/>
      </c>
    </row>
    <row r="5315" s="67" customFormat="1" customHeight="1" spans="7:7">
      <c r="G5315" s="262" t="str">
        <f t="shared" si="89"/>
        <v/>
      </c>
    </row>
    <row r="5316" s="67" customFormat="1" customHeight="1" spans="7:7">
      <c r="G5316" s="262" t="str">
        <f t="shared" si="89"/>
        <v/>
      </c>
    </row>
    <row r="5317" s="67" customFormat="1" customHeight="1" spans="7:7">
      <c r="G5317" s="262" t="str">
        <f t="shared" si="89"/>
        <v/>
      </c>
    </row>
    <row r="5318" s="67" customFormat="1" customHeight="1" spans="7:7">
      <c r="G5318" s="262" t="str">
        <f t="shared" si="89"/>
        <v/>
      </c>
    </row>
    <row r="5319" s="67" customFormat="1" customHeight="1" spans="7:7">
      <c r="G5319" s="262" t="str">
        <f t="shared" si="89"/>
        <v/>
      </c>
    </row>
    <row r="5320" s="67" customFormat="1" customHeight="1" spans="7:7">
      <c r="G5320" s="262" t="str">
        <f t="shared" si="89"/>
        <v/>
      </c>
    </row>
    <row r="5321" s="67" customFormat="1" customHeight="1" spans="7:7">
      <c r="G5321" s="262" t="str">
        <f t="shared" si="89"/>
        <v/>
      </c>
    </row>
    <row r="5322" s="67" customFormat="1" customHeight="1" spans="7:7">
      <c r="G5322" s="262" t="str">
        <f t="shared" si="89"/>
        <v/>
      </c>
    </row>
    <row r="5323" s="67" customFormat="1" customHeight="1" spans="7:7">
      <c r="G5323" s="262" t="str">
        <f t="shared" si="89"/>
        <v/>
      </c>
    </row>
    <row r="5324" s="67" customFormat="1" customHeight="1" spans="7:7">
      <c r="G5324" s="262" t="str">
        <f t="shared" si="89"/>
        <v/>
      </c>
    </row>
    <row r="5325" s="67" customFormat="1" customHeight="1" spans="7:7">
      <c r="G5325" s="262" t="str">
        <f t="shared" si="89"/>
        <v/>
      </c>
    </row>
    <row r="5326" s="67" customFormat="1" customHeight="1" spans="7:7">
      <c r="G5326" s="262" t="str">
        <f t="shared" si="89"/>
        <v/>
      </c>
    </row>
    <row r="5327" s="67" customFormat="1" customHeight="1" spans="7:7">
      <c r="G5327" s="262" t="str">
        <f t="shared" si="89"/>
        <v/>
      </c>
    </row>
    <row r="5328" s="67" customFormat="1" customHeight="1" spans="7:7">
      <c r="G5328" s="262" t="str">
        <f t="shared" si="89"/>
        <v/>
      </c>
    </row>
    <row r="5329" s="67" customFormat="1" customHeight="1" spans="7:7">
      <c r="G5329" s="262" t="str">
        <f t="shared" si="89"/>
        <v/>
      </c>
    </row>
    <row r="5330" s="67" customFormat="1" customHeight="1" spans="7:7">
      <c r="G5330" s="262" t="str">
        <f t="shared" si="89"/>
        <v/>
      </c>
    </row>
    <row r="5331" s="67" customFormat="1" customHeight="1" spans="7:7">
      <c r="G5331" s="262" t="str">
        <f t="shared" si="89"/>
        <v/>
      </c>
    </row>
    <row r="5332" s="67" customFormat="1" customHeight="1" spans="7:7">
      <c r="G5332" s="262" t="str">
        <f t="shared" si="89"/>
        <v/>
      </c>
    </row>
    <row r="5333" s="67" customFormat="1" customHeight="1" spans="7:7">
      <c r="G5333" s="262" t="str">
        <f t="shared" si="89"/>
        <v/>
      </c>
    </row>
    <row r="5334" s="67" customFormat="1" customHeight="1" spans="7:7">
      <c r="G5334" s="262" t="str">
        <f t="shared" si="89"/>
        <v/>
      </c>
    </row>
    <row r="5335" s="67" customFormat="1" customHeight="1" spans="7:7">
      <c r="G5335" s="262" t="str">
        <f t="shared" si="89"/>
        <v/>
      </c>
    </row>
    <row r="5336" s="67" customFormat="1" customHeight="1" spans="7:7">
      <c r="G5336" s="262" t="str">
        <f t="shared" si="89"/>
        <v/>
      </c>
    </row>
    <row r="5337" s="67" customFormat="1" customHeight="1" spans="7:7">
      <c r="G5337" s="262" t="str">
        <f t="shared" si="89"/>
        <v/>
      </c>
    </row>
    <row r="5338" s="67" customFormat="1" customHeight="1" spans="7:7">
      <c r="G5338" s="262" t="str">
        <f t="shared" si="89"/>
        <v/>
      </c>
    </row>
    <row r="5339" s="67" customFormat="1" customHeight="1" spans="7:7">
      <c r="G5339" s="262" t="str">
        <f t="shared" si="89"/>
        <v/>
      </c>
    </row>
    <row r="5340" s="67" customFormat="1" customHeight="1" spans="7:7">
      <c r="G5340" s="262" t="str">
        <f t="shared" si="89"/>
        <v/>
      </c>
    </row>
    <row r="5341" s="67" customFormat="1" customHeight="1" spans="7:7">
      <c r="G5341" s="262" t="str">
        <f t="shared" si="89"/>
        <v/>
      </c>
    </row>
    <row r="5342" s="67" customFormat="1" customHeight="1" spans="7:7">
      <c r="G5342" s="262" t="str">
        <f t="shared" si="89"/>
        <v/>
      </c>
    </row>
    <row r="5343" s="67" customFormat="1" customHeight="1" spans="7:7">
      <c r="G5343" s="262" t="str">
        <f t="shared" si="89"/>
        <v/>
      </c>
    </row>
    <row r="5344" s="67" customFormat="1" customHeight="1" spans="7:7">
      <c r="G5344" s="262" t="str">
        <f t="shared" si="89"/>
        <v/>
      </c>
    </row>
    <row r="5345" s="67" customFormat="1" customHeight="1" spans="7:7">
      <c r="G5345" s="262" t="str">
        <f t="shared" si="89"/>
        <v/>
      </c>
    </row>
    <row r="5346" s="67" customFormat="1" customHeight="1" spans="7:7">
      <c r="G5346" s="262" t="str">
        <f t="shared" si="89"/>
        <v/>
      </c>
    </row>
    <row r="5347" s="67" customFormat="1" customHeight="1" spans="7:7">
      <c r="G5347" s="262" t="str">
        <f t="shared" si="89"/>
        <v/>
      </c>
    </row>
    <row r="5348" s="67" customFormat="1" customHeight="1" spans="7:7">
      <c r="G5348" s="262" t="str">
        <f t="shared" si="89"/>
        <v/>
      </c>
    </row>
    <row r="5349" s="67" customFormat="1" customHeight="1" spans="7:7">
      <c r="G5349" s="262" t="str">
        <f t="shared" si="89"/>
        <v/>
      </c>
    </row>
    <row r="5350" s="67" customFormat="1" customHeight="1" spans="7:7">
      <c r="G5350" s="262" t="str">
        <f t="shared" si="89"/>
        <v/>
      </c>
    </row>
    <row r="5351" s="67" customFormat="1" customHeight="1" spans="7:7">
      <c r="G5351" s="262" t="str">
        <f t="shared" si="89"/>
        <v/>
      </c>
    </row>
    <row r="5352" s="67" customFormat="1" customHeight="1" spans="7:7">
      <c r="G5352" s="262" t="str">
        <f t="shared" si="89"/>
        <v/>
      </c>
    </row>
    <row r="5353" s="67" customFormat="1" customHeight="1" spans="7:7">
      <c r="G5353" s="262" t="str">
        <f t="shared" si="89"/>
        <v/>
      </c>
    </row>
    <row r="5354" s="67" customFormat="1" customHeight="1" spans="7:7">
      <c r="G5354" s="262" t="str">
        <f t="shared" si="89"/>
        <v/>
      </c>
    </row>
    <row r="5355" s="67" customFormat="1" customHeight="1" spans="7:7">
      <c r="G5355" s="262" t="str">
        <f t="shared" si="89"/>
        <v/>
      </c>
    </row>
    <row r="5356" s="67" customFormat="1" customHeight="1" spans="7:7">
      <c r="G5356" s="262" t="str">
        <f t="shared" si="89"/>
        <v/>
      </c>
    </row>
    <row r="5357" s="67" customFormat="1" customHeight="1" spans="7:7">
      <c r="G5357" s="262" t="str">
        <f t="shared" si="89"/>
        <v/>
      </c>
    </row>
    <row r="5358" s="67" customFormat="1" customHeight="1" spans="7:7">
      <c r="G5358" s="262" t="str">
        <f t="shared" si="89"/>
        <v/>
      </c>
    </row>
    <row r="5359" s="67" customFormat="1" customHeight="1" spans="7:7">
      <c r="G5359" s="262" t="str">
        <f t="shared" si="89"/>
        <v/>
      </c>
    </row>
    <row r="5360" s="67" customFormat="1" customHeight="1" spans="7:7">
      <c r="G5360" s="262" t="str">
        <f t="shared" si="89"/>
        <v/>
      </c>
    </row>
    <row r="5361" s="67" customFormat="1" customHeight="1" spans="7:7">
      <c r="G5361" s="262" t="str">
        <f t="shared" si="89"/>
        <v/>
      </c>
    </row>
    <row r="5362" s="67" customFormat="1" customHeight="1" spans="7:7">
      <c r="G5362" s="262" t="str">
        <f t="shared" si="89"/>
        <v/>
      </c>
    </row>
    <row r="5363" s="67" customFormat="1" customHeight="1" spans="7:7">
      <c r="G5363" s="262" t="str">
        <f t="shared" si="89"/>
        <v/>
      </c>
    </row>
    <row r="5364" s="67" customFormat="1" customHeight="1" spans="7:7">
      <c r="G5364" s="262" t="str">
        <f t="shared" si="89"/>
        <v/>
      </c>
    </row>
    <row r="5365" s="67" customFormat="1" customHeight="1" spans="7:7">
      <c r="G5365" s="262" t="str">
        <f t="shared" si="89"/>
        <v/>
      </c>
    </row>
    <row r="5366" s="67" customFormat="1" customHeight="1" spans="7:7">
      <c r="G5366" s="262" t="str">
        <f t="shared" si="89"/>
        <v/>
      </c>
    </row>
    <row r="5367" s="67" customFormat="1" customHeight="1" spans="7:7">
      <c r="G5367" s="262" t="str">
        <f t="shared" si="89"/>
        <v/>
      </c>
    </row>
    <row r="5368" s="67" customFormat="1" customHeight="1" spans="7:7">
      <c r="G5368" s="262" t="str">
        <f t="shared" si="89"/>
        <v/>
      </c>
    </row>
    <row r="5369" s="67" customFormat="1" customHeight="1" spans="7:7">
      <c r="G5369" s="262" t="str">
        <f t="shared" si="89"/>
        <v/>
      </c>
    </row>
    <row r="5370" s="67" customFormat="1" customHeight="1" spans="7:7">
      <c r="G5370" s="262" t="str">
        <f t="shared" si="89"/>
        <v/>
      </c>
    </row>
    <row r="5371" s="67" customFormat="1" customHeight="1" spans="7:7">
      <c r="G5371" s="262" t="str">
        <f t="shared" si="89"/>
        <v/>
      </c>
    </row>
    <row r="5372" s="67" customFormat="1" customHeight="1" spans="7:7">
      <c r="G5372" s="262" t="str">
        <f t="shared" si="89"/>
        <v/>
      </c>
    </row>
    <row r="5373" s="67" customFormat="1" customHeight="1" spans="7:7">
      <c r="G5373" s="262" t="str">
        <f t="shared" si="89"/>
        <v/>
      </c>
    </row>
    <row r="5374" s="67" customFormat="1" customHeight="1" spans="7:7">
      <c r="G5374" s="262" t="str">
        <f t="shared" si="89"/>
        <v/>
      </c>
    </row>
    <row r="5375" s="67" customFormat="1" customHeight="1" spans="7:7">
      <c r="G5375" s="262" t="str">
        <f t="shared" si="89"/>
        <v/>
      </c>
    </row>
    <row r="5376" s="67" customFormat="1" customHeight="1" spans="7:7">
      <c r="G5376" s="262" t="str">
        <f t="shared" si="89"/>
        <v/>
      </c>
    </row>
    <row r="5377" s="67" customFormat="1" customHeight="1" spans="7:7">
      <c r="G5377" s="262" t="str">
        <f t="shared" si="89"/>
        <v/>
      </c>
    </row>
    <row r="5378" s="67" customFormat="1" customHeight="1" spans="7:7">
      <c r="G5378" s="262" t="str">
        <f t="shared" ref="G5378:G5441" si="90">IF(H5378="","",IF(H5378=I5378,H5378,_xlfn.CONCAT(H5378,"-",I5378)))</f>
        <v/>
      </c>
    </row>
    <row r="5379" s="67" customFormat="1" customHeight="1" spans="7:7">
      <c r="G5379" s="262" t="str">
        <f t="shared" si="90"/>
        <v/>
      </c>
    </row>
    <row r="5380" s="67" customFormat="1" customHeight="1" spans="7:7">
      <c r="G5380" s="262" t="str">
        <f t="shared" si="90"/>
        <v/>
      </c>
    </row>
    <row r="5381" s="67" customFormat="1" customHeight="1" spans="7:7">
      <c r="G5381" s="262" t="str">
        <f t="shared" si="90"/>
        <v/>
      </c>
    </row>
    <row r="5382" s="67" customFormat="1" customHeight="1" spans="7:7">
      <c r="G5382" s="262" t="str">
        <f t="shared" si="90"/>
        <v/>
      </c>
    </row>
    <row r="5383" s="67" customFormat="1" customHeight="1" spans="7:7">
      <c r="G5383" s="262" t="str">
        <f t="shared" si="90"/>
        <v/>
      </c>
    </row>
    <row r="5384" s="67" customFormat="1" customHeight="1" spans="7:7">
      <c r="G5384" s="262" t="str">
        <f t="shared" si="90"/>
        <v/>
      </c>
    </row>
    <row r="5385" s="67" customFormat="1" customHeight="1" spans="7:7">
      <c r="G5385" s="262" t="str">
        <f t="shared" si="90"/>
        <v/>
      </c>
    </row>
    <row r="5386" s="67" customFormat="1" customHeight="1" spans="7:7">
      <c r="G5386" s="262" t="str">
        <f t="shared" si="90"/>
        <v/>
      </c>
    </row>
    <row r="5387" s="67" customFormat="1" customHeight="1" spans="7:7">
      <c r="G5387" s="262" t="str">
        <f t="shared" si="90"/>
        <v/>
      </c>
    </row>
    <row r="5388" s="67" customFormat="1" customHeight="1" spans="7:7">
      <c r="G5388" s="262" t="str">
        <f t="shared" si="90"/>
        <v/>
      </c>
    </row>
    <row r="5389" s="67" customFormat="1" customHeight="1" spans="7:7">
      <c r="G5389" s="262" t="str">
        <f t="shared" si="90"/>
        <v/>
      </c>
    </row>
    <row r="5390" s="67" customFormat="1" customHeight="1" spans="7:7">
      <c r="G5390" s="262" t="str">
        <f t="shared" si="90"/>
        <v/>
      </c>
    </row>
    <row r="5391" s="67" customFormat="1" customHeight="1" spans="7:7">
      <c r="G5391" s="262" t="str">
        <f t="shared" si="90"/>
        <v/>
      </c>
    </row>
    <row r="5392" s="67" customFormat="1" customHeight="1" spans="7:7">
      <c r="G5392" s="262" t="str">
        <f t="shared" si="90"/>
        <v/>
      </c>
    </row>
    <row r="5393" s="67" customFormat="1" customHeight="1" spans="7:7">
      <c r="G5393" s="262" t="str">
        <f t="shared" si="90"/>
        <v/>
      </c>
    </row>
    <row r="5394" s="67" customFormat="1" customHeight="1" spans="7:7">
      <c r="G5394" s="262" t="str">
        <f t="shared" si="90"/>
        <v/>
      </c>
    </row>
    <row r="5395" s="67" customFormat="1" customHeight="1" spans="7:7">
      <c r="G5395" s="262" t="str">
        <f t="shared" si="90"/>
        <v/>
      </c>
    </row>
    <row r="5396" s="67" customFormat="1" customHeight="1" spans="7:7">
      <c r="G5396" s="262" t="str">
        <f t="shared" si="90"/>
        <v/>
      </c>
    </row>
    <row r="5397" s="67" customFormat="1" customHeight="1" spans="7:7">
      <c r="G5397" s="262" t="str">
        <f t="shared" si="90"/>
        <v/>
      </c>
    </row>
    <row r="5398" s="67" customFormat="1" customHeight="1" spans="7:7">
      <c r="G5398" s="262" t="str">
        <f t="shared" si="90"/>
        <v/>
      </c>
    </row>
    <row r="5399" s="67" customFormat="1" customHeight="1" spans="7:7">
      <c r="G5399" s="262" t="str">
        <f t="shared" si="90"/>
        <v/>
      </c>
    </row>
    <row r="5400" s="67" customFormat="1" customHeight="1" spans="7:7">
      <c r="G5400" s="262" t="str">
        <f t="shared" si="90"/>
        <v/>
      </c>
    </row>
    <row r="5401" s="67" customFormat="1" customHeight="1" spans="7:7">
      <c r="G5401" s="262" t="str">
        <f t="shared" si="90"/>
        <v/>
      </c>
    </row>
    <row r="5402" s="67" customFormat="1" customHeight="1" spans="7:7">
      <c r="G5402" s="262" t="str">
        <f t="shared" si="90"/>
        <v/>
      </c>
    </row>
    <row r="5403" s="67" customFormat="1" customHeight="1" spans="7:7">
      <c r="G5403" s="262" t="str">
        <f t="shared" si="90"/>
        <v/>
      </c>
    </row>
    <row r="5404" s="67" customFormat="1" customHeight="1" spans="7:7">
      <c r="G5404" s="262" t="str">
        <f t="shared" si="90"/>
        <v/>
      </c>
    </row>
    <row r="5405" s="67" customFormat="1" customHeight="1" spans="7:7">
      <c r="G5405" s="262" t="str">
        <f t="shared" si="90"/>
        <v/>
      </c>
    </row>
    <row r="5406" s="67" customFormat="1" customHeight="1" spans="7:7">
      <c r="G5406" s="262" t="str">
        <f t="shared" si="90"/>
        <v/>
      </c>
    </row>
    <row r="5407" s="67" customFormat="1" customHeight="1" spans="7:7">
      <c r="G5407" s="262" t="str">
        <f t="shared" si="90"/>
        <v/>
      </c>
    </row>
    <row r="5408" s="67" customFormat="1" customHeight="1" spans="7:7">
      <c r="G5408" s="262" t="str">
        <f t="shared" si="90"/>
        <v/>
      </c>
    </row>
    <row r="5409" s="67" customFormat="1" customHeight="1" spans="7:7">
      <c r="G5409" s="262" t="str">
        <f t="shared" si="90"/>
        <v/>
      </c>
    </row>
    <row r="5410" s="67" customFormat="1" customHeight="1" spans="7:7">
      <c r="G5410" s="262" t="str">
        <f t="shared" si="90"/>
        <v/>
      </c>
    </row>
    <row r="5411" s="67" customFormat="1" customHeight="1" spans="7:7">
      <c r="G5411" s="262" t="str">
        <f t="shared" si="90"/>
        <v/>
      </c>
    </row>
    <row r="5412" s="67" customFormat="1" customHeight="1" spans="7:7">
      <c r="G5412" s="262" t="str">
        <f t="shared" si="90"/>
        <v/>
      </c>
    </row>
    <row r="5413" s="67" customFormat="1" customHeight="1" spans="7:7">
      <c r="G5413" s="262" t="str">
        <f t="shared" si="90"/>
        <v/>
      </c>
    </row>
    <row r="5414" s="67" customFormat="1" customHeight="1" spans="7:7">
      <c r="G5414" s="262" t="str">
        <f t="shared" si="90"/>
        <v/>
      </c>
    </row>
    <row r="5415" s="67" customFormat="1" customHeight="1" spans="7:7">
      <c r="G5415" s="262" t="str">
        <f t="shared" si="90"/>
        <v/>
      </c>
    </row>
    <row r="5416" s="67" customFormat="1" customHeight="1" spans="7:7">
      <c r="G5416" s="262" t="str">
        <f t="shared" si="90"/>
        <v/>
      </c>
    </row>
    <row r="5417" s="67" customFormat="1" customHeight="1" spans="7:7">
      <c r="G5417" s="262" t="str">
        <f t="shared" si="90"/>
        <v/>
      </c>
    </row>
    <row r="5418" s="67" customFormat="1" customHeight="1" spans="7:7">
      <c r="G5418" s="262" t="str">
        <f t="shared" si="90"/>
        <v/>
      </c>
    </row>
    <row r="5419" s="67" customFormat="1" customHeight="1" spans="7:7">
      <c r="G5419" s="262" t="str">
        <f t="shared" si="90"/>
        <v/>
      </c>
    </row>
    <row r="5420" s="67" customFormat="1" customHeight="1" spans="7:7">
      <c r="G5420" s="262" t="str">
        <f t="shared" si="90"/>
        <v/>
      </c>
    </row>
    <row r="5421" s="67" customFormat="1" customHeight="1" spans="7:7">
      <c r="G5421" s="262" t="str">
        <f t="shared" si="90"/>
        <v/>
      </c>
    </row>
    <row r="5422" s="67" customFormat="1" customHeight="1" spans="7:7">
      <c r="G5422" s="262" t="str">
        <f t="shared" si="90"/>
        <v/>
      </c>
    </row>
    <row r="5423" s="67" customFormat="1" customHeight="1" spans="7:7">
      <c r="G5423" s="262" t="str">
        <f t="shared" si="90"/>
        <v/>
      </c>
    </row>
    <row r="5424" s="67" customFormat="1" customHeight="1" spans="7:7">
      <c r="G5424" s="262" t="str">
        <f t="shared" si="90"/>
        <v/>
      </c>
    </row>
    <row r="5425" s="67" customFormat="1" customHeight="1" spans="7:7">
      <c r="G5425" s="262" t="str">
        <f t="shared" si="90"/>
        <v/>
      </c>
    </row>
    <row r="5426" s="67" customFormat="1" customHeight="1" spans="7:7">
      <c r="G5426" s="262" t="str">
        <f t="shared" si="90"/>
        <v/>
      </c>
    </row>
    <row r="5427" s="67" customFormat="1" customHeight="1" spans="7:7">
      <c r="G5427" s="262" t="str">
        <f t="shared" si="90"/>
        <v/>
      </c>
    </row>
    <row r="5428" s="67" customFormat="1" customHeight="1" spans="7:7">
      <c r="G5428" s="262" t="str">
        <f t="shared" si="90"/>
        <v/>
      </c>
    </row>
    <row r="5429" s="67" customFormat="1" customHeight="1" spans="7:7">
      <c r="G5429" s="262" t="str">
        <f t="shared" si="90"/>
        <v/>
      </c>
    </row>
    <row r="5430" s="67" customFormat="1" customHeight="1" spans="7:7">
      <c r="G5430" s="262" t="str">
        <f t="shared" si="90"/>
        <v/>
      </c>
    </row>
    <row r="5431" s="67" customFormat="1" customHeight="1" spans="7:7">
      <c r="G5431" s="262" t="str">
        <f t="shared" si="90"/>
        <v/>
      </c>
    </row>
    <row r="5432" s="67" customFormat="1" customHeight="1" spans="7:7">
      <c r="G5432" s="262" t="str">
        <f t="shared" si="90"/>
        <v/>
      </c>
    </row>
    <row r="5433" s="67" customFormat="1" customHeight="1" spans="7:7">
      <c r="G5433" s="262" t="str">
        <f t="shared" si="90"/>
        <v/>
      </c>
    </row>
    <row r="5434" s="67" customFormat="1" customHeight="1" spans="7:7">
      <c r="G5434" s="262" t="str">
        <f t="shared" si="90"/>
        <v/>
      </c>
    </row>
    <row r="5435" s="67" customFormat="1" customHeight="1" spans="7:7">
      <c r="G5435" s="262" t="str">
        <f t="shared" si="90"/>
        <v/>
      </c>
    </row>
    <row r="5436" s="67" customFormat="1" customHeight="1" spans="7:7">
      <c r="G5436" s="262" t="str">
        <f t="shared" si="90"/>
        <v/>
      </c>
    </row>
    <row r="5437" s="67" customFormat="1" customHeight="1" spans="7:7">
      <c r="G5437" s="262" t="str">
        <f t="shared" si="90"/>
        <v/>
      </c>
    </row>
    <row r="5438" s="67" customFormat="1" customHeight="1" spans="7:7">
      <c r="G5438" s="262" t="str">
        <f t="shared" si="90"/>
        <v/>
      </c>
    </row>
    <row r="5439" s="67" customFormat="1" customHeight="1" spans="7:7">
      <c r="G5439" s="262" t="str">
        <f t="shared" si="90"/>
        <v/>
      </c>
    </row>
    <row r="5440" s="67" customFormat="1" customHeight="1" spans="7:7">
      <c r="G5440" s="262" t="str">
        <f t="shared" si="90"/>
        <v/>
      </c>
    </row>
    <row r="5441" s="67" customFormat="1" customHeight="1" spans="7:7">
      <c r="G5441" s="262" t="str">
        <f t="shared" si="90"/>
        <v/>
      </c>
    </row>
    <row r="5442" s="67" customFormat="1" customHeight="1" spans="7:7">
      <c r="G5442" s="262" t="str">
        <f t="shared" ref="G5442:G5505" si="91">IF(H5442="","",IF(H5442=I5442,H5442,_xlfn.CONCAT(H5442,"-",I5442)))</f>
        <v/>
      </c>
    </row>
    <row r="5443" s="67" customFormat="1" customHeight="1" spans="7:7">
      <c r="G5443" s="262" t="str">
        <f t="shared" si="91"/>
        <v/>
      </c>
    </row>
    <row r="5444" s="67" customFormat="1" customHeight="1" spans="7:7">
      <c r="G5444" s="262" t="str">
        <f t="shared" si="91"/>
        <v/>
      </c>
    </row>
    <row r="5445" s="67" customFormat="1" customHeight="1" spans="7:7">
      <c r="G5445" s="262" t="str">
        <f t="shared" si="91"/>
        <v/>
      </c>
    </row>
    <row r="5446" s="67" customFormat="1" customHeight="1" spans="7:7">
      <c r="G5446" s="262" t="str">
        <f t="shared" si="91"/>
        <v/>
      </c>
    </row>
    <row r="5447" s="67" customFormat="1" customHeight="1" spans="7:7">
      <c r="G5447" s="262" t="str">
        <f t="shared" si="91"/>
        <v/>
      </c>
    </row>
    <row r="5448" s="67" customFormat="1" customHeight="1" spans="7:7">
      <c r="G5448" s="262" t="str">
        <f t="shared" si="91"/>
        <v/>
      </c>
    </row>
    <row r="5449" s="67" customFormat="1" customHeight="1" spans="7:7">
      <c r="G5449" s="262" t="str">
        <f t="shared" si="91"/>
        <v/>
      </c>
    </row>
    <row r="5450" s="67" customFormat="1" customHeight="1" spans="7:7">
      <c r="G5450" s="262" t="str">
        <f t="shared" si="91"/>
        <v/>
      </c>
    </row>
    <row r="5451" s="67" customFormat="1" customHeight="1" spans="7:7">
      <c r="G5451" s="262" t="str">
        <f t="shared" si="91"/>
        <v/>
      </c>
    </row>
    <row r="5452" s="67" customFormat="1" customHeight="1" spans="7:7">
      <c r="G5452" s="262" t="str">
        <f t="shared" si="91"/>
        <v/>
      </c>
    </row>
    <row r="5453" s="67" customFormat="1" customHeight="1" spans="7:7">
      <c r="G5453" s="262" t="str">
        <f t="shared" si="91"/>
        <v/>
      </c>
    </row>
    <row r="5454" s="67" customFormat="1" customHeight="1" spans="7:7">
      <c r="G5454" s="262" t="str">
        <f t="shared" si="91"/>
        <v/>
      </c>
    </row>
    <row r="5455" s="67" customFormat="1" customHeight="1" spans="7:7">
      <c r="G5455" s="262" t="str">
        <f t="shared" si="91"/>
        <v/>
      </c>
    </row>
    <row r="5456" s="67" customFormat="1" customHeight="1" spans="7:7">
      <c r="G5456" s="262" t="str">
        <f t="shared" si="91"/>
        <v/>
      </c>
    </row>
    <row r="5457" s="67" customFormat="1" customHeight="1" spans="7:7">
      <c r="G5457" s="262" t="str">
        <f t="shared" si="91"/>
        <v/>
      </c>
    </row>
    <row r="5458" s="67" customFormat="1" customHeight="1" spans="7:7">
      <c r="G5458" s="262" t="str">
        <f t="shared" si="91"/>
        <v/>
      </c>
    </row>
    <row r="5459" s="67" customFormat="1" customHeight="1" spans="7:7">
      <c r="G5459" s="262" t="str">
        <f t="shared" si="91"/>
        <v/>
      </c>
    </row>
    <row r="5460" s="67" customFormat="1" customHeight="1" spans="7:7">
      <c r="G5460" s="262" t="str">
        <f t="shared" si="91"/>
        <v/>
      </c>
    </row>
    <row r="5461" s="67" customFormat="1" customHeight="1" spans="7:7">
      <c r="G5461" s="262" t="str">
        <f t="shared" si="91"/>
        <v/>
      </c>
    </row>
    <row r="5462" s="67" customFormat="1" customHeight="1" spans="7:7">
      <c r="G5462" s="262" t="str">
        <f t="shared" si="91"/>
        <v/>
      </c>
    </row>
    <row r="5463" s="67" customFormat="1" customHeight="1" spans="7:7">
      <c r="G5463" s="262" t="str">
        <f t="shared" si="91"/>
        <v/>
      </c>
    </row>
    <row r="5464" s="67" customFormat="1" customHeight="1" spans="7:7">
      <c r="G5464" s="262" t="str">
        <f t="shared" si="91"/>
        <v/>
      </c>
    </row>
    <row r="5465" s="67" customFormat="1" customHeight="1" spans="7:7">
      <c r="G5465" s="262" t="str">
        <f t="shared" si="91"/>
        <v/>
      </c>
    </row>
    <row r="5466" s="67" customFormat="1" customHeight="1" spans="7:7">
      <c r="G5466" s="262" t="str">
        <f t="shared" si="91"/>
        <v/>
      </c>
    </row>
    <row r="5467" s="67" customFormat="1" customHeight="1" spans="7:7">
      <c r="G5467" s="262" t="str">
        <f t="shared" si="91"/>
        <v/>
      </c>
    </row>
    <row r="5468" s="67" customFormat="1" customHeight="1" spans="7:7">
      <c r="G5468" s="262" t="str">
        <f t="shared" si="91"/>
        <v/>
      </c>
    </row>
    <row r="5469" s="67" customFormat="1" customHeight="1" spans="7:7">
      <c r="G5469" s="262" t="str">
        <f t="shared" si="91"/>
        <v/>
      </c>
    </row>
    <row r="5470" s="67" customFormat="1" customHeight="1" spans="7:7">
      <c r="G5470" s="262" t="str">
        <f t="shared" si="91"/>
        <v/>
      </c>
    </row>
    <row r="5471" s="67" customFormat="1" customHeight="1" spans="7:7">
      <c r="G5471" s="262" t="str">
        <f t="shared" si="91"/>
        <v/>
      </c>
    </row>
    <row r="5472" s="67" customFormat="1" customHeight="1" spans="7:7">
      <c r="G5472" s="262" t="str">
        <f t="shared" si="91"/>
        <v/>
      </c>
    </row>
    <row r="5473" s="67" customFormat="1" customHeight="1" spans="7:7">
      <c r="G5473" s="262" t="str">
        <f t="shared" si="91"/>
        <v/>
      </c>
    </row>
    <row r="5474" s="67" customFormat="1" customHeight="1" spans="7:7">
      <c r="G5474" s="262" t="str">
        <f t="shared" si="91"/>
        <v/>
      </c>
    </row>
    <row r="5475" s="67" customFormat="1" customHeight="1" spans="7:7">
      <c r="G5475" s="262" t="str">
        <f t="shared" si="91"/>
        <v/>
      </c>
    </row>
    <row r="5476" s="67" customFormat="1" customHeight="1" spans="7:7">
      <c r="G5476" s="262" t="str">
        <f t="shared" si="91"/>
        <v/>
      </c>
    </row>
    <row r="5477" s="67" customFormat="1" customHeight="1" spans="7:7">
      <c r="G5477" s="262" t="str">
        <f t="shared" si="91"/>
        <v/>
      </c>
    </row>
    <row r="5478" s="67" customFormat="1" customHeight="1" spans="7:7">
      <c r="G5478" s="262" t="str">
        <f t="shared" si="91"/>
        <v/>
      </c>
    </row>
    <row r="5479" s="67" customFormat="1" customHeight="1" spans="7:7">
      <c r="G5479" s="262" t="str">
        <f t="shared" si="91"/>
        <v/>
      </c>
    </row>
    <row r="5480" s="67" customFormat="1" customHeight="1" spans="7:7">
      <c r="G5480" s="262" t="str">
        <f t="shared" si="91"/>
        <v/>
      </c>
    </row>
    <row r="5481" s="67" customFormat="1" customHeight="1" spans="7:7">
      <c r="G5481" s="262" t="str">
        <f t="shared" si="91"/>
        <v/>
      </c>
    </row>
    <row r="5482" s="67" customFormat="1" customHeight="1" spans="7:7">
      <c r="G5482" s="262" t="str">
        <f t="shared" si="91"/>
        <v/>
      </c>
    </row>
    <row r="5483" s="67" customFormat="1" customHeight="1" spans="7:7">
      <c r="G5483" s="262" t="str">
        <f t="shared" si="91"/>
        <v/>
      </c>
    </row>
    <row r="5484" s="67" customFormat="1" customHeight="1" spans="7:7">
      <c r="G5484" s="262" t="str">
        <f t="shared" si="91"/>
        <v/>
      </c>
    </row>
    <row r="5485" s="67" customFormat="1" customHeight="1" spans="7:7">
      <c r="G5485" s="262" t="str">
        <f t="shared" si="91"/>
        <v/>
      </c>
    </row>
    <row r="5486" s="67" customFormat="1" customHeight="1" spans="7:7">
      <c r="G5486" s="262" t="str">
        <f t="shared" si="91"/>
        <v/>
      </c>
    </row>
    <row r="5487" s="67" customFormat="1" customHeight="1" spans="7:7">
      <c r="G5487" s="262" t="str">
        <f t="shared" si="91"/>
        <v/>
      </c>
    </row>
    <row r="5488" s="67" customFormat="1" customHeight="1" spans="7:7">
      <c r="G5488" s="262" t="str">
        <f t="shared" si="91"/>
        <v/>
      </c>
    </row>
    <row r="5489" s="67" customFormat="1" customHeight="1" spans="7:7">
      <c r="G5489" s="262" t="str">
        <f t="shared" si="91"/>
        <v/>
      </c>
    </row>
    <row r="5490" s="67" customFormat="1" customHeight="1" spans="7:7">
      <c r="G5490" s="262" t="str">
        <f t="shared" si="91"/>
        <v/>
      </c>
    </row>
    <row r="5491" s="67" customFormat="1" customHeight="1" spans="7:7">
      <c r="G5491" s="262" t="str">
        <f t="shared" si="91"/>
        <v/>
      </c>
    </row>
    <row r="5492" s="67" customFormat="1" customHeight="1" spans="7:7">
      <c r="G5492" s="262" t="str">
        <f t="shared" si="91"/>
        <v/>
      </c>
    </row>
    <row r="5493" s="67" customFormat="1" customHeight="1" spans="7:7">
      <c r="G5493" s="262" t="str">
        <f t="shared" si="91"/>
        <v/>
      </c>
    </row>
    <row r="5494" s="67" customFormat="1" customHeight="1" spans="7:7">
      <c r="G5494" s="262" t="str">
        <f t="shared" si="91"/>
        <v/>
      </c>
    </row>
    <row r="5495" s="67" customFormat="1" customHeight="1" spans="7:7">
      <c r="G5495" s="262" t="str">
        <f t="shared" si="91"/>
        <v/>
      </c>
    </row>
    <row r="5496" s="67" customFormat="1" customHeight="1" spans="7:7">
      <c r="G5496" s="262" t="str">
        <f t="shared" si="91"/>
        <v/>
      </c>
    </row>
    <row r="5497" s="67" customFormat="1" customHeight="1" spans="7:7">
      <c r="G5497" s="262" t="str">
        <f t="shared" si="91"/>
        <v/>
      </c>
    </row>
    <row r="5498" s="67" customFormat="1" customHeight="1" spans="7:7">
      <c r="G5498" s="262" t="str">
        <f t="shared" si="91"/>
        <v/>
      </c>
    </row>
    <row r="5499" s="67" customFormat="1" customHeight="1" spans="7:7">
      <c r="G5499" s="262" t="str">
        <f t="shared" si="91"/>
        <v/>
      </c>
    </row>
    <row r="5500" s="67" customFormat="1" customHeight="1" spans="7:7">
      <c r="G5500" s="262" t="str">
        <f t="shared" si="91"/>
        <v/>
      </c>
    </row>
    <row r="5501" s="67" customFormat="1" customHeight="1" spans="7:7">
      <c r="G5501" s="262" t="str">
        <f t="shared" si="91"/>
        <v/>
      </c>
    </row>
    <row r="5502" s="67" customFormat="1" customHeight="1" spans="7:7">
      <c r="G5502" s="262" t="str">
        <f t="shared" si="91"/>
        <v/>
      </c>
    </row>
    <row r="5503" s="67" customFormat="1" customHeight="1" spans="7:7">
      <c r="G5503" s="262" t="str">
        <f t="shared" si="91"/>
        <v/>
      </c>
    </row>
    <row r="5504" s="67" customFormat="1" customHeight="1" spans="7:7">
      <c r="G5504" s="262" t="str">
        <f t="shared" si="91"/>
        <v/>
      </c>
    </row>
    <row r="5505" s="67" customFormat="1" customHeight="1" spans="7:7">
      <c r="G5505" s="262" t="str">
        <f t="shared" si="91"/>
        <v/>
      </c>
    </row>
    <row r="5506" s="67" customFormat="1" customHeight="1" spans="7:7">
      <c r="G5506" s="262" t="str">
        <f t="shared" ref="G5506:G5569" si="92">IF(H5506="","",IF(H5506=I5506,H5506,_xlfn.CONCAT(H5506,"-",I5506)))</f>
        <v/>
      </c>
    </row>
    <row r="5507" s="67" customFormat="1" customHeight="1" spans="7:7">
      <c r="G5507" s="262" t="str">
        <f t="shared" si="92"/>
        <v/>
      </c>
    </row>
    <row r="5508" s="67" customFormat="1" customHeight="1" spans="7:7">
      <c r="G5508" s="262" t="str">
        <f t="shared" si="92"/>
        <v/>
      </c>
    </row>
    <row r="5509" s="67" customFormat="1" customHeight="1" spans="7:7">
      <c r="G5509" s="262" t="str">
        <f t="shared" si="92"/>
        <v/>
      </c>
    </row>
    <row r="5510" s="67" customFormat="1" customHeight="1" spans="7:7">
      <c r="G5510" s="262" t="str">
        <f t="shared" si="92"/>
        <v/>
      </c>
    </row>
    <row r="5511" s="67" customFormat="1" customHeight="1" spans="7:7">
      <c r="G5511" s="262" t="str">
        <f t="shared" si="92"/>
        <v/>
      </c>
    </row>
    <row r="5512" s="67" customFormat="1" customHeight="1" spans="7:7">
      <c r="G5512" s="262" t="str">
        <f t="shared" si="92"/>
        <v/>
      </c>
    </row>
    <row r="5513" s="67" customFormat="1" customHeight="1" spans="7:7">
      <c r="G5513" s="262" t="str">
        <f t="shared" si="92"/>
        <v/>
      </c>
    </row>
    <row r="5514" s="67" customFormat="1" customHeight="1" spans="7:7">
      <c r="G5514" s="262" t="str">
        <f t="shared" si="92"/>
        <v/>
      </c>
    </row>
    <row r="5515" s="67" customFormat="1" customHeight="1" spans="7:7">
      <c r="G5515" s="262" t="str">
        <f t="shared" si="92"/>
        <v/>
      </c>
    </row>
    <row r="5516" s="67" customFormat="1" customHeight="1" spans="7:7">
      <c r="G5516" s="262" t="str">
        <f t="shared" si="92"/>
        <v/>
      </c>
    </row>
    <row r="5517" s="67" customFormat="1" customHeight="1" spans="7:7">
      <c r="G5517" s="262" t="str">
        <f t="shared" si="92"/>
        <v/>
      </c>
    </row>
    <row r="5518" s="67" customFormat="1" customHeight="1" spans="7:7">
      <c r="G5518" s="262" t="str">
        <f t="shared" si="92"/>
        <v/>
      </c>
    </row>
    <row r="5519" s="67" customFormat="1" customHeight="1" spans="7:7">
      <c r="G5519" s="262" t="str">
        <f t="shared" si="92"/>
        <v/>
      </c>
    </row>
    <row r="5520" s="67" customFormat="1" customHeight="1" spans="7:7">
      <c r="G5520" s="262" t="str">
        <f t="shared" si="92"/>
        <v/>
      </c>
    </row>
    <row r="5521" s="67" customFormat="1" customHeight="1" spans="7:7">
      <c r="G5521" s="262" t="str">
        <f t="shared" si="92"/>
        <v/>
      </c>
    </row>
    <row r="5522" s="67" customFormat="1" customHeight="1" spans="7:7">
      <c r="G5522" s="262" t="str">
        <f t="shared" si="92"/>
        <v/>
      </c>
    </row>
    <row r="5523" s="67" customFormat="1" customHeight="1" spans="7:7">
      <c r="G5523" s="262" t="str">
        <f t="shared" si="92"/>
        <v/>
      </c>
    </row>
    <row r="5524" s="67" customFormat="1" customHeight="1" spans="7:7">
      <c r="G5524" s="262" t="str">
        <f t="shared" si="92"/>
        <v/>
      </c>
    </row>
    <row r="5525" s="67" customFormat="1" customHeight="1" spans="7:7">
      <c r="G5525" s="262" t="str">
        <f t="shared" si="92"/>
        <v/>
      </c>
    </row>
    <row r="5526" s="67" customFormat="1" customHeight="1" spans="7:7">
      <c r="G5526" s="262" t="str">
        <f t="shared" si="92"/>
        <v/>
      </c>
    </row>
    <row r="5527" s="67" customFormat="1" customHeight="1" spans="7:7">
      <c r="G5527" s="262" t="str">
        <f t="shared" si="92"/>
        <v/>
      </c>
    </row>
    <row r="5528" s="67" customFormat="1" customHeight="1" spans="7:7">
      <c r="G5528" s="262" t="str">
        <f t="shared" si="92"/>
        <v/>
      </c>
    </row>
    <row r="5529" s="67" customFormat="1" customHeight="1" spans="7:7">
      <c r="G5529" s="262" t="str">
        <f t="shared" si="92"/>
        <v/>
      </c>
    </row>
    <row r="5530" s="67" customFormat="1" customHeight="1" spans="7:7">
      <c r="G5530" s="262" t="str">
        <f t="shared" si="92"/>
        <v/>
      </c>
    </row>
    <row r="5531" s="67" customFormat="1" customHeight="1" spans="7:7">
      <c r="G5531" s="262" t="str">
        <f t="shared" si="92"/>
        <v/>
      </c>
    </row>
    <row r="5532" s="67" customFormat="1" customHeight="1" spans="7:7">
      <c r="G5532" s="262" t="str">
        <f t="shared" si="92"/>
        <v/>
      </c>
    </row>
    <row r="5533" s="67" customFormat="1" customHeight="1" spans="7:7">
      <c r="G5533" s="262" t="str">
        <f t="shared" si="92"/>
        <v/>
      </c>
    </row>
    <row r="5534" s="67" customFormat="1" customHeight="1" spans="7:7">
      <c r="G5534" s="262" t="str">
        <f t="shared" si="92"/>
        <v/>
      </c>
    </row>
    <row r="5535" s="67" customFormat="1" customHeight="1" spans="7:7">
      <c r="G5535" s="262" t="str">
        <f t="shared" si="92"/>
        <v/>
      </c>
    </row>
    <row r="5536" s="67" customFormat="1" customHeight="1" spans="7:7">
      <c r="G5536" s="262" t="str">
        <f t="shared" si="92"/>
        <v/>
      </c>
    </row>
    <row r="5537" s="67" customFormat="1" customHeight="1" spans="7:7">
      <c r="G5537" s="262" t="str">
        <f t="shared" si="92"/>
        <v/>
      </c>
    </row>
    <row r="5538" s="67" customFormat="1" customHeight="1" spans="7:7">
      <c r="G5538" s="262" t="str">
        <f t="shared" si="92"/>
        <v/>
      </c>
    </row>
    <row r="5539" s="67" customFormat="1" customHeight="1" spans="7:7">
      <c r="G5539" s="262" t="str">
        <f t="shared" si="92"/>
        <v/>
      </c>
    </row>
    <row r="5540" s="67" customFormat="1" customHeight="1" spans="7:7">
      <c r="G5540" s="262" t="str">
        <f t="shared" si="92"/>
        <v/>
      </c>
    </row>
    <row r="5541" s="67" customFormat="1" customHeight="1" spans="7:7">
      <c r="G5541" s="262" t="str">
        <f t="shared" si="92"/>
        <v/>
      </c>
    </row>
    <row r="5542" s="67" customFormat="1" customHeight="1" spans="7:7">
      <c r="G5542" s="262" t="str">
        <f t="shared" si="92"/>
        <v/>
      </c>
    </row>
    <row r="5543" s="67" customFormat="1" customHeight="1" spans="7:7">
      <c r="G5543" s="262" t="str">
        <f t="shared" si="92"/>
        <v/>
      </c>
    </row>
    <row r="5544" s="67" customFormat="1" customHeight="1" spans="7:7">
      <c r="G5544" s="262" t="str">
        <f t="shared" si="92"/>
        <v/>
      </c>
    </row>
    <row r="5545" s="67" customFormat="1" customHeight="1" spans="7:7">
      <c r="G5545" s="262" t="str">
        <f t="shared" si="92"/>
        <v/>
      </c>
    </row>
    <row r="5546" s="67" customFormat="1" customHeight="1" spans="7:7">
      <c r="G5546" s="262" t="str">
        <f t="shared" si="92"/>
        <v/>
      </c>
    </row>
    <row r="5547" s="67" customFormat="1" customHeight="1" spans="7:7">
      <c r="G5547" s="262" t="str">
        <f t="shared" si="92"/>
        <v/>
      </c>
    </row>
    <row r="5548" s="67" customFormat="1" customHeight="1" spans="7:7">
      <c r="G5548" s="262" t="str">
        <f t="shared" si="92"/>
        <v/>
      </c>
    </row>
    <row r="5549" s="67" customFormat="1" customHeight="1" spans="7:7">
      <c r="G5549" s="262" t="str">
        <f t="shared" si="92"/>
        <v/>
      </c>
    </row>
    <row r="5550" s="67" customFormat="1" customHeight="1" spans="7:7">
      <c r="G5550" s="262" t="str">
        <f t="shared" si="92"/>
        <v/>
      </c>
    </row>
    <row r="5551" s="67" customFormat="1" customHeight="1" spans="7:7">
      <c r="G5551" s="262" t="str">
        <f t="shared" si="92"/>
        <v/>
      </c>
    </row>
    <row r="5552" s="67" customFormat="1" customHeight="1" spans="7:7">
      <c r="G5552" s="262" t="str">
        <f t="shared" si="92"/>
        <v/>
      </c>
    </row>
    <row r="5553" s="67" customFormat="1" customHeight="1" spans="7:7">
      <c r="G5553" s="262" t="str">
        <f t="shared" si="92"/>
        <v/>
      </c>
    </row>
    <row r="5554" s="67" customFormat="1" customHeight="1" spans="7:7">
      <c r="G5554" s="262" t="str">
        <f t="shared" si="92"/>
        <v/>
      </c>
    </row>
    <row r="5555" s="67" customFormat="1" customHeight="1" spans="7:7">
      <c r="G5555" s="262" t="str">
        <f t="shared" si="92"/>
        <v/>
      </c>
    </row>
    <row r="5556" s="67" customFormat="1" customHeight="1" spans="7:7">
      <c r="G5556" s="262" t="str">
        <f t="shared" si="92"/>
        <v/>
      </c>
    </row>
    <row r="5557" s="67" customFormat="1" customHeight="1" spans="7:7">
      <c r="G5557" s="262" t="str">
        <f t="shared" si="92"/>
        <v/>
      </c>
    </row>
    <row r="5558" s="67" customFormat="1" customHeight="1" spans="7:7">
      <c r="G5558" s="262" t="str">
        <f t="shared" si="92"/>
        <v/>
      </c>
    </row>
    <row r="5559" s="67" customFormat="1" customHeight="1" spans="7:7">
      <c r="G5559" s="262" t="str">
        <f t="shared" si="92"/>
        <v/>
      </c>
    </row>
    <row r="5560" s="67" customFormat="1" customHeight="1" spans="7:7">
      <c r="G5560" s="262" t="str">
        <f t="shared" si="92"/>
        <v/>
      </c>
    </row>
    <row r="5561" s="67" customFormat="1" customHeight="1" spans="7:7">
      <c r="G5561" s="262" t="str">
        <f t="shared" si="92"/>
        <v/>
      </c>
    </row>
    <row r="5562" s="67" customFormat="1" customHeight="1" spans="7:7">
      <c r="G5562" s="262" t="str">
        <f t="shared" si="92"/>
        <v/>
      </c>
    </row>
    <row r="5563" s="67" customFormat="1" customHeight="1" spans="7:7">
      <c r="G5563" s="262" t="str">
        <f t="shared" si="92"/>
        <v/>
      </c>
    </row>
    <row r="5564" s="67" customFormat="1" customHeight="1" spans="7:7">
      <c r="G5564" s="262" t="str">
        <f t="shared" si="92"/>
        <v/>
      </c>
    </row>
    <row r="5565" s="67" customFormat="1" customHeight="1" spans="7:7">
      <c r="G5565" s="262" t="str">
        <f t="shared" si="92"/>
        <v/>
      </c>
    </row>
    <row r="5566" s="67" customFormat="1" customHeight="1" spans="7:7">
      <c r="G5566" s="262" t="str">
        <f t="shared" si="92"/>
        <v/>
      </c>
    </row>
    <row r="5567" s="67" customFormat="1" customHeight="1" spans="7:7">
      <c r="G5567" s="262" t="str">
        <f t="shared" si="92"/>
        <v/>
      </c>
    </row>
    <row r="5568" s="67" customFormat="1" customHeight="1" spans="7:7">
      <c r="G5568" s="262" t="str">
        <f t="shared" si="92"/>
        <v/>
      </c>
    </row>
    <row r="5569" s="67" customFormat="1" customHeight="1" spans="7:7">
      <c r="G5569" s="262" t="str">
        <f t="shared" si="92"/>
        <v/>
      </c>
    </row>
    <row r="5570" s="67" customFormat="1" customHeight="1" spans="7:7">
      <c r="G5570" s="262" t="str">
        <f t="shared" ref="G5570:G5633" si="93">IF(H5570="","",IF(H5570=I5570,H5570,_xlfn.CONCAT(H5570,"-",I5570)))</f>
        <v/>
      </c>
    </row>
    <row r="5571" s="67" customFormat="1" customHeight="1" spans="7:7">
      <c r="G5571" s="262" t="str">
        <f t="shared" si="93"/>
        <v/>
      </c>
    </row>
    <row r="5572" s="67" customFormat="1" customHeight="1" spans="7:7">
      <c r="G5572" s="262" t="str">
        <f t="shared" si="93"/>
        <v/>
      </c>
    </row>
    <row r="5573" s="67" customFormat="1" customHeight="1" spans="7:7">
      <c r="G5573" s="262" t="str">
        <f t="shared" si="93"/>
        <v/>
      </c>
    </row>
    <row r="5574" s="67" customFormat="1" customHeight="1" spans="7:7">
      <c r="G5574" s="262" t="str">
        <f t="shared" si="93"/>
        <v/>
      </c>
    </row>
    <row r="5575" s="67" customFormat="1" customHeight="1" spans="7:7">
      <c r="G5575" s="262" t="str">
        <f t="shared" si="93"/>
        <v/>
      </c>
    </row>
    <row r="5576" s="67" customFormat="1" customHeight="1" spans="7:7">
      <c r="G5576" s="262" t="str">
        <f t="shared" si="93"/>
        <v/>
      </c>
    </row>
    <row r="5577" s="67" customFormat="1" customHeight="1" spans="7:7">
      <c r="G5577" s="262" t="str">
        <f t="shared" si="93"/>
        <v/>
      </c>
    </row>
    <row r="5578" s="67" customFormat="1" customHeight="1" spans="7:7">
      <c r="G5578" s="262" t="str">
        <f t="shared" si="93"/>
        <v/>
      </c>
    </row>
    <row r="5579" s="67" customFormat="1" customHeight="1" spans="7:7">
      <c r="G5579" s="262" t="str">
        <f t="shared" si="93"/>
        <v/>
      </c>
    </row>
    <row r="5580" s="67" customFormat="1" customHeight="1" spans="7:7">
      <c r="G5580" s="262" t="str">
        <f t="shared" si="93"/>
        <v/>
      </c>
    </row>
    <row r="5581" s="67" customFormat="1" customHeight="1" spans="7:7">
      <c r="G5581" s="262" t="str">
        <f t="shared" si="93"/>
        <v/>
      </c>
    </row>
    <row r="5582" s="67" customFormat="1" customHeight="1" spans="7:7">
      <c r="G5582" s="262" t="str">
        <f t="shared" si="93"/>
        <v/>
      </c>
    </row>
    <row r="5583" s="67" customFormat="1" customHeight="1" spans="7:7">
      <c r="G5583" s="262" t="str">
        <f t="shared" si="93"/>
        <v/>
      </c>
    </row>
    <row r="5584" s="67" customFormat="1" customHeight="1" spans="7:7">
      <c r="G5584" s="262" t="str">
        <f t="shared" si="93"/>
        <v/>
      </c>
    </row>
    <row r="5585" s="67" customFormat="1" customHeight="1" spans="7:7">
      <c r="G5585" s="262" t="str">
        <f t="shared" si="93"/>
        <v/>
      </c>
    </row>
    <row r="5586" s="67" customFormat="1" customHeight="1" spans="7:7">
      <c r="G5586" s="262" t="str">
        <f t="shared" si="93"/>
        <v/>
      </c>
    </row>
    <row r="5587" s="67" customFormat="1" customHeight="1" spans="7:7">
      <c r="G5587" s="262" t="str">
        <f t="shared" si="93"/>
        <v/>
      </c>
    </row>
    <row r="5588" s="67" customFormat="1" customHeight="1" spans="7:7">
      <c r="G5588" s="262" t="str">
        <f t="shared" si="93"/>
        <v/>
      </c>
    </row>
    <row r="5589" s="67" customFormat="1" customHeight="1" spans="7:7">
      <c r="G5589" s="262" t="str">
        <f t="shared" si="93"/>
        <v/>
      </c>
    </row>
    <row r="5590" s="67" customFormat="1" customHeight="1" spans="7:7">
      <c r="G5590" s="262" t="str">
        <f t="shared" si="93"/>
        <v/>
      </c>
    </row>
    <row r="5591" s="67" customFormat="1" customHeight="1" spans="7:7">
      <c r="G5591" s="262" t="str">
        <f t="shared" si="93"/>
        <v/>
      </c>
    </row>
    <row r="5592" s="67" customFormat="1" customHeight="1" spans="7:7">
      <c r="G5592" s="262" t="str">
        <f t="shared" si="93"/>
        <v/>
      </c>
    </row>
    <row r="5593" s="67" customFormat="1" customHeight="1" spans="7:7">
      <c r="G5593" s="262" t="str">
        <f t="shared" si="93"/>
        <v/>
      </c>
    </row>
    <row r="5594" s="67" customFormat="1" customHeight="1" spans="7:7">
      <c r="G5594" s="262" t="str">
        <f t="shared" si="93"/>
        <v/>
      </c>
    </row>
    <row r="5595" s="67" customFormat="1" customHeight="1" spans="7:7">
      <c r="G5595" s="262" t="str">
        <f t="shared" si="93"/>
        <v/>
      </c>
    </row>
    <row r="5596" s="67" customFormat="1" customHeight="1" spans="7:7">
      <c r="G5596" s="262" t="str">
        <f t="shared" si="93"/>
        <v/>
      </c>
    </row>
    <row r="5597" s="67" customFormat="1" customHeight="1" spans="7:7">
      <c r="G5597" s="262" t="str">
        <f t="shared" si="93"/>
        <v/>
      </c>
    </row>
    <row r="5598" s="67" customFormat="1" customHeight="1" spans="7:7">
      <c r="G5598" s="262" t="str">
        <f t="shared" si="93"/>
        <v/>
      </c>
    </row>
    <row r="5599" s="67" customFormat="1" customHeight="1" spans="7:7">
      <c r="G5599" s="262" t="str">
        <f t="shared" si="93"/>
        <v/>
      </c>
    </row>
    <row r="5600" s="67" customFormat="1" customHeight="1" spans="7:7">
      <c r="G5600" s="262" t="str">
        <f t="shared" si="93"/>
        <v/>
      </c>
    </row>
    <row r="5601" s="67" customFormat="1" customHeight="1" spans="7:7">
      <c r="G5601" s="262" t="str">
        <f t="shared" si="93"/>
        <v/>
      </c>
    </row>
    <row r="5602" s="67" customFormat="1" customHeight="1" spans="7:7">
      <c r="G5602" s="262" t="str">
        <f t="shared" si="93"/>
        <v/>
      </c>
    </row>
    <row r="5603" s="67" customFormat="1" customHeight="1" spans="7:7">
      <c r="G5603" s="262" t="str">
        <f t="shared" si="93"/>
        <v/>
      </c>
    </row>
    <row r="5604" s="67" customFormat="1" customHeight="1" spans="7:7">
      <c r="G5604" s="262" t="str">
        <f t="shared" si="93"/>
        <v/>
      </c>
    </row>
    <row r="5605" s="67" customFormat="1" customHeight="1" spans="7:7">
      <c r="G5605" s="262" t="str">
        <f t="shared" si="93"/>
        <v/>
      </c>
    </row>
    <row r="5606" s="67" customFormat="1" customHeight="1" spans="7:7">
      <c r="G5606" s="262" t="str">
        <f t="shared" si="93"/>
        <v/>
      </c>
    </row>
    <row r="5607" s="67" customFormat="1" customHeight="1" spans="7:7">
      <c r="G5607" s="262" t="str">
        <f t="shared" si="93"/>
        <v/>
      </c>
    </row>
    <row r="5608" s="67" customFormat="1" customHeight="1" spans="7:7">
      <c r="G5608" s="262" t="str">
        <f t="shared" si="93"/>
        <v/>
      </c>
    </row>
    <row r="5609" s="67" customFormat="1" customHeight="1" spans="7:7">
      <c r="G5609" s="262" t="str">
        <f t="shared" si="93"/>
        <v/>
      </c>
    </row>
    <row r="5610" s="67" customFormat="1" customHeight="1" spans="7:7">
      <c r="G5610" s="262" t="str">
        <f t="shared" si="93"/>
        <v/>
      </c>
    </row>
    <row r="5611" s="67" customFormat="1" customHeight="1" spans="7:7">
      <c r="G5611" s="262" t="str">
        <f t="shared" si="93"/>
        <v/>
      </c>
    </row>
    <row r="5612" s="67" customFormat="1" customHeight="1" spans="7:7">
      <c r="G5612" s="262" t="str">
        <f t="shared" si="93"/>
        <v/>
      </c>
    </row>
    <row r="5613" s="67" customFormat="1" customHeight="1" spans="7:7">
      <c r="G5613" s="262" t="str">
        <f t="shared" si="93"/>
        <v/>
      </c>
    </row>
    <row r="5614" s="67" customFormat="1" customHeight="1" spans="7:7">
      <c r="G5614" s="262" t="str">
        <f t="shared" si="93"/>
        <v/>
      </c>
    </row>
    <row r="5615" s="67" customFormat="1" customHeight="1" spans="7:7">
      <c r="G5615" s="262" t="str">
        <f t="shared" si="93"/>
        <v/>
      </c>
    </row>
    <row r="5616" s="67" customFormat="1" customHeight="1" spans="7:7">
      <c r="G5616" s="262" t="str">
        <f t="shared" si="93"/>
        <v/>
      </c>
    </row>
    <row r="5617" s="67" customFormat="1" customHeight="1" spans="7:7">
      <c r="G5617" s="262" t="str">
        <f t="shared" si="93"/>
        <v/>
      </c>
    </row>
    <row r="5618" s="67" customFormat="1" customHeight="1" spans="7:7">
      <c r="G5618" s="262" t="str">
        <f t="shared" si="93"/>
        <v/>
      </c>
    </row>
    <row r="5619" s="67" customFormat="1" customHeight="1" spans="7:7">
      <c r="G5619" s="262" t="str">
        <f t="shared" si="93"/>
        <v/>
      </c>
    </row>
    <row r="5620" s="67" customFormat="1" customHeight="1" spans="7:7">
      <c r="G5620" s="262" t="str">
        <f t="shared" si="93"/>
        <v/>
      </c>
    </row>
    <row r="5621" s="67" customFormat="1" customHeight="1" spans="7:7">
      <c r="G5621" s="262" t="str">
        <f t="shared" si="93"/>
        <v/>
      </c>
    </row>
    <row r="5622" s="67" customFormat="1" customHeight="1" spans="7:7">
      <c r="G5622" s="262" t="str">
        <f t="shared" si="93"/>
        <v/>
      </c>
    </row>
    <row r="5623" s="67" customFormat="1" customHeight="1" spans="7:7">
      <c r="G5623" s="262" t="str">
        <f t="shared" si="93"/>
        <v/>
      </c>
    </row>
    <row r="5624" s="67" customFormat="1" customHeight="1" spans="7:7">
      <c r="G5624" s="262" t="str">
        <f t="shared" si="93"/>
        <v/>
      </c>
    </row>
    <row r="5625" s="67" customFormat="1" customHeight="1" spans="7:7">
      <c r="G5625" s="262" t="str">
        <f t="shared" si="93"/>
        <v/>
      </c>
    </row>
    <row r="5626" s="67" customFormat="1" customHeight="1" spans="7:7">
      <c r="G5626" s="262" t="str">
        <f t="shared" si="93"/>
        <v/>
      </c>
    </row>
    <row r="5627" s="67" customFormat="1" customHeight="1" spans="7:7">
      <c r="G5627" s="262" t="str">
        <f t="shared" si="93"/>
        <v/>
      </c>
    </row>
    <row r="5628" s="67" customFormat="1" customHeight="1" spans="7:7">
      <c r="G5628" s="262" t="str">
        <f t="shared" si="93"/>
        <v/>
      </c>
    </row>
    <row r="5629" s="67" customFormat="1" customHeight="1" spans="7:7">
      <c r="G5629" s="262" t="str">
        <f t="shared" si="93"/>
        <v/>
      </c>
    </row>
    <row r="5630" s="67" customFormat="1" customHeight="1" spans="7:7">
      <c r="G5630" s="262" t="str">
        <f t="shared" si="93"/>
        <v/>
      </c>
    </row>
    <row r="5631" s="67" customFormat="1" customHeight="1" spans="7:7">
      <c r="G5631" s="262" t="str">
        <f t="shared" si="93"/>
        <v/>
      </c>
    </row>
    <row r="5632" s="67" customFormat="1" customHeight="1" spans="7:7">
      <c r="G5632" s="262" t="str">
        <f t="shared" si="93"/>
        <v/>
      </c>
    </row>
    <row r="5633" s="67" customFormat="1" customHeight="1" spans="7:7">
      <c r="G5633" s="262" t="str">
        <f t="shared" si="93"/>
        <v/>
      </c>
    </row>
    <row r="5634" s="67" customFormat="1" customHeight="1" spans="7:7">
      <c r="G5634" s="262" t="str">
        <f t="shared" ref="G5634:G5697" si="94">IF(H5634="","",IF(H5634=I5634,H5634,_xlfn.CONCAT(H5634,"-",I5634)))</f>
        <v/>
      </c>
    </row>
    <row r="5635" s="67" customFormat="1" customHeight="1" spans="7:7">
      <c r="G5635" s="262" t="str">
        <f t="shared" si="94"/>
        <v/>
      </c>
    </row>
    <row r="5636" s="67" customFormat="1" customHeight="1" spans="7:7">
      <c r="G5636" s="262" t="str">
        <f t="shared" si="94"/>
        <v/>
      </c>
    </row>
    <row r="5637" s="67" customFormat="1" customHeight="1" spans="7:7">
      <c r="G5637" s="262" t="str">
        <f t="shared" si="94"/>
        <v/>
      </c>
    </row>
    <row r="5638" s="67" customFormat="1" customHeight="1" spans="7:7">
      <c r="G5638" s="262" t="str">
        <f t="shared" si="94"/>
        <v/>
      </c>
    </row>
    <row r="5639" s="67" customFormat="1" customHeight="1" spans="7:7">
      <c r="G5639" s="262" t="str">
        <f t="shared" si="94"/>
        <v/>
      </c>
    </row>
    <row r="5640" s="67" customFormat="1" customHeight="1" spans="7:7">
      <c r="G5640" s="262" t="str">
        <f t="shared" si="94"/>
        <v/>
      </c>
    </row>
    <row r="5641" s="67" customFormat="1" customHeight="1" spans="7:7">
      <c r="G5641" s="262" t="str">
        <f t="shared" si="94"/>
        <v/>
      </c>
    </row>
    <row r="5642" s="67" customFormat="1" customHeight="1" spans="7:7">
      <c r="G5642" s="262" t="str">
        <f t="shared" si="94"/>
        <v/>
      </c>
    </row>
    <row r="5643" s="67" customFormat="1" customHeight="1" spans="7:7">
      <c r="G5643" s="262" t="str">
        <f t="shared" si="94"/>
        <v/>
      </c>
    </row>
    <row r="5644" s="67" customFormat="1" customHeight="1" spans="7:7">
      <c r="G5644" s="262" t="str">
        <f t="shared" si="94"/>
        <v/>
      </c>
    </row>
    <row r="5645" s="67" customFormat="1" customHeight="1" spans="7:7">
      <c r="G5645" s="262" t="str">
        <f t="shared" si="94"/>
        <v/>
      </c>
    </row>
    <row r="5646" s="67" customFormat="1" customHeight="1" spans="7:7">
      <c r="G5646" s="262" t="str">
        <f t="shared" si="94"/>
        <v/>
      </c>
    </row>
    <row r="5647" s="67" customFormat="1" customHeight="1" spans="7:7">
      <c r="G5647" s="262" t="str">
        <f t="shared" si="94"/>
        <v/>
      </c>
    </row>
    <row r="5648" s="67" customFormat="1" customHeight="1" spans="7:7">
      <c r="G5648" s="262" t="str">
        <f t="shared" si="94"/>
        <v/>
      </c>
    </row>
    <row r="5649" s="67" customFormat="1" customHeight="1" spans="7:7">
      <c r="G5649" s="262" t="str">
        <f t="shared" si="94"/>
        <v/>
      </c>
    </row>
    <row r="5650" s="67" customFormat="1" customHeight="1" spans="7:7">
      <c r="G5650" s="262" t="str">
        <f t="shared" si="94"/>
        <v/>
      </c>
    </row>
    <row r="5651" s="67" customFormat="1" customHeight="1" spans="7:7">
      <c r="G5651" s="262" t="str">
        <f t="shared" si="94"/>
        <v/>
      </c>
    </row>
    <row r="5652" s="67" customFormat="1" customHeight="1" spans="7:7">
      <c r="G5652" s="262" t="str">
        <f t="shared" si="94"/>
        <v/>
      </c>
    </row>
    <row r="5653" s="67" customFormat="1" customHeight="1" spans="7:7">
      <c r="G5653" s="262" t="str">
        <f t="shared" si="94"/>
        <v/>
      </c>
    </row>
    <row r="5654" s="67" customFormat="1" customHeight="1" spans="7:7">
      <c r="G5654" s="262" t="str">
        <f t="shared" si="94"/>
        <v/>
      </c>
    </row>
    <row r="5655" s="67" customFormat="1" customHeight="1" spans="7:7">
      <c r="G5655" s="262" t="str">
        <f t="shared" si="94"/>
        <v/>
      </c>
    </row>
    <row r="5656" s="67" customFormat="1" customHeight="1" spans="7:7">
      <c r="G5656" s="262" t="str">
        <f t="shared" si="94"/>
        <v/>
      </c>
    </row>
    <row r="5657" s="67" customFormat="1" customHeight="1" spans="7:7">
      <c r="G5657" s="262" t="str">
        <f t="shared" si="94"/>
        <v/>
      </c>
    </row>
    <row r="5658" s="67" customFormat="1" customHeight="1" spans="7:7">
      <c r="G5658" s="262" t="str">
        <f t="shared" si="94"/>
        <v/>
      </c>
    </row>
    <row r="5659" s="67" customFormat="1" customHeight="1" spans="7:7">
      <c r="G5659" s="262" t="str">
        <f t="shared" si="94"/>
        <v/>
      </c>
    </row>
    <row r="5660" s="67" customFormat="1" customHeight="1" spans="7:7">
      <c r="G5660" s="262" t="str">
        <f t="shared" si="94"/>
        <v/>
      </c>
    </row>
    <row r="5661" s="67" customFormat="1" customHeight="1" spans="7:7">
      <c r="G5661" s="262" t="str">
        <f t="shared" si="94"/>
        <v/>
      </c>
    </row>
    <row r="5662" s="67" customFormat="1" customHeight="1" spans="7:7">
      <c r="G5662" s="262" t="str">
        <f t="shared" si="94"/>
        <v/>
      </c>
    </row>
    <row r="5663" s="67" customFormat="1" customHeight="1" spans="7:7">
      <c r="G5663" s="262" t="str">
        <f t="shared" si="94"/>
        <v/>
      </c>
    </row>
    <row r="5664" s="67" customFormat="1" customHeight="1" spans="7:7">
      <c r="G5664" s="262" t="str">
        <f t="shared" si="94"/>
        <v/>
      </c>
    </row>
    <row r="5665" s="67" customFormat="1" customHeight="1" spans="7:7">
      <c r="G5665" s="262" t="str">
        <f t="shared" si="94"/>
        <v/>
      </c>
    </row>
    <row r="5666" s="67" customFormat="1" customHeight="1" spans="7:7">
      <c r="G5666" s="262" t="str">
        <f t="shared" si="94"/>
        <v/>
      </c>
    </row>
    <row r="5667" s="67" customFormat="1" customHeight="1" spans="7:7">
      <c r="G5667" s="262" t="str">
        <f t="shared" si="94"/>
        <v/>
      </c>
    </row>
    <row r="5668" s="67" customFormat="1" customHeight="1" spans="7:7">
      <c r="G5668" s="262" t="str">
        <f t="shared" si="94"/>
        <v/>
      </c>
    </row>
    <row r="5669" s="67" customFormat="1" customHeight="1" spans="7:7">
      <c r="G5669" s="262" t="str">
        <f t="shared" si="94"/>
        <v/>
      </c>
    </row>
    <row r="5670" s="67" customFormat="1" customHeight="1" spans="7:7">
      <c r="G5670" s="262" t="str">
        <f t="shared" si="94"/>
        <v/>
      </c>
    </row>
    <row r="5671" s="67" customFormat="1" customHeight="1" spans="7:7">
      <c r="G5671" s="262" t="str">
        <f t="shared" si="94"/>
        <v/>
      </c>
    </row>
    <row r="5672" s="67" customFormat="1" customHeight="1" spans="7:7">
      <c r="G5672" s="262" t="str">
        <f t="shared" si="94"/>
        <v/>
      </c>
    </row>
    <row r="5673" s="67" customFormat="1" customHeight="1" spans="7:7">
      <c r="G5673" s="262" t="str">
        <f t="shared" si="94"/>
        <v/>
      </c>
    </row>
    <row r="5674" s="67" customFormat="1" customHeight="1" spans="7:7">
      <c r="G5674" s="262" t="str">
        <f t="shared" si="94"/>
        <v/>
      </c>
    </row>
    <row r="5675" s="67" customFormat="1" customHeight="1" spans="7:7">
      <c r="G5675" s="262" t="str">
        <f t="shared" si="94"/>
        <v/>
      </c>
    </row>
    <row r="5676" s="67" customFormat="1" customHeight="1" spans="7:7">
      <c r="G5676" s="262" t="str">
        <f t="shared" si="94"/>
        <v/>
      </c>
    </row>
    <row r="5677" s="67" customFormat="1" customHeight="1" spans="7:7">
      <c r="G5677" s="262" t="str">
        <f t="shared" si="94"/>
        <v/>
      </c>
    </row>
    <row r="5678" s="67" customFormat="1" customHeight="1" spans="7:7">
      <c r="G5678" s="262" t="str">
        <f t="shared" si="94"/>
        <v/>
      </c>
    </row>
    <row r="5679" s="67" customFormat="1" customHeight="1" spans="7:7">
      <c r="G5679" s="262" t="str">
        <f t="shared" si="94"/>
        <v/>
      </c>
    </row>
    <row r="5680" s="67" customFormat="1" customHeight="1" spans="7:7">
      <c r="G5680" s="262" t="str">
        <f t="shared" si="94"/>
        <v/>
      </c>
    </row>
    <row r="5681" s="67" customFormat="1" customHeight="1" spans="7:7">
      <c r="G5681" s="262" t="str">
        <f t="shared" si="94"/>
        <v/>
      </c>
    </row>
    <row r="5682" s="67" customFormat="1" customHeight="1" spans="7:7">
      <c r="G5682" s="262" t="str">
        <f t="shared" si="94"/>
        <v/>
      </c>
    </row>
    <row r="5683" s="67" customFormat="1" customHeight="1" spans="7:7">
      <c r="G5683" s="262" t="str">
        <f t="shared" si="94"/>
        <v/>
      </c>
    </row>
    <row r="5684" s="67" customFormat="1" customHeight="1" spans="7:7">
      <c r="G5684" s="262" t="str">
        <f t="shared" si="94"/>
        <v/>
      </c>
    </row>
    <row r="5685" s="67" customFormat="1" customHeight="1" spans="7:7">
      <c r="G5685" s="262" t="str">
        <f t="shared" si="94"/>
        <v/>
      </c>
    </row>
    <row r="5686" s="67" customFormat="1" customHeight="1" spans="7:7">
      <c r="G5686" s="262" t="str">
        <f t="shared" si="94"/>
        <v/>
      </c>
    </row>
    <row r="5687" s="67" customFormat="1" customHeight="1" spans="7:7">
      <c r="G5687" s="262" t="str">
        <f t="shared" si="94"/>
        <v/>
      </c>
    </row>
    <row r="5688" s="67" customFormat="1" customHeight="1" spans="7:7">
      <c r="G5688" s="262" t="str">
        <f t="shared" si="94"/>
        <v/>
      </c>
    </row>
    <row r="5689" s="67" customFormat="1" customHeight="1" spans="7:7">
      <c r="G5689" s="262" t="str">
        <f t="shared" si="94"/>
        <v/>
      </c>
    </row>
    <row r="5690" s="67" customFormat="1" customHeight="1" spans="7:7">
      <c r="G5690" s="262" t="str">
        <f t="shared" si="94"/>
        <v/>
      </c>
    </row>
    <row r="5691" s="67" customFormat="1" customHeight="1" spans="7:7">
      <c r="G5691" s="262" t="str">
        <f t="shared" si="94"/>
        <v/>
      </c>
    </row>
    <row r="5692" s="67" customFormat="1" customHeight="1" spans="7:7">
      <c r="G5692" s="262" t="str">
        <f t="shared" si="94"/>
        <v/>
      </c>
    </row>
    <row r="5693" s="67" customFormat="1" customHeight="1" spans="7:7">
      <c r="G5693" s="262" t="str">
        <f t="shared" si="94"/>
        <v/>
      </c>
    </row>
    <row r="5694" s="67" customFormat="1" customHeight="1" spans="7:7">
      <c r="G5694" s="262" t="str">
        <f t="shared" si="94"/>
        <v/>
      </c>
    </row>
    <row r="5695" s="67" customFormat="1" customHeight="1" spans="7:7">
      <c r="G5695" s="262" t="str">
        <f t="shared" si="94"/>
        <v/>
      </c>
    </row>
    <row r="5696" s="67" customFormat="1" customHeight="1" spans="7:7">
      <c r="G5696" s="262" t="str">
        <f t="shared" si="94"/>
        <v/>
      </c>
    </row>
    <row r="5697" s="67" customFormat="1" customHeight="1" spans="7:7">
      <c r="G5697" s="262" t="str">
        <f t="shared" si="94"/>
        <v/>
      </c>
    </row>
    <row r="5698" s="67" customFormat="1" customHeight="1" spans="7:7">
      <c r="G5698" s="262" t="str">
        <f t="shared" ref="G5698:G5761" si="95">IF(H5698="","",IF(H5698=I5698,H5698,_xlfn.CONCAT(H5698,"-",I5698)))</f>
        <v/>
      </c>
    </row>
    <row r="5699" s="67" customFormat="1" customHeight="1" spans="7:7">
      <c r="G5699" s="262" t="str">
        <f t="shared" si="95"/>
        <v/>
      </c>
    </row>
    <row r="5700" s="67" customFormat="1" customHeight="1" spans="7:7">
      <c r="G5700" s="262" t="str">
        <f t="shared" si="95"/>
        <v/>
      </c>
    </row>
    <row r="5701" s="67" customFormat="1" customHeight="1" spans="7:7">
      <c r="G5701" s="262" t="str">
        <f t="shared" si="95"/>
        <v/>
      </c>
    </row>
    <row r="5702" s="67" customFormat="1" customHeight="1" spans="7:7">
      <c r="G5702" s="262" t="str">
        <f t="shared" si="95"/>
        <v/>
      </c>
    </row>
    <row r="5703" s="67" customFormat="1" customHeight="1" spans="7:7">
      <c r="G5703" s="262" t="str">
        <f t="shared" si="95"/>
        <v/>
      </c>
    </row>
    <row r="5704" s="67" customFormat="1" customHeight="1" spans="7:7">
      <c r="G5704" s="262" t="str">
        <f t="shared" si="95"/>
        <v/>
      </c>
    </row>
    <row r="5705" s="67" customFormat="1" customHeight="1" spans="7:7">
      <c r="G5705" s="262" t="str">
        <f t="shared" si="95"/>
        <v/>
      </c>
    </row>
    <row r="5706" s="67" customFormat="1" customHeight="1" spans="7:7">
      <c r="G5706" s="262" t="str">
        <f t="shared" si="95"/>
        <v/>
      </c>
    </row>
    <row r="5707" s="67" customFormat="1" customHeight="1" spans="7:7">
      <c r="G5707" s="262" t="str">
        <f t="shared" si="95"/>
        <v/>
      </c>
    </row>
    <row r="5708" s="67" customFormat="1" customHeight="1" spans="7:7">
      <c r="G5708" s="262" t="str">
        <f t="shared" si="95"/>
        <v/>
      </c>
    </row>
    <row r="5709" s="67" customFormat="1" customHeight="1" spans="7:7">
      <c r="G5709" s="262" t="str">
        <f t="shared" si="95"/>
        <v/>
      </c>
    </row>
    <row r="5710" s="67" customFormat="1" customHeight="1" spans="7:7">
      <c r="G5710" s="262" t="str">
        <f t="shared" si="95"/>
        <v/>
      </c>
    </row>
    <row r="5711" s="67" customFormat="1" customHeight="1" spans="7:7">
      <c r="G5711" s="262" t="str">
        <f t="shared" si="95"/>
        <v/>
      </c>
    </row>
    <row r="5712" s="67" customFormat="1" customHeight="1" spans="7:7">
      <c r="G5712" s="262" t="str">
        <f t="shared" si="95"/>
        <v/>
      </c>
    </row>
    <row r="5713" s="67" customFormat="1" customHeight="1" spans="7:7">
      <c r="G5713" s="262" t="str">
        <f t="shared" si="95"/>
        <v/>
      </c>
    </row>
    <row r="5714" s="67" customFormat="1" customHeight="1" spans="7:7">
      <c r="G5714" s="262" t="str">
        <f t="shared" si="95"/>
        <v/>
      </c>
    </row>
    <row r="5715" s="67" customFormat="1" customHeight="1" spans="7:7">
      <c r="G5715" s="262" t="str">
        <f t="shared" si="95"/>
        <v/>
      </c>
    </row>
    <row r="5716" s="67" customFormat="1" customHeight="1" spans="7:7">
      <c r="G5716" s="262" t="str">
        <f t="shared" si="95"/>
        <v/>
      </c>
    </row>
    <row r="5717" s="67" customFormat="1" customHeight="1" spans="7:7">
      <c r="G5717" s="262" t="str">
        <f t="shared" si="95"/>
        <v/>
      </c>
    </row>
    <row r="5718" s="67" customFormat="1" customHeight="1" spans="7:7">
      <c r="G5718" s="262" t="str">
        <f t="shared" si="95"/>
        <v/>
      </c>
    </row>
    <row r="5719" s="67" customFormat="1" customHeight="1" spans="7:7">
      <c r="G5719" s="262" t="str">
        <f t="shared" si="95"/>
        <v/>
      </c>
    </row>
    <row r="5720" s="67" customFormat="1" customHeight="1" spans="7:7">
      <c r="G5720" s="262" t="str">
        <f t="shared" si="95"/>
        <v/>
      </c>
    </row>
    <row r="5721" s="67" customFormat="1" customHeight="1" spans="7:7">
      <c r="G5721" s="262" t="str">
        <f t="shared" si="95"/>
        <v/>
      </c>
    </row>
    <row r="5722" s="67" customFormat="1" customHeight="1" spans="7:7">
      <c r="G5722" s="262" t="str">
        <f t="shared" si="95"/>
        <v/>
      </c>
    </row>
    <row r="5723" s="67" customFormat="1" customHeight="1" spans="7:7">
      <c r="G5723" s="262" t="str">
        <f t="shared" si="95"/>
        <v/>
      </c>
    </row>
    <row r="5724" s="67" customFormat="1" customHeight="1" spans="7:7">
      <c r="G5724" s="262" t="str">
        <f t="shared" si="95"/>
        <v/>
      </c>
    </row>
    <row r="5725" s="67" customFormat="1" customHeight="1" spans="7:7">
      <c r="G5725" s="262" t="str">
        <f t="shared" si="95"/>
        <v/>
      </c>
    </row>
    <row r="5726" s="67" customFormat="1" customHeight="1" spans="7:7">
      <c r="G5726" s="262" t="str">
        <f t="shared" si="95"/>
        <v/>
      </c>
    </row>
    <row r="5727" s="67" customFormat="1" customHeight="1" spans="7:7">
      <c r="G5727" s="262" t="str">
        <f t="shared" si="95"/>
        <v/>
      </c>
    </row>
    <row r="5728" s="67" customFormat="1" customHeight="1" spans="7:7">
      <c r="G5728" s="262" t="str">
        <f t="shared" si="95"/>
        <v/>
      </c>
    </row>
    <row r="5729" s="67" customFormat="1" customHeight="1" spans="7:7">
      <c r="G5729" s="262" t="str">
        <f t="shared" si="95"/>
        <v/>
      </c>
    </row>
    <row r="5730" s="67" customFormat="1" customHeight="1" spans="7:7">
      <c r="G5730" s="262" t="str">
        <f t="shared" si="95"/>
        <v/>
      </c>
    </row>
    <row r="5731" s="67" customFormat="1" customHeight="1" spans="7:7">
      <c r="G5731" s="262" t="str">
        <f t="shared" si="95"/>
        <v/>
      </c>
    </row>
    <row r="5732" s="67" customFormat="1" customHeight="1" spans="7:7">
      <c r="G5732" s="262" t="str">
        <f t="shared" si="95"/>
        <v/>
      </c>
    </row>
    <row r="5733" s="67" customFormat="1" customHeight="1" spans="7:7">
      <c r="G5733" s="262" t="str">
        <f t="shared" si="95"/>
        <v/>
      </c>
    </row>
    <row r="5734" s="67" customFormat="1" customHeight="1" spans="7:7">
      <c r="G5734" s="262" t="str">
        <f t="shared" si="95"/>
        <v/>
      </c>
    </row>
    <row r="5735" s="67" customFormat="1" customHeight="1" spans="7:7">
      <c r="G5735" s="262" t="str">
        <f t="shared" si="95"/>
        <v/>
      </c>
    </row>
    <row r="5736" s="67" customFormat="1" customHeight="1" spans="7:7">
      <c r="G5736" s="262" t="str">
        <f t="shared" si="95"/>
        <v/>
      </c>
    </row>
    <row r="5737" s="67" customFormat="1" customHeight="1" spans="7:7">
      <c r="G5737" s="262" t="str">
        <f t="shared" si="95"/>
        <v/>
      </c>
    </row>
    <row r="5738" s="67" customFormat="1" customHeight="1" spans="7:7">
      <c r="G5738" s="262" t="str">
        <f t="shared" si="95"/>
        <v/>
      </c>
    </row>
    <row r="5739" s="67" customFormat="1" customHeight="1" spans="7:7">
      <c r="G5739" s="262" t="str">
        <f t="shared" si="95"/>
        <v/>
      </c>
    </row>
    <row r="5740" s="67" customFormat="1" customHeight="1" spans="7:7">
      <c r="G5740" s="262" t="str">
        <f t="shared" si="95"/>
        <v/>
      </c>
    </row>
    <row r="5741" s="67" customFormat="1" customHeight="1" spans="7:7">
      <c r="G5741" s="262" t="str">
        <f t="shared" si="95"/>
        <v/>
      </c>
    </row>
    <row r="5742" s="67" customFormat="1" customHeight="1" spans="7:7">
      <c r="G5742" s="262" t="str">
        <f t="shared" si="95"/>
        <v/>
      </c>
    </row>
    <row r="5743" s="67" customFormat="1" customHeight="1" spans="7:7">
      <c r="G5743" s="262" t="str">
        <f t="shared" si="95"/>
        <v/>
      </c>
    </row>
    <row r="5744" s="67" customFormat="1" customHeight="1" spans="7:7">
      <c r="G5744" s="262" t="str">
        <f t="shared" si="95"/>
        <v/>
      </c>
    </row>
    <row r="5745" s="67" customFormat="1" customHeight="1" spans="7:7">
      <c r="G5745" s="262" t="str">
        <f t="shared" si="95"/>
        <v/>
      </c>
    </row>
    <row r="5746" s="67" customFormat="1" customHeight="1" spans="7:7">
      <c r="G5746" s="262" t="str">
        <f t="shared" si="95"/>
        <v/>
      </c>
    </row>
    <row r="5747" s="67" customFormat="1" customHeight="1" spans="7:7">
      <c r="G5747" s="262" t="str">
        <f t="shared" si="95"/>
        <v/>
      </c>
    </row>
    <row r="5748" s="67" customFormat="1" customHeight="1" spans="7:7">
      <c r="G5748" s="262" t="str">
        <f t="shared" si="95"/>
        <v/>
      </c>
    </row>
    <row r="5749" s="67" customFormat="1" customHeight="1" spans="7:7">
      <c r="G5749" s="262" t="str">
        <f t="shared" si="95"/>
        <v/>
      </c>
    </row>
    <row r="5750" s="67" customFormat="1" customHeight="1" spans="7:7">
      <c r="G5750" s="262" t="str">
        <f t="shared" si="95"/>
        <v/>
      </c>
    </row>
    <row r="5751" s="67" customFormat="1" customHeight="1" spans="7:7">
      <c r="G5751" s="262" t="str">
        <f t="shared" si="95"/>
        <v/>
      </c>
    </row>
    <row r="5752" s="67" customFormat="1" customHeight="1" spans="7:7">
      <c r="G5752" s="262" t="str">
        <f t="shared" si="95"/>
        <v/>
      </c>
    </row>
    <row r="5753" s="67" customFormat="1" customHeight="1" spans="7:7">
      <c r="G5753" s="262" t="str">
        <f t="shared" si="95"/>
        <v/>
      </c>
    </row>
    <row r="5754" s="67" customFormat="1" customHeight="1" spans="7:7">
      <c r="G5754" s="262" t="str">
        <f t="shared" si="95"/>
        <v/>
      </c>
    </row>
    <row r="5755" s="67" customFormat="1" customHeight="1" spans="7:7">
      <c r="G5755" s="262" t="str">
        <f t="shared" si="95"/>
        <v/>
      </c>
    </row>
    <row r="5756" s="67" customFormat="1" customHeight="1" spans="7:7">
      <c r="G5756" s="262" t="str">
        <f t="shared" si="95"/>
        <v/>
      </c>
    </row>
    <row r="5757" s="67" customFormat="1" customHeight="1" spans="7:7">
      <c r="G5757" s="262" t="str">
        <f t="shared" si="95"/>
        <v/>
      </c>
    </row>
    <row r="5758" s="67" customFormat="1" customHeight="1" spans="7:7">
      <c r="G5758" s="262" t="str">
        <f t="shared" si="95"/>
        <v/>
      </c>
    </row>
    <row r="5759" s="67" customFormat="1" customHeight="1" spans="7:7">
      <c r="G5759" s="262" t="str">
        <f t="shared" si="95"/>
        <v/>
      </c>
    </row>
    <row r="5760" s="67" customFormat="1" customHeight="1" spans="7:7">
      <c r="G5760" s="262" t="str">
        <f t="shared" si="95"/>
        <v/>
      </c>
    </row>
    <row r="5761" s="67" customFormat="1" customHeight="1" spans="7:7">
      <c r="G5761" s="262" t="str">
        <f t="shared" si="95"/>
        <v/>
      </c>
    </row>
    <row r="5762" s="67" customFormat="1" customHeight="1" spans="7:7">
      <c r="G5762" s="262" t="str">
        <f t="shared" ref="G5762:G5825" si="96">IF(H5762="","",IF(H5762=I5762,H5762,_xlfn.CONCAT(H5762,"-",I5762)))</f>
        <v/>
      </c>
    </row>
    <row r="5763" s="67" customFormat="1" customHeight="1" spans="7:7">
      <c r="G5763" s="262" t="str">
        <f t="shared" si="96"/>
        <v/>
      </c>
    </row>
    <row r="5764" s="67" customFormat="1" customHeight="1" spans="7:7">
      <c r="G5764" s="262" t="str">
        <f t="shared" si="96"/>
        <v/>
      </c>
    </row>
    <row r="5765" s="67" customFormat="1" customHeight="1" spans="7:7">
      <c r="G5765" s="262" t="str">
        <f t="shared" si="96"/>
        <v/>
      </c>
    </row>
    <row r="5766" s="67" customFormat="1" customHeight="1" spans="7:7">
      <c r="G5766" s="262" t="str">
        <f t="shared" si="96"/>
        <v/>
      </c>
    </row>
    <row r="5767" s="67" customFormat="1" customHeight="1" spans="7:7">
      <c r="G5767" s="262" t="str">
        <f t="shared" si="96"/>
        <v/>
      </c>
    </row>
    <row r="5768" s="67" customFormat="1" customHeight="1" spans="7:7">
      <c r="G5768" s="262" t="str">
        <f t="shared" si="96"/>
        <v/>
      </c>
    </row>
    <row r="5769" s="67" customFormat="1" customHeight="1" spans="7:7">
      <c r="G5769" s="262" t="str">
        <f t="shared" si="96"/>
        <v/>
      </c>
    </row>
    <row r="5770" s="67" customFormat="1" customHeight="1" spans="7:7">
      <c r="G5770" s="262" t="str">
        <f t="shared" si="96"/>
        <v/>
      </c>
    </row>
    <row r="5771" s="67" customFormat="1" customHeight="1" spans="7:7">
      <c r="G5771" s="262" t="str">
        <f t="shared" si="96"/>
        <v/>
      </c>
    </row>
    <row r="5772" s="67" customFormat="1" customHeight="1" spans="7:7">
      <c r="G5772" s="262" t="str">
        <f t="shared" si="96"/>
        <v/>
      </c>
    </row>
    <row r="5773" s="67" customFormat="1" customHeight="1" spans="7:7">
      <c r="G5773" s="262" t="str">
        <f t="shared" si="96"/>
        <v/>
      </c>
    </row>
    <row r="5774" s="67" customFormat="1" customHeight="1" spans="7:7">
      <c r="G5774" s="262" t="str">
        <f t="shared" si="96"/>
        <v/>
      </c>
    </row>
    <row r="5775" s="67" customFormat="1" customHeight="1" spans="7:7">
      <c r="G5775" s="262" t="str">
        <f t="shared" si="96"/>
        <v/>
      </c>
    </row>
    <row r="5776" s="67" customFormat="1" customHeight="1" spans="7:7">
      <c r="G5776" s="262" t="str">
        <f t="shared" si="96"/>
        <v/>
      </c>
    </row>
    <row r="5777" s="67" customFormat="1" customHeight="1" spans="7:7">
      <c r="G5777" s="262" t="str">
        <f t="shared" si="96"/>
        <v/>
      </c>
    </row>
    <row r="5778" s="67" customFormat="1" customHeight="1" spans="7:7">
      <c r="G5778" s="262" t="str">
        <f t="shared" si="96"/>
        <v/>
      </c>
    </row>
    <row r="5779" s="67" customFormat="1" customHeight="1" spans="7:7">
      <c r="G5779" s="262" t="str">
        <f t="shared" si="96"/>
        <v/>
      </c>
    </row>
    <row r="5780" s="67" customFormat="1" customHeight="1" spans="7:7">
      <c r="G5780" s="262" t="str">
        <f t="shared" si="96"/>
        <v/>
      </c>
    </row>
    <row r="5781" s="67" customFormat="1" customHeight="1" spans="7:7">
      <c r="G5781" s="262" t="str">
        <f t="shared" si="96"/>
        <v/>
      </c>
    </row>
    <row r="5782" s="67" customFormat="1" customHeight="1" spans="7:7">
      <c r="G5782" s="262" t="str">
        <f t="shared" si="96"/>
        <v/>
      </c>
    </row>
    <row r="5783" s="67" customFormat="1" customHeight="1" spans="7:7">
      <c r="G5783" s="262" t="str">
        <f t="shared" si="96"/>
        <v/>
      </c>
    </row>
    <row r="5784" s="67" customFormat="1" customHeight="1" spans="7:7">
      <c r="G5784" s="262" t="str">
        <f t="shared" si="96"/>
        <v/>
      </c>
    </row>
    <row r="5785" s="67" customFormat="1" customHeight="1" spans="7:7">
      <c r="G5785" s="262" t="str">
        <f t="shared" si="96"/>
        <v/>
      </c>
    </row>
    <row r="5786" s="67" customFormat="1" customHeight="1" spans="7:7">
      <c r="G5786" s="262" t="str">
        <f t="shared" si="96"/>
        <v/>
      </c>
    </row>
    <row r="5787" s="67" customFormat="1" customHeight="1" spans="7:7">
      <c r="G5787" s="262" t="str">
        <f t="shared" si="96"/>
        <v/>
      </c>
    </row>
    <row r="5788" s="67" customFormat="1" customHeight="1" spans="7:7">
      <c r="G5788" s="262" t="str">
        <f t="shared" si="96"/>
        <v/>
      </c>
    </row>
    <row r="5789" s="67" customFormat="1" customHeight="1" spans="7:7">
      <c r="G5789" s="262" t="str">
        <f t="shared" si="96"/>
        <v/>
      </c>
    </row>
    <row r="5790" s="67" customFormat="1" customHeight="1" spans="7:7">
      <c r="G5790" s="262" t="str">
        <f t="shared" si="96"/>
        <v/>
      </c>
    </row>
    <row r="5791" s="67" customFormat="1" customHeight="1" spans="7:7">
      <c r="G5791" s="262" t="str">
        <f t="shared" si="96"/>
        <v/>
      </c>
    </row>
    <row r="5792" s="67" customFormat="1" customHeight="1" spans="7:7">
      <c r="G5792" s="262" t="str">
        <f t="shared" si="96"/>
        <v/>
      </c>
    </row>
    <row r="5793" s="67" customFormat="1" customHeight="1" spans="7:7">
      <c r="G5793" s="262" t="str">
        <f t="shared" si="96"/>
        <v/>
      </c>
    </row>
    <row r="5794" s="67" customFormat="1" customHeight="1" spans="7:7">
      <c r="G5794" s="262" t="str">
        <f t="shared" si="96"/>
        <v/>
      </c>
    </row>
    <row r="5795" s="67" customFormat="1" customHeight="1" spans="7:7">
      <c r="G5795" s="262" t="str">
        <f t="shared" si="96"/>
        <v/>
      </c>
    </row>
    <row r="5796" s="67" customFormat="1" customHeight="1" spans="7:7">
      <c r="G5796" s="262" t="str">
        <f t="shared" si="96"/>
        <v/>
      </c>
    </row>
    <row r="5797" s="67" customFormat="1" customHeight="1" spans="7:7">
      <c r="G5797" s="262" t="str">
        <f t="shared" si="96"/>
        <v/>
      </c>
    </row>
    <row r="5798" s="67" customFormat="1" customHeight="1" spans="7:7">
      <c r="G5798" s="262" t="str">
        <f t="shared" si="96"/>
        <v/>
      </c>
    </row>
    <row r="5799" s="67" customFormat="1" customHeight="1" spans="7:7">
      <c r="G5799" s="262" t="str">
        <f t="shared" si="96"/>
        <v/>
      </c>
    </row>
    <row r="5800" s="67" customFormat="1" customHeight="1" spans="7:7">
      <c r="G5800" s="262" t="str">
        <f t="shared" si="96"/>
        <v/>
      </c>
    </row>
    <row r="5801" s="67" customFormat="1" customHeight="1" spans="7:7">
      <c r="G5801" s="262" t="str">
        <f t="shared" si="96"/>
        <v/>
      </c>
    </row>
    <row r="5802" s="67" customFormat="1" customHeight="1" spans="7:7">
      <c r="G5802" s="262" t="str">
        <f t="shared" si="96"/>
        <v/>
      </c>
    </row>
    <row r="5803" s="67" customFormat="1" customHeight="1" spans="7:7">
      <c r="G5803" s="262" t="str">
        <f t="shared" si="96"/>
        <v/>
      </c>
    </row>
    <row r="5804" s="67" customFormat="1" customHeight="1" spans="7:7">
      <c r="G5804" s="262" t="str">
        <f t="shared" si="96"/>
        <v/>
      </c>
    </row>
    <row r="5805" s="67" customFormat="1" customHeight="1" spans="7:7">
      <c r="G5805" s="262" t="str">
        <f t="shared" si="96"/>
        <v/>
      </c>
    </row>
    <row r="5806" s="67" customFormat="1" customHeight="1" spans="7:7">
      <c r="G5806" s="262" t="str">
        <f t="shared" si="96"/>
        <v/>
      </c>
    </row>
    <row r="5807" s="67" customFormat="1" customHeight="1" spans="7:7">
      <c r="G5807" s="262" t="str">
        <f t="shared" si="96"/>
        <v/>
      </c>
    </row>
    <row r="5808" s="67" customFormat="1" customHeight="1" spans="7:7">
      <c r="G5808" s="262" t="str">
        <f t="shared" si="96"/>
        <v/>
      </c>
    </row>
    <row r="5809" s="67" customFormat="1" customHeight="1" spans="7:7">
      <c r="G5809" s="262" t="str">
        <f t="shared" si="96"/>
        <v/>
      </c>
    </row>
    <row r="5810" s="67" customFormat="1" customHeight="1" spans="7:7">
      <c r="G5810" s="262" t="str">
        <f t="shared" si="96"/>
        <v/>
      </c>
    </row>
    <row r="5811" s="67" customFormat="1" customHeight="1" spans="7:7">
      <c r="G5811" s="262" t="str">
        <f t="shared" si="96"/>
        <v/>
      </c>
    </row>
    <row r="5812" s="67" customFormat="1" customHeight="1" spans="7:7">
      <c r="G5812" s="262" t="str">
        <f t="shared" si="96"/>
        <v/>
      </c>
    </row>
    <row r="5813" s="67" customFormat="1" customHeight="1" spans="7:7">
      <c r="G5813" s="262" t="str">
        <f t="shared" si="96"/>
        <v/>
      </c>
    </row>
    <row r="5814" s="67" customFormat="1" customHeight="1" spans="7:7">
      <c r="G5814" s="262" t="str">
        <f t="shared" si="96"/>
        <v/>
      </c>
    </row>
    <row r="5815" s="67" customFormat="1" customHeight="1" spans="7:7">
      <c r="G5815" s="262" t="str">
        <f t="shared" si="96"/>
        <v/>
      </c>
    </row>
    <row r="5816" s="67" customFormat="1" customHeight="1" spans="7:7">
      <c r="G5816" s="262" t="str">
        <f t="shared" si="96"/>
        <v/>
      </c>
    </row>
    <row r="5817" s="67" customFormat="1" customHeight="1" spans="7:7">
      <c r="G5817" s="262" t="str">
        <f t="shared" si="96"/>
        <v/>
      </c>
    </row>
    <row r="5818" s="67" customFormat="1" customHeight="1" spans="7:7">
      <c r="G5818" s="262" t="str">
        <f t="shared" si="96"/>
        <v/>
      </c>
    </row>
    <row r="5819" s="67" customFormat="1" customHeight="1" spans="7:7">
      <c r="G5819" s="262" t="str">
        <f t="shared" si="96"/>
        <v/>
      </c>
    </row>
    <row r="5820" s="67" customFormat="1" customHeight="1" spans="7:7">
      <c r="G5820" s="262" t="str">
        <f t="shared" si="96"/>
        <v/>
      </c>
    </row>
    <row r="5821" s="67" customFormat="1" customHeight="1" spans="7:7">
      <c r="G5821" s="262" t="str">
        <f t="shared" si="96"/>
        <v/>
      </c>
    </row>
    <row r="5822" s="67" customFormat="1" customHeight="1" spans="7:7">
      <c r="G5822" s="262" t="str">
        <f t="shared" si="96"/>
        <v/>
      </c>
    </row>
    <row r="5823" s="67" customFormat="1" customHeight="1" spans="7:7">
      <c r="G5823" s="262" t="str">
        <f t="shared" si="96"/>
        <v/>
      </c>
    </row>
    <row r="5824" s="67" customFormat="1" customHeight="1" spans="7:7">
      <c r="G5824" s="262" t="str">
        <f t="shared" si="96"/>
        <v/>
      </c>
    </row>
    <row r="5825" s="67" customFormat="1" customHeight="1" spans="7:7">
      <c r="G5825" s="262" t="str">
        <f t="shared" si="96"/>
        <v/>
      </c>
    </row>
    <row r="5826" s="67" customFormat="1" customHeight="1" spans="7:7">
      <c r="G5826" s="262" t="str">
        <f t="shared" ref="G5826:G5889" si="97">IF(H5826="","",IF(H5826=I5826,H5826,_xlfn.CONCAT(H5826,"-",I5826)))</f>
        <v/>
      </c>
    </row>
    <row r="5827" s="67" customFormat="1" customHeight="1" spans="7:7">
      <c r="G5827" s="262" t="str">
        <f t="shared" si="97"/>
        <v/>
      </c>
    </row>
    <row r="5828" s="67" customFormat="1" customHeight="1" spans="7:7">
      <c r="G5828" s="262" t="str">
        <f t="shared" si="97"/>
        <v/>
      </c>
    </row>
    <row r="5829" s="67" customFormat="1" customHeight="1" spans="7:7">
      <c r="G5829" s="262" t="str">
        <f t="shared" si="97"/>
        <v/>
      </c>
    </row>
    <row r="5830" s="67" customFormat="1" customHeight="1" spans="7:7">
      <c r="G5830" s="262" t="str">
        <f t="shared" si="97"/>
        <v/>
      </c>
    </row>
    <row r="5831" s="67" customFormat="1" customHeight="1" spans="7:7">
      <c r="G5831" s="262" t="str">
        <f t="shared" si="97"/>
        <v/>
      </c>
    </row>
    <row r="5832" s="67" customFormat="1" customHeight="1" spans="7:7">
      <c r="G5832" s="262" t="str">
        <f t="shared" si="97"/>
        <v/>
      </c>
    </row>
    <row r="5833" s="67" customFormat="1" customHeight="1" spans="7:7">
      <c r="G5833" s="262" t="str">
        <f t="shared" si="97"/>
        <v/>
      </c>
    </row>
    <row r="5834" s="67" customFormat="1" customHeight="1" spans="7:7">
      <c r="G5834" s="262" t="str">
        <f t="shared" si="97"/>
        <v/>
      </c>
    </row>
    <row r="5835" s="67" customFormat="1" customHeight="1" spans="7:7">
      <c r="G5835" s="262" t="str">
        <f t="shared" si="97"/>
        <v/>
      </c>
    </row>
    <row r="5836" s="67" customFormat="1" customHeight="1" spans="7:7">
      <c r="G5836" s="262" t="str">
        <f t="shared" si="97"/>
        <v/>
      </c>
    </row>
    <row r="5837" s="67" customFormat="1" customHeight="1" spans="7:7">
      <c r="G5837" s="262" t="str">
        <f t="shared" si="97"/>
        <v/>
      </c>
    </row>
    <row r="5838" s="67" customFormat="1" customHeight="1" spans="7:7">
      <c r="G5838" s="262" t="str">
        <f t="shared" si="97"/>
        <v/>
      </c>
    </row>
    <row r="5839" s="67" customFormat="1" customHeight="1" spans="7:7">
      <c r="G5839" s="262" t="str">
        <f t="shared" si="97"/>
        <v/>
      </c>
    </row>
    <row r="5840" s="67" customFormat="1" customHeight="1" spans="7:7">
      <c r="G5840" s="262" t="str">
        <f t="shared" si="97"/>
        <v/>
      </c>
    </row>
    <row r="5841" s="67" customFormat="1" customHeight="1" spans="7:7">
      <c r="G5841" s="262" t="str">
        <f t="shared" si="97"/>
        <v/>
      </c>
    </row>
    <row r="5842" s="67" customFormat="1" customHeight="1" spans="7:7">
      <c r="G5842" s="262" t="str">
        <f t="shared" si="97"/>
        <v/>
      </c>
    </row>
    <row r="5843" s="67" customFormat="1" customHeight="1" spans="7:7">
      <c r="G5843" s="262" t="str">
        <f t="shared" si="97"/>
        <v/>
      </c>
    </row>
    <row r="5844" s="67" customFormat="1" customHeight="1" spans="7:7">
      <c r="G5844" s="262" t="str">
        <f t="shared" si="97"/>
        <v/>
      </c>
    </row>
    <row r="5845" s="67" customFormat="1" customHeight="1" spans="7:7">
      <c r="G5845" s="262" t="str">
        <f t="shared" si="97"/>
        <v/>
      </c>
    </row>
    <row r="5846" s="67" customFormat="1" customHeight="1" spans="7:7">
      <c r="G5846" s="262" t="str">
        <f t="shared" si="97"/>
        <v/>
      </c>
    </row>
    <row r="5847" s="67" customFormat="1" customHeight="1" spans="7:7">
      <c r="G5847" s="262" t="str">
        <f t="shared" si="97"/>
        <v/>
      </c>
    </row>
    <row r="5848" s="67" customFormat="1" customHeight="1" spans="7:7">
      <c r="G5848" s="262" t="str">
        <f t="shared" si="97"/>
        <v/>
      </c>
    </row>
    <row r="5849" s="67" customFormat="1" customHeight="1" spans="7:7">
      <c r="G5849" s="262" t="str">
        <f t="shared" si="97"/>
        <v/>
      </c>
    </row>
    <row r="5850" s="67" customFormat="1" customHeight="1" spans="7:7">
      <c r="G5850" s="262" t="str">
        <f t="shared" si="97"/>
        <v/>
      </c>
    </row>
    <row r="5851" s="67" customFormat="1" customHeight="1" spans="7:7">
      <c r="G5851" s="262" t="str">
        <f t="shared" si="97"/>
        <v/>
      </c>
    </row>
    <row r="5852" s="67" customFormat="1" customHeight="1" spans="7:7">
      <c r="G5852" s="262" t="str">
        <f t="shared" si="97"/>
        <v/>
      </c>
    </row>
    <row r="5853" s="67" customFormat="1" customHeight="1" spans="7:7">
      <c r="G5853" s="262" t="str">
        <f t="shared" si="97"/>
        <v/>
      </c>
    </row>
    <row r="5854" s="67" customFormat="1" customHeight="1" spans="7:7">
      <c r="G5854" s="262" t="str">
        <f t="shared" si="97"/>
        <v/>
      </c>
    </row>
    <row r="5855" s="67" customFormat="1" customHeight="1" spans="7:7">
      <c r="G5855" s="262" t="str">
        <f t="shared" si="97"/>
        <v/>
      </c>
    </row>
    <row r="5856" s="67" customFormat="1" customHeight="1" spans="7:7">
      <c r="G5856" s="262" t="str">
        <f t="shared" si="97"/>
        <v/>
      </c>
    </row>
    <row r="5857" s="67" customFormat="1" customHeight="1" spans="7:7">
      <c r="G5857" s="262" t="str">
        <f t="shared" si="97"/>
        <v/>
      </c>
    </row>
    <row r="5858" s="67" customFormat="1" customHeight="1" spans="7:7">
      <c r="G5858" s="262" t="str">
        <f t="shared" si="97"/>
        <v/>
      </c>
    </row>
    <row r="5859" s="67" customFormat="1" customHeight="1" spans="7:7">
      <c r="G5859" s="262" t="str">
        <f t="shared" si="97"/>
        <v/>
      </c>
    </row>
    <row r="5860" s="67" customFormat="1" customHeight="1" spans="7:7">
      <c r="G5860" s="262" t="str">
        <f t="shared" si="97"/>
        <v/>
      </c>
    </row>
    <row r="5861" s="67" customFormat="1" customHeight="1" spans="7:7">
      <c r="G5861" s="262" t="str">
        <f t="shared" si="97"/>
        <v/>
      </c>
    </row>
    <row r="5862" s="67" customFormat="1" customHeight="1" spans="7:7">
      <c r="G5862" s="262" t="str">
        <f t="shared" si="97"/>
        <v/>
      </c>
    </row>
    <row r="5863" s="67" customFormat="1" customHeight="1" spans="7:7">
      <c r="G5863" s="262" t="str">
        <f t="shared" si="97"/>
        <v/>
      </c>
    </row>
    <row r="5864" s="67" customFormat="1" customHeight="1" spans="7:7">
      <c r="G5864" s="262" t="str">
        <f t="shared" si="97"/>
        <v/>
      </c>
    </row>
    <row r="5865" s="67" customFormat="1" customHeight="1" spans="7:7">
      <c r="G5865" s="262" t="str">
        <f t="shared" si="97"/>
        <v/>
      </c>
    </row>
    <row r="5866" s="67" customFormat="1" customHeight="1" spans="7:7">
      <c r="G5866" s="262" t="str">
        <f t="shared" si="97"/>
        <v/>
      </c>
    </row>
    <row r="5867" s="67" customFormat="1" customHeight="1" spans="7:7">
      <c r="G5867" s="262" t="str">
        <f t="shared" si="97"/>
        <v/>
      </c>
    </row>
    <row r="5868" s="67" customFormat="1" customHeight="1" spans="7:7">
      <c r="G5868" s="262" t="str">
        <f t="shared" si="97"/>
        <v/>
      </c>
    </row>
    <row r="5869" s="67" customFormat="1" customHeight="1" spans="7:7">
      <c r="G5869" s="262" t="str">
        <f t="shared" si="97"/>
        <v/>
      </c>
    </row>
    <row r="5870" s="67" customFormat="1" customHeight="1" spans="7:7">
      <c r="G5870" s="262" t="str">
        <f t="shared" si="97"/>
        <v/>
      </c>
    </row>
    <row r="5871" s="67" customFormat="1" customHeight="1" spans="7:7">
      <c r="G5871" s="262" t="str">
        <f t="shared" si="97"/>
        <v/>
      </c>
    </row>
    <row r="5872" s="67" customFormat="1" customHeight="1" spans="7:7">
      <c r="G5872" s="262" t="str">
        <f t="shared" si="97"/>
        <v/>
      </c>
    </row>
    <row r="5873" s="67" customFormat="1" customHeight="1" spans="7:7">
      <c r="G5873" s="262" t="str">
        <f t="shared" si="97"/>
        <v/>
      </c>
    </row>
    <row r="5874" s="67" customFormat="1" customHeight="1" spans="7:7">
      <c r="G5874" s="262" t="str">
        <f t="shared" si="97"/>
        <v/>
      </c>
    </row>
    <row r="5875" s="67" customFormat="1" customHeight="1" spans="7:7">
      <c r="G5875" s="262" t="str">
        <f t="shared" si="97"/>
        <v/>
      </c>
    </row>
    <row r="5876" s="67" customFormat="1" customHeight="1" spans="7:7">
      <c r="G5876" s="262" t="str">
        <f t="shared" si="97"/>
        <v/>
      </c>
    </row>
    <row r="5877" s="67" customFormat="1" customHeight="1" spans="7:7">
      <c r="G5877" s="262" t="str">
        <f t="shared" si="97"/>
        <v/>
      </c>
    </row>
    <row r="5878" s="67" customFormat="1" customHeight="1" spans="7:7">
      <c r="G5878" s="262" t="str">
        <f t="shared" si="97"/>
        <v/>
      </c>
    </row>
    <row r="5879" s="67" customFormat="1" customHeight="1" spans="7:7">
      <c r="G5879" s="262" t="str">
        <f t="shared" si="97"/>
        <v/>
      </c>
    </row>
    <row r="5880" s="67" customFormat="1" customHeight="1" spans="7:7">
      <c r="G5880" s="262" t="str">
        <f t="shared" si="97"/>
        <v/>
      </c>
    </row>
    <row r="5881" s="67" customFormat="1" customHeight="1" spans="7:7">
      <c r="G5881" s="262" t="str">
        <f t="shared" si="97"/>
        <v/>
      </c>
    </row>
    <row r="5882" s="67" customFormat="1" customHeight="1" spans="7:7">
      <c r="G5882" s="262" t="str">
        <f t="shared" si="97"/>
        <v/>
      </c>
    </row>
    <row r="5883" s="67" customFormat="1" customHeight="1" spans="7:7">
      <c r="G5883" s="262" t="str">
        <f t="shared" si="97"/>
        <v/>
      </c>
    </row>
    <row r="5884" s="67" customFormat="1" customHeight="1" spans="7:7">
      <c r="G5884" s="262" t="str">
        <f t="shared" si="97"/>
        <v/>
      </c>
    </row>
    <row r="5885" s="67" customFormat="1" customHeight="1" spans="7:7">
      <c r="G5885" s="262" t="str">
        <f t="shared" si="97"/>
        <v/>
      </c>
    </row>
    <row r="5886" s="67" customFormat="1" customHeight="1" spans="7:7">
      <c r="G5886" s="262" t="str">
        <f t="shared" si="97"/>
        <v/>
      </c>
    </row>
    <row r="5887" s="67" customFormat="1" customHeight="1" spans="7:7">
      <c r="G5887" s="262" t="str">
        <f t="shared" si="97"/>
        <v/>
      </c>
    </row>
    <row r="5888" s="67" customFormat="1" customHeight="1" spans="7:7">
      <c r="G5888" s="262" t="str">
        <f t="shared" si="97"/>
        <v/>
      </c>
    </row>
    <row r="5889" s="67" customFormat="1" customHeight="1" spans="7:7">
      <c r="G5889" s="262" t="str">
        <f t="shared" si="97"/>
        <v/>
      </c>
    </row>
    <row r="5890" s="67" customFormat="1" customHeight="1" spans="7:7">
      <c r="G5890" s="262" t="str">
        <f t="shared" ref="G5890:G5953" si="98">IF(H5890="","",IF(H5890=I5890,H5890,_xlfn.CONCAT(H5890,"-",I5890)))</f>
        <v/>
      </c>
    </row>
    <row r="5891" s="67" customFormat="1" customHeight="1" spans="7:7">
      <c r="G5891" s="262" t="str">
        <f t="shared" si="98"/>
        <v/>
      </c>
    </row>
    <row r="5892" s="67" customFormat="1" customHeight="1" spans="7:7">
      <c r="G5892" s="262" t="str">
        <f t="shared" si="98"/>
        <v/>
      </c>
    </row>
    <row r="5893" s="67" customFormat="1" customHeight="1" spans="7:7">
      <c r="G5893" s="262" t="str">
        <f t="shared" si="98"/>
        <v/>
      </c>
    </row>
    <row r="5894" s="67" customFormat="1" customHeight="1" spans="7:7">
      <c r="G5894" s="262" t="str">
        <f t="shared" si="98"/>
        <v/>
      </c>
    </row>
    <row r="5895" s="67" customFormat="1" customHeight="1" spans="7:7">
      <c r="G5895" s="262" t="str">
        <f t="shared" si="98"/>
        <v/>
      </c>
    </row>
    <row r="5896" s="67" customFormat="1" customHeight="1" spans="7:7">
      <c r="G5896" s="262" t="str">
        <f t="shared" si="98"/>
        <v/>
      </c>
    </row>
    <row r="5897" s="67" customFormat="1" customHeight="1" spans="7:7">
      <c r="G5897" s="262" t="str">
        <f t="shared" si="98"/>
        <v/>
      </c>
    </row>
    <row r="5898" s="67" customFormat="1" customHeight="1" spans="7:7">
      <c r="G5898" s="262" t="str">
        <f t="shared" si="98"/>
        <v/>
      </c>
    </row>
    <row r="5899" s="67" customFormat="1" customHeight="1" spans="7:7">
      <c r="G5899" s="262" t="str">
        <f t="shared" si="98"/>
        <v/>
      </c>
    </row>
    <row r="5900" s="67" customFormat="1" customHeight="1" spans="7:7">
      <c r="G5900" s="262" t="str">
        <f t="shared" si="98"/>
        <v/>
      </c>
    </row>
    <row r="5901" s="67" customFormat="1" customHeight="1" spans="7:7">
      <c r="G5901" s="262" t="str">
        <f t="shared" si="98"/>
        <v/>
      </c>
    </row>
    <row r="5902" s="67" customFormat="1" customHeight="1" spans="7:7">
      <c r="G5902" s="262" t="str">
        <f t="shared" si="98"/>
        <v/>
      </c>
    </row>
    <row r="5903" s="67" customFormat="1" customHeight="1" spans="7:7">
      <c r="G5903" s="262" t="str">
        <f t="shared" si="98"/>
        <v/>
      </c>
    </row>
    <row r="5904" s="67" customFormat="1" customHeight="1" spans="7:7">
      <c r="G5904" s="262" t="str">
        <f t="shared" si="98"/>
        <v/>
      </c>
    </row>
    <row r="5905" s="67" customFormat="1" customHeight="1" spans="7:7">
      <c r="G5905" s="262" t="str">
        <f t="shared" si="98"/>
        <v/>
      </c>
    </row>
    <row r="5906" s="67" customFormat="1" customHeight="1" spans="7:7">
      <c r="G5906" s="262" t="str">
        <f t="shared" si="98"/>
        <v/>
      </c>
    </row>
    <row r="5907" s="67" customFormat="1" customHeight="1" spans="7:7">
      <c r="G5907" s="262" t="str">
        <f t="shared" si="98"/>
        <v/>
      </c>
    </row>
    <row r="5908" s="67" customFormat="1" customHeight="1" spans="7:7">
      <c r="G5908" s="262" t="str">
        <f t="shared" si="98"/>
        <v/>
      </c>
    </row>
    <row r="5909" s="67" customFormat="1" customHeight="1" spans="7:7">
      <c r="G5909" s="262" t="str">
        <f t="shared" si="98"/>
        <v/>
      </c>
    </row>
    <row r="5910" s="67" customFormat="1" customHeight="1" spans="7:7">
      <c r="G5910" s="262" t="str">
        <f t="shared" si="98"/>
        <v/>
      </c>
    </row>
    <row r="5911" s="67" customFormat="1" customHeight="1" spans="7:7">
      <c r="G5911" s="262" t="str">
        <f t="shared" si="98"/>
        <v/>
      </c>
    </row>
    <row r="5912" s="67" customFormat="1" customHeight="1" spans="7:7">
      <c r="G5912" s="262" t="str">
        <f t="shared" si="98"/>
        <v/>
      </c>
    </row>
    <row r="5913" s="67" customFormat="1" customHeight="1" spans="7:7">
      <c r="G5913" s="262" t="str">
        <f t="shared" si="98"/>
        <v/>
      </c>
    </row>
    <row r="5914" s="67" customFormat="1" customHeight="1" spans="7:7">
      <c r="G5914" s="262" t="str">
        <f t="shared" si="98"/>
        <v/>
      </c>
    </row>
    <row r="5915" s="67" customFormat="1" customHeight="1" spans="7:7">
      <c r="G5915" s="262" t="str">
        <f t="shared" si="98"/>
        <v/>
      </c>
    </row>
    <row r="5916" s="67" customFormat="1" customHeight="1" spans="7:7">
      <c r="G5916" s="262" t="str">
        <f t="shared" si="98"/>
        <v/>
      </c>
    </row>
    <row r="5917" s="67" customFormat="1" customHeight="1" spans="7:7">
      <c r="G5917" s="262" t="str">
        <f t="shared" si="98"/>
        <v/>
      </c>
    </row>
    <row r="5918" s="67" customFormat="1" customHeight="1" spans="7:7">
      <c r="G5918" s="262" t="str">
        <f t="shared" si="98"/>
        <v/>
      </c>
    </row>
    <row r="5919" s="67" customFormat="1" customHeight="1" spans="7:7">
      <c r="G5919" s="262" t="str">
        <f t="shared" si="98"/>
        <v/>
      </c>
    </row>
    <row r="5920" s="67" customFormat="1" customHeight="1" spans="7:7">
      <c r="G5920" s="262" t="str">
        <f t="shared" si="98"/>
        <v/>
      </c>
    </row>
    <row r="5921" s="67" customFormat="1" customHeight="1" spans="7:7">
      <c r="G5921" s="262" t="str">
        <f t="shared" si="98"/>
        <v/>
      </c>
    </row>
    <row r="5922" s="67" customFormat="1" customHeight="1" spans="7:7">
      <c r="G5922" s="262" t="str">
        <f t="shared" si="98"/>
        <v/>
      </c>
    </row>
    <row r="5923" s="67" customFormat="1" customHeight="1" spans="7:7">
      <c r="G5923" s="262" t="str">
        <f t="shared" si="98"/>
        <v/>
      </c>
    </row>
    <row r="5924" s="67" customFormat="1" customHeight="1" spans="7:7">
      <c r="G5924" s="262" t="str">
        <f t="shared" si="98"/>
        <v/>
      </c>
    </row>
    <row r="5925" s="67" customFormat="1" customHeight="1" spans="7:7">
      <c r="G5925" s="262" t="str">
        <f t="shared" si="98"/>
        <v/>
      </c>
    </row>
    <row r="5926" s="67" customFormat="1" customHeight="1" spans="7:7">
      <c r="G5926" s="262" t="str">
        <f t="shared" si="98"/>
        <v/>
      </c>
    </row>
    <row r="5927" s="67" customFormat="1" customHeight="1" spans="7:7">
      <c r="G5927" s="262" t="str">
        <f t="shared" si="98"/>
        <v/>
      </c>
    </row>
    <row r="5928" s="67" customFormat="1" customHeight="1" spans="7:7">
      <c r="G5928" s="262" t="str">
        <f t="shared" si="98"/>
        <v/>
      </c>
    </row>
    <row r="5929" s="67" customFormat="1" customHeight="1" spans="7:7">
      <c r="G5929" s="262" t="str">
        <f t="shared" si="98"/>
        <v/>
      </c>
    </row>
    <row r="5930" s="67" customFormat="1" customHeight="1" spans="7:7">
      <c r="G5930" s="262" t="str">
        <f t="shared" si="98"/>
        <v/>
      </c>
    </row>
    <row r="5931" s="67" customFormat="1" customHeight="1" spans="7:7">
      <c r="G5931" s="262" t="str">
        <f t="shared" si="98"/>
        <v/>
      </c>
    </row>
    <row r="5932" s="67" customFormat="1" customHeight="1" spans="7:7">
      <c r="G5932" s="262" t="str">
        <f t="shared" si="98"/>
        <v/>
      </c>
    </row>
    <row r="5933" s="67" customFormat="1" customHeight="1" spans="7:7">
      <c r="G5933" s="262" t="str">
        <f t="shared" si="98"/>
        <v/>
      </c>
    </row>
    <row r="5934" s="67" customFormat="1" customHeight="1" spans="7:7">
      <c r="G5934" s="262" t="str">
        <f t="shared" si="98"/>
        <v/>
      </c>
    </row>
    <row r="5935" s="67" customFormat="1" customHeight="1" spans="7:7">
      <c r="G5935" s="262" t="str">
        <f t="shared" si="98"/>
        <v/>
      </c>
    </row>
    <row r="5936" s="67" customFormat="1" customHeight="1" spans="7:7">
      <c r="G5936" s="262" t="str">
        <f t="shared" si="98"/>
        <v/>
      </c>
    </row>
    <row r="5937" s="67" customFormat="1" customHeight="1" spans="7:7">
      <c r="G5937" s="262" t="str">
        <f t="shared" si="98"/>
        <v/>
      </c>
    </row>
    <row r="5938" s="67" customFormat="1" customHeight="1" spans="7:7">
      <c r="G5938" s="262" t="str">
        <f t="shared" si="98"/>
        <v/>
      </c>
    </row>
    <row r="5939" s="67" customFormat="1" customHeight="1" spans="7:7">
      <c r="G5939" s="262" t="str">
        <f t="shared" si="98"/>
        <v/>
      </c>
    </row>
    <row r="5940" s="67" customFormat="1" customHeight="1" spans="7:7">
      <c r="G5940" s="262" t="str">
        <f t="shared" si="98"/>
        <v/>
      </c>
    </row>
    <row r="5941" s="67" customFormat="1" customHeight="1" spans="7:7">
      <c r="G5941" s="262" t="str">
        <f t="shared" si="98"/>
        <v/>
      </c>
    </row>
    <row r="5942" s="67" customFormat="1" customHeight="1" spans="7:7">
      <c r="G5942" s="262" t="str">
        <f t="shared" si="98"/>
        <v/>
      </c>
    </row>
    <row r="5943" s="67" customFormat="1" customHeight="1" spans="7:7">
      <c r="G5943" s="262" t="str">
        <f t="shared" si="98"/>
        <v/>
      </c>
    </row>
    <row r="5944" s="67" customFormat="1" customHeight="1" spans="7:7">
      <c r="G5944" s="262" t="str">
        <f t="shared" si="98"/>
        <v/>
      </c>
    </row>
    <row r="5945" s="67" customFormat="1" customHeight="1" spans="7:7">
      <c r="G5945" s="262" t="str">
        <f t="shared" si="98"/>
        <v/>
      </c>
    </row>
    <row r="5946" s="67" customFormat="1" customHeight="1" spans="7:7">
      <c r="G5946" s="262" t="str">
        <f t="shared" si="98"/>
        <v/>
      </c>
    </row>
    <row r="5947" s="67" customFormat="1" customHeight="1" spans="7:7">
      <c r="G5947" s="262" t="str">
        <f t="shared" si="98"/>
        <v/>
      </c>
    </row>
    <row r="5948" s="67" customFormat="1" customHeight="1" spans="7:7">
      <c r="G5948" s="262" t="str">
        <f t="shared" si="98"/>
        <v/>
      </c>
    </row>
    <row r="5949" s="67" customFormat="1" customHeight="1" spans="7:7">
      <c r="G5949" s="262" t="str">
        <f t="shared" si="98"/>
        <v/>
      </c>
    </row>
    <row r="5950" s="67" customFormat="1" customHeight="1" spans="7:7">
      <c r="G5950" s="262" t="str">
        <f t="shared" si="98"/>
        <v/>
      </c>
    </row>
    <row r="5951" s="67" customFormat="1" customHeight="1" spans="7:7">
      <c r="G5951" s="262" t="str">
        <f t="shared" si="98"/>
        <v/>
      </c>
    </row>
    <row r="5952" s="67" customFormat="1" customHeight="1" spans="7:7">
      <c r="G5952" s="262" t="str">
        <f t="shared" si="98"/>
        <v/>
      </c>
    </row>
    <row r="5953" s="67" customFormat="1" customHeight="1" spans="7:7">
      <c r="G5953" s="262" t="str">
        <f t="shared" si="98"/>
        <v/>
      </c>
    </row>
    <row r="5954" s="67" customFormat="1" customHeight="1" spans="7:7">
      <c r="G5954" s="262" t="str">
        <f t="shared" ref="G5954:G6017" si="99">IF(H5954="","",IF(H5954=I5954,H5954,_xlfn.CONCAT(H5954,"-",I5954)))</f>
        <v/>
      </c>
    </row>
    <row r="5955" s="67" customFormat="1" customHeight="1" spans="7:7">
      <c r="G5955" s="262" t="str">
        <f t="shared" si="99"/>
        <v/>
      </c>
    </row>
    <row r="5956" s="67" customFormat="1" customHeight="1" spans="7:7">
      <c r="G5956" s="262" t="str">
        <f t="shared" si="99"/>
        <v/>
      </c>
    </row>
    <row r="5957" s="67" customFormat="1" customHeight="1" spans="7:7">
      <c r="G5957" s="262" t="str">
        <f t="shared" si="99"/>
        <v/>
      </c>
    </row>
    <row r="5958" s="67" customFormat="1" customHeight="1" spans="7:7">
      <c r="G5958" s="262" t="str">
        <f t="shared" si="99"/>
        <v/>
      </c>
    </row>
    <row r="5959" s="67" customFormat="1" customHeight="1" spans="7:7">
      <c r="G5959" s="262" t="str">
        <f t="shared" si="99"/>
        <v/>
      </c>
    </row>
    <row r="5960" s="67" customFormat="1" customHeight="1" spans="7:7">
      <c r="G5960" s="262" t="str">
        <f t="shared" si="99"/>
        <v/>
      </c>
    </row>
    <row r="5961" s="67" customFormat="1" customHeight="1" spans="7:7">
      <c r="G5961" s="262" t="str">
        <f t="shared" si="99"/>
        <v/>
      </c>
    </row>
    <row r="5962" s="67" customFormat="1" customHeight="1" spans="7:7">
      <c r="G5962" s="262" t="str">
        <f t="shared" si="99"/>
        <v/>
      </c>
    </row>
    <row r="5963" s="67" customFormat="1" customHeight="1" spans="7:7">
      <c r="G5963" s="262" t="str">
        <f t="shared" si="99"/>
        <v/>
      </c>
    </row>
    <row r="5964" s="67" customFormat="1" customHeight="1" spans="7:7">
      <c r="G5964" s="262" t="str">
        <f t="shared" si="99"/>
        <v/>
      </c>
    </row>
    <row r="5965" s="67" customFormat="1" customHeight="1" spans="7:7">
      <c r="G5965" s="262" t="str">
        <f t="shared" si="99"/>
        <v/>
      </c>
    </row>
    <row r="5966" s="67" customFormat="1" customHeight="1" spans="7:7">
      <c r="G5966" s="262" t="str">
        <f t="shared" si="99"/>
        <v/>
      </c>
    </row>
    <row r="5967" s="67" customFormat="1" customHeight="1" spans="7:7">
      <c r="G5967" s="262" t="str">
        <f t="shared" si="99"/>
        <v/>
      </c>
    </row>
    <row r="5968" s="67" customFormat="1" customHeight="1" spans="7:7">
      <c r="G5968" s="262" t="str">
        <f t="shared" si="99"/>
        <v/>
      </c>
    </row>
    <row r="5969" s="67" customFormat="1" customHeight="1" spans="7:7">
      <c r="G5969" s="262" t="str">
        <f t="shared" si="99"/>
        <v/>
      </c>
    </row>
    <row r="5970" s="67" customFormat="1" customHeight="1" spans="7:7">
      <c r="G5970" s="262" t="str">
        <f t="shared" si="99"/>
        <v/>
      </c>
    </row>
    <row r="5971" s="67" customFormat="1" customHeight="1" spans="7:7">
      <c r="G5971" s="262" t="str">
        <f t="shared" si="99"/>
        <v/>
      </c>
    </row>
    <row r="5972" s="67" customFormat="1" customHeight="1" spans="7:7">
      <c r="G5972" s="262" t="str">
        <f t="shared" si="99"/>
        <v/>
      </c>
    </row>
    <row r="5973" s="67" customFormat="1" customHeight="1" spans="7:7">
      <c r="G5973" s="262" t="str">
        <f t="shared" si="99"/>
        <v/>
      </c>
    </row>
    <row r="5974" s="67" customFormat="1" customHeight="1" spans="7:7">
      <c r="G5974" s="262" t="str">
        <f t="shared" si="99"/>
        <v/>
      </c>
    </row>
    <row r="5975" s="67" customFormat="1" customHeight="1" spans="7:7">
      <c r="G5975" s="262" t="str">
        <f t="shared" si="99"/>
        <v/>
      </c>
    </row>
    <row r="5976" s="67" customFormat="1" customHeight="1" spans="7:7">
      <c r="G5976" s="262" t="str">
        <f t="shared" si="99"/>
        <v/>
      </c>
    </row>
    <row r="5977" s="67" customFormat="1" customHeight="1" spans="7:7">
      <c r="G5977" s="262" t="str">
        <f t="shared" si="99"/>
        <v/>
      </c>
    </row>
    <row r="5978" s="67" customFormat="1" customHeight="1" spans="7:7">
      <c r="G5978" s="262" t="str">
        <f t="shared" si="99"/>
        <v/>
      </c>
    </row>
    <row r="5979" s="67" customFormat="1" customHeight="1" spans="7:7">
      <c r="G5979" s="262" t="str">
        <f t="shared" si="99"/>
        <v/>
      </c>
    </row>
    <row r="5980" s="67" customFormat="1" customHeight="1" spans="7:7">
      <c r="G5980" s="262" t="str">
        <f t="shared" si="99"/>
        <v/>
      </c>
    </row>
    <row r="5981" s="67" customFormat="1" customHeight="1" spans="7:7">
      <c r="G5981" s="262" t="str">
        <f t="shared" si="99"/>
        <v/>
      </c>
    </row>
    <row r="5982" s="67" customFormat="1" customHeight="1" spans="7:7">
      <c r="G5982" s="262" t="str">
        <f t="shared" si="99"/>
        <v/>
      </c>
    </row>
    <row r="5983" s="67" customFormat="1" customHeight="1" spans="7:7">
      <c r="G5983" s="262" t="str">
        <f t="shared" si="99"/>
        <v/>
      </c>
    </row>
    <row r="5984" s="67" customFormat="1" customHeight="1" spans="7:7">
      <c r="G5984" s="262" t="str">
        <f t="shared" si="99"/>
        <v/>
      </c>
    </row>
    <row r="5985" s="67" customFormat="1" customHeight="1" spans="7:7">
      <c r="G5985" s="262" t="str">
        <f t="shared" si="99"/>
        <v/>
      </c>
    </row>
    <row r="5986" s="67" customFormat="1" customHeight="1" spans="7:7">
      <c r="G5986" s="262" t="str">
        <f t="shared" si="99"/>
        <v/>
      </c>
    </row>
    <row r="5987" s="67" customFormat="1" customHeight="1" spans="7:7">
      <c r="G5987" s="262" t="str">
        <f t="shared" si="99"/>
        <v/>
      </c>
    </row>
    <row r="5988" s="67" customFormat="1" customHeight="1" spans="7:7">
      <c r="G5988" s="262" t="str">
        <f t="shared" si="99"/>
        <v/>
      </c>
    </row>
    <row r="5989" s="67" customFormat="1" customHeight="1" spans="7:7">
      <c r="G5989" s="262" t="str">
        <f t="shared" si="99"/>
        <v/>
      </c>
    </row>
    <row r="5990" s="67" customFormat="1" customHeight="1" spans="7:7">
      <c r="G5990" s="262" t="str">
        <f t="shared" si="99"/>
        <v/>
      </c>
    </row>
    <row r="5991" s="67" customFormat="1" customHeight="1" spans="7:7">
      <c r="G5991" s="262" t="str">
        <f t="shared" si="99"/>
        <v/>
      </c>
    </row>
    <row r="5992" s="67" customFormat="1" customHeight="1" spans="7:7">
      <c r="G5992" s="262" t="str">
        <f t="shared" si="99"/>
        <v/>
      </c>
    </row>
    <row r="5993" s="67" customFormat="1" customHeight="1" spans="7:7">
      <c r="G5993" s="262" t="str">
        <f t="shared" si="99"/>
        <v/>
      </c>
    </row>
    <row r="5994" s="67" customFormat="1" customHeight="1" spans="7:7">
      <c r="G5994" s="262" t="str">
        <f t="shared" si="99"/>
        <v/>
      </c>
    </row>
    <row r="5995" s="67" customFormat="1" customHeight="1" spans="7:7">
      <c r="G5995" s="262" t="str">
        <f t="shared" si="99"/>
        <v/>
      </c>
    </row>
    <row r="5996" s="67" customFormat="1" customHeight="1" spans="7:7">
      <c r="G5996" s="262" t="str">
        <f t="shared" si="99"/>
        <v/>
      </c>
    </row>
    <row r="5997" s="67" customFormat="1" customHeight="1" spans="7:7">
      <c r="G5997" s="262" t="str">
        <f t="shared" si="99"/>
        <v/>
      </c>
    </row>
    <row r="5998" s="67" customFormat="1" customHeight="1" spans="7:7">
      <c r="G5998" s="262" t="str">
        <f t="shared" si="99"/>
        <v/>
      </c>
    </row>
    <row r="5999" s="67" customFormat="1" customHeight="1" spans="7:7">
      <c r="G5999" s="262" t="str">
        <f t="shared" si="99"/>
        <v/>
      </c>
    </row>
    <row r="6000" s="67" customFormat="1" customHeight="1" spans="7:7">
      <c r="G6000" s="262" t="str">
        <f t="shared" si="99"/>
        <v/>
      </c>
    </row>
    <row r="6001" s="67" customFormat="1" customHeight="1" spans="7:7">
      <c r="G6001" s="262" t="str">
        <f t="shared" si="99"/>
        <v/>
      </c>
    </row>
    <row r="6002" s="67" customFormat="1" customHeight="1" spans="7:7">
      <c r="G6002" s="262" t="str">
        <f t="shared" si="99"/>
        <v/>
      </c>
    </row>
    <row r="6003" s="67" customFormat="1" customHeight="1" spans="7:7">
      <c r="G6003" s="262" t="str">
        <f t="shared" si="99"/>
        <v/>
      </c>
    </row>
    <row r="6004" s="67" customFormat="1" customHeight="1" spans="7:7">
      <c r="G6004" s="262" t="str">
        <f t="shared" si="99"/>
        <v/>
      </c>
    </row>
    <row r="6005" s="67" customFormat="1" customHeight="1" spans="7:7">
      <c r="G6005" s="262" t="str">
        <f t="shared" si="99"/>
        <v/>
      </c>
    </row>
    <row r="6006" s="67" customFormat="1" customHeight="1" spans="7:7">
      <c r="G6006" s="262" t="str">
        <f t="shared" si="99"/>
        <v/>
      </c>
    </row>
    <row r="6007" s="67" customFormat="1" customHeight="1" spans="7:7">
      <c r="G6007" s="262" t="str">
        <f t="shared" si="99"/>
        <v/>
      </c>
    </row>
    <row r="6008" s="67" customFormat="1" customHeight="1" spans="7:7">
      <c r="G6008" s="262" t="str">
        <f t="shared" si="99"/>
        <v/>
      </c>
    </row>
    <row r="6009" s="67" customFormat="1" customHeight="1" spans="7:7">
      <c r="G6009" s="262" t="str">
        <f t="shared" si="99"/>
        <v/>
      </c>
    </row>
    <row r="6010" s="67" customFormat="1" customHeight="1" spans="7:7">
      <c r="G6010" s="262" t="str">
        <f t="shared" si="99"/>
        <v/>
      </c>
    </row>
    <row r="6011" s="67" customFormat="1" customHeight="1" spans="7:7">
      <c r="G6011" s="262" t="str">
        <f t="shared" si="99"/>
        <v/>
      </c>
    </row>
    <row r="6012" s="67" customFormat="1" customHeight="1" spans="7:7">
      <c r="G6012" s="262" t="str">
        <f t="shared" si="99"/>
        <v/>
      </c>
    </row>
    <row r="6013" s="67" customFormat="1" customHeight="1" spans="7:7">
      <c r="G6013" s="262" t="str">
        <f t="shared" si="99"/>
        <v/>
      </c>
    </row>
    <row r="6014" s="67" customFormat="1" customHeight="1" spans="7:7">
      <c r="G6014" s="262" t="str">
        <f t="shared" si="99"/>
        <v/>
      </c>
    </row>
    <row r="6015" s="67" customFormat="1" customHeight="1" spans="7:7">
      <c r="G6015" s="262" t="str">
        <f t="shared" si="99"/>
        <v/>
      </c>
    </row>
    <row r="6016" s="67" customFormat="1" customHeight="1" spans="7:7">
      <c r="G6016" s="262" t="str">
        <f t="shared" si="99"/>
        <v/>
      </c>
    </row>
    <row r="6017" s="67" customFormat="1" customHeight="1" spans="7:7">
      <c r="G6017" s="262" t="str">
        <f t="shared" si="99"/>
        <v/>
      </c>
    </row>
    <row r="6018" s="67" customFormat="1" customHeight="1" spans="7:7">
      <c r="G6018" s="262" t="str">
        <f t="shared" ref="G6018:G6081" si="100">IF(H6018="","",IF(H6018=I6018,H6018,_xlfn.CONCAT(H6018,"-",I6018)))</f>
        <v/>
      </c>
    </row>
    <row r="6019" s="67" customFormat="1" customHeight="1" spans="7:7">
      <c r="G6019" s="262" t="str">
        <f t="shared" si="100"/>
        <v/>
      </c>
    </row>
    <row r="6020" s="67" customFormat="1" customHeight="1" spans="7:7">
      <c r="G6020" s="262" t="str">
        <f t="shared" si="100"/>
        <v/>
      </c>
    </row>
    <row r="6021" s="67" customFormat="1" customHeight="1" spans="7:7">
      <c r="G6021" s="262" t="str">
        <f t="shared" si="100"/>
        <v/>
      </c>
    </row>
    <row r="6022" s="67" customFormat="1" customHeight="1" spans="7:7">
      <c r="G6022" s="262" t="str">
        <f t="shared" si="100"/>
        <v/>
      </c>
    </row>
    <row r="6023" s="67" customFormat="1" customHeight="1" spans="7:7">
      <c r="G6023" s="262" t="str">
        <f t="shared" si="100"/>
        <v/>
      </c>
    </row>
    <row r="6024" s="67" customFormat="1" customHeight="1" spans="7:7">
      <c r="G6024" s="262" t="str">
        <f t="shared" si="100"/>
        <v/>
      </c>
    </row>
    <row r="6025" s="67" customFormat="1" customHeight="1" spans="7:7">
      <c r="G6025" s="262" t="str">
        <f t="shared" si="100"/>
        <v/>
      </c>
    </row>
    <row r="6026" s="67" customFormat="1" customHeight="1" spans="7:7">
      <c r="G6026" s="262" t="str">
        <f t="shared" si="100"/>
        <v/>
      </c>
    </row>
    <row r="6027" s="67" customFormat="1" customHeight="1" spans="7:7">
      <c r="G6027" s="262" t="str">
        <f t="shared" si="100"/>
        <v/>
      </c>
    </row>
    <row r="6028" s="67" customFormat="1" customHeight="1" spans="7:7">
      <c r="G6028" s="262" t="str">
        <f t="shared" si="100"/>
        <v/>
      </c>
    </row>
    <row r="6029" s="67" customFormat="1" customHeight="1" spans="7:7">
      <c r="G6029" s="262" t="str">
        <f t="shared" si="100"/>
        <v/>
      </c>
    </row>
    <row r="6030" s="67" customFormat="1" customHeight="1" spans="7:7">
      <c r="G6030" s="262" t="str">
        <f t="shared" si="100"/>
        <v/>
      </c>
    </row>
    <row r="6031" s="67" customFormat="1" customHeight="1" spans="7:7">
      <c r="G6031" s="262" t="str">
        <f t="shared" si="100"/>
        <v/>
      </c>
    </row>
    <row r="6032" s="67" customFormat="1" customHeight="1" spans="7:7">
      <c r="G6032" s="262" t="str">
        <f t="shared" si="100"/>
        <v/>
      </c>
    </row>
    <row r="6033" s="67" customFormat="1" customHeight="1" spans="7:7">
      <c r="G6033" s="262" t="str">
        <f t="shared" si="100"/>
        <v/>
      </c>
    </row>
    <row r="6034" s="67" customFormat="1" customHeight="1" spans="7:7">
      <c r="G6034" s="262" t="str">
        <f t="shared" si="100"/>
        <v/>
      </c>
    </row>
    <row r="6035" s="67" customFormat="1" customHeight="1" spans="7:7">
      <c r="G6035" s="262" t="str">
        <f t="shared" si="100"/>
        <v/>
      </c>
    </row>
    <row r="6036" s="67" customFormat="1" customHeight="1" spans="7:7">
      <c r="G6036" s="262" t="str">
        <f t="shared" si="100"/>
        <v/>
      </c>
    </row>
    <row r="6037" s="67" customFormat="1" customHeight="1" spans="7:7">
      <c r="G6037" s="262" t="str">
        <f t="shared" si="100"/>
        <v/>
      </c>
    </row>
    <row r="6038" s="67" customFormat="1" customHeight="1" spans="7:7">
      <c r="G6038" s="262" t="str">
        <f t="shared" si="100"/>
        <v/>
      </c>
    </row>
    <row r="6039" s="67" customFormat="1" customHeight="1" spans="7:7">
      <c r="G6039" s="262" t="str">
        <f t="shared" si="100"/>
        <v/>
      </c>
    </row>
    <row r="6040" s="67" customFormat="1" customHeight="1" spans="7:7">
      <c r="G6040" s="262" t="str">
        <f t="shared" si="100"/>
        <v/>
      </c>
    </row>
    <row r="6041" s="67" customFormat="1" customHeight="1" spans="7:7">
      <c r="G6041" s="262" t="str">
        <f t="shared" si="100"/>
        <v/>
      </c>
    </row>
    <row r="6042" s="67" customFormat="1" customHeight="1" spans="7:7">
      <c r="G6042" s="262" t="str">
        <f t="shared" si="100"/>
        <v/>
      </c>
    </row>
    <row r="6043" s="67" customFormat="1" customHeight="1" spans="7:7">
      <c r="G6043" s="262" t="str">
        <f t="shared" si="100"/>
        <v/>
      </c>
    </row>
    <row r="6044" s="67" customFormat="1" customHeight="1" spans="7:7">
      <c r="G6044" s="262" t="str">
        <f t="shared" si="100"/>
        <v/>
      </c>
    </row>
    <row r="6045" s="67" customFormat="1" customHeight="1" spans="7:7">
      <c r="G6045" s="262" t="str">
        <f t="shared" si="100"/>
        <v/>
      </c>
    </row>
    <row r="6046" s="67" customFormat="1" customHeight="1" spans="7:7">
      <c r="G6046" s="262" t="str">
        <f t="shared" si="100"/>
        <v/>
      </c>
    </row>
    <row r="6047" s="67" customFormat="1" customHeight="1" spans="7:7">
      <c r="G6047" s="262" t="str">
        <f t="shared" si="100"/>
        <v/>
      </c>
    </row>
    <row r="6048" s="67" customFormat="1" customHeight="1" spans="7:7">
      <c r="G6048" s="262" t="str">
        <f t="shared" si="100"/>
        <v/>
      </c>
    </row>
    <row r="6049" s="67" customFormat="1" customHeight="1" spans="7:7">
      <c r="G6049" s="262" t="str">
        <f t="shared" si="100"/>
        <v/>
      </c>
    </row>
    <row r="6050" s="67" customFormat="1" customHeight="1" spans="7:7">
      <c r="G6050" s="262" t="str">
        <f t="shared" si="100"/>
        <v/>
      </c>
    </row>
    <row r="6051" s="67" customFormat="1" customHeight="1" spans="7:7">
      <c r="G6051" s="262" t="str">
        <f t="shared" si="100"/>
        <v/>
      </c>
    </row>
    <row r="6052" s="67" customFormat="1" customHeight="1" spans="7:7">
      <c r="G6052" s="262" t="str">
        <f t="shared" si="100"/>
        <v/>
      </c>
    </row>
    <row r="6053" s="67" customFormat="1" customHeight="1" spans="7:7">
      <c r="G6053" s="262" t="str">
        <f t="shared" si="100"/>
        <v/>
      </c>
    </row>
    <row r="6054" s="67" customFormat="1" customHeight="1" spans="7:7">
      <c r="G6054" s="262" t="str">
        <f t="shared" si="100"/>
        <v/>
      </c>
    </row>
    <row r="6055" s="67" customFormat="1" customHeight="1" spans="7:7">
      <c r="G6055" s="262" t="str">
        <f t="shared" si="100"/>
        <v/>
      </c>
    </row>
    <row r="6056" s="67" customFormat="1" customHeight="1" spans="7:7">
      <c r="G6056" s="262" t="str">
        <f t="shared" si="100"/>
        <v/>
      </c>
    </row>
    <row r="6057" s="67" customFormat="1" customHeight="1" spans="7:7">
      <c r="G6057" s="262" t="str">
        <f t="shared" si="100"/>
        <v/>
      </c>
    </row>
    <row r="6058" s="67" customFormat="1" customHeight="1" spans="7:7">
      <c r="G6058" s="262" t="str">
        <f t="shared" si="100"/>
        <v/>
      </c>
    </row>
    <row r="6059" s="67" customFormat="1" customHeight="1" spans="7:7">
      <c r="G6059" s="262" t="str">
        <f t="shared" si="100"/>
        <v/>
      </c>
    </row>
    <row r="6060" s="67" customFormat="1" customHeight="1" spans="7:7">
      <c r="G6060" s="262" t="str">
        <f t="shared" si="100"/>
        <v/>
      </c>
    </row>
    <row r="6061" s="67" customFormat="1" customHeight="1" spans="7:7">
      <c r="G6061" s="262" t="str">
        <f t="shared" si="100"/>
        <v/>
      </c>
    </row>
    <row r="6062" s="67" customFormat="1" customHeight="1" spans="7:7">
      <c r="G6062" s="262" t="str">
        <f t="shared" si="100"/>
        <v/>
      </c>
    </row>
    <row r="6063" s="67" customFormat="1" customHeight="1" spans="7:7">
      <c r="G6063" s="262" t="str">
        <f t="shared" si="100"/>
        <v/>
      </c>
    </row>
    <row r="6064" s="67" customFormat="1" customHeight="1" spans="7:7">
      <c r="G6064" s="262" t="str">
        <f t="shared" si="100"/>
        <v/>
      </c>
    </row>
    <row r="6065" s="67" customFormat="1" customHeight="1" spans="7:7">
      <c r="G6065" s="262" t="str">
        <f t="shared" si="100"/>
        <v/>
      </c>
    </row>
    <row r="6066" s="67" customFormat="1" customHeight="1" spans="7:7">
      <c r="G6066" s="262" t="str">
        <f t="shared" si="100"/>
        <v/>
      </c>
    </row>
    <row r="6067" s="67" customFormat="1" customHeight="1" spans="7:7">
      <c r="G6067" s="262" t="str">
        <f t="shared" si="100"/>
        <v/>
      </c>
    </row>
    <row r="6068" s="67" customFormat="1" customHeight="1" spans="7:7">
      <c r="G6068" s="262" t="str">
        <f t="shared" si="100"/>
        <v/>
      </c>
    </row>
    <row r="6069" s="67" customFormat="1" customHeight="1" spans="7:7">
      <c r="G6069" s="262" t="str">
        <f t="shared" si="100"/>
        <v/>
      </c>
    </row>
    <row r="6070" s="67" customFormat="1" customHeight="1" spans="7:7">
      <c r="G6070" s="262" t="str">
        <f t="shared" si="100"/>
        <v/>
      </c>
    </row>
    <row r="6071" s="67" customFormat="1" customHeight="1" spans="7:7">
      <c r="G6071" s="262" t="str">
        <f t="shared" si="100"/>
        <v/>
      </c>
    </row>
    <row r="6072" s="67" customFormat="1" customHeight="1" spans="7:7">
      <c r="G6072" s="262" t="str">
        <f t="shared" si="100"/>
        <v/>
      </c>
    </row>
    <row r="6073" s="67" customFormat="1" customHeight="1" spans="7:7">
      <c r="G6073" s="262" t="str">
        <f t="shared" si="100"/>
        <v/>
      </c>
    </row>
    <row r="6074" s="67" customFormat="1" customHeight="1" spans="7:7">
      <c r="G6074" s="262" t="str">
        <f t="shared" si="100"/>
        <v/>
      </c>
    </row>
    <row r="6075" s="67" customFormat="1" customHeight="1" spans="7:7">
      <c r="G6075" s="262" t="str">
        <f t="shared" si="100"/>
        <v/>
      </c>
    </row>
    <row r="6076" s="67" customFormat="1" customHeight="1" spans="7:7">
      <c r="G6076" s="262" t="str">
        <f t="shared" si="100"/>
        <v/>
      </c>
    </row>
    <row r="6077" s="67" customFormat="1" customHeight="1" spans="7:7">
      <c r="G6077" s="262" t="str">
        <f t="shared" si="100"/>
        <v/>
      </c>
    </row>
    <row r="6078" s="67" customFormat="1" customHeight="1" spans="7:7">
      <c r="G6078" s="262" t="str">
        <f t="shared" si="100"/>
        <v/>
      </c>
    </row>
    <row r="6079" s="67" customFormat="1" customHeight="1" spans="7:7">
      <c r="G6079" s="262" t="str">
        <f t="shared" si="100"/>
        <v/>
      </c>
    </row>
    <row r="6080" s="67" customFormat="1" customHeight="1" spans="7:7">
      <c r="G6080" s="262" t="str">
        <f t="shared" si="100"/>
        <v/>
      </c>
    </row>
    <row r="6081" s="67" customFormat="1" customHeight="1" spans="7:7">
      <c r="G6081" s="262" t="str">
        <f t="shared" si="100"/>
        <v/>
      </c>
    </row>
    <row r="6082" s="67" customFormat="1" customHeight="1" spans="7:7">
      <c r="G6082" s="262" t="str">
        <f t="shared" ref="G6082:G6145" si="101">IF(H6082="","",IF(H6082=I6082,H6082,_xlfn.CONCAT(H6082,"-",I6082)))</f>
        <v/>
      </c>
    </row>
    <row r="6083" s="67" customFormat="1" customHeight="1" spans="7:7">
      <c r="G6083" s="262" t="str">
        <f t="shared" si="101"/>
        <v/>
      </c>
    </row>
    <row r="6084" s="67" customFormat="1" customHeight="1" spans="7:7">
      <c r="G6084" s="262" t="str">
        <f t="shared" si="101"/>
        <v/>
      </c>
    </row>
    <row r="6085" s="67" customFormat="1" customHeight="1" spans="7:7">
      <c r="G6085" s="262" t="str">
        <f t="shared" si="101"/>
        <v/>
      </c>
    </row>
    <row r="6086" s="67" customFormat="1" customHeight="1" spans="7:7">
      <c r="G6086" s="262" t="str">
        <f t="shared" si="101"/>
        <v/>
      </c>
    </row>
    <row r="6087" s="67" customFormat="1" customHeight="1" spans="7:7">
      <c r="G6087" s="262" t="str">
        <f t="shared" si="101"/>
        <v/>
      </c>
    </row>
    <row r="6088" s="67" customFormat="1" customHeight="1" spans="7:7">
      <c r="G6088" s="262" t="str">
        <f t="shared" si="101"/>
        <v/>
      </c>
    </row>
    <row r="6089" s="67" customFormat="1" customHeight="1" spans="7:7">
      <c r="G6089" s="262" t="str">
        <f t="shared" si="101"/>
        <v/>
      </c>
    </row>
    <row r="6090" s="67" customFormat="1" customHeight="1" spans="7:7">
      <c r="G6090" s="262" t="str">
        <f t="shared" si="101"/>
        <v/>
      </c>
    </row>
    <row r="6091" s="67" customFormat="1" customHeight="1" spans="7:7">
      <c r="G6091" s="262" t="str">
        <f t="shared" si="101"/>
        <v/>
      </c>
    </row>
    <row r="6092" s="67" customFormat="1" customHeight="1" spans="7:7">
      <c r="G6092" s="262" t="str">
        <f t="shared" si="101"/>
        <v/>
      </c>
    </row>
    <row r="6093" s="67" customFormat="1" customHeight="1" spans="7:7">
      <c r="G6093" s="262" t="str">
        <f t="shared" si="101"/>
        <v/>
      </c>
    </row>
    <row r="6094" s="67" customFormat="1" customHeight="1" spans="7:7">
      <c r="G6094" s="262" t="str">
        <f t="shared" si="101"/>
        <v/>
      </c>
    </row>
    <row r="6095" s="67" customFormat="1" customHeight="1" spans="7:7">
      <c r="G6095" s="262" t="str">
        <f t="shared" si="101"/>
        <v/>
      </c>
    </row>
    <row r="6096" s="67" customFormat="1" customHeight="1" spans="7:7">
      <c r="G6096" s="262" t="str">
        <f t="shared" si="101"/>
        <v/>
      </c>
    </row>
    <row r="6097" s="67" customFormat="1" customHeight="1" spans="7:7">
      <c r="G6097" s="262" t="str">
        <f t="shared" si="101"/>
        <v/>
      </c>
    </row>
    <row r="6098" s="67" customFormat="1" customHeight="1" spans="7:7">
      <c r="G6098" s="262" t="str">
        <f t="shared" si="101"/>
        <v/>
      </c>
    </row>
    <row r="6099" s="67" customFormat="1" customHeight="1" spans="7:7">
      <c r="G6099" s="262" t="str">
        <f t="shared" si="101"/>
        <v/>
      </c>
    </row>
    <row r="6100" s="67" customFormat="1" customHeight="1" spans="7:7">
      <c r="G6100" s="262" t="str">
        <f t="shared" si="101"/>
        <v/>
      </c>
    </row>
    <row r="6101" s="67" customFormat="1" customHeight="1" spans="7:7">
      <c r="G6101" s="262" t="str">
        <f t="shared" si="101"/>
        <v/>
      </c>
    </row>
    <row r="6102" s="67" customFormat="1" customHeight="1" spans="7:7">
      <c r="G6102" s="262" t="str">
        <f t="shared" si="101"/>
        <v/>
      </c>
    </row>
    <row r="6103" s="67" customFormat="1" customHeight="1" spans="7:7">
      <c r="G6103" s="262" t="str">
        <f t="shared" si="101"/>
        <v/>
      </c>
    </row>
    <row r="6104" s="67" customFormat="1" customHeight="1" spans="7:7">
      <c r="G6104" s="262" t="str">
        <f t="shared" si="101"/>
        <v/>
      </c>
    </row>
    <row r="6105" s="67" customFormat="1" customHeight="1" spans="7:7">
      <c r="G6105" s="262" t="str">
        <f t="shared" si="101"/>
        <v/>
      </c>
    </row>
    <row r="6106" s="67" customFormat="1" customHeight="1" spans="7:7">
      <c r="G6106" s="262" t="str">
        <f t="shared" si="101"/>
        <v/>
      </c>
    </row>
    <row r="6107" s="67" customFormat="1" customHeight="1" spans="7:7">
      <c r="G6107" s="262" t="str">
        <f t="shared" si="101"/>
        <v/>
      </c>
    </row>
    <row r="6108" s="67" customFormat="1" customHeight="1" spans="7:7">
      <c r="G6108" s="262" t="str">
        <f t="shared" si="101"/>
        <v/>
      </c>
    </row>
    <row r="6109" s="67" customFormat="1" customHeight="1" spans="7:7">
      <c r="G6109" s="262" t="str">
        <f t="shared" si="101"/>
        <v/>
      </c>
    </row>
    <row r="6110" s="67" customFormat="1" customHeight="1" spans="7:7">
      <c r="G6110" s="262" t="str">
        <f t="shared" si="101"/>
        <v/>
      </c>
    </row>
    <row r="6111" s="67" customFormat="1" customHeight="1" spans="7:7">
      <c r="G6111" s="262" t="str">
        <f t="shared" si="101"/>
        <v/>
      </c>
    </row>
    <row r="6112" s="67" customFormat="1" customHeight="1" spans="7:7">
      <c r="G6112" s="262" t="str">
        <f t="shared" si="101"/>
        <v/>
      </c>
    </row>
    <row r="6113" s="67" customFormat="1" customHeight="1" spans="7:7">
      <c r="G6113" s="262" t="str">
        <f t="shared" si="101"/>
        <v/>
      </c>
    </row>
    <row r="6114" s="67" customFormat="1" customHeight="1" spans="7:7">
      <c r="G6114" s="262" t="str">
        <f t="shared" si="101"/>
        <v/>
      </c>
    </row>
    <row r="6115" s="67" customFormat="1" customHeight="1" spans="7:7">
      <c r="G6115" s="262" t="str">
        <f t="shared" si="101"/>
        <v/>
      </c>
    </row>
    <row r="6116" s="67" customFormat="1" customHeight="1" spans="7:7">
      <c r="G6116" s="262" t="str">
        <f t="shared" si="101"/>
        <v/>
      </c>
    </row>
    <row r="6117" s="67" customFormat="1" customHeight="1" spans="7:7">
      <c r="G6117" s="262" t="str">
        <f t="shared" si="101"/>
        <v/>
      </c>
    </row>
    <row r="6118" s="67" customFormat="1" customHeight="1" spans="7:7">
      <c r="G6118" s="262" t="str">
        <f t="shared" si="101"/>
        <v/>
      </c>
    </row>
    <row r="6119" s="67" customFormat="1" customHeight="1" spans="7:7">
      <c r="G6119" s="262" t="str">
        <f t="shared" si="101"/>
        <v/>
      </c>
    </row>
    <row r="6120" s="67" customFormat="1" customHeight="1" spans="7:7">
      <c r="G6120" s="262" t="str">
        <f t="shared" si="101"/>
        <v/>
      </c>
    </row>
    <row r="6121" s="67" customFormat="1" customHeight="1" spans="7:7">
      <c r="G6121" s="262" t="str">
        <f t="shared" si="101"/>
        <v/>
      </c>
    </row>
    <row r="6122" s="67" customFormat="1" customHeight="1" spans="7:7">
      <c r="G6122" s="262" t="str">
        <f t="shared" si="101"/>
        <v/>
      </c>
    </row>
    <row r="6123" s="67" customFormat="1" customHeight="1" spans="7:7">
      <c r="G6123" s="262" t="str">
        <f t="shared" si="101"/>
        <v/>
      </c>
    </row>
    <row r="6124" s="67" customFormat="1" customHeight="1" spans="7:7">
      <c r="G6124" s="262" t="str">
        <f t="shared" si="101"/>
        <v/>
      </c>
    </row>
    <row r="6125" s="67" customFormat="1" customHeight="1" spans="7:7">
      <c r="G6125" s="262" t="str">
        <f t="shared" si="101"/>
        <v/>
      </c>
    </row>
    <row r="6126" s="67" customFormat="1" customHeight="1" spans="7:7">
      <c r="G6126" s="262" t="str">
        <f t="shared" si="101"/>
        <v/>
      </c>
    </row>
    <row r="6127" s="67" customFormat="1" customHeight="1" spans="7:7">
      <c r="G6127" s="262" t="str">
        <f t="shared" si="101"/>
        <v/>
      </c>
    </row>
    <row r="6128" s="67" customFormat="1" customHeight="1" spans="7:7">
      <c r="G6128" s="262" t="str">
        <f t="shared" si="101"/>
        <v/>
      </c>
    </row>
    <row r="6129" s="67" customFormat="1" customHeight="1" spans="7:7">
      <c r="G6129" s="262" t="str">
        <f t="shared" si="101"/>
        <v/>
      </c>
    </row>
    <row r="6130" s="67" customFormat="1" customHeight="1" spans="7:7">
      <c r="G6130" s="262" t="str">
        <f t="shared" si="101"/>
        <v/>
      </c>
    </row>
    <row r="6131" s="67" customFormat="1" customHeight="1" spans="7:7">
      <c r="G6131" s="262" t="str">
        <f t="shared" si="101"/>
        <v/>
      </c>
    </row>
    <row r="6132" s="67" customFormat="1" customHeight="1" spans="7:7">
      <c r="G6132" s="262" t="str">
        <f t="shared" si="101"/>
        <v/>
      </c>
    </row>
    <row r="6133" s="67" customFormat="1" customHeight="1" spans="7:7">
      <c r="G6133" s="262" t="str">
        <f t="shared" si="101"/>
        <v/>
      </c>
    </row>
    <row r="6134" s="67" customFormat="1" customHeight="1" spans="7:7">
      <c r="G6134" s="262" t="str">
        <f t="shared" si="101"/>
        <v/>
      </c>
    </row>
    <row r="6135" s="67" customFormat="1" customHeight="1" spans="7:7">
      <c r="G6135" s="262" t="str">
        <f t="shared" si="101"/>
        <v/>
      </c>
    </row>
    <row r="6136" s="67" customFormat="1" customHeight="1" spans="7:7">
      <c r="G6136" s="262" t="str">
        <f t="shared" si="101"/>
        <v/>
      </c>
    </row>
    <row r="6137" s="67" customFormat="1" customHeight="1" spans="7:7">
      <c r="G6137" s="262" t="str">
        <f t="shared" si="101"/>
        <v/>
      </c>
    </row>
    <row r="6138" s="67" customFormat="1" customHeight="1" spans="7:7">
      <c r="G6138" s="262" t="str">
        <f t="shared" si="101"/>
        <v/>
      </c>
    </row>
    <row r="6139" s="67" customFormat="1" customHeight="1" spans="7:7">
      <c r="G6139" s="262" t="str">
        <f t="shared" si="101"/>
        <v/>
      </c>
    </row>
    <row r="6140" s="67" customFormat="1" customHeight="1" spans="7:7">
      <c r="G6140" s="262" t="str">
        <f t="shared" si="101"/>
        <v/>
      </c>
    </row>
    <row r="6141" s="67" customFormat="1" customHeight="1" spans="7:7">
      <c r="G6141" s="262" t="str">
        <f t="shared" si="101"/>
        <v/>
      </c>
    </row>
    <row r="6142" s="67" customFormat="1" customHeight="1" spans="7:7">
      <c r="G6142" s="262" t="str">
        <f t="shared" si="101"/>
        <v/>
      </c>
    </row>
    <row r="6143" s="67" customFormat="1" customHeight="1" spans="7:7">
      <c r="G6143" s="262" t="str">
        <f t="shared" si="101"/>
        <v/>
      </c>
    </row>
    <row r="6144" s="67" customFormat="1" customHeight="1" spans="7:7">
      <c r="G6144" s="262" t="str">
        <f t="shared" si="101"/>
        <v/>
      </c>
    </row>
    <row r="6145" s="67" customFormat="1" customHeight="1" spans="7:7">
      <c r="G6145" s="262" t="str">
        <f t="shared" si="101"/>
        <v/>
      </c>
    </row>
    <row r="6146" s="67" customFormat="1" customHeight="1" spans="7:7">
      <c r="G6146" s="262" t="str">
        <f t="shared" ref="G6146:G6209" si="102">IF(H6146="","",IF(H6146=I6146,H6146,_xlfn.CONCAT(H6146,"-",I6146)))</f>
        <v/>
      </c>
    </row>
    <row r="6147" s="67" customFormat="1" customHeight="1" spans="7:7">
      <c r="G6147" s="262" t="str">
        <f t="shared" si="102"/>
        <v/>
      </c>
    </row>
    <row r="6148" s="67" customFormat="1" customHeight="1" spans="7:7">
      <c r="G6148" s="262" t="str">
        <f t="shared" si="102"/>
        <v/>
      </c>
    </row>
    <row r="6149" s="67" customFormat="1" customHeight="1" spans="7:7">
      <c r="G6149" s="262" t="str">
        <f t="shared" si="102"/>
        <v/>
      </c>
    </row>
    <row r="6150" s="67" customFormat="1" customHeight="1" spans="7:7">
      <c r="G6150" s="262" t="str">
        <f t="shared" si="102"/>
        <v/>
      </c>
    </row>
    <row r="6151" s="67" customFormat="1" customHeight="1" spans="7:7">
      <c r="G6151" s="262" t="str">
        <f t="shared" si="102"/>
        <v/>
      </c>
    </row>
    <row r="6152" s="67" customFormat="1" customHeight="1" spans="7:7">
      <c r="G6152" s="262" t="str">
        <f t="shared" si="102"/>
        <v/>
      </c>
    </row>
    <row r="6153" s="67" customFormat="1" customHeight="1" spans="7:7">
      <c r="G6153" s="262" t="str">
        <f t="shared" si="102"/>
        <v/>
      </c>
    </row>
    <row r="6154" s="67" customFormat="1" customHeight="1" spans="7:7">
      <c r="G6154" s="262" t="str">
        <f t="shared" si="102"/>
        <v/>
      </c>
    </row>
    <row r="6155" s="67" customFormat="1" customHeight="1" spans="7:7">
      <c r="G6155" s="262" t="str">
        <f t="shared" si="102"/>
        <v/>
      </c>
    </row>
    <row r="6156" s="67" customFormat="1" customHeight="1" spans="7:7">
      <c r="G6156" s="262" t="str">
        <f t="shared" si="102"/>
        <v/>
      </c>
    </row>
    <row r="6157" s="67" customFormat="1" customHeight="1" spans="7:7">
      <c r="G6157" s="262" t="str">
        <f t="shared" si="102"/>
        <v/>
      </c>
    </row>
    <row r="6158" s="67" customFormat="1" customHeight="1" spans="7:7">
      <c r="G6158" s="262" t="str">
        <f t="shared" si="102"/>
        <v/>
      </c>
    </row>
    <row r="6159" s="67" customFormat="1" customHeight="1" spans="7:7">
      <c r="G6159" s="262" t="str">
        <f t="shared" si="102"/>
        <v/>
      </c>
    </row>
    <row r="6160" s="67" customFormat="1" customHeight="1" spans="7:7">
      <c r="G6160" s="262" t="str">
        <f t="shared" si="102"/>
        <v/>
      </c>
    </row>
    <row r="6161" s="67" customFormat="1" customHeight="1" spans="7:7">
      <c r="G6161" s="262" t="str">
        <f t="shared" si="102"/>
        <v/>
      </c>
    </row>
    <row r="6162" s="67" customFormat="1" customHeight="1" spans="7:7">
      <c r="G6162" s="262" t="str">
        <f t="shared" si="102"/>
        <v/>
      </c>
    </row>
    <row r="6163" s="67" customFormat="1" customHeight="1" spans="7:7">
      <c r="G6163" s="262" t="str">
        <f t="shared" si="102"/>
        <v/>
      </c>
    </row>
    <row r="6164" s="67" customFormat="1" customHeight="1" spans="7:7">
      <c r="G6164" s="262" t="str">
        <f t="shared" si="102"/>
        <v/>
      </c>
    </row>
    <row r="6165" s="67" customFormat="1" customHeight="1" spans="7:7">
      <c r="G6165" s="262" t="str">
        <f t="shared" si="102"/>
        <v/>
      </c>
    </row>
    <row r="6166" s="67" customFormat="1" customHeight="1" spans="7:7">
      <c r="G6166" s="262" t="str">
        <f t="shared" si="102"/>
        <v/>
      </c>
    </row>
    <row r="6167" s="67" customFormat="1" customHeight="1" spans="7:7">
      <c r="G6167" s="262" t="str">
        <f t="shared" si="102"/>
        <v/>
      </c>
    </row>
    <row r="6168" s="67" customFormat="1" customHeight="1" spans="7:7">
      <c r="G6168" s="262" t="str">
        <f t="shared" si="102"/>
        <v/>
      </c>
    </row>
    <row r="6169" s="67" customFormat="1" customHeight="1" spans="7:7">
      <c r="G6169" s="262" t="str">
        <f t="shared" si="102"/>
        <v/>
      </c>
    </row>
    <row r="6170" s="67" customFormat="1" customHeight="1" spans="7:7">
      <c r="G6170" s="262" t="str">
        <f t="shared" si="102"/>
        <v/>
      </c>
    </row>
    <row r="6171" s="67" customFormat="1" customHeight="1" spans="7:7">
      <c r="G6171" s="262" t="str">
        <f t="shared" si="102"/>
        <v/>
      </c>
    </row>
    <row r="6172" s="67" customFormat="1" customHeight="1" spans="7:7">
      <c r="G6172" s="262" t="str">
        <f t="shared" si="102"/>
        <v/>
      </c>
    </row>
    <row r="6173" s="67" customFormat="1" customHeight="1" spans="7:7">
      <c r="G6173" s="262" t="str">
        <f t="shared" si="102"/>
        <v/>
      </c>
    </row>
    <row r="6174" s="67" customFormat="1" customHeight="1" spans="7:7">
      <c r="G6174" s="262" t="str">
        <f t="shared" si="102"/>
        <v/>
      </c>
    </row>
    <row r="6175" s="67" customFormat="1" customHeight="1" spans="7:7">
      <c r="G6175" s="262" t="str">
        <f t="shared" si="102"/>
        <v/>
      </c>
    </row>
    <row r="6176" s="67" customFormat="1" customHeight="1" spans="7:7">
      <c r="G6176" s="262" t="str">
        <f t="shared" si="102"/>
        <v/>
      </c>
    </row>
    <row r="6177" s="67" customFormat="1" customHeight="1" spans="7:7">
      <c r="G6177" s="262" t="str">
        <f t="shared" si="102"/>
        <v/>
      </c>
    </row>
    <row r="6178" s="67" customFormat="1" customHeight="1" spans="7:7">
      <c r="G6178" s="262" t="str">
        <f t="shared" si="102"/>
        <v/>
      </c>
    </row>
    <row r="6179" s="67" customFormat="1" customHeight="1" spans="7:7">
      <c r="G6179" s="262" t="str">
        <f t="shared" si="102"/>
        <v/>
      </c>
    </row>
    <row r="6180" s="67" customFormat="1" customHeight="1" spans="7:7">
      <c r="G6180" s="262" t="str">
        <f t="shared" si="102"/>
        <v/>
      </c>
    </row>
    <row r="6181" s="67" customFormat="1" customHeight="1" spans="7:7">
      <c r="G6181" s="262" t="str">
        <f t="shared" si="102"/>
        <v/>
      </c>
    </row>
    <row r="6182" s="67" customFormat="1" customHeight="1" spans="7:7">
      <c r="G6182" s="262" t="str">
        <f t="shared" si="102"/>
        <v/>
      </c>
    </row>
    <row r="6183" s="67" customFormat="1" customHeight="1" spans="7:7">
      <c r="G6183" s="262" t="str">
        <f t="shared" si="102"/>
        <v/>
      </c>
    </row>
    <row r="6184" s="67" customFormat="1" customHeight="1" spans="7:7">
      <c r="G6184" s="262" t="str">
        <f t="shared" si="102"/>
        <v/>
      </c>
    </row>
    <row r="6185" s="67" customFormat="1" customHeight="1" spans="7:7">
      <c r="G6185" s="262" t="str">
        <f t="shared" si="102"/>
        <v/>
      </c>
    </row>
    <row r="6186" s="67" customFormat="1" customHeight="1" spans="7:7">
      <c r="G6186" s="262" t="str">
        <f t="shared" si="102"/>
        <v/>
      </c>
    </row>
    <row r="6187" s="67" customFormat="1" customHeight="1" spans="7:7">
      <c r="G6187" s="262" t="str">
        <f t="shared" si="102"/>
        <v/>
      </c>
    </row>
    <row r="6188" s="67" customFormat="1" customHeight="1" spans="7:7">
      <c r="G6188" s="262" t="str">
        <f t="shared" si="102"/>
        <v/>
      </c>
    </row>
    <row r="6189" s="67" customFormat="1" customHeight="1" spans="7:7">
      <c r="G6189" s="262" t="str">
        <f t="shared" si="102"/>
        <v/>
      </c>
    </row>
    <row r="6190" s="67" customFormat="1" customHeight="1" spans="7:7">
      <c r="G6190" s="262" t="str">
        <f t="shared" si="102"/>
        <v/>
      </c>
    </row>
    <row r="6191" s="67" customFormat="1" customHeight="1" spans="7:7">
      <c r="G6191" s="262" t="str">
        <f t="shared" si="102"/>
        <v/>
      </c>
    </row>
    <row r="6192" s="67" customFormat="1" customHeight="1" spans="7:7">
      <c r="G6192" s="262" t="str">
        <f t="shared" si="102"/>
        <v/>
      </c>
    </row>
    <row r="6193" s="67" customFormat="1" customHeight="1" spans="7:7">
      <c r="G6193" s="262" t="str">
        <f t="shared" si="102"/>
        <v/>
      </c>
    </row>
    <row r="6194" s="67" customFormat="1" customHeight="1" spans="7:7">
      <c r="G6194" s="262" t="str">
        <f t="shared" si="102"/>
        <v/>
      </c>
    </row>
    <row r="6195" s="67" customFormat="1" customHeight="1" spans="7:7">
      <c r="G6195" s="262" t="str">
        <f t="shared" si="102"/>
        <v/>
      </c>
    </row>
    <row r="6196" s="67" customFormat="1" customHeight="1" spans="7:7">
      <c r="G6196" s="262" t="str">
        <f t="shared" si="102"/>
        <v/>
      </c>
    </row>
    <row r="6197" s="67" customFormat="1" customHeight="1" spans="7:7">
      <c r="G6197" s="262" t="str">
        <f t="shared" si="102"/>
        <v/>
      </c>
    </row>
    <row r="6198" s="67" customFormat="1" customHeight="1" spans="7:7">
      <c r="G6198" s="262" t="str">
        <f t="shared" si="102"/>
        <v/>
      </c>
    </row>
    <row r="6199" s="67" customFormat="1" customHeight="1" spans="7:7">
      <c r="G6199" s="262" t="str">
        <f t="shared" si="102"/>
        <v/>
      </c>
    </row>
    <row r="6200" s="67" customFormat="1" customHeight="1" spans="7:7">
      <c r="G6200" s="262" t="str">
        <f t="shared" si="102"/>
        <v/>
      </c>
    </row>
    <row r="6201" s="67" customFormat="1" customHeight="1" spans="7:7">
      <c r="G6201" s="262" t="str">
        <f t="shared" si="102"/>
        <v/>
      </c>
    </row>
    <row r="6202" s="67" customFormat="1" customHeight="1" spans="7:7">
      <c r="G6202" s="262" t="str">
        <f t="shared" si="102"/>
        <v/>
      </c>
    </row>
    <row r="6203" s="67" customFormat="1" customHeight="1" spans="7:7">
      <c r="G6203" s="262" t="str">
        <f t="shared" si="102"/>
        <v/>
      </c>
    </row>
    <row r="6204" s="67" customFormat="1" customHeight="1" spans="7:7">
      <c r="G6204" s="262" t="str">
        <f t="shared" si="102"/>
        <v/>
      </c>
    </row>
    <row r="6205" s="67" customFormat="1" customHeight="1" spans="7:7">
      <c r="G6205" s="262" t="str">
        <f t="shared" si="102"/>
        <v/>
      </c>
    </row>
    <row r="6206" s="67" customFormat="1" customHeight="1" spans="7:7">
      <c r="G6206" s="262" t="str">
        <f t="shared" si="102"/>
        <v/>
      </c>
    </row>
    <row r="6207" s="67" customFormat="1" customHeight="1" spans="7:7">
      <c r="G6207" s="262" t="str">
        <f t="shared" si="102"/>
        <v/>
      </c>
    </row>
    <row r="6208" s="67" customFormat="1" customHeight="1" spans="7:7">
      <c r="G6208" s="262" t="str">
        <f t="shared" si="102"/>
        <v/>
      </c>
    </row>
    <row r="6209" s="67" customFormat="1" customHeight="1" spans="7:7">
      <c r="G6209" s="262" t="str">
        <f t="shared" si="102"/>
        <v/>
      </c>
    </row>
    <row r="6210" s="67" customFormat="1" customHeight="1" spans="7:7">
      <c r="G6210" s="262" t="str">
        <f t="shared" ref="G6210:G6273" si="103">IF(H6210="","",IF(H6210=I6210,H6210,_xlfn.CONCAT(H6210,"-",I6210)))</f>
        <v/>
      </c>
    </row>
    <row r="6211" s="67" customFormat="1" customHeight="1" spans="7:7">
      <c r="G6211" s="262" t="str">
        <f t="shared" si="103"/>
        <v/>
      </c>
    </row>
    <row r="6212" s="67" customFormat="1" customHeight="1" spans="7:7">
      <c r="G6212" s="262" t="str">
        <f t="shared" si="103"/>
        <v/>
      </c>
    </row>
    <row r="6213" s="67" customFormat="1" customHeight="1" spans="7:7">
      <c r="G6213" s="262" t="str">
        <f t="shared" si="103"/>
        <v/>
      </c>
    </row>
    <row r="6214" s="67" customFormat="1" customHeight="1" spans="7:7">
      <c r="G6214" s="262" t="str">
        <f t="shared" si="103"/>
        <v/>
      </c>
    </row>
    <row r="6215" s="67" customFormat="1" customHeight="1" spans="7:7">
      <c r="G6215" s="262" t="str">
        <f t="shared" si="103"/>
        <v/>
      </c>
    </row>
    <row r="6216" s="67" customFormat="1" customHeight="1" spans="7:7">
      <c r="G6216" s="262" t="str">
        <f t="shared" si="103"/>
        <v/>
      </c>
    </row>
    <row r="6217" s="67" customFormat="1" customHeight="1" spans="7:7">
      <c r="G6217" s="262" t="str">
        <f t="shared" si="103"/>
        <v/>
      </c>
    </row>
    <row r="6218" s="67" customFormat="1" customHeight="1" spans="7:7">
      <c r="G6218" s="262" t="str">
        <f t="shared" si="103"/>
        <v/>
      </c>
    </row>
    <row r="6219" s="67" customFormat="1" customHeight="1" spans="7:7">
      <c r="G6219" s="262" t="str">
        <f t="shared" si="103"/>
        <v/>
      </c>
    </row>
    <row r="6220" s="67" customFormat="1" customHeight="1" spans="7:7">
      <c r="G6220" s="262" t="str">
        <f t="shared" si="103"/>
        <v/>
      </c>
    </row>
    <row r="6221" s="67" customFormat="1" customHeight="1" spans="7:7">
      <c r="G6221" s="262" t="str">
        <f t="shared" si="103"/>
        <v/>
      </c>
    </row>
    <row r="6222" s="67" customFormat="1" customHeight="1" spans="7:7">
      <c r="G6222" s="262" t="str">
        <f t="shared" si="103"/>
        <v/>
      </c>
    </row>
    <row r="6223" s="67" customFormat="1" customHeight="1" spans="7:7">
      <c r="G6223" s="262" t="str">
        <f t="shared" si="103"/>
        <v/>
      </c>
    </row>
    <row r="6224" s="67" customFormat="1" customHeight="1" spans="7:7">
      <c r="G6224" s="262" t="str">
        <f t="shared" si="103"/>
        <v/>
      </c>
    </row>
    <row r="6225" s="67" customFormat="1" customHeight="1" spans="7:7">
      <c r="G6225" s="262" t="str">
        <f t="shared" si="103"/>
        <v/>
      </c>
    </row>
    <row r="6226" s="67" customFormat="1" customHeight="1" spans="7:7">
      <c r="G6226" s="262" t="str">
        <f t="shared" si="103"/>
        <v/>
      </c>
    </row>
    <row r="6227" s="67" customFormat="1" customHeight="1" spans="7:7">
      <c r="G6227" s="262" t="str">
        <f t="shared" si="103"/>
        <v/>
      </c>
    </row>
    <row r="6228" s="67" customFormat="1" customHeight="1" spans="7:7">
      <c r="G6228" s="262" t="str">
        <f t="shared" si="103"/>
        <v/>
      </c>
    </row>
    <row r="6229" s="67" customFormat="1" customHeight="1" spans="7:7">
      <c r="G6229" s="262" t="str">
        <f t="shared" si="103"/>
        <v/>
      </c>
    </row>
    <row r="6230" s="67" customFormat="1" customHeight="1" spans="7:7">
      <c r="G6230" s="262" t="str">
        <f t="shared" si="103"/>
        <v/>
      </c>
    </row>
    <row r="6231" s="67" customFormat="1" customHeight="1" spans="7:7">
      <c r="G6231" s="262" t="str">
        <f t="shared" si="103"/>
        <v/>
      </c>
    </row>
    <row r="6232" s="67" customFormat="1" customHeight="1" spans="7:7">
      <c r="G6232" s="262" t="str">
        <f t="shared" si="103"/>
        <v/>
      </c>
    </row>
    <row r="6233" s="67" customFormat="1" customHeight="1" spans="7:7">
      <c r="G6233" s="262" t="str">
        <f t="shared" si="103"/>
        <v/>
      </c>
    </row>
    <row r="6234" s="67" customFormat="1" customHeight="1" spans="7:7">
      <c r="G6234" s="262" t="str">
        <f t="shared" si="103"/>
        <v/>
      </c>
    </row>
    <row r="6235" s="67" customFormat="1" customHeight="1" spans="7:7">
      <c r="G6235" s="262" t="str">
        <f t="shared" si="103"/>
        <v/>
      </c>
    </row>
    <row r="6236" s="67" customFormat="1" customHeight="1" spans="7:7">
      <c r="G6236" s="262" t="str">
        <f t="shared" si="103"/>
        <v/>
      </c>
    </row>
    <row r="6237" s="67" customFormat="1" customHeight="1" spans="7:7">
      <c r="G6237" s="262" t="str">
        <f t="shared" si="103"/>
        <v/>
      </c>
    </row>
    <row r="6238" s="67" customFormat="1" customHeight="1" spans="7:7">
      <c r="G6238" s="262" t="str">
        <f t="shared" si="103"/>
        <v/>
      </c>
    </row>
    <row r="6239" s="67" customFormat="1" customHeight="1" spans="7:7">
      <c r="G6239" s="262" t="str">
        <f t="shared" si="103"/>
        <v/>
      </c>
    </row>
    <row r="6240" s="67" customFormat="1" customHeight="1" spans="7:7">
      <c r="G6240" s="262" t="str">
        <f t="shared" si="103"/>
        <v/>
      </c>
    </row>
    <row r="6241" s="67" customFormat="1" customHeight="1" spans="7:7">
      <c r="G6241" s="262" t="str">
        <f t="shared" si="103"/>
        <v/>
      </c>
    </row>
    <row r="6242" s="67" customFormat="1" customHeight="1" spans="7:7">
      <c r="G6242" s="262" t="str">
        <f t="shared" si="103"/>
        <v/>
      </c>
    </row>
    <row r="6243" s="67" customFormat="1" customHeight="1" spans="7:7">
      <c r="G6243" s="262" t="str">
        <f t="shared" si="103"/>
        <v/>
      </c>
    </row>
    <row r="6244" s="67" customFormat="1" customHeight="1" spans="7:7">
      <c r="G6244" s="262" t="str">
        <f t="shared" si="103"/>
        <v/>
      </c>
    </row>
    <row r="6245" s="67" customFormat="1" customHeight="1" spans="7:7">
      <c r="G6245" s="262" t="str">
        <f t="shared" si="103"/>
        <v/>
      </c>
    </row>
    <row r="6246" s="67" customFormat="1" customHeight="1" spans="7:7">
      <c r="G6246" s="262" t="str">
        <f t="shared" si="103"/>
        <v/>
      </c>
    </row>
    <row r="6247" s="67" customFormat="1" customHeight="1" spans="7:7">
      <c r="G6247" s="262" t="str">
        <f t="shared" si="103"/>
        <v/>
      </c>
    </row>
    <row r="6248" s="67" customFormat="1" customHeight="1" spans="7:7">
      <c r="G6248" s="262" t="str">
        <f t="shared" si="103"/>
        <v/>
      </c>
    </row>
    <row r="6249" s="67" customFormat="1" customHeight="1" spans="7:7">
      <c r="G6249" s="262" t="str">
        <f t="shared" si="103"/>
        <v/>
      </c>
    </row>
    <row r="6250" s="67" customFormat="1" customHeight="1" spans="7:7">
      <c r="G6250" s="262" t="str">
        <f t="shared" si="103"/>
        <v/>
      </c>
    </row>
    <row r="6251" s="67" customFormat="1" customHeight="1" spans="7:7">
      <c r="G6251" s="262" t="str">
        <f t="shared" si="103"/>
        <v/>
      </c>
    </row>
    <row r="6252" s="67" customFormat="1" customHeight="1" spans="7:7">
      <c r="G6252" s="262" t="str">
        <f t="shared" si="103"/>
        <v/>
      </c>
    </row>
    <row r="6253" s="67" customFormat="1" customHeight="1" spans="7:7">
      <c r="G6253" s="262" t="str">
        <f t="shared" si="103"/>
        <v/>
      </c>
    </row>
    <row r="6254" s="67" customFormat="1" customHeight="1" spans="7:7">
      <c r="G6254" s="262" t="str">
        <f t="shared" si="103"/>
        <v/>
      </c>
    </row>
    <row r="6255" s="67" customFormat="1" customHeight="1" spans="7:7">
      <c r="G6255" s="262" t="str">
        <f t="shared" si="103"/>
        <v/>
      </c>
    </row>
    <row r="6256" s="67" customFormat="1" customHeight="1" spans="7:7">
      <c r="G6256" s="262" t="str">
        <f t="shared" si="103"/>
        <v/>
      </c>
    </row>
    <row r="6257" s="67" customFormat="1" customHeight="1" spans="7:7">
      <c r="G6257" s="262" t="str">
        <f t="shared" si="103"/>
        <v/>
      </c>
    </row>
    <row r="6258" s="67" customFormat="1" customHeight="1" spans="7:7">
      <c r="G6258" s="262" t="str">
        <f t="shared" si="103"/>
        <v/>
      </c>
    </row>
    <row r="6259" s="67" customFormat="1" customHeight="1" spans="7:7">
      <c r="G6259" s="262" t="str">
        <f t="shared" si="103"/>
        <v/>
      </c>
    </row>
    <row r="6260" s="67" customFormat="1" customHeight="1" spans="7:7">
      <c r="G6260" s="262" t="str">
        <f t="shared" si="103"/>
        <v/>
      </c>
    </row>
    <row r="6261" s="67" customFormat="1" customHeight="1" spans="7:7">
      <c r="G6261" s="262" t="str">
        <f t="shared" si="103"/>
        <v/>
      </c>
    </row>
    <row r="6262" s="67" customFormat="1" customHeight="1" spans="7:7">
      <c r="G6262" s="262" t="str">
        <f t="shared" si="103"/>
        <v/>
      </c>
    </row>
    <row r="6263" s="67" customFormat="1" customHeight="1" spans="7:7">
      <c r="G6263" s="262" t="str">
        <f t="shared" si="103"/>
        <v/>
      </c>
    </row>
    <row r="6264" s="67" customFormat="1" customHeight="1" spans="7:7">
      <c r="G6264" s="262" t="str">
        <f t="shared" si="103"/>
        <v/>
      </c>
    </row>
    <row r="6265" s="67" customFormat="1" customHeight="1" spans="7:7">
      <c r="G6265" s="262" t="str">
        <f t="shared" si="103"/>
        <v/>
      </c>
    </row>
    <row r="6266" s="67" customFormat="1" customHeight="1" spans="7:7">
      <c r="G6266" s="262" t="str">
        <f t="shared" si="103"/>
        <v/>
      </c>
    </row>
    <row r="6267" s="67" customFormat="1" customHeight="1" spans="7:7">
      <c r="G6267" s="262" t="str">
        <f t="shared" si="103"/>
        <v/>
      </c>
    </row>
    <row r="6268" s="67" customFormat="1" customHeight="1" spans="7:7">
      <c r="G6268" s="262" t="str">
        <f t="shared" si="103"/>
        <v/>
      </c>
    </row>
    <row r="6269" s="67" customFormat="1" customHeight="1" spans="7:7">
      <c r="G6269" s="262" t="str">
        <f t="shared" si="103"/>
        <v/>
      </c>
    </row>
    <row r="6270" s="67" customFormat="1" customHeight="1" spans="7:7">
      <c r="G6270" s="262" t="str">
        <f t="shared" si="103"/>
        <v/>
      </c>
    </row>
    <row r="6271" s="67" customFormat="1" customHeight="1" spans="7:7">
      <c r="G6271" s="262" t="str">
        <f t="shared" si="103"/>
        <v/>
      </c>
    </row>
    <row r="6272" s="67" customFormat="1" customHeight="1" spans="7:7">
      <c r="G6272" s="262" t="str">
        <f t="shared" si="103"/>
        <v/>
      </c>
    </row>
    <row r="6273" s="67" customFormat="1" customHeight="1" spans="7:7">
      <c r="G6273" s="262" t="str">
        <f t="shared" si="103"/>
        <v/>
      </c>
    </row>
    <row r="6274" s="67" customFormat="1" customHeight="1" spans="7:7">
      <c r="G6274" s="262" t="str">
        <f t="shared" ref="G6274:G6337" si="104">IF(H6274="","",IF(H6274=I6274,H6274,_xlfn.CONCAT(H6274,"-",I6274)))</f>
        <v/>
      </c>
    </row>
    <row r="6275" s="67" customFormat="1" customHeight="1" spans="7:7">
      <c r="G6275" s="262" t="str">
        <f t="shared" si="104"/>
        <v/>
      </c>
    </row>
    <row r="6276" s="67" customFormat="1" customHeight="1" spans="7:7">
      <c r="G6276" s="262" t="str">
        <f t="shared" si="104"/>
        <v/>
      </c>
    </row>
    <row r="6277" s="67" customFormat="1" customHeight="1" spans="7:7">
      <c r="G6277" s="262" t="str">
        <f t="shared" si="104"/>
        <v/>
      </c>
    </row>
    <row r="6278" s="67" customFormat="1" customHeight="1" spans="7:7">
      <c r="G6278" s="262" t="str">
        <f t="shared" si="104"/>
        <v/>
      </c>
    </row>
    <row r="6279" s="67" customFormat="1" customHeight="1" spans="7:7">
      <c r="G6279" s="262" t="str">
        <f t="shared" si="104"/>
        <v/>
      </c>
    </row>
    <row r="6280" s="67" customFormat="1" customHeight="1" spans="7:7">
      <c r="G6280" s="262" t="str">
        <f t="shared" si="104"/>
        <v/>
      </c>
    </row>
    <row r="6281" s="67" customFormat="1" customHeight="1" spans="7:7">
      <c r="G6281" s="262" t="str">
        <f t="shared" si="104"/>
        <v/>
      </c>
    </row>
    <row r="6282" s="67" customFormat="1" customHeight="1" spans="7:7">
      <c r="G6282" s="262" t="str">
        <f t="shared" si="104"/>
        <v/>
      </c>
    </row>
    <row r="6283" s="67" customFormat="1" customHeight="1" spans="7:7">
      <c r="G6283" s="262" t="str">
        <f t="shared" si="104"/>
        <v/>
      </c>
    </row>
    <row r="6284" s="67" customFormat="1" customHeight="1" spans="7:7">
      <c r="G6284" s="262" t="str">
        <f t="shared" si="104"/>
        <v/>
      </c>
    </row>
    <row r="6285" s="67" customFormat="1" customHeight="1" spans="7:7">
      <c r="G6285" s="262" t="str">
        <f t="shared" si="104"/>
        <v/>
      </c>
    </row>
    <row r="6286" s="67" customFormat="1" customHeight="1" spans="7:7">
      <c r="G6286" s="262" t="str">
        <f t="shared" si="104"/>
        <v/>
      </c>
    </row>
    <row r="6287" s="67" customFormat="1" customHeight="1" spans="7:7">
      <c r="G6287" s="262" t="str">
        <f t="shared" si="104"/>
        <v/>
      </c>
    </row>
    <row r="6288" s="67" customFormat="1" customHeight="1" spans="7:7">
      <c r="G6288" s="262" t="str">
        <f t="shared" si="104"/>
        <v/>
      </c>
    </row>
    <row r="6289" s="67" customFormat="1" customHeight="1" spans="7:7">
      <c r="G6289" s="262" t="str">
        <f t="shared" si="104"/>
        <v/>
      </c>
    </row>
    <row r="6290" s="67" customFormat="1" customHeight="1" spans="7:7">
      <c r="G6290" s="262" t="str">
        <f t="shared" si="104"/>
        <v/>
      </c>
    </row>
    <row r="6291" s="67" customFormat="1" customHeight="1" spans="7:7">
      <c r="G6291" s="262" t="str">
        <f t="shared" si="104"/>
        <v/>
      </c>
    </row>
    <row r="6292" s="67" customFormat="1" customHeight="1" spans="7:7">
      <c r="G6292" s="262" t="str">
        <f t="shared" si="104"/>
        <v/>
      </c>
    </row>
    <row r="6293" s="67" customFormat="1" customHeight="1" spans="7:7">
      <c r="G6293" s="262" t="str">
        <f t="shared" si="104"/>
        <v/>
      </c>
    </row>
    <row r="6294" s="67" customFormat="1" customHeight="1" spans="7:7">
      <c r="G6294" s="262" t="str">
        <f t="shared" si="104"/>
        <v/>
      </c>
    </row>
    <row r="6295" s="67" customFormat="1" customHeight="1" spans="7:7">
      <c r="G6295" s="262" t="str">
        <f t="shared" si="104"/>
        <v/>
      </c>
    </row>
    <row r="6296" s="67" customFormat="1" customHeight="1" spans="7:7">
      <c r="G6296" s="262" t="str">
        <f t="shared" si="104"/>
        <v/>
      </c>
    </row>
    <row r="6297" s="67" customFormat="1" customHeight="1" spans="7:7">
      <c r="G6297" s="262" t="str">
        <f t="shared" si="104"/>
        <v/>
      </c>
    </row>
    <row r="6298" s="67" customFormat="1" customHeight="1" spans="7:7">
      <c r="G6298" s="262" t="str">
        <f t="shared" si="104"/>
        <v/>
      </c>
    </row>
    <row r="6299" s="67" customFormat="1" customHeight="1" spans="7:7">
      <c r="G6299" s="262" t="str">
        <f t="shared" si="104"/>
        <v/>
      </c>
    </row>
    <row r="6300" s="67" customFormat="1" customHeight="1" spans="7:7">
      <c r="G6300" s="262" t="str">
        <f t="shared" si="104"/>
        <v/>
      </c>
    </row>
    <row r="6301" s="67" customFormat="1" customHeight="1" spans="7:7">
      <c r="G6301" s="262" t="str">
        <f t="shared" si="104"/>
        <v/>
      </c>
    </row>
    <row r="6302" s="67" customFormat="1" customHeight="1" spans="7:7">
      <c r="G6302" s="262" t="str">
        <f t="shared" si="104"/>
        <v/>
      </c>
    </row>
    <row r="6303" s="67" customFormat="1" customHeight="1" spans="7:7">
      <c r="G6303" s="262" t="str">
        <f t="shared" si="104"/>
        <v/>
      </c>
    </row>
    <row r="6304" s="67" customFormat="1" customHeight="1" spans="7:7">
      <c r="G6304" s="262" t="str">
        <f t="shared" si="104"/>
        <v/>
      </c>
    </row>
    <row r="6305" s="67" customFormat="1" customHeight="1" spans="7:7">
      <c r="G6305" s="262" t="str">
        <f t="shared" si="104"/>
        <v/>
      </c>
    </row>
    <row r="6306" s="67" customFormat="1" customHeight="1" spans="7:7">
      <c r="G6306" s="262" t="str">
        <f t="shared" si="104"/>
        <v/>
      </c>
    </row>
    <row r="6307" s="67" customFormat="1" customHeight="1" spans="7:7">
      <c r="G6307" s="262" t="str">
        <f t="shared" si="104"/>
        <v/>
      </c>
    </row>
    <row r="6308" s="67" customFormat="1" customHeight="1" spans="7:7">
      <c r="G6308" s="262" t="str">
        <f t="shared" si="104"/>
        <v/>
      </c>
    </row>
    <row r="6309" s="67" customFormat="1" customHeight="1" spans="7:7">
      <c r="G6309" s="262" t="str">
        <f t="shared" si="104"/>
        <v/>
      </c>
    </row>
    <row r="6310" s="67" customFormat="1" customHeight="1" spans="7:7">
      <c r="G6310" s="262" t="str">
        <f t="shared" si="104"/>
        <v/>
      </c>
    </row>
    <row r="6311" s="67" customFormat="1" customHeight="1" spans="7:7">
      <c r="G6311" s="262" t="str">
        <f t="shared" si="104"/>
        <v/>
      </c>
    </row>
    <row r="6312" s="67" customFormat="1" customHeight="1" spans="7:7">
      <c r="G6312" s="262" t="str">
        <f t="shared" si="104"/>
        <v/>
      </c>
    </row>
    <row r="6313" s="67" customFormat="1" customHeight="1" spans="7:7">
      <c r="G6313" s="262" t="str">
        <f t="shared" si="104"/>
        <v/>
      </c>
    </row>
    <row r="6314" s="67" customFormat="1" customHeight="1" spans="7:7">
      <c r="G6314" s="262" t="str">
        <f t="shared" si="104"/>
        <v/>
      </c>
    </row>
    <row r="6315" s="67" customFormat="1" customHeight="1" spans="7:7">
      <c r="G6315" s="262" t="str">
        <f t="shared" si="104"/>
        <v/>
      </c>
    </row>
    <row r="6316" s="67" customFormat="1" customHeight="1" spans="7:7">
      <c r="G6316" s="262" t="str">
        <f t="shared" si="104"/>
        <v/>
      </c>
    </row>
    <row r="6317" s="67" customFormat="1" customHeight="1" spans="7:7">
      <c r="G6317" s="262" t="str">
        <f t="shared" si="104"/>
        <v/>
      </c>
    </row>
    <row r="6318" s="67" customFormat="1" customHeight="1" spans="7:7">
      <c r="G6318" s="262" t="str">
        <f t="shared" si="104"/>
        <v/>
      </c>
    </row>
    <row r="6319" s="67" customFormat="1" customHeight="1" spans="7:7">
      <c r="G6319" s="262" t="str">
        <f t="shared" si="104"/>
        <v/>
      </c>
    </row>
    <row r="6320" s="67" customFormat="1" customHeight="1" spans="7:7">
      <c r="G6320" s="262" t="str">
        <f t="shared" si="104"/>
        <v/>
      </c>
    </row>
    <row r="6321" s="67" customFormat="1" customHeight="1" spans="7:7">
      <c r="G6321" s="262" t="str">
        <f t="shared" si="104"/>
        <v/>
      </c>
    </row>
    <row r="6322" s="67" customFormat="1" customHeight="1" spans="7:7">
      <c r="G6322" s="262" t="str">
        <f t="shared" si="104"/>
        <v/>
      </c>
    </row>
    <row r="6323" s="67" customFormat="1" customHeight="1" spans="7:7">
      <c r="G6323" s="262" t="str">
        <f t="shared" si="104"/>
        <v/>
      </c>
    </row>
    <row r="6324" s="67" customFormat="1" customHeight="1" spans="7:7">
      <c r="G6324" s="262" t="str">
        <f t="shared" si="104"/>
        <v/>
      </c>
    </row>
    <row r="6325" s="67" customFormat="1" customHeight="1" spans="7:7">
      <c r="G6325" s="262" t="str">
        <f t="shared" si="104"/>
        <v/>
      </c>
    </row>
    <row r="6326" s="67" customFormat="1" customHeight="1" spans="7:7">
      <c r="G6326" s="262" t="str">
        <f t="shared" si="104"/>
        <v/>
      </c>
    </row>
    <row r="6327" s="67" customFormat="1" customHeight="1" spans="7:7">
      <c r="G6327" s="262" t="str">
        <f t="shared" si="104"/>
        <v/>
      </c>
    </row>
    <row r="6328" s="67" customFormat="1" customHeight="1" spans="7:7">
      <c r="G6328" s="262" t="str">
        <f t="shared" si="104"/>
        <v/>
      </c>
    </row>
    <row r="6329" s="67" customFormat="1" customHeight="1" spans="7:7">
      <c r="G6329" s="262" t="str">
        <f t="shared" si="104"/>
        <v/>
      </c>
    </row>
    <row r="6330" s="67" customFormat="1" customHeight="1" spans="7:7">
      <c r="G6330" s="262" t="str">
        <f t="shared" si="104"/>
        <v/>
      </c>
    </row>
    <row r="6331" s="67" customFormat="1" customHeight="1" spans="7:7">
      <c r="G6331" s="262" t="str">
        <f t="shared" si="104"/>
        <v/>
      </c>
    </row>
    <row r="6332" s="67" customFormat="1" customHeight="1" spans="7:7">
      <c r="G6332" s="262" t="str">
        <f t="shared" si="104"/>
        <v/>
      </c>
    </row>
    <row r="6333" s="67" customFormat="1" customHeight="1" spans="7:7">
      <c r="G6333" s="262" t="str">
        <f t="shared" si="104"/>
        <v/>
      </c>
    </row>
    <row r="6334" s="67" customFormat="1" customHeight="1" spans="7:7">
      <c r="G6334" s="262" t="str">
        <f t="shared" si="104"/>
        <v/>
      </c>
    </row>
    <row r="6335" s="67" customFormat="1" customHeight="1" spans="7:7">
      <c r="G6335" s="262" t="str">
        <f t="shared" si="104"/>
        <v/>
      </c>
    </row>
    <row r="6336" s="67" customFormat="1" customHeight="1" spans="7:7">
      <c r="G6336" s="262" t="str">
        <f t="shared" si="104"/>
        <v/>
      </c>
    </row>
    <row r="6337" s="67" customFormat="1" customHeight="1" spans="7:7">
      <c r="G6337" s="262" t="str">
        <f t="shared" si="104"/>
        <v/>
      </c>
    </row>
    <row r="6338" s="67" customFormat="1" customHeight="1" spans="7:7">
      <c r="G6338" s="262" t="str">
        <f t="shared" ref="G6338:G6401" si="105">IF(H6338="","",IF(H6338=I6338,H6338,_xlfn.CONCAT(H6338,"-",I6338)))</f>
        <v/>
      </c>
    </row>
    <row r="6339" s="67" customFormat="1" customHeight="1" spans="7:7">
      <c r="G6339" s="262" t="str">
        <f t="shared" si="105"/>
        <v/>
      </c>
    </row>
    <row r="6340" s="67" customFormat="1" customHeight="1" spans="7:7">
      <c r="G6340" s="262" t="str">
        <f t="shared" si="105"/>
        <v/>
      </c>
    </row>
    <row r="6341" s="67" customFormat="1" customHeight="1" spans="7:7">
      <c r="G6341" s="262" t="str">
        <f t="shared" si="105"/>
        <v/>
      </c>
    </row>
    <row r="6342" s="67" customFormat="1" customHeight="1" spans="7:7">
      <c r="G6342" s="262" t="str">
        <f t="shared" si="105"/>
        <v/>
      </c>
    </row>
    <row r="6343" s="67" customFormat="1" customHeight="1" spans="7:7">
      <c r="G6343" s="262" t="str">
        <f t="shared" si="105"/>
        <v/>
      </c>
    </row>
    <row r="6344" s="67" customFormat="1" customHeight="1" spans="7:7">
      <c r="G6344" s="262" t="str">
        <f t="shared" si="105"/>
        <v/>
      </c>
    </row>
    <row r="6345" s="67" customFormat="1" customHeight="1" spans="7:7">
      <c r="G6345" s="262" t="str">
        <f t="shared" si="105"/>
        <v/>
      </c>
    </row>
    <row r="6346" s="67" customFormat="1" customHeight="1" spans="7:7">
      <c r="G6346" s="262" t="str">
        <f t="shared" si="105"/>
        <v/>
      </c>
    </row>
    <row r="6347" s="67" customFormat="1" customHeight="1" spans="7:7">
      <c r="G6347" s="262" t="str">
        <f t="shared" si="105"/>
        <v/>
      </c>
    </row>
    <row r="6348" s="67" customFormat="1" customHeight="1" spans="7:7">
      <c r="G6348" s="262" t="str">
        <f t="shared" si="105"/>
        <v/>
      </c>
    </row>
    <row r="6349" s="67" customFormat="1" customHeight="1" spans="7:7">
      <c r="G6349" s="262" t="str">
        <f t="shared" si="105"/>
        <v/>
      </c>
    </row>
    <row r="6350" s="67" customFormat="1" customHeight="1" spans="7:7">
      <c r="G6350" s="262" t="str">
        <f t="shared" si="105"/>
        <v/>
      </c>
    </row>
    <row r="6351" s="67" customFormat="1" customHeight="1" spans="7:7">
      <c r="G6351" s="262" t="str">
        <f t="shared" si="105"/>
        <v/>
      </c>
    </row>
    <row r="6352" s="67" customFormat="1" customHeight="1" spans="7:7">
      <c r="G6352" s="262" t="str">
        <f t="shared" si="105"/>
        <v/>
      </c>
    </row>
    <row r="6353" s="67" customFormat="1" customHeight="1" spans="7:7">
      <c r="G6353" s="262" t="str">
        <f t="shared" si="105"/>
        <v/>
      </c>
    </row>
    <row r="6354" s="67" customFormat="1" customHeight="1" spans="7:7">
      <c r="G6354" s="262" t="str">
        <f t="shared" si="105"/>
        <v/>
      </c>
    </row>
    <row r="6355" s="67" customFormat="1" customHeight="1" spans="7:7">
      <c r="G6355" s="262" t="str">
        <f t="shared" si="105"/>
        <v/>
      </c>
    </row>
    <row r="6356" s="67" customFormat="1" customHeight="1" spans="7:7">
      <c r="G6356" s="262" t="str">
        <f t="shared" si="105"/>
        <v/>
      </c>
    </row>
    <row r="6357" s="67" customFormat="1" customHeight="1" spans="7:7">
      <c r="G6357" s="262" t="str">
        <f t="shared" si="105"/>
        <v/>
      </c>
    </row>
    <row r="6358" s="67" customFormat="1" customHeight="1" spans="7:7">
      <c r="G6358" s="262" t="str">
        <f t="shared" si="105"/>
        <v/>
      </c>
    </row>
    <row r="6359" s="67" customFormat="1" customHeight="1" spans="7:7">
      <c r="G6359" s="262" t="str">
        <f t="shared" si="105"/>
        <v/>
      </c>
    </row>
    <row r="6360" s="67" customFormat="1" customHeight="1" spans="7:7">
      <c r="G6360" s="262" t="str">
        <f t="shared" si="105"/>
        <v/>
      </c>
    </row>
    <row r="6361" s="67" customFormat="1" customHeight="1" spans="7:7">
      <c r="G6361" s="262" t="str">
        <f t="shared" si="105"/>
        <v/>
      </c>
    </row>
    <row r="6362" s="67" customFormat="1" customHeight="1" spans="7:7">
      <c r="G6362" s="262" t="str">
        <f t="shared" si="105"/>
        <v/>
      </c>
    </row>
    <row r="6363" s="67" customFormat="1" customHeight="1" spans="7:7">
      <c r="G6363" s="262" t="str">
        <f t="shared" si="105"/>
        <v/>
      </c>
    </row>
    <row r="6364" s="67" customFormat="1" customHeight="1" spans="7:7">
      <c r="G6364" s="262" t="str">
        <f t="shared" si="105"/>
        <v/>
      </c>
    </row>
    <row r="6365" s="67" customFormat="1" customHeight="1" spans="7:7">
      <c r="G6365" s="262" t="str">
        <f t="shared" si="105"/>
        <v/>
      </c>
    </row>
    <row r="6366" s="67" customFormat="1" customHeight="1" spans="7:7">
      <c r="G6366" s="262" t="str">
        <f t="shared" si="105"/>
        <v/>
      </c>
    </row>
    <row r="6367" s="67" customFormat="1" customHeight="1" spans="7:7">
      <c r="G6367" s="262" t="str">
        <f t="shared" si="105"/>
        <v/>
      </c>
    </row>
    <row r="6368" s="67" customFormat="1" customHeight="1" spans="7:7">
      <c r="G6368" s="262" t="str">
        <f t="shared" si="105"/>
        <v/>
      </c>
    </row>
    <row r="6369" s="67" customFormat="1" customHeight="1" spans="7:7">
      <c r="G6369" s="262" t="str">
        <f t="shared" si="105"/>
        <v/>
      </c>
    </row>
    <row r="6370" s="67" customFormat="1" customHeight="1" spans="7:7">
      <c r="G6370" s="262" t="str">
        <f t="shared" si="105"/>
        <v/>
      </c>
    </row>
    <row r="6371" s="67" customFormat="1" customHeight="1" spans="7:7">
      <c r="G6371" s="262" t="str">
        <f t="shared" si="105"/>
        <v/>
      </c>
    </row>
    <row r="6372" s="67" customFormat="1" customHeight="1" spans="7:7">
      <c r="G6372" s="262" t="str">
        <f t="shared" si="105"/>
        <v/>
      </c>
    </row>
    <row r="6373" s="67" customFormat="1" customHeight="1" spans="7:7">
      <c r="G6373" s="262" t="str">
        <f t="shared" si="105"/>
        <v/>
      </c>
    </row>
    <row r="6374" s="67" customFormat="1" customHeight="1" spans="7:7">
      <c r="G6374" s="262" t="str">
        <f t="shared" si="105"/>
        <v/>
      </c>
    </row>
    <row r="6375" s="67" customFormat="1" customHeight="1" spans="7:7">
      <c r="G6375" s="262" t="str">
        <f t="shared" si="105"/>
        <v/>
      </c>
    </row>
    <row r="6376" s="67" customFormat="1" customHeight="1" spans="7:7">
      <c r="G6376" s="262" t="str">
        <f t="shared" si="105"/>
        <v/>
      </c>
    </row>
    <row r="6377" s="67" customFormat="1" customHeight="1" spans="7:7">
      <c r="G6377" s="262" t="str">
        <f t="shared" si="105"/>
        <v/>
      </c>
    </row>
    <row r="6378" s="67" customFormat="1" customHeight="1" spans="7:7">
      <c r="G6378" s="262" t="str">
        <f t="shared" si="105"/>
        <v/>
      </c>
    </row>
    <row r="6379" s="67" customFormat="1" customHeight="1" spans="7:7">
      <c r="G6379" s="262" t="str">
        <f t="shared" si="105"/>
        <v/>
      </c>
    </row>
    <row r="6380" s="67" customFormat="1" customHeight="1" spans="7:7">
      <c r="G6380" s="262" t="str">
        <f t="shared" si="105"/>
        <v/>
      </c>
    </row>
    <row r="6381" s="67" customFormat="1" customHeight="1" spans="7:7">
      <c r="G6381" s="262" t="str">
        <f t="shared" si="105"/>
        <v/>
      </c>
    </row>
    <row r="6382" s="67" customFormat="1" customHeight="1" spans="7:7">
      <c r="G6382" s="262" t="str">
        <f t="shared" si="105"/>
        <v/>
      </c>
    </row>
    <row r="6383" s="67" customFormat="1" customHeight="1" spans="7:7">
      <c r="G6383" s="262" t="str">
        <f t="shared" si="105"/>
        <v/>
      </c>
    </row>
    <row r="6384" s="67" customFormat="1" customHeight="1" spans="7:7">
      <c r="G6384" s="262" t="str">
        <f t="shared" si="105"/>
        <v/>
      </c>
    </row>
    <row r="6385" s="67" customFormat="1" customHeight="1" spans="7:7">
      <c r="G6385" s="262" t="str">
        <f t="shared" si="105"/>
        <v/>
      </c>
    </row>
    <row r="6386" s="67" customFormat="1" customHeight="1" spans="7:7">
      <c r="G6386" s="262" t="str">
        <f t="shared" si="105"/>
        <v/>
      </c>
    </row>
    <row r="6387" s="67" customFormat="1" customHeight="1" spans="7:7">
      <c r="G6387" s="262" t="str">
        <f t="shared" si="105"/>
        <v/>
      </c>
    </row>
    <row r="6388" s="67" customFormat="1" customHeight="1" spans="7:7">
      <c r="G6388" s="262" t="str">
        <f t="shared" si="105"/>
        <v/>
      </c>
    </row>
    <row r="6389" s="67" customFormat="1" customHeight="1" spans="7:7">
      <c r="G6389" s="262" t="str">
        <f t="shared" si="105"/>
        <v/>
      </c>
    </row>
    <row r="6390" s="67" customFormat="1" customHeight="1" spans="7:7">
      <c r="G6390" s="262" t="str">
        <f t="shared" si="105"/>
        <v/>
      </c>
    </row>
    <row r="6391" s="67" customFormat="1" customHeight="1" spans="7:7">
      <c r="G6391" s="262" t="str">
        <f t="shared" si="105"/>
        <v/>
      </c>
    </row>
    <row r="6392" s="67" customFormat="1" customHeight="1" spans="7:7">
      <c r="G6392" s="262" t="str">
        <f t="shared" si="105"/>
        <v/>
      </c>
    </row>
    <row r="6393" s="67" customFormat="1" customHeight="1" spans="7:7">
      <c r="G6393" s="262" t="str">
        <f t="shared" si="105"/>
        <v/>
      </c>
    </row>
    <row r="6394" s="67" customFormat="1" customHeight="1" spans="7:7">
      <c r="G6394" s="262" t="str">
        <f t="shared" si="105"/>
        <v/>
      </c>
    </row>
    <row r="6395" s="67" customFormat="1" customHeight="1" spans="7:7">
      <c r="G6395" s="262" t="str">
        <f t="shared" si="105"/>
        <v/>
      </c>
    </row>
    <row r="6396" s="67" customFormat="1" customHeight="1" spans="7:7">
      <c r="G6396" s="262" t="str">
        <f t="shared" si="105"/>
        <v/>
      </c>
    </row>
    <row r="6397" s="67" customFormat="1" customHeight="1" spans="7:7">
      <c r="G6397" s="262" t="str">
        <f t="shared" si="105"/>
        <v/>
      </c>
    </row>
    <row r="6398" s="67" customFormat="1" customHeight="1" spans="7:7">
      <c r="G6398" s="262" t="str">
        <f t="shared" si="105"/>
        <v/>
      </c>
    </row>
    <row r="6399" s="67" customFormat="1" customHeight="1" spans="7:7">
      <c r="G6399" s="262" t="str">
        <f t="shared" si="105"/>
        <v/>
      </c>
    </row>
    <row r="6400" s="67" customFormat="1" customHeight="1" spans="7:7">
      <c r="G6400" s="262" t="str">
        <f t="shared" si="105"/>
        <v/>
      </c>
    </row>
    <row r="6401" s="67" customFormat="1" customHeight="1" spans="7:7">
      <c r="G6401" s="262" t="str">
        <f t="shared" si="105"/>
        <v/>
      </c>
    </row>
    <row r="6402" s="67" customFormat="1" customHeight="1" spans="7:7">
      <c r="G6402" s="262" t="str">
        <f t="shared" ref="G6402:G6465" si="106">IF(H6402="","",IF(H6402=I6402,H6402,_xlfn.CONCAT(H6402,"-",I6402)))</f>
        <v/>
      </c>
    </row>
    <row r="6403" s="67" customFormat="1" customHeight="1" spans="7:7">
      <c r="G6403" s="262" t="str">
        <f t="shared" si="106"/>
        <v/>
      </c>
    </row>
    <row r="6404" s="67" customFormat="1" customHeight="1" spans="7:7">
      <c r="G6404" s="262" t="str">
        <f t="shared" si="106"/>
        <v/>
      </c>
    </row>
    <row r="6405" s="67" customFormat="1" customHeight="1" spans="7:7">
      <c r="G6405" s="262" t="str">
        <f t="shared" si="106"/>
        <v/>
      </c>
    </row>
    <row r="6406" s="67" customFormat="1" customHeight="1" spans="7:7">
      <c r="G6406" s="262" t="str">
        <f t="shared" si="106"/>
        <v/>
      </c>
    </row>
    <row r="6407" s="67" customFormat="1" customHeight="1" spans="7:7">
      <c r="G6407" s="262" t="str">
        <f t="shared" si="106"/>
        <v/>
      </c>
    </row>
    <row r="6408" s="67" customFormat="1" customHeight="1" spans="7:7">
      <c r="G6408" s="262" t="str">
        <f t="shared" si="106"/>
        <v/>
      </c>
    </row>
    <row r="6409" s="67" customFormat="1" customHeight="1" spans="7:7">
      <c r="G6409" s="262" t="str">
        <f t="shared" si="106"/>
        <v/>
      </c>
    </row>
    <row r="6410" s="67" customFormat="1" customHeight="1" spans="7:7">
      <c r="G6410" s="262" t="str">
        <f t="shared" si="106"/>
        <v/>
      </c>
    </row>
    <row r="6411" s="67" customFormat="1" customHeight="1" spans="7:7">
      <c r="G6411" s="262" t="str">
        <f t="shared" si="106"/>
        <v/>
      </c>
    </row>
    <row r="6412" s="67" customFormat="1" customHeight="1" spans="7:7">
      <c r="G6412" s="262" t="str">
        <f t="shared" si="106"/>
        <v/>
      </c>
    </row>
    <row r="6413" s="67" customFormat="1" customHeight="1" spans="7:7">
      <c r="G6413" s="262" t="str">
        <f t="shared" si="106"/>
        <v/>
      </c>
    </row>
    <row r="6414" s="67" customFormat="1" customHeight="1" spans="7:7">
      <c r="G6414" s="262" t="str">
        <f t="shared" si="106"/>
        <v/>
      </c>
    </row>
    <row r="6415" s="67" customFormat="1" customHeight="1" spans="7:7">
      <c r="G6415" s="262" t="str">
        <f t="shared" si="106"/>
        <v/>
      </c>
    </row>
    <row r="6416" s="67" customFormat="1" customHeight="1" spans="7:7">
      <c r="G6416" s="262" t="str">
        <f t="shared" si="106"/>
        <v/>
      </c>
    </row>
    <row r="6417" s="67" customFormat="1" customHeight="1" spans="7:7">
      <c r="G6417" s="262" t="str">
        <f t="shared" si="106"/>
        <v/>
      </c>
    </row>
    <row r="6418" s="67" customFormat="1" customHeight="1" spans="7:7">
      <c r="G6418" s="262" t="str">
        <f t="shared" si="106"/>
        <v/>
      </c>
    </row>
    <row r="6419" s="67" customFormat="1" customHeight="1" spans="7:7">
      <c r="G6419" s="262" t="str">
        <f t="shared" si="106"/>
        <v/>
      </c>
    </row>
    <row r="6420" s="67" customFormat="1" customHeight="1" spans="7:7">
      <c r="G6420" s="262" t="str">
        <f t="shared" si="106"/>
        <v/>
      </c>
    </row>
    <row r="6421" s="67" customFormat="1" customHeight="1" spans="7:7">
      <c r="G6421" s="262" t="str">
        <f t="shared" si="106"/>
        <v/>
      </c>
    </row>
    <row r="6422" s="67" customFormat="1" customHeight="1" spans="7:7">
      <c r="G6422" s="262" t="str">
        <f t="shared" si="106"/>
        <v/>
      </c>
    </row>
    <row r="6423" s="67" customFormat="1" customHeight="1" spans="7:7">
      <c r="G6423" s="262" t="str">
        <f t="shared" si="106"/>
        <v/>
      </c>
    </row>
    <row r="6424" s="67" customFormat="1" customHeight="1" spans="7:7">
      <c r="G6424" s="262" t="str">
        <f t="shared" si="106"/>
        <v/>
      </c>
    </row>
    <row r="6425" s="67" customFormat="1" customHeight="1" spans="7:7">
      <c r="G6425" s="262" t="str">
        <f t="shared" si="106"/>
        <v/>
      </c>
    </row>
    <row r="6426" s="67" customFormat="1" customHeight="1" spans="7:7">
      <c r="G6426" s="262" t="str">
        <f t="shared" si="106"/>
        <v/>
      </c>
    </row>
    <row r="6427" s="67" customFormat="1" customHeight="1" spans="7:7">
      <c r="G6427" s="262" t="str">
        <f t="shared" si="106"/>
        <v/>
      </c>
    </row>
    <row r="6428" s="67" customFormat="1" customHeight="1" spans="7:7">
      <c r="G6428" s="262" t="str">
        <f t="shared" si="106"/>
        <v/>
      </c>
    </row>
    <row r="6429" s="67" customFormat="1" customHeight="1" spans="7:7">
      <c r="G6429" s="262" t="str">
        <f t="shared" si="106"/>
        <v/>
      </c>
    </row>
    <row r="6430" s="67" customFormat="1" customHeight="1" spans="7:7">
      <c r="G6430" s="262" t="str">
        <f t="shared" si="106"/>
        <v/>
      </c>
    </row>
    <row r="6431" s="67" customFormat="1" customHeight="1" spans="7:7">
      <c r="G6431" s="262" t="str">
        <f t="shared" si="106"/>
        <v/>
      </c>
    </row>
    <row r="6432" s="67" customFormat="1" customHeight="1" spans="7:7">
      <c r="G6432" s="262" t="str">
        <f t="shared" si="106"/>
        <v/>
      </c>
    </row>
    <row r="6433" s="67" customFormat="1" customHeight="1" spans="7:7">
      <c r="G6433" s="262" t="str">
        <f t="shared" si="106"/>
        <v/>
      </c>
    </row>
    <row r="6434" s="67" customFormat="1" customHeight="1" spans="7:7">
      <c r="G6434" s="262" t="str">
        <f t="shared" si="106"/>
        <v/>
      </c>
    </row>
    <row r="6435" s="67" customFormat="1" customHeight="1" spans="7:7">
      <c r="G6435" s="262" t="str">
        <f t="shared" si="106"/>
        <v/>
      </c>
    </row>
    <row r="6436" s="67" customFormat="1" customHeight="1" spans="7:7">
      <c r="G6436" s="262" t="str">
        <f t="shared" si="106"/>
        <v/>
      </c>
    </row>
    <row r="6437" s="67" customFormat="1" customHeight="1" spans="7:7">
      <c r="G6437" s="262" t="str">
        <f t="shared" si="106"/>
        <v/>
      </c>
    </row>
    <row r="6438" s="67" customFormat="1" customHeight="1" spans="7:7">
      <c r="G6438" s="262" t="str">
        <f t="shared" si="106"/>
        <v/>
      </c>
    </row>
    <row r="6439" s="67" customFormat="1" customHeight="1" spans="7:7">
      <c r="G6439" s="262" t="str">
        <f t="shared" si="106"/>
        <v/>
      </c>
    </row>
    <row r="6440" s="67" customFormat="1" customHeight="1" spans="7:7">
      <c r="G6440" s="262" t="str">
        <f t="shared" si="106"/>
        <v/>
      </c>
    </row>
    <row r="6441" s="67" customFormat="1" customHeight="1" spans="7:7">
      <c r="G6441" s="262" t="str">
        <f t="shared" si="106"/>
        <v/>
      </c>
    </row>
    <row r="6442" s="67" customFormat="1" customHeight="1" spans="7:7">
      <c r="G6442" s="262" t="str">
        <f t="shared" si="106"/>
        <v/>
      </c>
    </row>
    <row r="6443" s="67" customFormat="1" customHeight="1" spans="7:7">
      <c r="G6443" s="262" t="str">
        <f t="shared" si="106"/>
        <v/>
      </c>
    </row>
    <row r="6444" s="67" customFormat="1" customHeight="1" spans="7:7">
      <c r="G6444" s="262" t="str">
        <f t="shared" si="106"/>
        <v/>
      </c>
    </row>
    <row r="6445" s="67" customFormat="1" customHeight="1" spans="7:7">
      <c r="G6445" s="262" t="str">
        <f t="shared" si="106"/>
        <v/>
      </c>
    </row>
    <row r="6446" s="67" customFormat="1" customHeight="1" spans="7:7">
      <c r="G6446" s="262" t="str">
        <f t="shared" si="106"/>
        <v/>
      </c>
    </row>
    <row r="6447" s="67" customFormat="1" customHeight="1" spans="7:7">
      <c r="G6447" s="262" t="str">
        <f t="shared" si="106"/>
        <v/>
      </c>
    </row>
    <row r="6448" s="67" customFormat="1" customHeight="1" spans="7:7">
      <c r="G6448" s="262" t="str">
        <f t="shared" si="106"/>
        <v/>
      </c>
    </row>
    <row r="6449" s="67" customFormat="1" customHeight="1" spans="7:7">
      <c r="G6449" s="262" t="str">
        <f t="shared" si="106"/>
        <v/>
      </c>
    </row>
    <row r="6450" s="67" customFormat="1" customHeight="1" spans="7:7">
      <c r="G6450" s="262" t="str">
        <f t="shared" si="106"/>
        <v/>
      </c>
    </row>
    <row r="6451" s="67" customFormat="1" customHeight="1" spans="7:7">
      <c r="G6451" s="262" t="str">
        <f t="shared" si="106"/>
        <v/>
      </c>
    </row>
    <row r="6452" s="67" customFormat="1" customHeight="1" spans="7:7">
      <c r="G6452" s="262" t="str">
        <f t="shared" si="106"/>
        <v/>
      </c>
    </row>
    <row r="6453" s="67" customFormat="1" customHeight="1" spans="7:7">
      <c r="G6453" s="262" t="str">
        <f t="shared" si="106"/>
        <v/>
      </c>
    </row>
    <row r="6454" s="67" customFormat="1" customHeight="1" spans="7:7">
      <c r="G6454" s="262" t="str">
        <f t="shared" si="106"/>
        <v/>
      </c>
    </row>
    <row r="6455" s="67" customFormat="1" customHeight="1" spans="7:7">
      <c r="G6455" s="262" t="str">
        <f t="shared" si="106"/>
        <v/>
      </c>
    </row>
    <row r="6456" s="67" customFormat="1" customHeight="1" spans="7:7">
      <c r="G6456" s="262" t="str">
        <f t="shared" si="106"/>
        <v/>
      </c>
    </row>
    <row r="6457" s="67" customFormat="1" customHeight="1" spans="7:7">
      <c r="G6457" s="262" t="str">
        <f t="shared" si="106"/>
        <v/>
      </c>
    </row>
    <row r="6458" s="67" customFormat="1" customHeight="1" spans="7:7">
      <c r="G6458" s="262" t="str">
        <f t="shared" si="106"/>
        <v/>
      </c>
    </row>
    <row r="6459" s="67" customFormat="1" customHeight="1" spans="7:7">
      <c r="G6459" s="262" t="str">
        <f t="shared" si="106"/>
        <v/>
      </c>
    </row>
    <row r="6460" s="67" customFormat="1" customHeight="1" spans="7:7">
      <c r="G6460" s="262" t="str">
        <f t="shared" si="106"/>
        <v/>
      </c>
    </row>
    <row r="6461" s="67" customFormat="1" customHeight="1" spans="7:7">
      <c r="G6461" s="262" t="str">
        <f t="shared" si="106"/>
        <v/>
      </c>
    </row>
    <row r="6462" s="67" customFormat="1" customHeight="1" spans="7:7">
      <c r="G6462" s="262" t="str">
        <f t="shared" si="106"/>
        <v/>
      </c>
    </row>
    <row r="6463" s="67" customFormat="1" customHeight="1" spans="7:7">
      <c r="G6463" s="262" t="str">
        <f t="shared" si="106"/>
        <v/>
      </c>
    </row>
    <row r="6464" s="67" customFormat="1" customHeight="1" spans="7:7">
      <c r="G6464" s="262" t="str">
        <f t="shared" si="106"/>
        <v/>
      </c>
    </row>
    <row r="6465" s="67" customFormat="1" customHeight="1" spans="7:7">
      <c r="G6465" s="262" t="str">
        <f t="shared" si="106"/>
        <v/>
      </c>
    </row>
    <row r="6466" s="67" customFormat="1" customHeight="1" spans="7:7">
      <c r="G6466" s="262" t="str">
        <f t="shared" ref="G6466:G6529" si="107">IF(H6466="","",IF(H6466=I6466,H6466,_xlfn.CONCAT(H6466,"-",I6466)))</f>
        <v/>
      </c>
    </row>
    <row r="6467" s="67" customFormat="1" customHeight="1" spans="7:7">
      <c r="G6467" s="262" t="str">
        <f t="shared" si="107"/>
        <v/>
      </c>
    </row>
    <row r="6468" s="67" customFormat="1" customHeight="1" spans="7:7">
      <c r="G6468" s="262" t="str">
        <f t="shared" si="107"/>
        <v/>
      </c>
    </row>
    <row r="6469" s="67" customFormat="1" customHeight="1" spans="7:7">
      <c r="G6469" s="262" t="str">
        <f t="shared" si="107"/>
        <v/>
      </c>
    </row>
    <row r="6470" s="67" customFormat="1" customHeight="1" spans="7:7">
      <c r="G6470" s="262" t="str">
        <f t="shared" si="107"/>
        <v/>
      </c>
    </row>
    <row r="6471" s="67" customFormat="1" customHeight="1" spans="7:7">
      <c r="G6471" s="262" t="str">
        <f t="shared" si="107"/>
        <v/>
      </c>
    </row>
    <row r="6472" s="67" customFormat="1" customHeight="1" spans="7:7">
      <c r="G6472" s="262" t="str">
        <f t="shared" si="107"/>
        <v/>
      </c>
    </row>
    <row r="6473" s="67" customFormat="1" customHeight="1" spans="7:7">
      <c r="G6473" s="262" t="str">
        <f t="shared" si="107"/>
        <v/>
      </c>
    </row>
    <row r="6474" s="67" customFormat="1" customHeight="1" spans="7:7">
      <c r="G6474" s="262" t="str">
        <f t="shared" si="107"/>
        <v/>
      </c>
    </row>
    <row r="6475" s="67" customFormat="1" customHeight="1" spans="7:7">
      <c r="G6475" s="262" t="str">
        <f t="shared" si="107"/>
        <v/>
      </c>
    </row>
    <row r="6476" s="67" customFormat="1" customHeight="1" spans="7:7">
      <c r="G6476" s="262" t="str">
        <f t="shared" si="107"/>
        <v/>
      </c>
    </row>
    <row r="6477" s="67" customFormat="1" customHeight="1" spans="7:7">
      <c r="G6477" s="262" t="str">
        <f t="shared" si="107"/>
        <v/>
      </c>
    </row>
    <row r="6478" s="67" customFormat="1" customHeight="1" spans="7:7">
      <c r="G6478" s="262" t="str">
        <f t="shared" si="107"/>
        <v/>
      </c>
    </row>
    <row r="6479" s="67" customFormat="1" customHeight="1" spans="7:7">
      <c r="G6479" s="262" t="str">
        <f t="shared" si="107"/>
        <v/>
      </c>
    </row>
    <row r="6480" s="67" customFormat="1" customHeight="1" spans="7:7">
      <c r="G6480" s="262" t="str">
        <f t="shared" si="107"/>
        <v/>
      </c>
    </row>
    <row r="6481" s="67" customFormat="1" customHeight="1" spans="7:7">
      <c r="G6481" s="262" t="str">
        <f t="shared" si="107"/>
        <v/>
      </c>
    </row>
    <row r="6482" s="67" customFormat="1" customHeight="1" spans="7:7">
      <c r="G6482" s="262" t="str">
        <f t="shared" si="107"/>
        <v/>
      </c>
    </row>
    <row r="6483" s="67" customFormat="1" customHeight="1" spans="7:7">
      <c r="G6483" s="262" t="str">
        <f t="shared" si="107"/>
        <v/>
      </c>
    </row>
    <row r="6484" s="67" customFormat="1" customHeight="1" spans="7:7">
      <c r="G6484" s="262" t="str">
        <f t="shared" si="107"/>
        <v/>
      </c>
    </row>
    <row r="6485" s="67" customFormat="1" customHeight="1" spans="7:7">
      <c r="G6485" s="262" t="str">
        <f t="shared" si="107"/>
        <v/>
      </c>
    </row>
    <row r="6486" s="67" customFormat="1" customHeight="1" spans="7:7">
      <c r="G6486" s="262" t="str">
        <f t="shared" si="107"/>
        <v/>
      </c>
    </row>
    <row r="6487" s="67" customFormat="1" customHeight="1" spans="7:7">
      <c r="G6487" s="262" t="str">
        <f t="shared" si="107"/>
        <v/>
      </c>
    </row>
    <row r="6488" s="67" customFormat="1" customHeight="1" spans="7:7">
      <c r="G6488" s="262" t="str">
        <f t="shared" si="107"/>
        <v/>
      </c>
    </row>
    <row r="6489" s="67" customFormat="1" customHeight="1" spans="7:7">
      <c r="G6489" s="262" t="str">
        <f t="shared" si="107"/>
        <v/>
      </c>
    </row>
    <row r="6490" s="67" customFormat="1" customHeight="1" spans="7:7">
      <c r="G6490" s="262" t="str">
        <f t="shared" si="107"/>
        <v/>
      </c>
    </row>
    <row r="6491" s="67" customFormat="1" customHeight="1" spans="7:7">
      <c r="G6491" s="262" t="str">
        <f t="shared" si="107"/>
        <v/>
      </c>
    </row>
    <row r="6492" s="67" customFormat="1" customHeight="1" spans="7:7">
      <c r="G6492" s="262" t="str">
        <f t="shared" si="107"/>
        <v/>
      </c>
    </row>
    <row r="6493" s="67" customFormat="1" customHeight="1" spans="7:7">
      <c r="G6493" s="262" t="str">
        <f t="shared" si="107"/>
        <v/>
      </c>
    </row>
    <row r="6494" s="67" customFormat="1" customHeight="1" spans="7:7">
      <c r="G6494" s="262" t="str">
        <f t="shared" si="107"/>
        <v/>
      </c>
    </row>
    <row r="6495" s="67" customFormat="1" customHeight="1" spans="7:7">
      <c r="G6495" s="262" t="str">
        <f t="shared" si="107"/>
        <v/>
      </c>
    </row>
    <row r="6496" s="67" customFormat="1" customHeight="1" spans="7:7">
      <c r="G6496" s="262" t="str">
        <f t="shared" si="107"/>
        <v/>
      </c>
    </row>
    <row r="6497" s="67" customFormat="1" customHeight="1" spans="7:7">
      <c r="G6497" s="262" t="str">
        <f t="shared" si="107"/>
        <v/>
      </c>
    </row>
    <row r="6498" s="67" customFormat="1" customHeight="1" spans="7:7">
      <c r="G6498" s="262" t="str">
        <f t="shared" si="107"/>
        <v/>
      </c>
    </row>
    <row r="6499" s="67" customFormat="1" customHeight="1" spans="7:7">
      <c r="G6499" s="262" t="str">
        <f t="shared" si="107"/>
        <v/>
      </c>
    </row>
    <row r="6500" s="67" customFormat="1" customHeight="1" spans="7:7">
      <c r="G6500" s="262" t="str">
        <f t="shared" si="107"/>
        <v/>
      </c>
    </row>
    <row r="6501" s="67" customFormat="1" customHeight="1" spans="7:7">
      <c r="G6501" s="262" t="str">
        <f t="shared" si="107"/>
        <v/>
      </c>
    </row>
    <row r="6502" s="67" customFormat="1" customHeight="1" spans="7:7">
      <c r="G6502" s="262" t="str">
        <f t="shared" si="107"/>
        <v/>
      </c>
    </row>
    <row r="6503" s="67" customFormat="1" customHeight="1" spans="7:7">
      <c r="G6503" s="262" t="str">
        <f t="shared" si="107"/>
        <v/>
      </c>
    </row>
    <row r="6504" s="67" customFormat="1" customHeight="1" spans="7:7">
      <c r="G6504" s="262" t="str">
        <f t="shared" si="107"/>
        <v/>
      </c>
    </row>
    <row r="6505" s="67" customFormat="1" customHeight="1" spans="7:7">
      <c r="G6505" s="262" t="str">
        <f t="shared" si="107"/>
        <v/>
      </c>
    </row>
    <row r="6506" s="67" customFormat="1" customHeight="1" spans="7:7">
      <c r="G6506" s="262" t="str">
        <f t="shared" si="107"/>
        <v/>
      </c>
    </row>
    <row r="6507" s="67" customFormat="1" customHeight="1" spans="7:7">
      <c r="G6507" s="262" t="str">
        <f t="shared" si="107"/>
        <v/>
      </c>
    </row>
    <row r="6508" s="67" customFormat="1" customHeight="1" spans="7:7">
      <c r="G6508" s="262" t="str">
        <f t="shared" si="107"/>
        <v/>
      </c>
    </row>
    <row r="6509" s="67" customFormat="1" customHeight="1" spans="7:7">
      <c r="G6509" s="262" t="str">
        <f t="shared" si="107"/>
        <v/>
      </c>
    </row>
    <row r="6510" s="67" customFormat="1" customHeight="1" spans="7:7">
      <c r="G6510" s="262" t="str">
        <f t="shared" si="107"/>
        <v/>
      </c>
    </row>
    <row r="6511" s="67" customFormat="1" customHeight="1" spans="7:7">
      <c r="G6511" s="262" t="str">
        <f t="shared" si="107"/>
        <v/>
      </c>
    </row>
    <row r="6512" s="67" customFormat="1" customHeight="1" spans="7:7">
      <c r="G6512" s="262" t="str">
        <f t="shared" si="107"/>
        <v/>
      </c>
    </row>
    <row r="6513" s="67" customFormat="1" customHeight="1" spans="7:7">
      <c r="G6513" s="262" t="str">
        <f t="shared" si="107"/>
        <v/>
      </c>
    </row>
    <row r="6514" s="67" customFormat="1" customHeight="1" spans="7:7">
      <c r="G6514" s="262" t="str">
        <f t="shared" si="107"/>
        <v/>
      </c>
    </row>
    <row r="6515" s="67" customFormat="1" customHeight="1" spans="7:7">
      <c r="G6515" s="262" t="str">
        <f t="shared" si="107"/>
        <v/>
      </c>
    </row>
    <row r="6516" s="67" customFormat="1" customHeight="1" spans="7:7">
      <c r="G6516" s="262" t="str">
        <f t="shared" si="107"/>
        <v/>
      </c>
    </row>
    <row r="6517" s="67" customFormat="1" customHeight="1" spans="7:7">
      <c r="G6517" s="262" t="str">
        <f t="shared" si="107"/>
        <v/>
      </c>
    </row>
    <row r="6518" s="67" customFormat="1" customHeight="1" spans="7:7">
      <c r="G6518" s="262" t="str">
        <f t="shared" si="107"/>
        <v/>
      </c>
    </row>
    <row r="6519" s="67" customFormat="1" customHeight="1" spans="7:7">
      <c r="G6519" s="262" t="str">
        <f t="shared" si="107"/>
        <v/>
      </c>
    </row>
    <row r="6520" s="67" customFormat="1" customHeight="1" spans="7:7">
      <c r="G6520" s="262" t="str">
        <f t="shared" si="107"/>
        <v/>
      </c>
    </row>
    <row r="6521" s="67" customFormat="1" customHeight="1" spans="7:7">
      <c r="G6521" s="262" t="str">
        <f t="shared" si="107"/>
        <v/>
      </c>
    </row>
    <row r="6522" s="67" customFormat="1" customHeight="1" spans="7:7">
      <c r="G6522" s="262" t="str">
        <f t="shared" si="107"/>
        <v/>
      </c>
    </row>
    <row r="6523" s="67" customFormat="1" customHeight="1" spans="7:7">
      <c r="G6523" s="262" t="str">
        <f t="shared" si="107"/>
        <v/>
      </c>
    </row>
    <row r="6524" s="67" customFormat="1" customHeight="1" spans="7:7">
      <c r="G6524" s="262" t="str">
        <f t="shared" si="107"/>
        <v/>
      </c>
    </row>
    <row r="6525" s="67" customFormat="1" customHeight="1" spans="7:7">
      <c r="G6525" s="262" t="str">
        <f t="shared" si="107"/>
        <v/>
      </c>
    </row>
    <row r="6526" s="67" customFormat="1" customHeight="1" spans="7:7">
      <c r="G6526" s="262" t="str">
        <f t="shared" si="107"/>
        <v/>
      </c>
    </row>
    <row r="6527" s="67" customFormat="1" customHeight="1" spans="7:7">
      <c r="G6527" s="262" t="str">
        <f t="shared" si="107"/>
        <v/>
      </c>
    </row>
    <row r="6528" s="67" customFormat="1" customHeight="1" spans="7:7">
      <c r="G6528" s="262" t="str">
        <f t="shared" si="107"/>
        <v/>
      </c>
    </row>
    <row r="6529" s="67" customFormat="1" customHeight="1" spans="7:7">
      <c r="G6529" s="262" t="str">
        <f t="shared" si="107"/>
        <v/>
      </c>
    </row>
    <row r="6530" s="67" customFormat="1" customHeight="1" spans="7:7">
      <c r="G6530" s="262" t="str">
        <f t="shared" ref="G6530:G6593" si="108">IF(H6530="","",IF(H6530=I6530,H6530,_xlfn.CONCAT(H6530,"-",I6530)))</f>
        <v/>
      </c>
    </row>
    <row r="6531" s="67" customFormat="1" customHeight="1" spans="7:7">
      <c r="G6531" s="262" t="str">
        <f t="shared" si="108"/>
        <v/>
      </c>
    </row>
    <row r="6532" s="67" customFormat="1" customHeight="1" spans="7:7">
      <c r="G6532" s="262" t="str">
        <f t="shared" si="108"/>
        <v/>
      </c>
    </row>
    <row r="6533" s="67" customFormat="1" customHeight="1" spans="7:7">
      <c r="G6533" s="262" t="str">
        <f t="shared" si="108"/>
        <v/>
      </c>
    </row>
    <row r="6534" s="67" customFormat="1" customHeight="1" spans="7:7">
      <c r="G6534" s="262" t="str">
        <f t="shared" si="108"/>
        <v/>
      </c>
    </row>
    <row r="6535" s="67" customFormat="1" customHeight="1" spans="7:7">
      <c r="G6535" s="262" t="str">
        <f t="shared" si="108"/>
        <v/>
      </c>
    </row>
    <row r="6536" s="67" customFormat="1" customHeight="1" spans="7:7">
      <c r="G6536" s="262" t="str">
        <f t="shared" si="108"/>
        <v/>
      </c>
    </row>
    <row r="6537" s="67" customFormat="1" customHeight="1" spans="7:7">
      <c r="G6537" s="262" t="str">
        <f t="shared" si="108"/>
        <v/>
      </c>
    </row>
    <row r="6538" s="67" customFormat="1" customHeight="1" spans="7:7">
      <c r="G6538" s="262" t="str">
        <f t="shared" si="108"/>
        <v/>
      </c>
    </row>
    <row r="6539" s="67" customFormat="1" customHeight="1" spans="7:7">
      <c r="G6539" s="262" t="str">
        <f t="shared" si="108"/>
        <v/>
      </c>
    </row>
    <row r="6540" s="67" customFormat="1" customHeight="1" spans="7:7">
      <c r="G6540" s="262" t="str">
        <f t="shared" si="108"/>
        <v/>
      </c>
    </row>
    <row r="6541" s="67" customFormat="1" customHeight="1" spans="7:7">
      <c r="G6541" s="262" t="str">
        <f t="shared" si="108"/>
        <v/>
      </c>
    </row>
    <row r="6542" s="67" customFormat="1" customHeight="1" spans="7:7">
      <c r="G6542" s="262" t="str">
        <f t="shared" si="108"/>
        <v/>
      </c>
    </row>
    <row r="6543" s="67" customFormat="1" customHeight="1" spans="7:7">
      <c r="G6543" s="262" t="str">
        <f t="shared" si="108"/>
        <v/>
      </c>
    </row>
    <row r="6544" s="67" customFormat="1" customHeight="1" spans="7:7">
      <c r="G6544" s="262" t="str">
        <f t="shared" si="108"/>
        <v/>
      </c>
    </row>
    <row r="6545" s="67" customFormat="1" customHeight="1" spans="7:7">
      <c r="G6545" s="262" t="str">
        <f t="shared" si="108"/>
        <v/>
      </c>
    </row>
    <row r="6546" s="67" customFormat="1" customHeight="1" spans="7:7">
      <c r="G6546" s="262" t="str">
        <f t="shared" si="108"/>
        <v/>
      </c>
    </row>
    <row r="6547" s="67" customFormat="1" customHeight="1" spans="7:7">
      <c r="G6547" s="262" t="str">
        <f t="shared" si="108"/>
        <v/>
      </c>
    </row>
    <row r="6548" s="67" customFormat="1" customHeight="1" spans="7:7">
      <c r="G6548" s="262" t="str">
        <f t="shared" si="108"/>
        <v/>
      </c>
    </row>
    <row r="6549" s="67" customFormat="1" customHeight="1" spans="7:7">
      <c r="G6549" s="262" t="str">
        <f t="shared" si="108"/>
        <v/>
      </c>
    </row>
    <row r="6550" s="67" customFormat="1" customHeight="1" spans="7:7">
      <c r="G6550" s="262" t="str">
        <f t="shared" si="108"/>
        <v/>
      </c>
    </row>
    <row r="6551" s="67" customFormat="1" customHeight="1" spans="7:7">
      <c r="G6551" s="262" t="str">
        <f t="shared" si="108"/>
        <v/>
      </c>
    </row>
    <row r="6552" s="67" customFormat="1" customHeight="1" spans="7:7">
      <c r="G6552" s="262" t="str">
        <f t="shared" si="108"/>
        <v/>
      </c>
    </row>
    <row r="6553" s="67" customFormat="1" customHeight="1" spans="7:7">
      <c r="G6553" s="262" t="str">
        <f t="shared" si="108"/>
        <v/>
      </c>
    </row>
    <row r="6554" s="67" customFormat="1" customHeight="1" spans="7:7">
      <c r="G6554" s="262" t="str">
        <f t="shared" si="108"/>
        <v/>
      </c>
    </row>
    <row r="6555" s="67" customFormat="1" customHeight="1" spans="7:7">
      <c r="G6555" s="262" t="str">
        <f t="shared" si="108"/>
        <v/>
      </c>
    </row>
    <row r="6556" s="67" customFormat="1" customHeight="1" spans="7:7">
      <c r="G6556" s="262" t="str">
        <f t="shared" si="108"/>
        <v/>
      </c>
    </row>
    <row r="6557" s="67" customFormat="1" customHeight="1" spans="7:7">
      <c r="G6557" s="262" t="str">
        <f t="shared" si="108"/>
        <v/>
      </c>
    </row>
    <row r="6558" s="67" customFormat="1" customHeight="1" spans="7:7">
      <c r="G6558" s="262" t="str">
        <f t="shared" si="108"/>
        <v/>
      </c>
    </row>
    <row r="6559" s="67" customFormat="1" customHeight="1" spans="7:7">
      <c r="G6559" s="262" t="str">
        <f t="shared" si="108"/>
        <v/>
      </c>
    </row>
    <row r="6560" s="67" customFormat="1" customHeight="1" spans="7:7">
      <c r="G6560" s="262" t="str">
        <f t="shared" si="108"/>
        <v/>
      </c>
    </row>
    <row r="6561" s="67" customFormat="1" customHeight="1" spans="7:7">
      <c r="G6561" s="262" t="str">
        <f t="shared" si="108"/>
        <v/>
      </c>
    </row>
    <row r="6562" s="67" customFormat="1" customHeight="1" spans="7:7">
      <c r="G6562" s="262" t="str">
        <f t="shared" si="108"/>
        <v/>
      </c>
    </row>
    <row r="6563" s="67" customFormat="1" customHeight="1" spans="7:7">
      <c r="G6563" s="262" t="str">
        <f t="shared" si="108"/>
        <v/>
      </c>
    </row>
    <row r="6564" s="67" customFormat="1" customHeight="1" spans="7:7">
      <c r="G6564" s="262" t="str">
        <f t="shared" si="108"/>
        <v/>
      </c>
    </row>
    <row r="6565" s="67" customFormat="1" customHeight="1" spans="7:7">
      <c r="G6565" s="262" t="str">
        <f t="shared" si="108"/>
        <v/>
      </c>
    </row>
    <row r="6566" s="67" customFormat="1" customHeight="1" spans="7:7">
      <c r="G6566" s="262" t="str">
        <f t="shared" si="108"/>
        <v/>
      </c>
    </row>
    <row r="6567" s="67" customFormat="1" customHeight="1" spans="7:7">
      <c r="G6567" s="262" t="str">
        <f t="shared" si="108"/>
        <v/>
      </c>
    </row>
    <row r="6568" s="67" customFormat="1" customHeight="1" spans="7:7">
      <c r="G6568" s="262" t="str">
        <f t="shared" si="108"/>
        <v/>
      </c>
    </row>
    <row r="6569" s="67" customFormat="1" customHeight="1" spans="7:7">
      <c r="G6569" s="262" t="str">
        <f t="shared" si="108"/>
        <v/>
      </c>
    </row>
    <row r="6570" s="67" customFormat="1" customHeight="1" spans="7:7">
      <c r="G6570" s="262" t="str">
        <f t="shared" si="108"/>
        <v/>
      </c>
    </row>
    <row r="6571" s="67" customFormat="1" customHeight="1" spans="7:7">
      <c r="G6571" s="262" t="str">
        <f t="shared" si="108"/>
        <v/>
      </c>
    </row>
    <row r="6572" s="67" customFormat="1" customHeight="1" spans="7:7">
      <c r="G6572" s="262" t="str">
        <f t="shared" si="108"/>
        <v/>
      </c>
    </row>
    <row r="6573" s="67" customFormat="1" customHeight="1" spans="7:7">
      <c r="G6573" s="262" t="str">
        <f t="shared" si="108"/>
        <v/>
      </c>
    </row>
    <row r="6574" s="67" customFormat="1" customHeight="1" spans="7:7">
      <c r="G6574" s="262" t="str">
        <f t="shared" si="108"/>
        <v/>
      </c>
    </row>
    <row r="6575" s="67" customFormat="1" customHeight="1" spans="7:7">
      <c r="G6575" s="262" t="str">
        <f t="shared" si="108"/>
        <v/>
      </c>
    </row>
    <row r="6576" s="67" customFormat="1" customHeight="1" spans="7:7">
      <c r="G6576" s="262" t="str">
        <f t="shared" si="108"/>
        <v/>
      </c>
    </row>
    <row r="6577" s="67" customFormat="1" customHeight="1" spans="7:7">
      <c r="G6577" s="262" t="str">
        <f t="shared" si="108"/>
        <v/>
      </c>
    </row>
    <row r="6578" s="67" customFormat="1" customHeight="1" spans="7:7">
      <c r="G6578" s="262" t="str">
        <f t="shared" si="108"/>
        <v/>
      </c>
    </row>
    <row r="6579" s="67" customFormat="1" customHeight="1" spans="7:7">
      <c r="G6579" s="262" t="str">
        <f t="shared" si="108"/>
        <v/>
      </c>
    </row>
    <row r="6580" s="67" customFormat="1" customHeight="1" spans="7:7">
      <c r="G6580" s="262" t="str">
        <f t="shared" si="108"/>
        <v/>
      </c>
    </row>
    <row r="6581" s="67" customFormat="1" customHeight="1" spans="7:7">
      <c r="G6581" s="262" t="str">
        <f t="shared" si="108"/>
        <v/>
      </c>
    </row>
    <row r="6582" s="67" customFormat="1" customHeight="1" spans="7:7">
      <c r="G6582" s="262" t="str">
        <f t="shared" si="108"/>
        <v/>
      </c>
    </row>
    <row r="6583" s="67" customFormat="1" customHeight="1" spans="7:7">
      <c r="G6583" s="262" t="str">
        <f t="shared" si="108"/>
        <v/>
      </c>
    </row>
    <row r="6584" s="67" customFormat="1" customHeight="1" spans="7:7">
      <c r="G6584" s="262" t="str">
        <f t="shared" si="108"/>
        <v/>
      </c>
    </row>
    <row r="6585" s="67" customFormat="1" customHeight="1" spans="7:7">
      <c r="G6585" s="262" t="str">
        <f t="shared" si="108"/>
        <v/>
      </c>
    </row>
    <row r="6586" s="67" customFormat="1" customHeight="1" spans="7:7">
      <c r="G6586" s="262" t="str">
        <f t="shared" si="108"/>
        <v/>
      </c>
    </row>
    <row r="6587" s="67" customFormat="1" customHeight="1" spans="7:7">
      <c r="G6587" s="262" t="str">
        <f t="shared" si="108"/>
        <v/>
      </c>
    </row>
    <row r="6588" s="67" customFormat="1" customHeight="1" spans="7:7">
      <c r="G6588" s="262" t="str">
        <f t="shared" si="108"/>
        <v/>
      </c>
    </row>
    <row r="6589" s="67" customFormat="1" customHeight="1" spans="7:7">
      <c r="G6589" s="262" t="str">
        <f t="shared" si="108"/>
        <v/>
      </c>
    </row>
    <row r="6590" s="67" customFormat="1" customHeight="1" spans="7:7">
      <c r="G6590" s="262" t="str">
        <f t="shared" si="108"/>
        <v/>
      </c>
    </row>
    <row r="6591" s="67" customFormat="1" customHeight="1" spans="7:7">
      <c r="G6591" s="262" t="str">
        <f t="shared" si="108"/>
        <v/>
      </c>
    </row>
    <row r="6592" s="67" customFormat="1" customHeight="1" spans="7:7">
      <c r="G6592" s="262" t="str">
        <f t="shared" si="108"/>
        <v/>
      </c>
    </row>
    <row r="6593" s="67" customFormat="1" customHeight="1" spans="7:7">
      <c r="G6593" s="262" t="str">
        <f t="shared" si="108"/>
        <v/>
      </c>
    </row>
    <row r="6594" s="67" customFormat="1" customHeight="1" spans="7:7">
      <c r="G6594" s="262" t="str">
        <f t="shared" ref="G6594:G6657" si="109">IF(H6594="","",IF(H6594=I6594,H6594,_xlfn.CONCAT(H6594,"-",I6594)))</f>
        <v/>
      </c>
    </row>
    <row r="6595" s="67" customFormat="1" customHeight="1" spans="7:7">
      <c r="G6595" s="262" t="str">
        <f t="shared" si="109"/>
        <v/>
      </c>
    </row>
    <row r="6596" s="67" customFormat="1" customHeight="1" spans="7:7">
      <c r="G6596" s="262" t="str">
        <f t="shared" si="109"/>
        <v/>
      </c>
    </row>
    <row r="6597" s="67" customFormat="1" customHeight="1" spans="7:7">
      <c r="G6597" s="262" t="str">
        <f t="shared" si="109"/>
        <v/>
      </c>
    </row>
    <row r="6598" s="67" customFormat="1" customHeight="1" spans="7:7">
      <c r="G6598" s="262" t="str">
        <f t="shared" si="109"/>
        <v/>
      </c>
    </row>
    <row r="6599" s="67" customFormat="1" customHeight="1" spans="7:7">
      <c r="G6599" s="262" t="str">
        <f t="shared" si="109"/>
        <v/>
      </c>
    </row>
    <row r="6600" s="67" customFormat="1" customHeight="1" spans="7:7">
      <c r="G6600" s="262" t="str">
        <f t="shared" si="109"/>
        <v/>
      </c>
    </row>
    <row r="6601" s="67" customFormat="1" customHeight="1" spans="7:7">
      <c r="G6601" s="262" t="str">
        <f t="shared" si="109"/>
        <v/>
      </c>
    </row>
    <row r="6602" s="67" customFormat="1" customHeight="1" spans="7:7">
      <c r="G6602" s="262" t="str">
        <f t="shared" si="109"/>
        <v/>
      </c>
    </row>
    <row r="6603" s="67" customFormat="1" customHeight="1" spans="7:7">
      <c r="G6603" s="262" t="str">
        <f t="shared" si="109"/>
        <v/>
      </c>
    </row>
    <row r="6604" s="67" customFormat="1" customHeight="1" spans="7:7">
      <c r="G6604" s="262" t="str">
        <f t="shared" si="109"/>
        <v/>
      </c>
    </row>
    <row r="6605" s="67" customFormat="1" customHeight="1" spans="7:7">
      <c r="G6605" s="262" t="str">
        <f t="shared" si="109"/>
        <v/>
      </c>
    </row>
    <row r="6606" s="67" customFormat="1" customHeight="1" spans="7:7">
      <c r="G6606" s="262" t="str">
        <f t="shared" si="109"/>
        <v/>
      </c>
    </row>
    <row r="6607" s="67" customFormat="1" customHeight="1" spans="7:7">
      <c r="G6607" s="262" t="str">
        <f t="shared" si="109"/>
        <v/>
      </c>
    </row>
    <row r="6608" s="67" customFormat="1" customHeight="1" spans="7:7">
      <c r="G6608" s="262" t="str">
        <f t="shared" si="109"/>
        <v/>
      </c>
    </row>
    <row r="6609" s="67" customFormat="1" customHeight="1" spans="7:7">
      <c r="G6609" s="262" t="str">
        <f t="shared" si="109"/>
        <v/>
      </c>
    </row>
    <row r="6610" s="67" customFormat="1" customHeight="1" spans="7:7">
      <c r="G6610" s="262" t="str">
        <f t="shared" si="109"/>
        <v/>
      </c>
    </row>
    <row r="6611" s="67" customFormat="1" customHeight="1" spans="7:7">
      <c r="G6611" s="262" t="str">
        <f t="shared" si="109"/>
        <v/>
      </c>
    </row>
    <row r="6612" s="67" customFormat="1" customHeight="1" spans="7:7">
      <c r="G6612" s="262" t="str">
        <f t="shared" si="109"/>
        <v/>
      </c>
    </row>
    <row r="6613" s="67" customFormat="1" customHeight="1" spans="7:7">
      <c r="G6613" s="262" t="str">
        <f t="shared" si="109"/>
        <v/>
      </c>
    </row>
    <row r="6614" s="67" customFormat="1" customHeight="1" spans="7:7">
      <c r="G6614" s="262" t="str">
        <f t="shared" si="109"/>
        <v/>
      </c>
    </row>
    <row r="6615" s="67" customFormat="1" customHeight="1" spans="7:7">
      <c r="G6615" s="262" t="str">
        <f t="shared" si="109"/>
        <v/>
      </c>
    </row>
    <row r="6616" s="67" customFormat="1" customHeight="1" spans="7:7">
      <c r="G6616" s="262" t="str">
        <f t="shared" si="109"/>
        <v/>
      </c>
    </row>
    <row r="6617" s="67" customFormat="1" customHeight="1" spans="7:7">
      <c r="G6617" s="262" t="str">
        <f t="shared" si="109"/>
        <v/>
      </c>
    </row>
    <row r="6618" s="67" customFormat="1" customHeight="1" spans="7:7">
      <c r="G6618" s="262" t="str">
        <f t="shared" si="109"/>
        <v/>
      </c>
    </row>
    <row r="6619" s="67" customFormat="1" customHeight="1" spans="7:7">
      <c r="G6619" s="262" t="str">
        <f t="shared" si="109"/>
        <v/>
      </c>
    </row>
    <row r="6620" s="67" customFormat="1" customHeight="1" spans="7:7">
      <c r="G6620" s="262" t="str">
        <f t="shared" si="109"/>
        <v/>
      </c>
    </row>
    <row r="6621" s="67" customFormat="1" customHeight="1" spans="7:7">
      <c r="G6621" s="262" t="str">
        <f t="shared" si="109"/>
        <v/>
      </c>
    </row>
    <row r="6622" s="67" customFormat="1" customHeight="1" spans="7:7">
      <c r="G6622" s="262" t="str">
        <f t="shared" si="109"/>
        <v/>
      </c>
    </row>
    <row r="6623" s="67" customFormat="1" customHeight="1" spans="7:7">
      <c r="G6623" s="262" t="str">
        <f t="shared" si="109"/>
        <v/>
      </c>
    </row>
    <row r="6624" s="67" customFormat="1" customHeight="1" spans="7:7">
      <c r="G6624" s="262" t="str">
        <f t="shared" si="109"/>
        <v/>
      </c>
    </row>
    <row r="6625" s="67" customFormat="1" customHeight="1" spans="7:7">
      <c r="G6625" s="262" t="str">
        <f t="shared" si="109"/>
        <v/>
      </c>
    </row>
    <row r="6626" s="67" customFormat="1" customHeight="1" spans="7:7">
      <c r="G6626" s="262" t="str">
        <f t="shared" si="109"/>
        <v/>
      </c>
    </row>
    <row r="6627" s="67" customFormat="1" customHeight="1" spans="7:7">
      <c r="G6627" s="262" t="str">
        <f t="shared" si="109"/>
        <v/>
      </c>
    </row>
    <row r="6628" s="67" customFormat="1" customHeight="1" spans="7:7">
      <c r="G6628" s="262" t="str">
        <f t="shared" si="109"/>
        <v/>
      </c>
    </row>
    <row r="6629" s="67" customFormat="1" customHeight="1" spans="7:7">
      <c r="G6629" s="262" t="str">
        <f t="shared" si="109"/>
        <v/>
      </c>
    </row>
    <row r="6630" s="67" customFormat="1" customHeight="1" spans="7:7">
      <c r="G6630" s="262" t="str">
        <f t="shared" si="109"/>
        <v/>
      </c>
    </row>
    <row r="6631" s="67" customFormat="1" customHeight="1" spans="7:7">
      <c r="G6631" s="262" t="str">
        <f t="shared" si="109"/>
        <v/>
      </c>
    </row>
    <row r="6632" s="67" customFormat="1" customHeight="1" spans="7:7">
      <c r="G6632" s="262" t="str">
        <f t="shared" si="109"/>
        <v/>
      </c>
    </row>
    <row r="6633" s="67" customFormat="1" customHeight="1" spans="7:7">
      <c r="G6633" s="262" t="str">
        <f t="shared" si="109"/>
        <v/>
      </c>
    </row>
    <row r="6634" s="67" customFormat="1" customHeight="1" spans="7:7">
      <c r="G6634" s="262" t="str">
        <f t="shared" si="109"/>
        <v/>
      </c>
    </row>
    <row r="6635" s="67" customFormat="1" customHeight="1" spans="7:7">
      <c r="G6635" s="262" t="str">
        <f t="shared" si="109"/>
        <v/>
      </c>
    </row>
    <row r="6636" s="67" customFormat="1" customHeight="1" spans="7:7">
      <c r="G6636" s="262" t="str">
        <f t="shared" si="109"/>
        <v/>
      </c>
    </row>
    <row r="6637" s="67" customFormat="1" customHeight="1" spans="7:7">
      <c r="G6637" s="262" t="str">
        <f t="shared" si="109"/>
        <v/>
      </c>
    </row>
    <row r="6638" s="67" customFormat="1" customHeight="1" spans="7:7">
      <c r="G6638" s="262" t="str">
        <f t="shared" si="109"/>
        <v/>
      </c>
    </row>
    <row r="6639" s="67" customFormat="1" customHeight="1" spans="7:7">
      <c r="G6639" s="262" t="str">
        <f t="shared" si="109"/>
        <v/>
      </c>
    </row>
    <row r="6640" s="67" customFormat="1" customHeight="1" spans="7:7">
      <c r="G6640" s="262" t="str">
        <f t="shared" si="109"/>
        <v/>
      </c>
    </row>
    <row r="6641" s="67" customFormat="1" customHeight="1" spans="7:7">
      <c r="G6641" s="262" t="str">
        <f t="shared" si="109"/>
        <v/>
      </c>
    </row>
    <row r="6642" s="67" customFormat="1" customHeight="1" spans="7:7">
      <c r="G6642" s="262" t="str">
        <f t="shared" si="109"/>
        <v/>
      </c>
    </row>
    <row r="6643" s="67" customFormat="1" customHeight="1" spans="7:7">
      <c r="G6643" s="262" t="str">
        <f t="shared" si="109"/>
        <v/>
      </c>
    </row>
    <row r="6644" s="67" customFormat="1" customHeight="1" spans="7:7">
      <c r="G6644" s="262" t="str">
        <f t="shared" si="109"/>
        <v/>
      </c>
    </row>
    <row r="6645" s="67" customFormat="1" customHeight="1" spans="7:7">
      <c r="G6645" s="262" t="str">
        <f t="shared" si="109"/>
        <v/>
      </c>
    </row>
    <row r="6646" s="67" customFormat="1" customHeight="1" spans="7:7">
      <c r="G6646" s="262" t="str">
        <f t="shared" si="109"/>
        <v/>
      </c>
    </row>
    <row r="6647" s="67" customFormat="1" customHeight="1" spans="7:7">
      <c r="G6647" s="262" t="str">
        <f t="shared" si="109"/>
        <v/>
      </c>
    </row>
    <row r="6648" s="67" customFormat="1" customHeight="1" spans="7:7">
      <c r="G6648" s="262" t="str">
        <f t="shared" si="109"/>
        <v/>
      </c>
    </row>
    <row r="6649" s="67" customFormat="1" customHeight="1" spans="7:7">
      <c r="G6649" s="262" t="str">
        <f t="shared" si="109"/>
        <v/>
      </c>
    </row>
    <row r="6650" s="67" customFormat="1" customHeight="1" spans="7:7">
      <c r="G6650" s="262" t="str">
        <f t="shared" si="109"/>
        <v/>
      </c>
    </row>
    <row r="6651" s="67" customFormat="1" customHeight="1" spans="7:7">
      <c r="G6651" s="262" t="str">
        <f t="shared" si="109"/>
        <v/>
      </c>
    </row>
    <row r="6652" s="67" customFormat="1" customHeight="1" spans="7:7">
      <c r="G6652" s="262" t="str">
        <f t="shared" si="109"/>
        <v/>
      </c>
    </row>
    <row r="6653" s="67" customFormat="1" customHeight="1" spans="7:7">
      <c r="G6653" s="262" t="str">
        <f t="shared" si="109"/>
        <v/>
      </c>
    </row>
    <row r="6654" s="67" customFormat="1" customHeight="1" spans="7:7">
      <c r="G6654" s="262" t="str">
        <f t="shared" si="109"/>
        <v/>
      </c>
    </row>
    <row r="6655" s="67" customFormat="1" customHeight="1" spans="7:7">
      <c r="G6655" s="262" t="str">
        <f t="shared" si="109"/>
        <v/>
      </c>
    </row>
    <row r="6656" s="67" customFormat="1" customHeight="1" spans="7:7">
      <c r="G6656" s="262" t="str">
        <f t="shared" si="109"/>
        <v/>
      </c>
    </row>
    <row r="6657" s="67" customFormat="1" customHeight="1" spans="7:7">
      <c r="G6657" s="262" t="str">
        <f t="shared" si="109"/>
        <v/>
      </c>
    </row>
    <row r="6658" s="67" customFormat="1" customHeight="1" spans="7:7">
      <c r="G6658" s="262" t="str">
        <f t="shared" ref="G6658:G6721" si="110">IF(H6658="","",IF(H6658=I6658,H6658,_xlfn.CONCAT(H6658,"-",I6658)))</f>
        <v/>
      </c>
    </row>
    <row r="6659" s="67" customFormat="1" customHeight="1" spans="7:7">
      <c r="G6659" s="262" t="str">
        <f t="shared" si="110"/>
        <v/>
      </c>
    </row>
    <row r="6660" s="67" customFormat="1" customHeight="1" spans="7:7">
      <c r="G6660" s="262" t="str">
        <f t="shared" si="110"/>
        <v/>
      </c>
    </row>
    <row r="6661" s="67" customFormat="1" customHeight="1" spans="7:7">
      <c r="G6661" s="262" t="str">
        <f t="shared" si="110"/>
        <v/>
      </c>
    </row>
    <row r="6662" s="67" customFormat="1" customHeight="1" spans="7:7">
      <c r="G6662" s="262" t="str">
        <f t="shared" si="110"/>
        <v/>
      </c>
    </row>
    <row r="6663" s="67" customFormat="1" customHeight="1" spans="7:7">
      <c r="G6663" s="262" t="str">
        <f t="shared" si="110"/>
        <v/>
      </c>
    </row>
    <row r="6664" s="67" customFormat="1" customHeight="1" spans="7:7">
      <c r="G6664" s="262" t="str">
        <f t="shared" si="110"/>
        <v/>
      </c>
    </row>
    <row r="6665" s="67" customFormat="1" customHeight="1" spans="7:7">
      <c r="G6665" s="262" t="str">
        <f t="shared" si="110"/>
        <v/>
      </c>
    </row>
    <row r="6666" s="67" customFormat="1" customHeight="1" spans="7:7">
      <c r="G6666" s="262" t="str">
        <f t="shared" si="110"/>
        <v/>
      </c>
    </row>
    <row r="6667" s="67" customFormat="1" customHeight="1" spans="7:7">
      <c r="G6667" s="262" t="str">
        <f t="shared" si="110"/>
        <v/>
      </c>
    </row>
    <row r="6668" s="67" customFormat="1" customHeight="1" spans="7:7">
      <c r="G6668" s="262" t="str">
        <f t="shared" si="110"/>
        <v/>
      </c>
    </row>
    <row r="6669" s="67" customFormat="1" customHeight="1" spans="7:7">
      <c r="G6669" s="262" t="str">
        <f t="shared" si="110"/>
        <v/>
      </c>
    </row>
    <row r="6670" s="67" customFormat="1" customHeight="1" spans="7:7">
      <c r="G6670" s="262" t="str">
        <f t="shared" si="110"/>
        <v/>
      </c>
    </row>
    <row r="6671" s="67" customFormat="1" customHeight="1" spans="7:7">
      <c r="G6671" s="262" t="str">
        <f t="shared" si="110"/>
        <v/>
      </c>
    </row>
    <row r="6672" s="67" customFormat="1" customHeight="1" spans="7:7">
      <c r="G6672" s="262" t="str">
        <f t="shared" si="110"/>
        <v/>
      </c>
    </row>
    <row r="6673" s="67" customFormat="1" customHeight="1" spans="7:7">
      <c r="G6673" s="262" t="str">
        <f t="shared" si="110"/>
        <v/>
      </c>
    </row>
    <row r="6674" s="67" customFormat="1" customHeight="1" spans="7:7">
      <c r="G6674" s="262" t="str">
        <f t="shared" si="110"/>
        <v/>
      </c>
    </row>
    <row r="6675" s="67" customFormat="1" customHeight="1" spans="7:7">
      <c r="G6675" s="262" t="str">
        <f t="shared" si="110"/>
        <v/>
      </c>
    </row>
    <row r="6676" s="67" customFormat="1" customHeight="1" spans="7:7">
      <c r="G6676" s="262" t="str">
        <f t="shared" si="110"/>
        <v/>
      </c>
    </row>
    <row r="6677" s="67" customFormat="1" customHeight="1" spans="7:7">
      <c r="G6677" s="262" t="str">
        <f t="shared" si="110"/>
        <v/>
      </c>
    </row>
    <row r="6678" s="67" customFormat="1" customHeight="1" spans="7:7">
      <c r="G6678" s="262" t="str">
        <f t="shared" si="110"/>
        <v/>
      </c>
    </row>
    <row r="6679" s="67" customFormat="1" customHeight="1" spans="7:7">
      <c r="G6679" s="262" t="str">
        <f t="shared" si="110"/>
        <v/>
      </c>
    </row>
    <row r="6680" s="67" customFormat="1" customHeight="1" spans="7:7">
      <c r="G6680" s="262" t="str">
        <f t="shared" si="110"/>
        <v/>
      </c>
    </row>
    <row r="6681" s="67" customFormat="1" customHeight="1" spans="7:7">
      <c r="G6681" s="262" t="str">
        <f t="shared" si="110"/>
        <v/>
      </c>
    </row>
    <row r="6682" s="67" customFormat="1" customHeight="1" spans="7:7">
      <c r="G6682" s="262" t="str">
        <f t="shared" si="110"/>
        <v/>
      </c>
    </row>
    <row r="6683" s="67" customFormat="1" customHeight="1" spans="7:7">
      <c r="G6683" s="262" t="str">
        <f t="shared" si="110"/>
        <v/>
      </c>
    </row>
    <row r="6684" s="67" customFormat="1" customHeight="1" spans="7:7">
      <c r="G6684" s="262" t="str">
        <f t="shared" si="110"/>
        <v/>
      </c>
    </row>
    <row r="6685" s="67" customFormat="1" customHeight="1" spans="7:7">
      <c r="G6685" s="262" t="str">
        <f t="shared" si="110"/>
        <v/>
      </c>
    </row>
    <row r="6686" s="67" customFormat="1" customHeight="1" spans="7:7">
      <c r="G6686" s="262" t="str">
        <f t="shared" si="110"/>
        <v/>
      </c>
    </row>
    <row r="6687" s="67" customFormat="1" customHeight="1" spans="7:7">
      <c r="G6687" s="262" t="str">
        <f t="shared" si="110"/>
        <v/>
      </c>
    </row>
    <row r="6688" s="67" customFormat="1" customHeight="1" spans="7:7">
      <c r="G6688" s="262" t="str">
        <f t="shared" si="110"/>
        <v/>
      </c>
    </row>
    <row r="6689" s="67" customFormat="1" customHeight="1" spans="7:7">
      <c r="G6689" s="262" t="str">
        <f t="shared" si="110"/>
        <v/>
      </c>
    </row>
    <row r="6690" s="67" customFormat="1" customHeight="1" spans="7:7">
      <c r="G6690" s="262" t="str">
        <f t="shared" si="110"/>
        <v/>
      </c>
    </row>
    <row r="6691" s="67" customFormat="1" customHeight="1" spans="7:7">
      <c r="G6691" s="262" t="str">
        <f t="shared" si="110"/>
        <v/>
      </c>
    </row>
    <row r="6692" s="67" customFormat="1" customHeight="1" spans="7:7">
      <c r="G6692" s="262" t="str">
        <f t="shared" si="110"/>
        <v/>
      </c>
    </row>
    <row r="6693" s="67" customFormat="1" customHeight="1" spans="7:7">
      <c r="G6693" s="262" t="str">
        <f t="shared" si="110"/>
        <v/>
      </c>
    </row>
    <row r="6694" s="67" customFormat="1" customHeight="1" spans="7:7">
      <c r="G6694" s="262" t="str">
        <f t="shared" si="110"/>
        <v/>
      </c>
    </row>
    <row r="6695" s="67" customFormat="1" customHeight="1" spans="7:7">
      <c r="G6695" s="262" t="str">
        <f t="shared" si="110"/>
        <v/>
      </c>
    </row>
    <row r="6696" s="67" customFormat="1" customHeight="1" spans="7:7">
      <c r="G6696" s="262" t="str">
        <f t="shared" si="110"/>
        <v/>
      </c>
    </row>
    <row r="6697" s="67" customFormat="1" customHeight="1" spans="7:7">
      <c r="G6697" s="262" t="str">
        <f t="shared" si="110"/>
        <v/>
      </c>
    </row>
    <row r="6698" s="67" customFormat="1" customHeight="1" spans="7:7">
      <c r="G6698" s="262" t="str">
        <f t="shared" si="110"/>
        <v/>
      </c>
    </row>
    <row r="6699" s="67" customFormat="1" customHeight="1" spans="7:7">
      <c r="G6699" s="262" t="str">
        <f t="shared" si="110"/>
        <v/>
      </c>
    </row>
    <row r="6700" s="67" customFormat="1" customHeight="1" spans="7:7">
      <c r="G6700" s="262" t="str">
        <f t="shared" si="110"/>
        <v/>
      </c>
    </row>
    <row r="6701" s="67" customFormat="1" customHeight="1" spans="7:7">
      <c r="G6701" s="262" t="str">
        <f t="shared" si="110"/>
        <v/>
      </c>
    </row>
    <row r="6702" s="67" customFormat="1" customHeight="1" spans="7:7">
      <c r="G6702" s="262" t="str">
        <f t="shared" si="110"/>
        <v/>
      </c>
    </row>
    <row r="6703" s="67" customFormat="1" customHeight="1" spans="7:7">
      <c r="G6703" s="262" t="str">
        <f t="shared" si="110"/>
        <v/>
      </c>
    </row>
    <row r="6704" s="67" customFormat="1" customHeight="1" spans="7:7">
      <c r="G6704" s="262" t="str">
        <f t="shared" si="110"/>
        <v/>
      </c>
    </row>
    <row r="6705" s="67" customFormat="1" customHeight="1" spans="7:7">
      <c r="G6705" s="262" t="str">
        <f t="shared" si="110"/>
        <v/>
      </c>
    </row>
    <row r="6706" s="67" customFormat="1" customHeight="1" spans="7:7">
      <c r="G6706" s="262" t="str">
        <f t="shared" si="110"/>
        <v/>
      </c>
    </row>
    <row r="6707" s="67" customFormat="1" customHeight="1" spans="7:7">
      <c r="G6707" s="262" t="str">
        <f t="shared" si="110"/>
        <v/>
      </c>
    </row>
    <row r="6708" s="67" customFormat="1" customHeight="1" spans="7:7">
      <c r="G6708" s="262" t="str">
        <f t="shared" si="110"/>
        <v/>
      </c>
    </row>
    <row r="6709" s="67" customFormat="1" customHeight="1" spans="7:7">
      <c r="G6709" s="262" t="str">
        <f t="shared" si="110"/>
        <v/>
      </c>
    </row>
    <row r="6710" s="67" customFormat="1" customHeight="1" spans="7:7">
      <c r="G6710" s="262" t="str">
        <f t="shared" si="110"/>
        <v/>
      </c>
    </row>
    <row r="6711" s="67" customFormat="1" customHeight="1" spans="7:7">
      <c r="G6711" s="262" t="str">
        <f t="shared" si="110"/>
        <v/>
      </c>
    </row>
    <row r="6712" s="67" customFormat="1" customHeight="1" spans="7:7">
      <c r="G6712" s="262" t="str">
        <f t="shared" si="110"/>
        <v/>
      </c>
    </row>
    <row r="6713" s="67" customFormat="1" customHeight="1" spans="7:7">
      <c r="G6713" s="262" t="str">
        <f t="shared" si="110"/>
        <v/>
      </c>
    </row>
    <row r="6714" s="67" customFormat="1" customHeight="1" spans="7:7">
      <c r="G6714" s="262" t="str">
        <f t="shared" si="110"/>
        <v/>
      </c>
    </row>
    <row r="6715" s="67" customFormat="1" customHeight="1" spans="7:7">
      <c r="G6715" s="262" t="str">
        <f t="shared" si="110"/>
        <v/>
      </c>
    </row>
    <row r="6716" s="67" customFormat="1" customHeight="1" spans="7:7">
      <c r="G6716" s="262" t="str">
        <f t="shared" si="110"/>
        <v/>
      </c>
    </row>
    <row r="6717" s="67" customFormat="1" customHeight="1" spans="7:7">
      <c r="G6717" s="262" t="str">
        <f t="shared" si="110"/>
        <v/>
      </c>
    </row>
    <row r="6718" s="67" customFormat="1" customHeight="1" spans="7:7">
      <c r="G6718" s="262" t="str">
        <f t="shared" si="110"/>
        <v/>
      </c>
    </row>
    <row r="6719" s="67" customFormat="1" customHeight="1" spans="7:7">
      <c r="G6719" s="262" t="str">
        <f t="shared" si="110"/>
        <v/>
      </c>
    </row>
    <row r="6720" s="67" customFormat="1" customHeight="1" spans="7:7">
      <c r="G6720" s="262" t="str">
        <f t="shared" si="110"/>
        <v/>
      </c>
    </row>
    <row r="6721" s="67" customFormat="1" customHeight="1" spans="7:7">
      <c r="G6721" s="262" t="str">
        <f t="shared" si="110"/>
        <v/>
      </c>
    </row>
    <row r="6722" s="67" customFormat="1" customHeight="1" spans="7:7">
      <c r="G6722" s="262" t="str">
        <f t="shared" ref="G6722:G6785" si="111">IF(H6722="","",IF(H6722=I6722,H6722,_xlfn.CONCAT(H6722,"-",I6722)))</f>
        <v/>
      </c>
    </row>
    <row r="6723" s="67" customFormat="1" customHeight="1" spans="7:7">
      <c r="G6723" s="262" t="str">
        <f t="shared" si="111"/>
        <v/>
      </c>
    </row>
    <row r="6724" s="67" customFormat="1" customHeight="1" spans="7:7">
      <c r="G6724" s="262" t="str">
        <f t="shared" si="111"/>
        <v/>
      </c>
    </row>
    <row r="6725" s="67" customFormat="1" customHeight="1" spans="7:7">
      <c r="G6725" s="262" t="str">
        <f t="shared" si="111"/>
        <v/>
      </c>
    </row>
    <row r="6726" s="67" customFormat="1" customHeight="1" spans="7:7">
      <c r="G6726" s="262" t="str">
        <f t="shared" si="111"/>
        <v/>
      </c>
    </row>
    <row r="6727" s="67" customFormat="1" customHeight="1" spans="7:7">
      <c r="G6727" s="262" t="str">
        <f t="shared" si="111"/>
        <v/>
      </c>
    </row>
    <row r="6728" s="67" customFormat="1" customHeight="1" spans="7:7">
      <c r="G6728" s="262" t="str">
        <f t="shared" si="111"/>
        <v/>
      </c>
    </row>
    <row r="6729" s="67" customFormat="1" customHeight="1" spans="7:7">
      <c r="G6729" s="262" t="str">
        <f t="shared" si="111"/>
        <v/>
      </c>
    </row>
    <row r="6730" s="67" customFormat="1" customHeight="1" spans="7:7">
      <c r="G6730" s="262" t="str">
        <f t="shared" si="111"/>
        <v/>
      </c>
    </row>
    <row r="6731" s="67" customFormat="1" customHeight="1" spans="7:7">
      <c r="G6731" s="262" t="str">
        <f t="shared" si="111"/>
        <v/>
      </c>
    </row>
    <row r="6732" s="67" customFormat="1" customHeight="1" spans="7:7">
      <c r="G6732" s="262" t="str">
        <f t="shared" si="111"/>
        <v/>
      </c>
    </row>
    <row r="6733" s="67" customFormat="1" customHeight="1" spans="7:7">
      <c r="G6733" s="262" t="str">
        <f t="shared" si="111"/>
        <v/>
      </c>
    </row>
    <row r="6734" s="67" customFormat="1" customHeight="1" spans="7:7">
      <c r="G6734" s="262" t="str">
        <f t="shared" si="111"/>
        <v/>
      </c>
    </row>
    <row r="6735" s="67" customFormat="1" customHeight="1" spans="7:7">
      <c r="G6735" s="262" t="str">
        <f t="shared" si="111"/>
        <v/>
      </c>
    </row>
    <row r="6736" s="67" customFormat="1" customHeight="1" spans="7:7">
      <c r="G6736" s="262" t="str">
        <f t="shared" si="111"/>
        <v/>
      </c>
    </row>
    <row r="6737" s="67" customFormat="1" customHeight="1" spans="7:7">
      <c r="G6737" s="262" t="str">
        <f t="shared" si="111"/>
        <v/>
      </c>
    </row>
    <row r="6738" s="67" customFormat="1" customHeight="1" spans="7:7">
      <c r="G6738" s="262" t="str">
        <f t="shared" si="111"/>
        <v/>
      </c>
    </row>
    <row r="6739" s="67" customFormat="1" customHeight="1" spans="7:7">
      <c r="G6739" s="262" t="str">
        <f t="shared" si="111"/>
        <v/>
      </c>
    </row>
    <row r="6740" s="67" customFormat="1" customHeight="1" spans="7:7">
      <c r="G6740" s="262" t="str">
        <f t="shared" si="111"/>
        <v/>
      </c>
    </row>
    <row r="6741" s="67" customFormat="1" customHeight="1" spans="7:7">
      <c r="G6741" s="262" t="str">
        <f t="shared" si="111"/>
        <v/>
      </c>
    </row>
    <row r="6742" s="67" customFormat="1" customHeight="1" spans="7:7">
      <c r="G6742" s="262" t="str">
        <f t="shared" si="111"/>
        <v/>
      </c>
    </row>
    <row r="6743" s="67" customFormat="1" customHeight="1" spans="7:7">
      <c r="G6743" s="262" t="str">
        <f t="shared" si="111"/>
        <v/>
      </c>
    </row>
    <row r="6744" s="67" customFormat="1" customHeight="1" spans="7:7">
      <c r="G6744" s="262" t="str">
        <f t="shared" si="111"/>
        <v/>
      </c>
    </row>
    <row r="6745" s="67" customFormat="1" customHeight="1" spans="7:7">
      <c r="G6745" s="262" t="str">
        <f t="shared" si="111"/>
        <v/>
      </c>
    </row>
    <row r="6746" s="67" customFormat="1" customHeight="1" spans="7:7">
      <c r="G6746" s="262" t="str">
        <f t="shared" si="111"/>
        <v/>
      </c>
    </row>
    <row r="6747" s="67" customFormat="1" customHeight="1" spans="7:7">
      <c r="G6747" s="262" t="str">
        <f t="shared" si="111"/>
        <v/>
      </c>
    </row>
    <row r="6748" s="67" customFormat="1" customHeight="1" spans="7:7">
      <c r="G6748" s="262" t="str">
        <f t="shared" si="111"/>
        <v/>
      </c>
    </row>
    <row r="6749" s="67" customFormat="1" customHeight="1" spans="7:7">
      <c r="G6749" s="262" t="str">
        <f t="shared" si="111"/>
        <v/>
      </c>
    </row>
    <row r="6750" s="67" customFormat="1" customHeight="1" spans="7:7">
      <c r="G6750" s="262" t="str">
        <f t="shared" si="111"/>
        <v/>
      </c>
    </row>
    <row r="6751" s="67" customFormat="1" customHeight="1" spans="7:7">
      <c r="G6751" s="262" t="str">
        <f t="shared" si="111"/>
        <v/>
      </c>
    </row>
    <row r="6752" s="67" customFormat="1" customHeight="1" spans="7:7">
      <c r="G6752" s="262" t="str">
        <f t="shared" si="111"/>
        <v/>
      </c>
    </row>
    <row r="6753" s="67" customFormat="1" customHeight="1" spans="7:7">
      <c r="G6753" s="262" t="str">
        <f t="shared" si="111"/>
        <v/>
      </c>
    </row>
    <row r="6754" s="67" customFormat="1" customHeight="1" spans="7:7">
      <c r="G6754" s="262" t="str">
        <f t="shared" si="111"/>
        <v/>
      </c>
    </row>
    <row r="6755" s="67" customFormat="1" customHeight="1" spans="7:7">
      <c r="G6755" s="262" t="str">
        <f t="shared" si="111"/>
        <v/>
      </c>
    </row>
    <row r="6756" s="67" customFormat="1" customHeight="1" spans="7:7">
      <c r="G6756" s="262" t="str">
        <f t="shared" si="111"/>
        <v/>
      </c>
    </row>
    <row r="6757" s="67" customFormat="1" customHeight="1" spans="7:7">
      <c r="G6757" s="262" t="str">
        <f t="shared" si="111"/>
        <v/>
      </c>
    </row>
    <row r="6758" s="67" customFormat="1" customHeight="1" spans="7:7">
      <c r="G6758" s="262" t="str">
        <f t="shared" si="111"/>
        <v/>
      </c>
    </row>
    <row r="6759" s="67" customFormat="1" customHeight="1" spans="7:7">
      <c r="G6759" s="262" t="str">
        <f t="shared" si="111"/>
        <v/>
      </c>
    </row>
    <row r="6760" s="67" customFormat="1" customHeight="1" spans="7:7">
      <c r="G6760" s="262" t="str">
        <f t="shared" si="111"/>
        <v/>
      </c>
    </row>
    <row r="6761" s="67" customFormat="1" customHeight="1" spans="7:7">
      <c r="G6761" s="262" t="str">
        <f t="shared" si="111"/>
        <v/>
      </c>
    </row>
    <row r="6762" s="67" customFormat="1" customHeight="1" spans="7:7">
      <c r="G6762" s="262" t="str">
        <f t="shared" si="111"/>
        <v/>
      </c>
    </row>
    <row r="6763" s="67" customFormat="1" customHeight="1" spans="7:7">
      <c r="G6763" s="262" t="str">
        <f t="shared" si="111"/>
        <v/>
      </c>
    </row>
    <row r="6764" s="67" customFormat="1" customHeight="1" spans="7:7">
      <c r="G6764" s="262" t="str">
        <f t="shared" si="111"/>
        <v/>
      </c>
    </row>
    <row r="6765" s="67" customFormat="1" customHeight="1" spans="7:7">
      <c r="G6765" s="262" t="str">
        <f t="shared" si="111"/>
        <v/>
      </c>
    </row>
    <row r="6766" s="67" customFormat="1" customHeight="1" spans="7:7">
      <c r="G6766" s="262" t="str">
        <f t="shared" si="111"/>
        <v/>
      </c>
    </row>
    <row r="6767" s="67" customFormat="1" customHeight="1" spans="7:7">
      <c r="G6767" s="262" t="str">
        <f t="shared" si="111"/>
        <v/>
      </c>
    </row>
    <row r="6768" s="67" customFormat="1" customHeight="1" spans="7:7">
      <c r="G6768" s="262" t="str">
        <f t="shared" si="111"/>
        <v/>
      </c>
    </row>
    <row r="6769" s="67" customFormat="1" customHeight="1" spans="7:7">
      <c r="G6769" s="262" t="str">
        <f t="shared" si="111"/>
        <v/>
      </c>
    </row>
    <row r="6770" s="67" customFormat="1" customHeight="1" spans="7:7">
      <c r="G6770" s="262" t="str">
        <f t="shared" si="111"/>
        <v/>
      </c>
    </row>
    <row r="6771" s="67" customFormat="1" customHeight="1" spans="7:7">
      <c r="G6771" s="262" t="str">
        <f t="shared" si="111"/>
        <v/>
      </c>
    </row>
    <row r="6772" s="67" customFormat="1" customHeight="1" spans="7:7">
      <c r="G6772" s="262" t="str">
        <f t="shared" si="111"/>
        <v/>
      </c>
    </row>
    <row r="6773" s="67" customFormat="1" customHeight="1" spans="7:7">
      <c r="G6773" s="262" t="str">
        <f t="shared" si="111"/>
        <v/>
      </c>
    </row>
    <row r="6774" s="67" customFormat="1" customHeight="1" spans="7:7">
      <c r="G6774" s="262" t="str">
        <f t="shared" si="111"/>
        <v/>
      </c>
    </row>
    <row r="6775" s="67" customFormat="1" customHeight="1" spans="7:7">
      <c r="G6775" s="262" t="str">
        <f t="shared" si="111"/>
        <v/>
      </c>
    </row>
    <row r="6776" s="67" customFormat="1" customHeight="1" spans="7:7">
      <c r="G6776" s="262" t="str">
        <f t="shared" si="111"/>
        <v/>
      </c>
    </row>
    <row r="6777" s="67" customFormat="1" customHeight="1" spans="7:7">
      <c r="G6777" s="262" t="str">
        <f t="shared" si="111"/>
        <v/>
      </c>
    </row>
    <row r="6778" s="67" customFormat="1" customHeight="1" spans="7:7">
      <c r="G6778" s="262" t="str">
        <f t="shared" si="111"/>
        <v/>
      </c>
    </row>
    <row r="6779" s="67" customFormat="1" customHeight="1" spans="7:7">
      <c r="G6779" s="262" t="str">
        <f t="shared" si="111"/>
        <v/>
      </c>
    </row>
    <row r="6780" s="67" customFormat="1" customHeight="1" spans="7:7">
      <c r="G6780" s="262" t="str">
        <f t="shared" si="111"/>
        <v/>
      </c>
    </row>
    <row r="6781" s="67" customFormat="1" customHeight="1" spans="7:7">
      <c r="G6781" s="262" t="str">
        <f t="shared" si="111"/>
        <v/>
      </c>
    </row>
    <row r="6782" s="67" customFormat="1" customHeight="1" spans="7:7">
      <c r="G6782" s="262" t="str">
        <f t="shared" si="111"/>
        <v/>
      </c>
    </row>
    <row r="6783" s="67" customFormat="1" customHeight="1" spans="7:7">
      <c r="G6783" s="262" t="str">
        <f t="shared" si="111"/>
        <v/>
      </c>
    </row>
    <row r="6784" s="67" customFormat="1" customHeight="1" spans="7:7">
      <c r="G6784" s="262" t="str">
        <f t="shared" si="111"/>
        <v/>
      </c>
    </row>
    <row r="6785" s="67" customFormat="1" customHeight="1" spans="7:7">
      <c r="G6785" s="262" t="str">
        <f t="shared" si="111"/>
        <v/>
      </c>
    </row>
    <row r="6786" s="67" customFormat="1" customHeight="1" spans="7:7">
      <c r="G6786" s="262" t="str">
        <f t="shared" ref="G6786:G6849" si="112">IF(H6786="","",IF(H6786=I6786,H6786,_xlfn.CONCAT(H6786,"-",I6786)))</f>
        <v/>
      </c>
    </row>
    <row r="6787" s="67" customFormat="1" customHeight="1" spans="7:7">
      <c r="G6787" s="262" t="str">
        <f t="shared" si="112"/>
        <v/>
      </c>
    </row>
    <row r="6788" s="67" customFormat="1" customHeight="1" spans="7:7">
      <c r="G6788" s="262" t="str">
        <f t="shared" si="112"/>
        <v/>
      </c>
    </row>
    <row r="6789" s="67" customFormat="1" customHeight="1" spans="7:7">
      <c r="G6789" s="262" t="str">
        <f t="shared" si="112"/>
        <v/>
      </c>
    </row>
    <row r="6790" s="67" customFormat="1" customHeight="1" spans="7:7">
      <c r="G6790" s="262" t="str">
        <f t="shared" si="112"/>
        <v/>
      </c>
    </row>
    <row r="6791" s="67" customFormat="1" customHeight="1" spans="7:7">
      <c r="G6791" s="262" t="str">
        <f t="shared" si="112"/>
        <v/>
      </c>
    </row>
    <row r="6792" s="67" customFormat="1" customHeight="1" spans="7:7">
      <c r="G6792" s="262" t="str">
        <f t="shared" si="112"/>
        <v/>
      </c>
    </row>
    <row r="6793" s="67" customFormat="1" customHeight="1" spans="7:7">
      <c r="G6793" s="262" t="str">
        <f t="shared" si="112"/>
        <v/>
      </c>
    </row>
    <row r="6794" s="67" customFormat="1" customHeight="1" spans="7:7">
      <c r="G6794" s="262" t="str">
        <f t="shared" si="112"/>
        <v/>
      </c>
    </row>
    <row r="6795" s="67" customFormat="1" customHeight="1" spans="7:7">
      <c r="G6795" s="262" t="str">
        <f t="shared" si="112"/>
        <v/>
      </c>
    </row>
    <row r="6796" s="67" customFormat="1" customHeight="1" spans="7:7">
      <c r="G6796" s="262" t="str">
        <f t="shared" si="112"/>
        <v/>
      </c>
    </row>
    <row r="6797" s="67" customFormat="1" customHeight="1" spans="7:7">
      <c r="G6797" s="262" t="str">
        <f t="shared" si="112"/>
        <v/>
      </c>
    </row>
    <row r="6798" s="67" customFormat="1" customHeight="1" spans="7:7">
      <c r="G6798" s="262" t="str">
        <f t="shared" si="112"/>
        <v/>
      </c>
    </row>
    <row r="6799" s="67" customFormat="1" customHeight="1" spans="7:7">
      <c r="G6799" s="262" t="str">
        <f t="shared" si="112"/>
        <v/>
      </c>
    </row>
    <row r="6800" s="67" customFormat="1" customHeight="1" spans="7:7">
      <c r="G6800" s="262" t="str">
        <f t="shared" si="112"/>
        <v/>
      </c>
    </row>
    <row r="6801" s="67" customFormat="1" customHeight="1" spans="7:7">
      <c r="G6801" s="262" t="str">
        <f t="shared" si="112"/>
        <v/>
      </c>
    </row>
    <row r="6802" s="67" customFormat="1" customHeight="1" spans="7:7">
      <c r="G6802" s="262" t="str">
        <f t="shared" si="112"/>
        <v/>
      </c>
    </row>
    <row r="6803" s="67" customFormat="1" customHeight="1" spans="7:7">
      <c r="G6803" s="262" t="str">
        <f t="shared" si="112"/>
        <v/>
      </c>
    </row>
    <row r="6804" s="67" customFormat="1" customHeight="1" spans="7:7">
      <c r="G6804" s="262" t="str">
        <f t="shared" si="112"/>
        <v/>
      </c>
    </row>
    <row r="6805" s="67" customFormat="1" customHeight="1" spans="7:7">
      <c r="G6805" s="262" t="str">
        <f t="shared" si="112"/>
        <v/>
      </c>
    </row>
    <row r="6806" s="67" customFormat="1" customHeight="1" spans="7:7">
      <c r="G6806" s="262" t="str">
        <f t="shared" si="112"/>
        <v/>
      </c>
    </row>
    <row r="6807" s="67" customFormat="1" customHeight="1" spans="7:7">
      <c r="G6807" s="262" t="str">
        <f t="shared" si="112"/>
        <v/>
      </c>
    </row>
    <row r="6808" s="67" customFormat="1" customHeight="1" spans="7:7">
      <c r="G6808" s="262" t="str">
        <f t="shared" si="112"/>
        <v/>
      </c>
    </row>
    <row r="6809" s="67" customFormat="1" customHeight="1" spans="7:7">
      <c r="G6809" s="262" t="str">
        <f t="shared" si="112"/>
        <v/>
      </c>
    </row>
    <row r="6810" s="67" customFormat="1" customHeight="1" spans="7:7">
      <c r="G6810" s="262" t="str">
        <f t="shared" si="112"/>
        <v/>
      </c>
    </row>
    <row r="6811" s="67" customFormat="1" customHeight="1" spans="7:7">
      <c r="G6811" s="262" t="str">
        <f t="shared" si="112"/>
        <v/>
      </c>
    </row>
    <row r="6812" s="67" customFormat="1" customHeight="1" spans="7:7">
      <c r="G6812" s="262" t="str">
        <f t="shared" si="112"/>
        <v/>
      </c>
    </row>
    <row r="6813" s="67" customFormat="1" customHeight="1" spans="7:7">
      <c r="G6813" s="262" t="str">
        <f t="shared" si="112"/>
        <v/>
      </c>
    </row>
    <row r="6814" s="67" customFormat="1" customHeight="1" spans="7:7">
      <c r="G6814" s="262" t="str">
        <f t="shared" si="112"/>
        <v/>
      </c>
    </row>
    <row r="6815" s="67" customFormat="1" customHeight="1" spans="7:7">
      <c r="G6815" s="262" t="str">
        <f t="shared" si="112"/>
        <v/>
      </c>
    </row>
    <row r="6816" s="67" customFormat="1" customHeight="1" spans="7:7">
      <c r="G6816" s="262" t="str">
        <f t="shared" si="112"/>
        <v/>
      </c>
    </row>
    <row r="6817" s="67" customFormat="1" customHeight="1" spans="7:7">
      <c r="G6817" s="262" t="str">
        <f t="shared" si="112"/>
        <v/>
      </c>
    </row>
    <row r="6818" s="67" customFormat="1" customHeight="1" spans="7:7">
      <c r="G6818" s="262" t="str">
        <f t="shared" si="112"/>
        <v/>
      </c>
    </row>
    <row r="6819" s="67" customFormat="1" customHeight="1" spans="7:7">
      <c r="G6819" s="262" t="str">
        <f t="shared" si="112"/>
        <v/>
      </c>
    </row>
    <row r="6820" s="67" customFormat="1" customHeight="1" spans="7:7">
      <c r="G6820" s="262" t="str">
        <f t="shared" si="112"/>
        <v/>
      </c>
    </row>
    <row r="6821" s="67" customFormat="1" customHeight="1" spans="7:7">
      <c r="G6821" s="262" t="str">
        <f t="shared" si="112"/>
        <v/>
      </c>
    </row>
    <row r="6822" s="67" customFormat="1" customHeight="1" spans="7:7">
      <c r="G6822" s="262" t="str">
        <f t="shared" si="112"/>
        <v/>
      </c>
    </row>
    <row r="6823" s="67" customFormat="1" customHeight="1" spans="7:7">
      <c r="G6823" s="262" t="str">
        <f t="shared" si="112"/>
        <v/>
      </c>
    </row>
    <row r="6824" s="67" customFormat="1" customHeight="1" spans="7:7">
      <c r="G6824" s="262" t="str">
        <f t="shared" si="112"/>
        <v/>
      </c>
    </row>
    <row r="6825" s="67" customFormat="1" customHeight="1" spans="7:7">
      <c r="G6825" s="262" t="str">
        <f t="shared" si="112"/>
        <v/>
      </c>
    </row>
    <row r="6826" s="67" customFormat="1" customHeight="1" spans="7:7">
      <c r="G6826" s="262" t="str">
        <f t="shared" si="112"/>
        <v/>
      </c>
    </row>
    <row r="6827" s="67" customFormat="1" customHeight="1" spans="7:7">
      <c r="G6827" s="262" t="str">
        <f t="shared" si="112"/>
        <v/>
      </c>
    </row>
    <row r="6828" s="67" customFormat="1" customHeight="1" spans="7:7">
      <c r="G6828" s="262" t="str">
        <f t="shared" si="112"/>
        <v/>
      </c>
    </row>
    <row r="6829" s="67" customFormat="1" customHeight="1" spans="7:7">
      <c r="G6829" s="262" t="str">
        <f t="shared" si="112"/>
        <v/>
      </c>
    </row>
    <row r="6830" s="67" customFormat="1" customHeight="1" spans="7:7">
      <c r="G6830" s="262" t="str">
        <f t="shared" si="112"/>
        <v/>
      </c>
    </row>
    <row r="6831" s="67" customFormat="1" customHeight="1" spans="7:7">
      <c r="G6831" s="262" t="str">
        <f t="shared" si="112"/>
        <v/>
      </c>
    </row>
    <row r="6832" s="67" customFormat="1" customHeight="1" spans="7:7">
      <c r="G6832" s="262" t="str">
        <f t="shared" si="112"/>
        <v/>
      </c>
    </row>
    <row r="6833" s="67" customFormat="1" customHeight="1" spans="7:7">
      <c r="G6833" s="262" t="str">
        <f t="shared" si="112"/>
        <v/>
      </c>
    </row>
    <row r="6834" s="67" customFormat="1" customHeight="1" spans="7:7">
      <c r="G6834" s="262" t="str">
        <f t="shared" si="112"/>
        <v/>
      </c>
    </row>
    <row r="6835" s="67" customFormat="1" customHeight="1" spans="7:7">
      <c r="G6835" s="262" t="str">
        <f t="shared" si="112"/>
        <v/>
      </c>
    </row>
    <row r="6836" s="67" customFormat="1" customHeight="1" spans="7:7">
      <c r="G6836" s="262" t="str">
        <f t="shared" si="112"/>
        <v/>
      </c>
    </row>
    <row r="6837" s="67" customFormat="1" customHeight="1" spans="7:7">
      <c r="G6837" s="262" t="str">
        <f t="shared" si="112"/>
        <v/>
      </c>
    </row>
    <row r="6838" s="67" customFormat="1" customHeight="1" spans="7:7">
      <c r="G6838" s="262" t="str">
        <f t="shared" si="112"/>
        <v/>
      </c>
    </row>
    <row r="6839" s="67" customFormat="1" customHeight="1" spans="7:7">
      <c r="G6839" s="262" t="str">
        <f t="shared" si="112"/>
        <v/>
      </c>
    </row>
    <row r="6840" s="67" customFormat="1" customHeight="1" spans="7:7">
      <c r="G6840" s="262" t="str">
        <f t="shared" si="112"/>
        <v/>
      </c>
    </row>
    <row r="6841" s="67" customFormat="1" customHeight="1" spans="7:7">
      <c r="G6841" s="262" t="str">
        <f t="shared" si="112"/>
        <v/>
      </c>
    </row>
    <row r="6842" s="67" customFormat="1" customHeight="1" spans="7:7">
      <c r="G6842" s="262" t="str">
        <f t="shared" si="112"/>
        <v/>
      </c>
    </row>
    <row r="6843" s="67" customFormat="1" customHeight="1" spans="7:7">
      <c r="G6843" s="262" t="str">
        <f t="shared" si="112"/>
        <v/>
      </c>
    </row>
    <row r="6844" s="67" customFormat="1" customHeight="1" spans="7:7">
      <c r="G6844" s="262" t="str">
        <f t="shared" si="112"/>
        <v/>
      </c>
    </row>
    <row r="6845" s="67" customFormat="1" customHeight="1" spans="7:7">
      <c r="G6845" s="262" t="str">
        <f t="shared" si="112"/>
        <v/>
      </c>
    </row>
    <row r="6846" s="67" customFormat="1" customHeight="1" spans="7:7">
      <c r="G6846" s="262" t="str">
        <f t="shared" si="112"/>
        <v/>
      </c>
    </row>
    <row r="6847" s="67" customFormat="1" customHeight="1" spans="7:7">
      <c r="G6847" s="262" t="str">
        <f t="shared" si="112"/>
        <v/>
      </c>
    </row>
    <row r="6848" s="67" customFormat="1" customHeight="1" spans="7:7">
      <c r="G6848" s="262" t="str">
        <f t="shared" si="112"/>
        <v/>
      </c>
    </row>
    <row r="6849" s="67" customFormat="1" customHeight="1" spans="7:7">
      <c r="G6849" s="262" t="str">
        <f t="shared" si="112"/>
        <v/>
      </c>
    </row>
    <row r="6850" s="67" customFormat="1" customHeight="1" spans="7:7">
      <c r="G6850" s="262" t="str">
        <f t="shared" ref="G6850:G6913" si="113">IF(H6850="","",IF(H6850=I6850,H6850,_xlfn.CONCAT(H6850,"-",I6850)))</f>
        <v/>
      </c>
    </row>
    <row r="6851" s="67" customFormat="1" customHeight="1" spans="7:7">
      <c r="G6851" s="262" t="str">
        <f t="shared" si="113"/>
        <v/>
      </c>
    </row>
    <row r="6852" s="67" customFormat="1" customHeight="1" spans="7:7">
      <c r="G6852" s="262" t="str">
        <f t="shared" si="113"/>
        <v/>
      </c>
    </row>
    <row r="6853" s="67" customFormat="1" customHeight="1" spans="7:7">
      <c r="G6853" s="262" t="str">
        <f t="shared" si="113"/>
        <v/>
      </c>
    </row>
    <row r="6854" s="67" customFormat="1" customHeight="1" spans="7:7">
      <c r="G6854" s="262" t="str">
        <f t="shared" si="113"/>
        <v/>
      </c>
    </row>
    <row r="6855" s="67" customFormat="1" customHeight="1" spans="7:7">
      <c r="G6855" s="262" t="str">
        <f t="shared" si="113"/>
        <v/>
      </c>
    </row>
    <row r="6856" s="67" customFormat="1" customHeight="1" spans="7:7">
      <c r="G6856" s="262" t="str">
        <f t="shared" si="113"/>
        <v/>
      </c>
    </row>
    <row r="6857" s="67" customFormat="1" customHeight="1" spans="7:7">
      <c r="G6857" s="262" t="str">
        <f t="shared" si="113"/>
        <v/>
      </c>
    </row>
    <row r="6858" s="67" customFormat="1" customHeight="1" spans="7:7">
      <c r="G6858" s="262" t="str">
        <f t="shared" si="113"/>
        <v/>
      </c>
    </row>
    <row r="6859" s="67" customFormat="1" customHeight="1" spans="7:7">
      <c r="G6859" s="262" t="str">
        <f t="shared" si="113"/>
        <v/>
      </c>
    </row>
    <row r="6860" s="67" customFormat="1" customHeight="1" spans="7:7">
      <c r="G6860" s="262" t="str">
        <f t="shared" si="113"/>
        <v/>
      </c>
    </row>
    <row r="6861" s="67" customFormat="1" customHeight="1" spans="7:7">
      <c r="G6861" s="262" t="str">
        <f t="shared" si="113"/>
        <v/>
      </c>
    </row>
    <row r="6862" s="67" customFormat="1" customHeight="1" spans="7:7">
      <c r="G6862" s="262" t="str">
        <f t="shared" si="113"/>
        <v/>
      </c>
    </row>
    <row r="6863" s="67" customFormat="1" customHeight="1" spans="7:7">
      <c r="G6863" s="262" t="str">
        <f t="shared" si="113"/>
        <v/>
      </c>
    </row>
    <row r="6864" s="67" customFormat="1" customHeight="1" spans="7:7">
      <c r="G6864" s="262" t="str">
        <f t="shared" si="113"/>
        <v/>
      </c>
    </row>
    <row r="6865" s="67" customFormat="1" customHeight="1" spans="7:7">
      <c r="G6865" s="262" t="str">
        <f t="shared" si="113"/>
        <v/>
      </c>
    </row>
    <row r="6866" s="67" customFormat="1" customHeight="1" spans="7:7">
      <c r="G6866" s="262" t="str">
        <f t="shared" si="113"/>
        <v/>
      </c>
    </row>
    <row r="6867" s="67" customFormat="1" customHeight="1" spans="7:7">
      <c r="G6867" s="262" t="str">
        <f t="shared" si="113"/>
        <v/>
      </c>
    </row>
    <row r="6868" s="67" customFormat="1" customHeight="1" spans="7:7">
      <c r="G6868" s="262" t="str">
        <f t="shared" si="113"/>
        <v/>
      </c>
    </row>
    <row r="6869" s="67" customFormat="1" customHeight="1" spans="7:7">
      <c r="G6869" s="262" t="str">
        <f t="shared" si="113"/>
        <v/>
      </c>
    </row>
    <row r="6870" s="67" customFormat="1" customHeight="1" spans="7:7">
      <c r="G6870" s="262" t="str">
        <f t="shared" si="113"/>
        <v/>
      </c>
    </row>
    <row r="6871" s="67" customFormat="1" customHeight="1" spans="7:7">
      <c r="G6871" s="262" t="str">
        <f t="shared" si="113"/>
        <v/>
      </c>
    </row>
    <row r="6872" s="67" customFormat="1" customHeight="1" spans="7:7">
      <c r="G6872" s="262" t="str">
        <f t="shared" si="113"/>
        <v/>
      </c>
    </row>
    <row r="6873" s="67" customFormat="1" customHeight="1" spans="7:7">
      <c r="G6873" s="262" t="str">
        <f t="shared" si="113"/>
        <v/>
      </c>
    </row>
    <row r="6874" s="67" customFormat="1" customHeight="1" spans="7:7">
      <c r="G6874" s="262" t="str">
        <f t="shared" si="113"/>
        <v/>
      </c>
    </row>
    <row r="6875" s="67" customFormat="1" customHeight="1" spans="7:7">
      <c r="G6875" s="262" t="str">
        <f t="shared" si="113"/>
        <v/>
      </c>
    </row>
    <row r="6876" s="67" customFormat="1" customHeight="1" spans="7:7">
      <c r="G6876" s="262" t="str">
        <f t="shared" si="113"/>
        <v/>
      </c>
    </row>
    <row r="6877" s="67" customFormat="1" customHeight="1" spans="7:7">
      <c r="G6877" s="262" t="str">
        <f t="shared" si="113"/>
        <v/>
      </c>
    </row>
    <row r="6878" s="67" customFormat="1" customHeight="1" spans="7:7">
      <c r="G6878" s="262" t="str">
        <f t="shared" si="113"/>
        <v/>
      </c>
    </row>
    <row r="6879" s="67" customFormat="1" customHeight="1" spans="7:7">
      <c r="G6879" s="262" t="str">
        <f t="shared" si="113"/>
        <v/>
      </c>
    </row>
    <row r="6880" s="67" customFormat="1" customHeight="1" spans="7:7">
      <c r="G6880" s="262" t="str">
        <f t="shared" si="113"/>
        <v/>
      </c>
    </row>
    <row r="6881" s="67" customFormat="1" customHeight="1" spans="7:7">
      <c r="G6881" s="262" t="str">
        <f t="shared" si="113"/>
        <v/>
      </c>
    </row>
    <row r="6882" s="67" customFormat="1" customHeight="1" spans="7:7">
      <c r="G6882" s="262" t="str">
        <f t="shared" si="113"/>
        <v/>
      </c>
    </row>
    <row r="6883" s="67" customFormat="1" customHeight="1" spans="7:7">
      <c r="G6883" s="262" t="str">
        <f t="shared" si="113"/>
        <v/>
      </c>
    </row>
    <row r="6884" s="67" customFormat="1" customHeight="1" spans="7:7">
      <c r="G6884" s="262" t="str">
        <f t="shared" si="113"/>
        <v/>
      </c>
    </row>
    <row r="6885" s="67" customFormat="1" customHeight="1" spans="7:7">
      <c r="G6885" s="262" t="str">
        <f t="shared" si="113"/>
        <v/>
      </c>
    </row>
    <row r="6886" s="67" customFormat="1" customHeight="1" spans="7:7">
      <c r="G6886" s="262" t="str">
        <f t="shared" si="113"/>
        <v/>
      </c>
    </row>
    <row r="6887" s="67" customFormat="1" customHeight="1" spans="7:7">
      <c r="G6887" s="262" t="str">
        <f t="shared" si="113"/>
        <v/>
      </c>
    </row>
    <row r="6888" s="67" customFormat="1" customHeight="1" spans="7:7">
      <c r="G6888" s="262" t="str">
        <f t="shared" si="113"/>
        <v/>
      </c>
    </row>
    <row r="6889" s="67" customFormat="1" customHeight="1" spans="7:7">
      <c r="G6889" s="262" t="str">
        <f t="shared" si="113"/>
        <v/>
      </c>
    </row>
    <row r="6890" s="67" customFormat="1" customHeight="1" spans="7:7">
      <c r="G6890" s="262" t="str">
        <f t="shared" si="113"/>
        <v/>
      </c>
    </row>
    <row r="6891" s="67" customFormat="1" customHeight="1" spans="7:7">
      <c r="G6891" s="262" t="str">
        <f t="shared" si="113"/>
        <v/>
      </c>
    </row>
    <row r="6892" s="67" customFormat="1" customHeight="1" spans="7:7">
      <c r="G6892" s="262" t="str">
        <f t="shared" si="113"/>
        <v/>
      </c>
    </row>
    <row r="6893" s="67" customFormat="1" customHeight="1" spans="7:7">
      <c r="G6893" s="262" t="str">
        <f t="shared" si="113"/>
        <v/>
      </c>
    </row>
    <row r="6894" s="67" customFormat="1" customHeight="1" spans="7:7">
      <c r="G6894" s="262" t="str">
        <f t="shared" si="113"/>
        <v/>
      </c>
    </row>
    <row r="6895" s="67" customFormat="1" customHeight="1" spans="7:7">
      <c r="G6895" s="262" t="str">
        <f t="shared" si="113"/>
        <v/>
      </c>
    </row>
    <row r="6896" s="67" customFormat="1" customHeight="1" spans="7:7">
      <c r="G6896" s="262" t="str">
        <f t="shared" si="113"/>
        <v/>
      </c>
    </row>
    <row r="6897" s="67" customFormat="1" customHeight="1" spans="7:7">
      <c r="G6897" s="262" t="str">
        <f t="shared" si="113"/>
        <v/>
      </c>
    </row>
    <row r="6898" s="67" customFormat="1" customHeight="1" spans="7:7">
      <c r="G6898" s="262" t="str">
        <f t="shared" si="113"/>
        <v/>
      </c>
    </row>
    <row r="6899" s="67" customFormat="1" customHeight="1" spans="7:7">
      <c r="G6899" s="262" t="str">
        <f t="shared" si="113"/>
        <v/>
      </c>
    </row>
    <row r="6900" s="67" customFormat="1" customHeight="1" spans="7:7">
      <c r="G6900" s="262" t="str">
        <f t="shared" si="113"/>
        <v/>
      </c>
    </row>
    <row r="6901" s="67" customFormat="1" customHeight="1" spans="7:7">
      <c r="G6901" s="262" t="str">
        <f t="shared" si="113"/>
        <v/>
      </c>
    </row>
    <row r="6902" s="67" customFormat="1" customHeight="1" spans="7:7">
      <c r="G6902" s="262" t="str">
        <f t="shared" si="113"/>
        <v/>
      </c>
    </row>
    <row r="6903" s="67" customFormat="1" customHeight="1" spans="7:7">
      <c r="G6903" s="262" t="str">
        <f t="shared" si="113"/>
        <v/>
      </c>
    </row>
    <row r="6904" s="67" customFormat="1" customHeight="1" spans="7:7">
      <c r="G6904" s="262" t="str">
        <f t="shared" si="113"/>
        <v/>
      </c>
    </row>
    <row r="6905" s="67" customFormat="1" customHeight="1" spans="7:7">
      <c r="G6905" s="262" t="str">
        <f t="shared" si="113"/>
        <v/>
      </c>
    </row>
    <row r="6906" s="67" customFormat="1" customHeight="1" spans="7:7">
      <c r="G6906" s="262" t="str">
        <f t="shared" si="113"/>
        <v/>
      </c>
    </row>
    <row r="6907" s="67" customFormat="1" customHeight="1" spans="7:7">
      <c r="G6907" s="262" t="str">
        <f t="shared" si="113"/>
        <v/>
      </c>
    </row>
    <row r="6908" s="67" customFormat="1" customHeight="1" spans="7:7">
      <c r="G6908" s="262" t="str">
        <f t="shared" si="113"/>
        <v/>
      </c>
    </row>
    <row r="6909" s="67" customFormat="1" customHeight="1" spans="7:7">
      <c r="G6909" s="262" t="str">
        <f t="shared" si="113"/>
        <v/>
      </c>
    </row>
    <row r="6910" s="67" customFormat="1" customHeight="1" spans="7:7">
      <c r="G6910" s="262" t="str">
        <f t="shared" si="113"/>
        <v/>
      </c>
    </row>
    <row r="6911" s="67" customFormat="1" customHeight="1" spans="7:7">
      <c r="G6911" s="262" t="str">
        <f t="shared" si="113"/>
        <v/>
      </c>
    </row>
    <row r="6912" s="67" customFormat="1" customHeight="1" spans="7:7">
      <c r="G6912" s="262" t="str">
        <f t="shared" si="113"/>
        <v/>
      </c>
    </row>
    <row r="6913" s="67" customFormat="1" customHeight="1" spans="7:7">
      <c r="G6913" s="262" t="str">
        <f t="shared" si="113"/>
        <v/>
      </c>
    </row>
    <row r="6914" s="67" customFormat="1" customHeight="1" spans="7:7">
      <c r="G6914" s="262" t="str">
        <f t="shared" ref="G6914:G6977" si="114">IF(H6914="","",IF(H6914=I6914,H6914,_xlfn.CONCAT(H6914,"-",I6914)))</f>
        <v/>
      </c>
    </row>
    <row r="6915" s="67" customFormat="1" customHeight="1" spans="7:7">
      <c r="G6915" s="262" t="str">
        <f t="shared" si="114"/>
        <v/>
      </c>
    </row>
    <row r="6916" s="67" customFormat="1" customHeight="1" spans="7:7">
      <c r="G6916" s="262" t="str">
        <f t="shared" si="114"/>
        <v/>
      </c>
    </row>
    <row r="6917" s="67" customFormat="1" customHeight="1" spans="7:7">
      <c r="G6917" s="262" t="str">
        <f t="shared" si="114"/>
        <v/>
      </c>
    </row>
    <row r="6918" s="67" customFormat="1" customHeight="1" spans="7:7">
      <c r="G6918" s="262" t="str">
        <f t="shared" si="114"/>
        <v/>
      </c>
    </row>
    <row r="6919" s="67" customFormat="1" customHeight="1" spans="7:7">
      <c r="G6919" s="262" t="str">
        <f t="shared" si="114"/>
        <v/>
      </c>
    </row>
    <row r="6920" s="67" customFormat="1" customHeight="1" spans="7:7">
      <c r="G6920" s="262" t="str">
        <f t="shared" si="114"/>
        <v/>
      </c>
    </row>
    <row r="6921" s="67" customFormat="1" customHeight="1" spans="7:7">
      <c r="G6921" s="262" t="str">
        <f t="shared" si="114"/>
        <v/>
      </c>
    </row>
    <row r="6922" s="67" customFormat="1" customHeight="1" spans="7:7">
      <c r="G6922" s="262" t="str">
        <f t="shared" si="114"/>
        <v/>
      </c>
    </row>
    <row r="6923" s="67" customFormat="1" customHeight="1" spans="7:7">
      <c r="G6923" s="262" t="str">
        <f t="shared" si="114"/>
        <v/>
      </c>
    </row>
    <row r="6924" s="67" customFormat="1" customHeight="1" spans="7:7">
      <c r="G6924" s="262" t="str">
        <f t="shared" si="114"/>
        <v/>
      </c>
    </row>
    <row r="6925" s="67" customFormat="1" customHeight="1" spans="7:7">
      <c r="G6925" s="262" t="str">
        <f t="shared" si="114"/>
        <v/>
      </c>
    </row>
    <row r="6926" s="67" customFormat="1" customHeight="1" spans="7:7">
      <c r="G6926" s="262" t="str">
        <f t="shared" si="114"/>
        <v/>
      </c>
    </row>
    <row r="6927" s="67" customFormat="1" customHeight="1" spans="7:7">
      <c r="G6927" s="262" t="str">
        <f t="shared" si="114"/>
        <v/>
      </c>
    </row>
    <row r="6928" s="67" customFormat="1" customHeight="1" spans="7:7">
      <c r="G6928" s="262" t="str">
        <f t="shared" si="114"/>
        <v/>
      </c>
    </row>
    <row r="6929" s="67" customFormat="1" customHeight="1" spans="7:7">
      <c r="G6929" s="262" t="str">
        <f t="shared" si="114"/>
        <v/>
      </c>
    </row>
    <row r="6930" s="67" customFormat="1" customHeight="1" spans="7:7">
      <c r="G6930" s="262" t="str">
        <f t="shared" si="114"/>
        <v/>
      </c>
    </row>
    <row r="6931" s="67" customFormat="1" customHeight="1" spans="7:7">
      <c r="G6931" s="262" t="str">
        <f t="shared" si="114"/>
        <v/>
      </c>
    </row>
    <row r="6932" s="67" customFormat="1" customHeight="1" spans="7:7">
      <c r="G6932" s="262" t="str">
        <f t="shared" si="114"/>
        <v/>
      </c>
    </row>
    <row r="6933" s="67" customFormat="1" customHeight="1" spans="7:7">
      <c r="G6933" s="262" t="str">
        <f t="shared" si="114"/>
        <v/>
      </c>
    </row>
    <row r="6934" s="67" customFormat="1" customHeight="1" spans="7:7">
      <c r="G6934" s="262" t="str">
        <f t="shared" si="114"/>
        <v/>
      </c>
    </row>
    <row r="6935" s="67" customFormat="1" customHeight="1" spans="7:7">
      <c r="G6935" s="262" t="str">
        <f t="shared" si="114"/>
        <v/>
      </c>
    </row>
    <row r="6936" s="67" customFormat="1" customHeight="1" spans="7:7">
      <c r="G6936" s="262" t="str">
        <f t="shared" si="114"/>
        <v/>
      </c>
    </row>
    <row r="6937" s="67" customFormat="1" customHeight="1" spans="7:7">
      <c r="G6937" s="262" t="str">
        <f t="shared" si="114"/>
        <v/>
      </c>
    </row>
    <row r="6938" s="67" customFormat="1" customHeight="1" spans="7:7">
      <c r="G6938" s="262" t="str">
        <f t="shared" si="114"/>
        <v/>
      </c>
    </row>
    <row r="6939" s="67" customFormat="1" customHeight="1" spans="7:7">
      <c r="G6939" s="262" t="str">
        <f t="shared" si="114"/>
        <v/>
      </c>
    </row>
    <row r="6940" s="67" customFormat="1" customHeight="1" spans="7:7">
      <c r="G6940" s="262" t="str">
        <f t="shared" si="114"/>
        <v/>
      </c>
    </row>
    <row r="6941" s="67" customFormat="1" customHeight="1" spans="7:7">
      <c r="G6941" s="262" t="str">
        <f t="shared" si="114"/>
        <v/>
      </c>
    </row>
    <row r="6942" s="67" customFormat="1" customHeight="1" spans="7:7">
      <c r="G6942" s="262" t="str">
        <f t="shared" si="114"/>
        <v/>
      </c>
    </row>
    <row r="6943" s="67" customFormat="1" customHeight="1" spans="7:7">
      <c r="G6943" s="262" t="str">
        <f t="shared" si="114"/>
        <v/>
      </c>
    </row>
    <row r="6944" s="67" customFormat="1" customHeight="1" spans="7:7">
      <c r="G6944" s="262" t="str">
        <f t="shared" si="114"/>
        <v/>
      </c>
    </row>
    <row r="6945" s="67" customFormat="1" customHeight="1" spans="7:7">
      <c r="G6945" s="262" t="str">
        <f t="shared" si="114"/>
        <v/>
      </c>
    </row>
    <row r="6946" s="67" customFormat="1" customHeight="1" spans="7:7">
      <c r="G6946" s="262" t="str">
        <f t="shared" si="114"/>
        <v/>
      </c>
    </row>
    <row r="6947" s="67" customFormat="1" customHeight="1" spans="7:7">
      <c r="G6947" s="262" t="str">
        <f t="shared" si="114"/>
        <v/>
      </c>
    </row>
    <row r="6948" s="67" customFormat="1" customHeight="1" spans="7:7">
      <c r="G6948" s="262" t="str">
        <f t="shared" si="114"/>
        <v/>
      </c>
    </row>
    <row r="6949" s="67" customFormat="1" customHeight="1" spans="7:7">
      <c r="G6949" s="262" t="str">
        <f t="shared" si="114"/>
        <v/>
      </c>
    </row>
    <row r="6950" s="67" customFormat="1" customHeight="1" spans="7:7">
      <c r="G6950" s="262" t="str">
        <f t="shared" si="114"/>
        <v/>
      </c>
    </row>
    <row r="6951" s="67" customFormat="1" customHeight="1" spans="7:7">
      <c r="G6951" s="262" t="str">
        <f t="shared" si="114"/>
        <v/>
      </c>
    </row>
    <row r="6952" s="67" customFormat="1" customHeight="1" spans="7:7">
      <c r="G6952" s="262" t="str">
        <f t="shared" si="114"/>
        <v/>
      </c>
    </row>
    <row r="6953" s="67" customFormat="1" customHeight="1" spans="7:7">
      <c r="G6953" s="262" t="str">
        <f t="shared" si="114"/>
        <v/>
      </c>
    </row>
    <row r="6954" s="67" customFormat="1" customHeight="1" spans="7:7">
      <c r="G6954" s="262" t="str">
        <f t="shared" si="114"/>
        <v/>
      </c>
    </row>
    <row r="6955" s="67" customFormat="1" customHeight="1" spans="7:7">
      <c r="G6955" s="262" t="str">
        <f t="shared" si="114"/>
        <v/>
      </c>
    </row>
    <row r="6956" s="67" customFormat="1" customHeight="1" spans="7:7">
      <c r="G6956" s="262" t="str">
        <f t="shared" si="114"/>
        <v/>
      </c>
    </row>
    <row r="6957" s="67" customFormat="1" customHeight="1" spans="7:7">
      <c r="G6957" s="262" t="str">
        <f t="shared" si="114"/>
        <v/>
      </c>
    </row>
    <row r="6958" s="67" customFormat="1" customHeight="1" spans="7:7">
      <c r="G6958" s="262" t="str">
        <f t="shared" si="114"/>
        <v/>
      </c>
    </row>
    <row r="6959" s="67" customFormat="1" customHeight="1" spans="7:7">
      <c r="G6959" s="262" t="str">
        <f t="shared" si="114"/>
        <v/>
      </c>
    </row>
    <row r="6960" s="67" customFormat="1" customHeight="1" spans="7:7">
      <c r="G6960" s="262" t="str">
        <f t="shared" si="114"/>
        <v/>
      </c>
    </row>
    <row r="6961" s="67" customFormat="1" customHeight="1" spans="7:7">
      <c r="G6961" s="262" t="str">
        <f t="shared" si="114"/>
        <v/>
      </c>
    </row>
    <row r="6962" s="67" customFormat="1" customHeight="1" spans="7:7">
      <c r="G6962" s="262" t="str">
        <f t="shared" si="114"/>
        <v/>
      </c>
    </row>
    <row r="6963" s="67" customFormat="1" customHeight="1" spans="7:7">
      <c r="G6963" s="262" t="str">
        <f t="shared" si="114"/>
        <v/>
      </c>
    </row>
    <row r="6964" s="67" customFormat="1" customHeight="1" spans="7:7">
      <c r="G6964" s="262" t="str">
        <f t="shared" si="114"/>
        <v/>
      </c>
    </row>
    <row r="6965" s="67" customFormat="1" customHeight="1" spans="7:7">
      <c r="G6965" s="262" t="str">
        <f t="shared" si="114"/>
        <v/>
      </c>
    </row>
    <row r="6966" s="67" customFormat="1" customHeight="1" spans="7:7">
      <c r="G6966" s="262" t="str">
        <f t="shared" si="114"/>
        <v/>
      </c>
    </row>
    <row r="6967" s="67" customFormat="1" customHeight="1" spans="7:7">
      <c r="G6967" s="262" t="str">
        <f t="shared" si="114"/>
        <v/>
      </c>
    </row>
    <row r="6968" s="67" customFormat="1" customHeight="1" spans="7:7">
      <c r="G6968" s="262" t="str">
        <f t="shared" si="114"/>
        <v/>
      </c>
    </row>
    <row r="6969" s="67" customFormat="1" customHeight="1" spans="7:7">
      <c r="G6969" s="262" t="str">
        <f t="shared" si="114"/>
        <v/>
      </c>
    </row>
    <row r="6970" s="67" customFormat="1" customHeight="1" spans="7:7">
      <c r="G6970" s="262" t="str">
        <f t="shared" si="114"/>
        <v/>
      </c>
    </row>
    <row r="6971" s="67" customFormat="1" customHeight="1" spans="7:7">
      <c r="G6971" s="262" t="str">
        <f t="shared" si="114"/>
        <v/>
      </c>
    </row>
    <row r="6972" s="67" customFormat="1" customHeight="1" spans="7:7">
      <c r="G6972" s="262" t="str">
        <f t="shared" si="114"/>
        <v/>
      </c>
    </row>
    <row r="6973" s="67" customFormat="1" customHeight="1" spans="7:7">
      <c r="G6973" s="262" t="str">
        <f t="shared" si="114"/>
        <v/>
      </c>
    </row>
    <row r="6974" s="67" customFormat="1" customHeight="1" spans="7:7">
      <c r="G6974" s="262" t="str">
        <f t="shared" si="114"/>
        <v/>
      </c>
    </row>
    <row r="6975" s="67" customFormat="1" customHeight="1" spans="7:7">
      <c r="G6975" s="262" t="str">
        <f t="shared" si="114"/>
        <v/>
      </c>
    </row>
    <row r="6976" s="67" customFormat="1" customHeight="1" spans="7:7">
      <c r="G6976" s="262" t="str">
        <f t="shared" si="114"/>
        <v/>
      </c>
    </row>
    <row r="6977" s="67" customFormat="1" customHeight="1" spans="7:7">
      <c r="G6977" s="262" t="str">
        <f t="shared" si="114"/>
        <v/>
      </c>
    </row>
    <row r="6978" s="67" customFormat="1" customHeight="1" spans="7:7">
      <c r="G6978" s="262" t="str">
        <f t="shared" ref="G6978:G7041" si="115">IF(H6978="","",IF(H6978=I6978,H6978,_xlfn.CONCAT(H6978,"-",I6978)))</f>
        <v/>
      </c>
    </row>
    <row r="6979" s="67" customFormat="1" customHeight="1" spans="7:7">
      <c r="G6979" s="262" t="str">
        <f t="shared" si="115"/>
        <v/>
      </c>
    </row>
    <row r="6980" s="67" customFormat="1" customHeight="1" spans="7:7">
      <c r="G6980" s="262" t="str">
        <f t="shared" si="115"/>
        <v/>
      </c>
    </row>
    <row r="6981" s="67" customFormat="1" customHeight="1" spans="7:7">
      <c r="G6981" s="262" t="str">
        <f t="shared" si="115"/>
        <v/>
      </c>
    </row>
    <row r="6982" s="67" customFormat="1" customHeight="1" spans="7:7">
      <c r="G6982" s="262" t="str">
        <f t="shared" si="115"/>
        <v/>
      </c>
    </row>
    <row r="6983" s="67" customFormat="1" customHeight="1" spans="7:7">
      <c r="G6983" s="262" t="str">
        <f t="shared" si="115"/>
        <v/>
      </c>
    </row>
    <row r="6984" s="67" customFormat="1" customHeight="1" spans="7:7">
      <c r="G6984" s="262" t="str">
        <f t="shared" si="115"/>
        <v/>
      </c>
    </row>
    <row r="6985" s="67" customFormat="1" customHeight="1" spans="7:7">
      <c r="G6985" s="262" t="str">
        <f t="shared" si="115"/>
        <v/>
      </c>
    </row>
    <row r="6986" s="67" customFormat="1" customHeight="1" spans="7:7">
      <c r="G6986" s="262" t="str">
        <f t="shared" si="115"/>
        <v/>
      </c>
    </row>
    <row r="6987" s="67" customFormat="1" customHeight="1" spans="7:7">
      <c r="G6987" s="262" t="str">
        <f t="shared" si="115"/>
        <v/>
      </c>
    </row>
    <row r="6988" s="67" customFormat="1" customHeight="1" spans="7:7">
      <c r="G6988" s="262" t="str">
        <f t="shared" si="115"/>
        <v/>
      </c>
    </row>
    <row r="6989" s="67" customFormat="1" customHeight="1" spans="7:7">
      <c r="G6989" s="262" t="str">
        <f t="shared" si="115"/>
        <v/>
      </c>
    </row>
    <row r="6990" s="67" customFormat="1" customHeight="1" spans="7:7">
      <c r="G6990" s="262" t="str">
        <f t="shared" si="115"/>
        <v/>
      </c>
    </row>
    <row r="6991" s="67" customFormat="1" customHeight="1" spans="7:7">
      <c r="G6991" s="262" t="str">
        <f t="shared" si="115"/>
        <v/>
      </c>
    </row>
    <row r="6992" s="67" customFormat="1" customHeight="1" spans="7:7">
      <c r="G6992" s="262" t="str">
        <f t="shared" si="115"/>
        <v/>
      </c>
    </row>
    <row r="6993" s="67" customFormat="1" customHeight="1" spans="7:7">
      <c r="G6993" s="262" t="str">
        <f t="shared" si="115"/>
        <v/>
      </c>
    </row>
    <row r="6994" s="67" customFormat="1" customHeight="1" spans="7:7">
      <c r="G6994" s="262" t="str">
        <f t="shared" si="115"/>
        <v/>
      </c>
    </row>
    <row r="6995" s="67" customFormat="1" customHeight="1" spans="7:7">
      <c r="G6995" s="262" t="str">
        <f t="shared" si="115"/>
        <v/>
      </c>
    </row>
    <row r="6996" s="67" customFormat="1" customHeight="1" spans="7:7">
      <c r="G6996" s="262" t="str">
        <f t="shared" si="115"/>
        <v/>
      </c>
    </row>
    <row r="6997" s="67" customFormat="1" customHeight="1" spans="7:7">
      <c r="G6997" s="262" t="str">
        <f t="shared" si="115"/>
        <v/>
      </c>
    </row>
    <row r="6998" s="67" customFormat="1" customHeight="1" spans="7:7">
      <c r="G6998" s="262" t="str">
        <f t="shared" si="115"/>
        <v/>
      </c>
    </row>
    <row r="6999" s="67" customFormat="1" customHeight="1" spans="7:7">
      <c r="G6999" s="262" t="str">
        <f t="shared" si="115"/>
        <v/>
      </c>
    </row>
    <row r="7000" s="67" customFormat="1" customHeight="1" spans="7:7">
      <c r="G7000" s="262" t="str">
        <f t="shared" si="115"/>
        <v/>
      </c>
    </row>
    <row r="7001" s="67" customFormat="1" customHeight="1" spans="7:7">
      <c r="G7001" s="262" t="str">
        <f t="shared" si="115"/>
        <v/>
      </c>
    </row>
    <row r="7002" s="67" customFormat="1" customHeight="1" spans="7:7">
      <c r="G7002" s="262" t="str">
        <f t="shared" si="115"/>
        <v/>
      </c>
    </row>
    <row r="7003" s="67" customFormat="1" customHeight="1" spans="7:7">
      <c r="G7003" s="262" t="str">
        <f t="shared" si="115"/>
        <v/>
      </c>
    </row>
    <row r="7004" s="67" customFormat="1" customHeight="1" spans="7:7">
      <c r="G7004" s="262" t="str">
        <f t="shared" si="115"/>
        <v/>
      </c>
    </row>
    <row r="7005" s="67" customFormat="1" customHeight="1" spans="7:7">
      <c r="G7005" s="262" t="str">
        <f t="shared" si="115"/>
        <v/>
      </c>
    </row>
    <row r="7006" s="67" customFormat="1" customHeight="1" spans="7:7">
      <c r="G7006" s="262" t="str">
        <f t="shared" si="115"/>
        <v/>
      </c>
    </row>
    <row r="7007" s="67" customFormat="1" customHeight="1" spans="7:7">
      <c r="G7007" s="262" t="str">
        <f t="shared" si="115"/>
        <v/>
      </c>
    </row>
    <row r="7008" s="67" customFormat="1" customHeight="1" spans="7:7">
      <c r="G7008" s="262" t="str">
        <f t="shared" si="115"/>
        <v/>
      </c>
    </row>
    <row r="7009" s="67" customFormat="1" customHeight="1" spans="7:7">
      <c r="G7009" s="262" t="str">
        <f t="shared" si="115"/>
        <v/>
      </c>
    </row>
    <row r="7010" s="67" customFormat="1" customHeight="1" spans="7:7">
      <c r="G7010" s="262" t="str">
        <f t="shared" si="115"/>
        <v/>
      </c>
    </row>
    <row r="7011" s="67" customFormat="1" customHeight="1" spans="7:7">
      <c r="G7011" s="262" t="str">
        <f t="shared" si="115"/>
        <v/>
      </c>
    </row>
    <row r="7012" s="67" customFormat="1" customHeight="1" spans="7:7">
      <c r="G7012" s="262" t="str">
        <f t="shared" si="115"/>
        <v/>
      </c>
    </row>
    <row r="7013" s="67" customFormat="1" customHeight="1" spans="7:7">
      <c r="G7013" s="262" t="str">
        <f t="shared" si="115"/>
        <v/>
      </c>
    </row>
    <row r="7014" s="67" customFormat="1" customHeight="1" spans="7:7">
      <c r="G7014" s="262" t="str">
        <f t="shared" si="115"/>
        <v/>
      </c>
    </row>
    <row r="7015" s="67" customFormat="1" customHeight="1" spans="7:7">
      <c r="G7015" s="262" t="str">
        <f t="shared" si="115"/>
        <v/>
      </c>
    </row>
    <row r="7016" s="67" customFormat="1" customHeight="1" spans="7:7">
      <c r="G7016" s="262" t="str">
        <f t="shared" si="115"/>
        <v/>
      </c>
    </row>
    <row r="7017" s="67" customFormat="1" customHeight="1" spans="7:7">
      <c r="G7017" s="262" t="str">
        <f t="shared" si="115"/>
        <v/>
      </c>
    </row>
    <row r="7018" s="67" customFormat="1" customHeight="1" spans="7:7">
      <c r="G7018" s="262" t="str">
        <f t="shared" si="115"/>
        <v/>
      </c>
    </row>
    <row r="7019" s="67" customFormat="1" customHeight="1" spans="7:7">
      <c r="G7019" s="262" t="str">
        <f t="shared" si="115"/>
        <v/>
      </c>
    </row>
    <row r="7020" s="67" customFormat="1" customHeight="1" spans="7:7">
      <c r="G7020" s="262" t="str">
        <f t="shared" si="115"/>
        <v/>
      </c>
    </row>
    <row r="7021" s="67" customFormat="1" customHeight="1" spans="7:7">
      <c r="G7021" s="262" t="str">
        <f t="shared" si="115"/>
        <v/>
      </c>
    </row>
    <row r="7022" s="67" customFormat="1" customHeight="1" spans="7:7">
      <c r="G7022" s="262" t="str">
        <f t="shared" si="115"/>
        <v/>
      </c>
    </row>
    <row r="7023" s="67" customFormat="1" customHeight="1" spans="7:7">
      <c r="G7023" s="262" t="str">
        <f t="shared" si="115"/>
        <v/>
      </c>
    </row>
    <row r="7024" s="67" customFormat="1" customHeight="1" spans="7:7">
      <c r="G7024" s="262" t="str">
        <f t="shared" si="115"/>
        <v/>
      </c>
    </row>
    <row r="7025" s="67" customFormat="1" customHeight="1" spans="7:7">
      <c r="G7025" s="262" t="str">
        <f t="shared" si="115"/>
        <v/>
      </c>
    </row>
    <row r="7026" s="67" customFormat="1" customHeight="1" spans="7:7">
      <c r="G7026" s="262" t="str">
        <f t="shared" si="115"/>
        <v/>
      </c>
    </row>
    <row r="7027" s="67" customFormat="1" customHeight="1" spans="7:7">
      <c r="G7027" s="262" t="str">
        <f t="shared" si="115"/>
        <v/>
      </c>
    </row>
    <row r="7028" s="67" customFormat="1" customHeight="1" spans="7:7">
      <c r="G7028" s="262" t="str">
        <f t="shared" si="115"/>
        <v/>
      </c>
    </row>
    <row r="7029" s="67" customFormat="1" customHeight="1" spans="7:7">
      <c r="G7029" s="262" t="str">
        <f t="shared" si="115"/>
        <v/>
      </c>
    </row>
    <row r="7030" s="67" customFormat="1" customHeight="1" spans="7:7">
      <c r="G7030" s="262" t="str">
        <f t="shared" si="115"/>
        <v/>
      </c>
    </row>
    <row r="7031" s="67" customFormat="1" customHeight="1" spans="7:7">
      <c r="G7031" s="262" t="str">
        <f t="shared" si="115"/>
        <v/>
      </c>
    </row>
    <row r="7032" s="67" customFormat="1" customHeight="1" spans="7:7">
      <c r="G7032" s="262" t="str">
        <f t="shared" si="115"/>
        <v/>
      </c>
    </row>
    <row r="7033" s="67" customFormat="1" customHeight="1" spans="7:7">
      <c r="G7033" s="262" t="str">
        <f t="shared" si="115"/>
        <v/>
      </c>
    </row>
    <row r="7034" s="67" customFormat="1" customHeight="1" spans="7:7">
      <c r="G7034" s="262" t="str">
        <f t="shared" si="115"/>
        <v/>
      </c>
    </row>
    <row r="7035" s="67" customFormat="1" customHeight="1" spans="7:7">
      <c r="G7035" s="262" t="str">
        <f t="shared" si="115"/>
        <v/>
      </c>
    </row>
    <row r="7036" s="67" customFormat="1" customHeight="1" spans="7:7">
      <c r="G7036" s="262" t="str">
        <f t="shared" si="115"/>
        <v/>
      </c>
    </row>
    <row r="7037" s="67" customFormat="1" customHeight="1" spans="7:7">
      <c r="G7037" s="262" t="str">
        <f t="shared" si="115"/>
        <v/>
      </c>
    </row>
    <row r="7038" s="67" customFormat="1" customHeight="1" spans="7:7">
      <c r="G7038" s="262" t="str">
        <f t="shared" si="115"/>
        <v/>
      </c>
    </row>
    <row r="7039" s="67" customFormat="1" customHeight="1" spans="7:7">
      <c r="G7039" s="262" t="str">
        <f t="shared" si="115"/>
        <v/>
      </c>
    </row>
    <row r="7040" s="67" customFormat="1" customHeight="1" spans="7:7">
      <c r="G7040" s="262" t="str">
        <f t="shared" si="115"/>
        <v/>
      </c>
    </row>
    <row r="7041" s="67" customFormat="1" customHeight="1" spans="7:7">
      <c r="G7041" s="262" t="str">
        <f t="shared" si="115"/>
        <v/>
      </c>
    </row>
    <row r="7042" s="67" customFormat="1" customHeight="1" spans="7:7">
      <c r="G7042" s="262" t="str">
        <f t="shared" ref="G7042:G7105" si="116">IF(H7042="","",IF(H7042=I7042,H7042,_xlfn.CONCAT(H7042,"-",I7042)))</f>
        <v/>
      </c>
    </row>
    <row r="7043" s="67" customFormat="1" customHeight="1" spans="7:7">
      <c r="G7043" s="262" t="str">
        <f t="shared" si="116"/>
        <v/>
      </c>
    </row>
    <row r="7044" s="67" customFormat="1" customHeight="1" spans="7:7">
      <c r="G7044" s="262" t="str">
        <f t="shared" si="116"/>
        <v/>
      </c>
    </row>
    <row r="7045" s="67" customFormat="1" customHeight="1" spans="7:7">
      <c r="G7045" s="262" t="str">
        <f t="shared" si="116"/>
        <v/>
      </c>
    </row>
    <row r="7046" s="67" customFormat="1" customHeight="1" spans="7:7">
      <c r="G7046" s="262" t="str">
        <f t="shared" si="116"/>
        <v/>
      </c>
    </row>
    <row r="7047" s="67" customFormat="1" customHeight="1" spans="7:7">
      <c r="G7047" s="262" t="str">
        <f t="shared" si="116"/>
        <v/>
      </c>
    </row>
    <row r="7048" s="67" customFormat="1" customHeight="1" spans="7:7">
      <c r="G7048" s="262" t="str">
        <f t="shared" si="116"/>
        <v/>
      </c>
    </row>
    <row r="7049" s="67" customFormat="1" customHeight="1" spans="7:7">
      <c r="G7049" s="262" t="str">
        <f t="shared" si="116"/>
        <v/>
      </c>
    </row>
    <row r="7050" s="67" customFormat="1" customHeight="1" spans="7:7">
      <c r="G7050" s="262" t="str">
        <f t="shared" si="116"/>
        <v/>
      </c>
    </row>
    <row r="7051" s="67" customFormat="1" customHeight="1" spans="7:7">
      <c r="G7051" s="262" t="str">
        <f t="shared" si="116"/>
        <v/>
      </c>
    </row>
    <row r="7052" s="67" customFormat="1" customHeight="1" spans="7:7">
      <c r="G7052" s="262" t="str">
        <f t="shared" si="116"/>
        <v/>
      </c>
    </row>
    <row r="7053" s="67" customFormat="1" customHeight="1" spans="7:7">
      <c r="G7053" s="262" t="str">
        <f t="shared" si="116"/>
        <v/>
      </c>
    </row>
    <row r="7054" s="67" customFormat="1" customHeight="1" spans="7:7">
      <c r="G7054" s="262" t="str">
        <f t="shared" si="116"/>
        <v/>
      </c>
    </row>
    <row r="7055" s="67" customFormat="1" customHeight="1" spans="7:7">
      <c r="G7055" s="262" t="str">
        <f t="shared" si="116"/>
        <v/>
      </c>
    </row>
    <row r="7056" s="67" customFormat="1" customHeight="1" spans="7:7">
      <c r="G7056" s="262" t="str">
        <f t="shared" si="116"/>
        <v/>
      </c>
    </row>
    <row r="7057" s="67" customFormat="1" customHeight="1" spans="7:7">
      <c r="G7057" s="262" t="str">
        <f t="shared" si="116"/>
        <v/>
      </c>
    </row>
    <row r="7058" s="67" customFormat="1" customHeight="1" spans="7:7">
      <c r="G7058" s="262" t="str">
        <f t="shared" si="116"/>
        <v/>
      </c>
    </row>
    <row r="7059" s="67" customFormat="1" customHeight="1" spans="7:7">
      <c r="G7059" s="262" t="str">
        <f t="shared" si="116"/>
        <v/>
      </c>
    </row>
    <row r="7060" s="67" customFormat="1" customHeight="1" spans="7:7">
      <c r="G7060" s="262" t="str">
        <f t="shared" si="116"/>
        <v/>
      </c>
    </row>
    <row r="7061" s="67" customFormat="1" customHeight="1" spans="7:7">
      <c r="G7061" s="262" t="str">
        <f t="shared" si="116"/>
        <v/>
      </c>
    </row>
    <row r="7062" s="67" customFormat="1" customHeight="1" spans="7:7">
      <c r="G7062" s="262" t="str">
        <f t="shared" si="116"/>
        <v/>
      </c>
    </row>
    <row r="7063" s="67" customFormat="1" customHeight="1" spans="7:7">
      <c r="G7063" s="262" t="str">
        <f t="shared" si="116"/>
        <v/>
      </c>
    </row>
    <row r="7064" s="67" customFormat="1" customHeight="1" spans="7:7">
      <c r="G7064" s="262" t="str">
        <f t="shared" si="116"/>
        <v/>
      </c>
    </row>
    <row r="7065" s="67" customFormat="1" customHeight="1" spans="7:7">
      <c r="G7065" s="262" t="str">
        <f t="shared" si="116"/>
        <v/>
      </c>
    </row>
    <row r="7066" s="67" customFormat="1" customHeight="1" spans="7:7">
      <c r="G7066" s="262" t="str">
        <f t="shared" si="116"/>
        <v/>
      </c>
    </row>
    <row r="7067" s="67" customFormat="1" customHeight="1" spans="7:7">
      <c r="G7067" s="262" t="str">
        <f t="shared" si="116"/>
        <v/>
      </c>
    </row>
    <row r="7068" s="67" customFormat="1" customHeight="1" spans="7:7">
      <c r="G7068" s="262" t="str">
        <f t="shared" si="116"/>
        <v/>
      </c>
    </row>
    <row r="7069" s="67" customFormat="1" customHeight="1" spans="7:7">
      <c r="G7069" s="262" t="str">
        <f t="shared" si="116"/>
        <v/>
      </c>
    </row>
    <row r="7070" s="67" customFormat="1" customHeight="1" spans="7:7">
      <c r="G7070" s="262" t="str">
        <f t="shared" si="116"/>
        <v/>
      </c>
    </row>
    <row r="7071" s="67" customFormat="1" customHeight="1" spans="7:7">
      <c r="G7071" s="262" t="str">
        <f t="shared" si="116"/>
        <v/>
      </c>
    </row>
    <row r="7072" s="67" customFormat="1" customHeight="1" spans="7:7">
      <c r="G7072" s="262" t="str">
        <f t="shared" si="116"/>
        <v/>
      </c>
    </row>
    <row r="7073" s="67" customFormat="1" customHeight="1" spans="7:7">
      <c r="G7073" s="262" t="str">
        <f t="shared" si="116"/>
        <v/>
      </c>
    </row>
    <row r="7074" s="67" customFormat="1" customHeight="1" spans="7:7">
      <c r="G7074" s="262" t="str">
        <f t="shared" si="116"/>
        <v/>
      </c>
    </row>
    <row r="7075" s="67" customFormat="1" customHeight="1" spans="7:7">
      <c r="G7075" s="262" t="str">
        <f t="shared" si="116"/>
        <v/>
      </c>
    </row>
    <row r="7076" s="67" customFormat="1" customHeight="1" spans="7:7">
      <c r="G7076" s="262" t="str">
        <f t="shared" si="116"/>
        <v/>
      </c>
    </row>
    <row r="7077" s="67" customFormat="1" customHeight="1" spans="7:7">
      <c r="G7077" s="262" t="str">
        <f t="shared" si="116"/>
        <v/>
      </c>
    </row>
    <row r="7078" s="67" customFormat="1" customHeight="1" spans="7:7">
      <c r="G7078" s="262" t="str">
        <f t="shared" si="116"/>
        <v/>
      </c>
    </row>
    <row r="7079" s="67" customFormat="1" customHeight="1" spans="7:7">
      <c r="G7079" s="262" t="str">
        <f t="shared" si="116"/>
        <v/>
      </c>
    </row>
    <row r="7080" s="67" customFormat="1" customHeight="1" spans="7:7">
      <c r="G7080" s="262" t="str">
        <f t="shared" si="116"/>
        <v/>
      </c>
    </row>
    <row r="7081" s="67" customFormat="1" customHeight="1" spans="7:7">
      <c r="G7081" s="262" t="str">
        <f t="shared" si="116"/>
        <v/>
      </c>
    </row>
    <row r="7082" s="67" customFormat="1" customHeight="1" spans="7:7">
      <c r="G7082" s="262" t="str">
        <f t="shared" si="116"/>
        <v/>
      </c>
    </row>
    <row r="7083" s="67" customFormat="1" customHeight="1" spans="7:7">
      <c r="G7083" s="262" t="str">
        <f t="shared" si="116"/>
        <v/>
      </c>
    </row>
    <row r="7084" s="67" customFormat="1" customHeight="1" spans="7:7">
      <c r="G7084" s="262" t="str">
        <f t="shared" si="116"/>
        <v/>
      </c>
    </row>
    <row r="7085" s="67" customFormat="1" customHeight="1" spans="7:7">
      <c r="G7085" s="262" t="str">
        <f t="shared" si="116"/>
        <v/>
      </c>
    </row>
    <row r="7086" s="67" customFormat="1" customHeight="1" spans="7:7">
      <c r="G7086" s="262" t="str">
        <f t="shared" si="116"/>
        <v/>
      </c>
    </row>
    <row r="7087" s="67" customFormat="1" customHeight="1" spans="7:7">
      <c r="G7087" s="262" t="str">
        <f t="shared" si="116"/>
        <v/>
      </c>
    </row>
    <row r="7088" s="67" customFormat="1" customHeight="1" spans="7:7">
      <c r="G7088" s="262" t="str">
        <f t="shared" si="116"/>
        <v/>
      </c>
    </row>
    <row r="7089" s="67" customFormat="1" customHeight="1" spans="7:7">
      <c r="G7089" s="262" t="str">
        <f t="shared" si="116"/>
        <v/>
      </c>
    </row>
    <row r="7090" s="67" customFormat="1" customHeight="1" spans="7:7">
      <c r="G7090" s="262" t="str">
        <f t="shared" si="116"/>
        <v/>
      </c>
    </row>
    <row r="7091" s="67" customFormat="1" customHeight="1" spans="7:7">
      <c r="G7091" s="262" t="str">
        <f t="shared" si="116"/>
        <v/>
      </c>
    </row>
    <row r="7092" s="67" customFormat="1" customHeight="1" spans="7:7">
      <c r="G7092" s="262" t="str">
        <f t="shared" si="116"/>
        <v/>
      </c>
    </row>
    <row r="7093" s="67" customFormat="1" customHeight="1" spans="7:7">
      <c r="G7093" s="262" t="str">
        <f t="shared" si="116"/>
        <v/>
      </c>
    </row>
    <row r="7094" s="67" customFormat="1" customHeight="1" spans="7:7">
      <c r="G7094" s="262" t="str">
        <f t="shared" si="116"/>
        <v/>
      </c>
    </row>
    <row r="7095" s="67" customFormat="1" customHeight="1" spans="7:7">
      <c r="G7095" s="262" t="str">
        <f t="shared" si="116"/>
        <v/>
      </c>
    </row>
    <row r="7096" s="67" customFormat="1" customHeight="1" spans="7:7">
      <c r="G7096" s="262" t="str">
        <f t="shared" si="116"/>
        <v/>
      </c>
    </row>
    <row r="7097" s="67" customFormat="1" customHeight="1" spans="7:7">
      <c r="G7097" s="262" t="str">
        <f t="shared" si="116"/>
        <v/>
      </c>
    </row>
    <row r="7098" s="67" customFormat="1" customHeight="1" spans="7:7">
      <c r="G7098" s="262" t="str">
        <f t="shared" si="116"/>
        <v/>
      </c>
    </row>
    <row r="7099" s="67" customFormat="1" customHeight="1" spans="7:7">
      <c r="G7099" s="262" t="str">
        <f t="shared" si="116"/>
        <v/>
      </c>
    </row>
    <row r="7100" s="67" customFormat="1" customHeight="1" spans="7:7">
      <c r="G7100" s="262" t="str">
        <f t="shared" si="116"/>
        <v/>
      </c>
    </row>
    <row r="7101" s="67" customFormat="1" customHeight="1" spans="7:7">
      <c r="G7101" s="262" t="str">
        <f t="shared" si="116"/>
        <v/>
      </c>
    </row>
    <row r="7102" s="67" customFormat="1" customHeight="1" spans="7:7">
      <c r="G7102" s="262" t="str">
        <f t="shared" si="116"/>
        <v/>
      </c>
    </row>
    <row r="7103" s="67" customFormat="1" customHeight="1" spans="7:7">
      <c r="G7103" s="262" t="str">
        <f t="shared" si="116"/>
        <v/>
      </c>
    </row>
    <row r="7104" s="67" customFormat="1" customHeight="1" spans="7:7">
      <c r="G7104" s="262" t="str">
        <f t="shared" si="116"/>
        <v/>
      </c>
    </row>
    <row r="7105" s="67" customFormat="1" customHeight="1" spans="7:7">
      <c r="G7105" s="262" t="str">
        <f t="shared" si="116"/>
        <v/>
      </c>
    </row>
    <row r="7106" s="67" customFormat="1" customHeight="1" spans="7:7">
      <c r="G7106" s="262" t="str">
        <f t="shared" ref="G7106:G7169" si="117">IF(H7106="","",IF(H7106=I7106,H7106,_xlfn.CONCAT(H7106,"-",I7106)))</f>
        <v/>
      </c>
    </row>
    <row r="7107" s="67" customFormat="1" customHeight="1" spans="7:7">
      <c r="G7107" s="262" t="str">
        <f t="shared" si="117"/>
        <v/>
      </c>
    </row>
    <row r="7108" s="67" customFormat="1" customHeight="1" spans="7:7">
      <c r="G7108" s="262" t="str">
        <f t="shared" si="117"/>
        <v/>
      </c>
    </row>
    <row r="7109" s="67" customFormat="1" customHeight="1" spans="7:7">
      <c r="G7109" s="262" t="str">
        <f t="shared" si="117"/>
        <v/>
      </c>
    </row>
    <row r="7110" s="67" customFormat="1" customHeight="1" spans="7:7">
      <c r="G7110" s="262" t="str">
        <f t="shared" si="117"/>
        <v/>
      </c>
    </row>
    <row r="7111" s="67" customFormat="1" customHeight="1" spans="7:7">
      <c r="G7111" s="262" t="str">
        <f t="shared" si="117"/>
        <v/>
      </c>
    </row>
    <row r="7112" s="67" customFormat="1" customHeight="1" spans="7:7">
      <c r="G7112" s="262" t="str">
        <f t="shared" si="117"/>
        <v/>
      </c>
    </row>
    <row r="7113" s="67" customFormat="1" customHeight="1" spans="7:7">
      <c r="G7113" s="262" t="str">
        <f t="shared" si="117"/>
        <v/>
      </c>
    </row>
    <row r="7114" s="67" customFormat="1" customHeight="1" spans="7:7">
      <c r="G7114" s="262" t="str">
        <f t="shared" si="117"/>
        <v/>
      </c>
    </row>
    <row r="7115" s="67" customFormat="1" customHeight="1" spans="7:7">
      <c r="G7115" s="262" t="str">
        <f t="shared" si="117"/>
        <v/>
      </c>
    </row>
    <row r="7116" s="67" customFormat="1" customHeight="1" spans="7:7">
      <c r="G7116" s="262" t="str">
        <f t="shared" si="117"/>
        <v/>
      </c>
    </row>
    <row r="7117" s="67" customFormat="1" customHeight="1" spans="7:7">
      <c r="G7117" s="262" t="str">
        <f t="shared" si="117"/>
        <v/>
      </c>
    </row>
    <row r="7118" s="67" customFormat="1" customHeight="1" spans="7:7">
      <c r="G7118" s="262" t="str">
        <f t="shared" si="117"/>
        <v/>
      </c>
    </row>
    <row r="7119" s="67" customFormat="1" customHeight="1" spans="7:7">
      <c r="G7119" s="262" t="str">
        <f t="shared" si="117"/>
        <v/>
      </c>
    </row>
    <row r="7120" s="67" customFormat="1" customHeight="1" spans="7:7">
      <c r="G7120" s="262" t="str">
        <f t="shared" si="117"/>
        <v/>
      </c>
    </row>
    <row r="7121" s="67" customFormat="1" customHeight="1" spans="7:7">
      <c r="G7121" s="262" t="str">
        <f t="shared" si="117"/>
        <v/>
      </c>
    </row>
    <row r="7122" s="67" customFormat="1" customHeight="1" spans="7:7">
      <c r="G7122" s="262" t="str">
        <f t="shared" si="117"/>
        <v/>
      </c>
    </row>
    <row r="7123" s="67" customFormat="1" customHeight="1" spans="7:7">
      <c r="G7123" s="262" t="str">
        <f t="shared" si="117"/>
        <v/>
      </c>
    </row>
    <row r="7124" s="67" customFormat="1" customHeight="1" spans="7:7">
      <c r="G7124" s="262" t="str">
        <f t="shared" si="117"/>
        <v/>
      </c>
    </row>
    <row r="7125" s="67" customFormat="1" customHeight="1" spans="7:7">
      <c r="G7125" s="262" t="str">
        <f t="shared" si="117"/>
        <v/>
      </c>
    </row>
    <row r="7126" s="67" customFormat="1" customHeight="1" spans="7:7">
      <c r="G7126" s="262" t="str">
        <f t="shared" si="117"/>
        <v/>
      </c>
    </row>
    <row r="7127" s="67" customFormat="1" customHeight="1" spans="7:7">
      <c r="G7127" s="262" t="str">
        <f t="shared" si="117"/>
        <v/>
      </c>
    </row>
    <row r="7128" s="67" customFormat="1" customHeight="1" spans="7:7">
      <c r="G7128" s="262" t="str">
        <f t="shared" si="117"/>
        <v/>
      </c>
    </row>
    <row r="7129" s="67" customFormat="1" customHeight="1" spans="7:7">
      <c r="G7129" s="262" t="str">
        <f t="shared" si="117"/>
        <v/>
      </c>
    </row>
    <row r="7130" s="67" customFormat="1" customHeight="1" spans="7:7">
      <c r="G7130" s="262" t="str">
        <f t="shared" si="117"/>
        <v/>
      </c>
    </row>
    <row r="7131" s="67" customFormat="1" customHeight="1" spans="7:7">
      <c r="G7131" s="262" t="str">
        <f t="shared" si="117"/>
        <v/>
      </c>
    </row>
    <row r="7132" s="67" customFormat="1" customHeight="1" spans="7:7">
      <c r="G7132" s="262" t="str">
        <f t="shared" si="117"/>
        <v/>
      </c>
    </row>
    <row r="7133" s="67" customFormat="1" customHeight="1" spans="7:7">
      <c r="G7133" s="262" t="str">
        <f t="shared" si="117"/>
        <v/>
      </c>
    </row>
    <row r="7134" s="67" customFormat="1" customHeight="1" spans="7:7">
      <c r="G7134" s="262" t="str">
        <f t="shared" si="117"/>
        <v/>
      </c>
    </row>
    <row r="7135" s="67" customFormat="1" customHeight="1" spans="7:7">
      <c r="G7135" s="262" t="str">
        <f t="shared" si="117"/>
        <v/>
      </c>
    </row>
    <row r="7136" s="67" customFormat="1" customHeight="1" spans="7:7">
      <c r="G7136" s="262" t="str">
        <f t="shared" si="117"/>
        <v/>
      </c>
    </row>
    <row r="7137" s="67" customFormat="1" customHeight="1" spans="7:7">
      <c r="G7137" s="262" t="str">
        <f t="shared" si="117"/>
        <v/>
      </c>
    </row>
    <row r="7138" s="67" customFormat="1" customHeight="1" spans="7:7">
      <c r="G7138" s="262" t="str">
        <f t="shared" si="117"/>
        <v/>
      </c>
    </row>
    <row r="7139" s="67" customFormat="1" customHeight="1" spans="7:7">
      <c r="G7139" s="262" t="str">
        <f t="shared" si="117"/>
        <v/>
      </c>
    </row>
    <row r="7140" s="67" customFormat="1" customHeight="1" spans="7:7">
      <c r="G7140" s="262" t="str">
        <f t="shared" si="117"/>
        <v/>
      </c>
    </row>
    <row r="7141" s="67" customFormat="1" customHeight="1" spans="7:7">
      <c r="G7141" s="262" t="str">
        <f t="shared" si="117"/>
        <v/>
      </c>
    </row>
    <row r="7142" s="67" customFormat="1" customHeight="1" spans="7:7">
      <c r="G7142" s="262" t="str">
        <f t="shared" si="117"/>
        <v/>
      </c>
    </row>
    <row r="7143" s="67" customFormat="1" customHeight="1" spans="7:7">
      <c r="G7143" s="262" t="str">
        <f t="shared" si="117"/>
        <v/>
      </c>
    </row>
    <row r="7144" s="67" customFormat="1" customHeight="1" spans="7:7">
      <c r="G7144" s="262" t="str">
        <f t="shared" si="117"/>
        <v/>
      </c>
    </row>
    <row r="7145" s="67" customFormat="1" customHeight="1" spans="7:7">
      <c r="G7145" s="262" t="str">
        <f t="shared" si="117"/>
        <v/>
      </c>
    </row>
    <row r="7146" s="67" customFormat="1" customHeight="1" spans="7:7">
      <c r="G7146" s="262" t="str">
        <f t="shared" si="117"/>
        <v/>
      </c>
    </row>
    <row r="7147" s="67" customFormat="1" customHeight="1" spans="7:7">
      <c r="G7147" s="262" t="str">
        <f t="shared" si="117"/>
        <v/>
      </c>
    </row>
    <row r="7148" s="67" customFormat="1" customHeight="1" spans="7:7">
      <c r="G7148" s="262" t="str">
        <f t="shared" si="117"/>
        <v/>
      </c>
    </row>
    <row r="7149" s="67" customFormat="1" customHeight="1" spans="7:7">
      <c r="G7149" s="262" t="str">
        <f t="shared" si="117"/>
        <v/>
      </c>
    </row>
    <row r="7150" s="67" customFormat="1" customHeight="1" spans="7:7">
      <c r="G7150" s="262" t="str">
        <f t="shared" si="117"/>
        <v/>
      </c>
    </row>
    <row r="7151" s="67" customFormat="1" customHeight="1" spans="7:7">
      <c r="G7151" s="262" t="str">
        <f t="shared" si="117"/>
        <v/>
      </c>
    </row>
    <row r="7152" s="67" customFormat="1" customHeight="1" spans="7:7">
      <c r="G7152" s="262" t="str">
        <f t="shared" si="117"/>
        <v/>
      </c>
    </row>
    <row r="7153" s="67" customFormat="1" customHeight="1" spans="7:7">
      <c r="G7153" s="262" t="str">
        <f t="shared" si="117"/>
        <v/>
      </c>
    </row>
    <row r="7154" s="67" customFormat="1" customHeight="1" spans="7:7">
      <c r="G7154" s="262" t="str">
        <f t="shared" si="117"/>
        <v/>
      </c>
    </row>
    <row r="7155" s="67" customFormat="1" customHeight="1" spans="7:7">
      <c r="G7155" s="262" t="str">
        <f t="shared" si="117"/>
        <v/>
      </c>
    </row>
    <row r="7156" s="67" customFormat="1" customHeight="1" spans="7:7">
      <c r="G7156" s="262" t="str">
        <f t="shared" si="117"/>
        <v/>
      </c>
    </row>
    <row r="7157" s="67" customFormat="1" customHeight="1" spans="7:7">
      <c r="G7157" s="262" t="str">
        <f t="shared" si="117"/>
        <v/>
      </c>
    </row>
    <row r="7158" s="67" customFormat="1" customHeight="1" spans="7:7">
      <c r="G7158" s="262" t="str">
        <f t="shared" si="117"/>
        <v/>
      </c>
    </row>
    <row r="7159" s="67" customFormat="1" customHeight="1" spans="7:7">
      <c r="G7159" s="262" t="str">
        <f t="shared" si="117"/>
        <v/>
      </c>
    </row>
    <row r="7160" s="67" customFormat="1" customHeight="1" spans="7:7">
      <c r="G7160" s="262" t="str">
        <f t="shared" si="117"/>
        <v/>
      </c>
    </row>
    <row r="7161" s="67" customFormat="1" customHeight="1" spans="7:7">
      <c r="G7161" s="262" t="str">
        <f t="shared" si="117"/>
        <v/>
      </c>
    </row>
    <row r="7162" s="67" customFormat="1" customHeight="1" spans="7:7">
      <c r="G7162" s="262" t="str">
        <f t="shared" si="117"/>
        <v/>
      </c>
    </row>
    <row r="7163" s="67" customFormat="1" customHeight="1" spans="7:7">
      <c r="G7163" s="262" t="str">
        <f t="shared" si="117"/>
        <v/>
      </c>
    </row>
    <row r="7164" s="67" customFormat="1" customHeight="1" spans="7:7">
      <c r="G7164" s="262" t="str">
        <f t="shared" si="117"/>
        <v/>
      </c>
    </row>
    <row r="7165" s="67" customFormat="1" customHeight="1" spans="7:7">
      <c r="G7165" s="262" t="str">
        <f t="shared" si="117"/>
        <v/>
      </c>
    </row>
    <row r="7166" s="67" customFormat="1" customHeight="1" spans="7:7">
      <c r="G7166" s="262" t="str">
        <f t="shared" si="117"/>
        <v/>
      </c>
    </row>
    <row r="7167" s="67" customFormat="1" customHeight="1" spans="7:7">
      <c r="G7167" s="262" t="str">
        <f t="shared" si="117"/>
        <v/>
      </c>
    </row>
    <row r="7168" s="67" customFormat="1" customHeight="1" spans="7:7">
      <c r="G7168" s="262" t="str">
        <f t="shared" si="117"/>
        <v/>
      </c>
    </row>
    <row r="7169" s="67" customFormat="1" customHeight="1" spans="7:7">
      <c r="G7169" s="262" t="str">
        <f t="shared" si="117"/>
        <v/>
      </c>
    </row>
    <row r="7170" s="67" customFormat="1" customHeight="1" spans="7:7">
      <c r="G7170" s="262" t="str">
        <f t="shared" ref="G7170:G7233" si="118">IF(H7170="","",IF(H7170=I7170,H7170,_xlfn.CONCAT(H7170,"-",I7170)))</f>
        <v/>
      </c>
    </row>
    <row r="7171" s="67" customFormat="1" customHeight="1" spans="7:7">
      <c r="G7171" s="262" t="str">
        <f t="shared" si="118"/>
        <v/>
      </c>
    </row>
    <row r="7172" s="67" customFormat="1" customHeight="1" spans="7:7">
      <c r="G7172" s="262" t="str">
        <f t="shared" si="118"/>
        <v/>
      </c>
    </row>
    <row r="7173" s="67" customFormat="1" customHeight="1" spans="7:7">
      <c r="G7173" s="262" t="str">
        <f t="shared" si="118"/>
        <v/>
      </c>
    </row>
    <row r="7174" s="67" customFormat="1" customHeight="1" spans="7:7">
      <c r="G7174" s="262" t="str">
        <f t="shared" si="118"/>
        <v/>
      </c>
    </row>
    <row r="7175" s="67" customFormat="1" customHeight="1" spans="7:7">
      <c r="G7175" s="262" t="str">
        <f t="shared" si="118"/>
        <v/>
      </c>
    </row>
    <row r="7176" s="67" customFormat="1" customHeight="1" spans="7:7">
      <c r="G7176" s="262" t="str">
        <f t="shared" si="118"/>
        <v/>
      </c>
    </row>
    <row r="7177" s="67" customFormat="1" customHeight="1" spans="7:7">
      <c r="G7177" s="262" t="str">
        <f t="shared" si="118"/>
        <v/>
      </c>
    </row>
    <row r="7178" s="67" customFormat="1" customHeight="1" spans="7:7">
      <c r="G7178" s="262" t="str">
        <f t="shared" si="118"/>
        <v/>
      </c>
    </row>
    <row r="7179" s="67" customFormat="1" customHeight="1" spans="7:7">
      <c r="G7179" s="262" t="str">
        <f t="shared" si="118"/>
        <v/>
      </c>
    </row>
    <row r="7180" s="67" customFormat="1" customHeight="1" spans="7:7">
      <c r="G7180" s="262" t="str">
        <f t="shared" si="118"/>
        <v/>
      </c>
    </row>
    <row r="7181" s="67" customFormat="1" customHeight="1" spans="7:7">
      <c r="G7181" s="262" t="str">
        <f t="shared" si="118"/>
        <v/>
      </c>
    </row>
    <row r="7182" s="67" customFormat="1" customHeight="1" spans="7:7">
      <c r="G7182" s="262" t="str">
        <f t="shared" si="118"/>
        <v/>
      </c>
    </row>
    <row r="7183" s="67" customFormat="1" customHeight="1" spans="7:7">
      <c r="G7183" s="262" t="str">
        <f t="shared" si="118"/>
        <v/>
      </c>
    </row>
    <row r="7184" s="67" customFormat="1" customHeight="1" spans="7:7">
      <c r="G7184" s="262" t="str">
        <f t="shared" si="118"/>
        <v/>
      </c>
    </row>
    <row r="7185" s="67" customFormat="1" customHeight="1" spans="7:7">
      <c r="G7185" s="262" t="str">
        <f t="shared" si="118"/>
        <v/>
      </c>
    </row>
    <row r="7186" s="67" customFormat="1" customHeight="1" spans="7:7">
      <c r="G7186" s="262" t="str">
        <f t="shared" si="118"/>
        <v/>
      </c>
    </row>
    <row r="7187" s="67" customFormat="1" customHeight="1" spans="7:7">
      <c r="G7187" s="262" t="str">
        <f t="shared" si="118"/>
        <v/>
      </c>
    </row>
    <row r="7188" s="67" customFormat="1" customHeight="1" spans="7:7">
      <c r="G7188" s="262" t="str">
        <f t="shared" si="118"/>
        <v/>
      </c>
    </row>
    <row r="7189" s="67" customFormat="1" customHeight="1" spans="7:7">
      <c r="G7189" s="262" t="str">
        <f t="shared" si="118"/>
        <v/>
      </c>
    </row>
    <row r="7190" s="67" customFormat="1" customHeight="1" spans="7:7">
      <c r="G7190" s="262" t="str">
        <f t="shared" si="118"/>
        <v/>
      </c>
    </row>
    <row r="7191" s="67" customFormat="1" customHeight="1" spans="7:7">
      <c r="G7191" s="262" t="str">
        <f t="shared" si="118"/>
        <v/>
      </c>
    </row>
    <row r="7192" s="67" customFormat="1" customHeight="1" spans="7:7">
      <c r="G7192" s="262" t="str">
        <f t="shared" si="118"/>
        <v/>
      </c>
    </row>
    <row r="7193" s="67" customFormat="1" customHeight="1" spans="7:7">
      <c r="G7193" s="262" t="str">
        <f t="shared" si="118"/>
        <v/>
      </c>
    </row>
    <row r="7194" s="67" customFormat="1" customHeight="1" spans="7:7">
      <c r="G7194" s="262" t="str">
        <f t="shared" si="118"/>
        <v/>
      </c>
    </row>
    <row r="7195" s="67" customFormat="1" customHeight="1" spans="7:7">
      <c r="G7195" s="262" t="str">
        <f t="shared" si="118"/>
        <v/>
      </c>
    </row>
    <row r="7196" s="67" customFormat="1" customHeight="1" spans="7:7">
      <c r="G7196" s="262" t="str">
        <f t="shared" si="118"/>
        <v/>
      </c>
    </row>
    <row r="7197" s="67" customFormat="1" customHeight="1" spans="7:7">
      <c r="G7197" s="262" t="str">
        <f t="shared" si="118"/>
        <v/>
      </c>
    </row>
    <row r="7198" s="67" customFormat="1" customHeight="1" spans="7:7">
      <c r="G7198" s="262" t="str">
        <f t="shared" si="118"/>
        <v/>
      </c>
    </row>
    <row r="7199" s="67" customFormat="1" customHeight="1" spans="7:7">
      <c r="G7199" s="262" t="str">
        <f t="shared" si="118"/>
        <v/>
      </c>
    </row>
    <row r="7200" s="67" customFormat="1" customHeight="1" spans="7:7">
      <c r="G7200" s="262" t="str">
        <f t="shared" si="118"/>
        <v/>
      </c>
    </row>
    <row r="7201" s="67" customFormat="1" customHeight="1" spans="7:7">
      <c r="G7201" s="262" t="str">
        <f t="shared" si="118"/>
        <v/>
      </c>
    </row>
    <row r="7202" s="67" customFormat="1" customHeight="1" spans="7:7">
      <c r="G7202" s="262" t="str">
        <f t="shared" si="118"/>
        <v/>
      </c>
    </row>
    <row r="7203" s="67" customFormat="1" customHeight="1" spans="7:7">
      <c r="G7203" s="262" t="str">
        <f t="shared" si="118"/>
        <v/>
      </c>
    </row>
    <row r="7204" s="67" customFormat="1" customHeight="1" spans="7:7">
      <c r="G7204" s="262" t="str">
        <f t="shared" si="118"/>
        <v/>
      </c>
    </row>
    <row r="7205" s="67" customFormat="1" customHeight="1" spans="7:7">
      <c r="G7205" s="262" t="str">
        <f t="shared" si="118"/>
        <v/>
      </c>
    </row>
    <row r="7206" s="67" customFormat="1" customHeight="1" spans="7:7">
      <c r="G7206" s="262" t="str">
        <f t="shared" si="118"/>
        <v/>
      </c>
    </row>
    <row r="7207" s="67" customFormat="1" customHeight="1" spans="7:7">
      <c r="G7207" s="262" t="str">
        <f t="shared" si="118"/>
        <v/>
      </c>
    </row>
    <row r="7208" s="67" customFormat="1" customHeight="1" spans="7:7">
      <c r="G7208" s="262" t="str">
        <f t="shared" si="118"/>
        <v/>
      </c>
    </row>
    <row r="7209" s="67" customFormat="1" customHeight="1" spans="7:7">
      <c r="G7209" s="262" t="str">
        <f t="shared" si="118"/>
        <v/>
      </c>
    </row>
    <row r="7210" s="67" customFormat="1" customHeight="1" spans="7:7">
      <c r="G7210" s="262" t="str">
        <f t="shared" si="118"/>
        <v/>
      </c>
    </row>
    <row r="7211" s="67" customFormat="1" customHeight="1" spans="7:7">
      <c r="G7211" s="262" t="str">
        <f t="shared" si="118"/>
        <v/>
      </c>
    </row>
    <row r="7212" s="67" customFormat="1" customHeight="1" spans="7:7">
      <c r="G7212" s="262" t="str">
        <f t="shared" si="118"/>
        <v/>
      </c>
    </row>
    <row r="7213" s="67" customFormat="1" customHeight="1" spans="7:7">
      <c r="G7213" s="262" t="str">
        <f t="shared" si="118"/>
        <v/>
      </c>
    </row>
    <row r="7214" s="67" customFormat="1" customHeight="1" spans="7:7">
      <c r="G7214" s="262" t="str">
        <f t="shared" si="118"/>
        <v/>
      </c>
    </row>
    <row r="7215" s="67" customFormat="1" customHeight="1" spans="7:7">
      <c r="G7215" s="262" t="str">
        <f t="shared" si="118"/>
        <v/>
      </c>
    </row>
    <row r="7216" s="67" customFormat="1" customHeight="1" spans="7:7">
      <c r="G7216" s="262" t="str">
        <f t="shared" si="118"/>
        <v/>
      </c>
    </row>
    <row r="7217" s="67" customFormat="1" customHeight="1" spans="7:7">
      <c r="G7217" s="262" t="str">
        <f t="shared" si="118"/>
        <v/>
      </c>
    </row>
    <row r="7218" s="67" customFormat="1" customHeight="1" spans="7:7">
      <c r="G7218" s="262" t="str">
        <f t="shared" si="118"/>
        <v/>
      </c>
    </row>
    <row r="7219" s="67" customFormat="1" customHeight="1" spans="7:7">
      <c r="G7219" s="262" t="str">
        <f t="shared" si="118"/>
        <v/>
      </c>
    </row>
    <row r="7220" s="67" customFormat="1" customHeight="1" spans="7:7">
      <c r="G7220" s="262" t="str">
        <f t="shared" si="118"/>
        <v/>
      </c>
    </row>
    <row r="7221" s="67" customFormat="1" customHeight="1" spans="7:7">
      <c r="G7221" s="262" t="str">
        <f t="shared" si="118"/>
        <v/>
      </c>
    </row>
    <row r="7222" s="67" customFormat="1" customHeight="1" spans="7:7">
      <c r="G7222" s="262" t="str">
        <f t="shared" si="118"/>
        <v/>
      </c>
    </row>
    <row r="7223" s="67" customFormat="1" customHeight="1" spans="7:7">
      <c r="G7223" s="262" t="str">
        <f t="shared" si="118"/>
        <v/>
      </c>
    </row>
    <row r="7224" s="67" customFormat="1" customHeight="1" spans="7:7">
      <c r="G7224" s="262" t="str">
        <f t="shared" si="118"/>
        <v/>
      </c>
    </row>
    <row r="7225" s="67" customFormat="1" customHeight="1" spans="7:7">
      <c r="G7225" s="262" t="str">
        <f t="shared" si="118"/>
        <v/>
      </c>
    </row>
    <row r="7226" s="67" customFormat="1" customHeight="1" spans="7:7">
      <c r="G7226" s="262" t="str">
        <f t="shared" si="118"/>
        <v/>
      </c>
    </row>
    <row r="7227" s="67" customFormat="1" customHeight="1" spans="7:7">
      <c r="G7227" s="262" t="str">
        <f t="shared" si="118"/>
        <v/>
      </c>
    </row>
    <row r="7228" s="67" customFormat="1" customHeight="1" spans="7:7">
      <c r="G7228" s="262" t="str">
        <f t="shared" si="118"/>
        <v/>
      </c>
    </row>
    <row r="7229" s="67" customFormat="1" customHeight="1" spans="7:7">
      <c r="G7229" s="262" t="str">
        <f t="shared" si="118"/>
        <v/>
      </c>
    </row>
    <row r="7230" s="67" customFormat="1" customHeight="1" spans="7:7">
      <c r="G7230" s="262" t="str">
        <f t="shared" si="118"/>
        <v/>
      </c>
    </row>
    <row r="7231" s="67" customFormat="1" customHeight="1" spans="7:7">
      <c r="G7231" s="262" t="str">
        <f t="shared" si="118"/>
        <v/>
      </c>
    </row>
    <row r="7232" s="67" customFormat="1" customHeight="1" spans="7:7">
      <c r="G7232" s="262" t="str">
        <f t="shared" si="118"/>
        <v/>
      </c>
    </row>
    <row r="7233" s="67" customFormat="1" customHeight="1" spans="7:7">
      <c r="G7233" s="262" t="str">
        <f t="shared" si="118"/>
        <v/>
      </c>
    </row>
    <row r="7234" s="67" customFormat="1" customHeight="1" spans="7:7">
      <c r="G7234" s="262" t="str">
        <f t="shared" ref="G7234:G7297" si="119">IF(H7234="","",IF(H7234=I7234,H7234,_xlfn.CONCAT(H7234,"-",I7234)))</f>
        <v/>
      </c>
    </row>
    <row r="7235" s="67" customFormat="1" customHeight="1" spans="7:7">
      <c r="G7235" s="262" t="str">
        <f t="shared" si="119"/>
        <v/>
      </c>
    </row>
    <row r="7236" s="67" customFormat="1" customHeight="1" spans="7:7">
      <c r="G7236" s="262" t="str">
        <f t="shared" si="119"/>
        <v/>
      </c>
    </row>
    <row r="7237" s="67" customFormat="1" customHeight="1" spans="7:7">
      <c r="G7237" s="262" t="str">
        <f t="shared" si="119"/>
        <v/>
      </c>
    </row>
    <row r="7238" s="67" customFormat="1" customHeight="1" spans="7:7">
      <c r="G7238" s="262" t="str">
        <f t="shared" si="119"/>
        <v/>
      </c>
    </row>
    <row r="7239" s="67" customFormat="1" customHeight="1" spans="7:7">
      <c r="G7239" s="262" t="str">
        <f t="shared" si="119"/>
        <v/>
      </c>
    </row>
    <row r="7240" s="67" customFormat="1" customHeight="1" spans="7:7">
      <c r="G7240" s="262" t="str">
        <f t="shared" si="119"/>
        <v/>
      </c>
    </row>
    <row r="7241" s="67" customFormat="1" customHeight="1" spans="7:7">
      <c r="G7241" s="262" t="str">
        <f t="shared" si="119"/>
        <v/>
      </c>
    </row>
    <row r="7242" s="67" customFormat="1" customHeight="1" spans="7:7">
      <c r="G7242" s="262" t="str">
        <f t="shared" si="119"/>
        <v/>
      </c>
    </row>
    <row r="7243" s="67" customFormat="1" customHeight="1" spans="7:7">
      <c r="G7243" s="262" t="str">
        <f t="shared" si="119"/>
        <v/>
      </c>
    </row>
    <row r="7244" s="67" customFormat="1" customHeight="1" spans="7:7">
      <c r="G7244" s="262" t="str">
        <f t="shared" si="119"/>
        <v/>
      </c>
    </row>
    <row r="7245" s="67" customFormat="1" customHeight="1" spans="7:7">
      <c r="G7245" s="262" t="str">
        <f t="shared" si="119"/>
        <v/>
      </c>
    </row>
    <row r="7246" s="67" customFormat="1" customHeight="1" spans="7:7">
      <c r="G7246" s="262" t="str">
        <f t="shared" si="119"/>
        <v/>
      </c>
    </row>
    <row r="7247" s="67" customFormat="1" customHeight="1" spans="7:7">
      <c r="G7247" s="262" t="str">
        <f t="shared" si="119"/>
        <v/>
      </c>
    </row>
    <row r="7248" s="67" customFormat="1" customHeight="1" spans="7:7">
      <c r="G7248" s="262" t="str">
        <f t="shared" si="119"/>
        <v/>
      </c>
    </row>
    <row r="7249" s="67" customFormat="1" customHeight="1" spans="7:7">
      <c r="G7249" s="262" t="str">
        <f t="shared" si="119"/>
        <v/>
      </c>
    </row>
    <row r="7250" s="67" customFormat="1" customHeight="1" spans="7:7">
      <c r="G7250" s="262" t="str">
        <f t="shared" si="119"/>
        <v/>
      </c>
    </row>
    <row r="7251" s="67" customFormat="1" customHeight="1" spans="7:7">
      <c r="G7251" s="262" t="str">
        <f t="shared" si="119"/>
        <v/>
      </c>
    </row>
    <row r="7252" s="67" customFormat="1" customHeight="1" spans="7:7">
      <c r="G7252" s="262" t="str">
        <f t="shared" si="119"/>
        <v/>
      </c>
    </row>
    <row r="7253" s="67" customFormat="1" customHeight="1" spans="7:7">
      <c r="G7253" s="262" t="str">
        <f t="shared" si="119"/>
        <v/>
      </c>
    </row>
    <row r="7254" s="67" customFormat="1" customHeight="1" spans="7:7">
      <c r="G7254" s="262" t="str">
        <f t="shared" si="119"/>
        <v/>
      </c>
    </row>
    <row r="7255" s="67" customFormat="1" customHeight="1" spans="7:7">
      <c r="G7255" s="262" t="str">
        <f t="shared" si="119"/>
        <v/>
      </c>
    </row>
    <row r="7256" s="67" customFormat="1" customHeight="1" spans="7:7">
      <c r="G7256" s="262" t="str">
        <f t="shared" si="119"/>
        <v/>
      </c>
    </row>
    <row r="7257" s="67" customFormat="1" customHeight="1" spans="7:7">
      <c r="G7257" s="262" t="str">
        <f t="shared" si="119"/>
        <v/>
      </c>
    </row>
    <row r="7258" s="67" customFormat="1" customHeight="1" spans="7:7">
      <c r="G7258" s="262" t="str">
        <f t="shared" si="119"/>
        <v/>
      </c>
    </row>
    <row r="7259" s="67" customFormat="1" customHeight="1" spans="7:7">
      <c r="G7259" s="262" t="str">
        <f t="shared" si="119"/>
        <v/>
      </c>
    </row>
    <row r="7260" s="67" customFormat="1" customHeight="1" spans="7:7">
      <c r="G7260" s="262" t="str">
        <f t="shared" si="119"/>
        <v/>
      </c>
    </row>
    <row r="7261" s="67" customFormat="1" customHeight="1" spans="7:7">
      <c r="G7261" s="262" t="str">
        <f t="shared" si="119"/>
        <v/>
      </c>
    </row>
    <row r="7262" s="67" customFormat="1" customHeight="1" spans="7:7">
      <c r="G7262" s="262" t="str">
        <f t="shared" si="119"/>
        <v/>
      </c>
    </row>
    <row r="7263" s="67" customFormat="1" customHeight="1" spans="7:7">
      <c r="G7263" s="262" t="str">
        <f t="shared" si="119"/>
        <v/>
      </c>
    </row>
    <row r="7264" s="67" customFormat="1" customHeight="1" spans="7:7">
      <c r="G7264" s="262" t="str">
        <f t="shared" si="119"/>
        <v/>
      </c>
    </row>
    <row r="7265" s="67" customFormat="1" customHeight="1" spans="7:7">
      <c r="G7265" s="262" t="str">
        <f t="shared" si="119"/>
        <v/>
      </c>
    </row>
    <row r="7266" s="67" customFormat="1" customHeight="1" spans="7:7">
      <c r="G7266" s="262" t="str">
        <f t="shared" si="119"/>
        <v/>
      </c>
    </row>
    <row r="7267" s="67" customFormat="1" customHeight="1" spans="7:7">
      <c r="G7267" s="262" t="str">
        <f t="shared" si="119"/>
        <v/>
      </c>
    </row>
    <row r="7268" s="67" customFormat="1" customHeight="1" spans="7:7">
      <c r="G7268" s="262" t="str">
        <f t="shared" si="119"/>
        <v/>
      </c>
    </row>
    <row r="7269" s="67" customFormat="1" customHeight="1" spans="7:7">
      <c r="G7269" s="262" t="str">
        <f t="shared" si="119"/>
        <v/>
      </c>
    </row>
    <row r="7270" s="67" customFormat="1" customHeight="1" spans="7:7">
      <c r="G7270" s="262" t="str">
        <f t="shared" si="119"/>
        <v/>
      </c>
    </row>
    <row r="7271" s="67" customFormat="1" customHeight="1" spans="7:7">
      <c r="G7271" s="262" t="str">
        <f t="shared" si="119"/>
        <v/>
      </c>
    </row>
    <row r="7272" s="67" customFormat="1" customHeight="1" spans="7:7">
      <c r="G7272" s="262" t="str">
        <f t="shared" si="119"/>
        <v/>
      </c>
    </row>
    <row r="7273" s="67" customFormat="1" customHeight="1" spans="7:7">
      <c r="G7273" s="262" t="str">
        <f t="shared" si="119"/>
        <v/>
      </c>
    </row>
    <row r="7274" s="67" customFormat="1" customHeight="1" spans="7:7">
      <c r="G7274" s="262" t="str">
        <f t="shared" si="119"/>
        <v/>
      </c>
    </row>
    <row r="7275" s="67" customFormat="1" customHeight="1" spans="7:7">
      <c r="G7275" s="262" t="str">
        <f t="shared" si="119"/>
        <v/>
      </c>
    </row>
    <row r="7276" s="67" customFormat="1" customHeight="1" spans="7:7">
      <c r="G7276" s="262" t="str">
        <f t="shared" si="119"/>
        <v/>
      </c>
    </row>
    <row r="7277" s="67" customFormat="1" customHeight="1" spans="7:7">
      <c r="G7277" s="262" t="str">
        <f t="shared" si="119"/>
        <v/>
      </c>
    </row>
    <row r="7278" s="67" customFormat="1" customHeight="1" spans="7:7">
      <c r="G7278" s="262" t="str">
        <f t="shared" si="119"/>
        <v/>
      </c>
    </row>
    <row r="7279" s="67" customFormat="1" customHeight="1" spans="7:7">
      <c r="G7279" s="262" t="str">
        <f t="shared" si="119"/>
        <v/>
      </c>
    </row>
    <row r="7280" s="67" customFormat="1" customHeight="1" spans="7:7">
      <c r="G7280" s="262" t="str">
        <f t="shared" si="119"/>
        <v/>
      </c>
    </row>
    <row r="7281" s="67" customFormat="1" customHeight="1" spans="7:7">
      <c r="G7281" s="262" t="str">
        <f t="shared" si="119"/>
        <v/>
      </c>
    </row>
    <row r="7282" s="67" customFormat="1" customHeight="1" spans="7:7">
      <c r="G7282" s="262" t="str">
        <f t="shared" si="119"/>
        <v/>
      </c>
    </row>
    <row r="7283" s="67" customFormat="1" customHeight="1" spans="7:7">
      <c r="G7283" s="262" t="str">
        <f t="shared" si="119"/>
        <v/>
      </c>
    </row>
    <row r="7284" s="67" customFormat="1" customHeight="1" spans="7:7">
      <c r="G7284" s="262" t="str">
        <f t="shared" si="119"/>
        <v/>
      </c>
    </row>
    <row r="7285" s="67" customFormat="1" customHeight="1" spans="7:7">
      <c r="G7285" s="262" t="str">
        <f t="shared" si="119"/>
        <v/>
      </c>
    </row>
    <row r="7286" s="67" customFormat="1" customHeight="1" spans="7:7">
      <c r="G7286" s="262" t="str">
        <f t="shared" si="119"/>
        <v/>
      </c>
    </row>
    <row r="7287" s="67" customFormat="1" customHeight="1" spans="7:7">
      <c r="G7287" s="262" t="str">
        <f t="shared" si="119"/>
        <v/>
      </c>
    </row>
    <row r="7288" s="67" customFormat="1" customHeight="1" spans="7:7">
      <c r="G7288" s="262" t="str">
        <f t="shared" si="119"/>
        <v/>
      </c>
    </row>
    <row r="7289" s="67" customFormat="1" customHeight="1" spans="7:7">
      <c r="G7289" s="262" t="str">
        <f t="shared" si="119"/>
        <v/>
      </c>
    </row>
    <row r="7290" s="67" customFormat="1" customHeight="1" spans="7:7">
      <c r="G7290" s="262" t="str">
        <f t="shared" si="119"/>
        <v/>
      </c>
    </row>
    <row r="7291" s="67" customFormat="1" customHeight="1" spans="7:7">
      <c r="G7291" s="262" t="str">
        <f t="shared" si="119"/>
        <v/>
      </c>
    </row>
    <row r="7292" s="67" customFormat="1" customHeight="1" spans="7:7">
      <c r="G7292" s="262" t="str">
        <f t="shared" si="119"/>
        <v/>
      </c>
    </row>
    <row r="7293" s="67" customFormat="1" customHeight="1" spans="7:7">
      <c r="G7293" s="262" t="str">
        <f t="shared" si="119"/>
        <v/>
      </c>
    </row>
    <row r="7294" s="67" customFormat="1" customHeight="1" spans="7:7">
      <c r="G7294" s="262" t="str">
        <f t="shared" si="119"/>
        <v/>
      </c>
    </row>
    <row r="7295" s="67" customFormat="1" customHeight="1" spans="7:7">
      <c r="G7295" s="262" t="str">
        <f t="shared" si="119"/>
        <v/>
      </c>
    </row>
    <row r="7296" s="67" customFormat="1" customHeight="1" spans="7:7">
      <c r="G7296" s="262" t="str">
        <f t="shared" si="119"/>
        <v/>
      </c>
    </row>
    <row r="7297" s="67" customFormat="1" customHeight="1" spans="7:7">
      <c r="G7297" s="262" t="str">
        <f t="shared" si="119"/>
        <v/>
      </c>
    </row>
    <row r="7298" s="67" customFormat="1" customHeight="1" spans="7:7">
      <c r="G7298" s="262" t="str">
        <f t="shared" ref="G7298:G7361" si="120">IF(H7298="","",IF(H7298=I7298,H7298,_xlfn.CONCAT(H7298,"-",I7298)))</f>
        <v/>
      </c>
    </row>
    <row r="7299" s="67" customFormat="1" customHeight="1" spans="7:7">
      <c r="G7299" s="262" t="str">
        <f t="shared" si="120"/>
        <v/>
      </c>
    </row>
    <row r="7300" s="67" customFormat="1" customHeight="1" spans="7:7">
      <c r="G7300" s="262" t="str">
        <f t="shared" si="120"/>
        <v/>
      </c>
    </row>
    <row r="7301" s="67" customFormat="1" customHeight="1" spans="7:7">
      <c r="G7301" s="262" t="str">
        <f t="shared" si="120"/>
        <v/>
      </c>
    </row>
    <row r="7302" s="67" customFormat="1" customHeight="1" spans="7:7">
      <c r="G7302" s="262" t="str">
        <f t="shared" si="120"/>
        <v/>
      </c>
    </row>
    <row r="7303" s="67" customFormat="1" customHeight="1" spans="7:7">
      <c r="G7303" s="262" t="str">
        <f t="shared" si="120"/>
        <v/>
      </c>
    </row>
    <row r="7304" s="67" customFormat="1" customHeight="1" spans="7:7">
      <c r="G7304" s="262" t="str">
        <f t="shared" si="120"/>
        <v/>
      </c>
    </row>
    <row r="7305" s="67" customFormat="1" customHeight="1" spans="7:7">
      <c r="G7305" s="262" t="str">
        <f t="shared" si="120"/>
        <v/>
      </c>
    </row>
    <row r="7306" s="67" customFormat="1" customHeight="1" spans="7:7">
      <c r="G7306" s="262" t="str">
        <f t="shared" si="120"/>
        <v/>
      </c>
    </row>
    <row r="7307" s="67" customFormat="1" customHeight="1" spans="7:7">
      <c r="G7307" s="262" t="str">
        <f t="shared" si="120"/>
        <v/>
      </c>
    </row>
    <row r="7308" s="67" customFormat="1" customHeight="1" spans="7:7">
      <c r="G7308" s="262" t="str">
        <f t="shared" si="120"/>
        <v/>
      </c>
    </row>
    <row r="7309" s="67" customFormat="1" customHeight="1" spans="7:7">
      <c r="G7309" s="262" t="str">
        <f t="shared" si="120"/>
        <v/>
      </c>
    </row>
    <row r="7310" s="67" customFormat="1" customHeight="1" spans="7:7">
      <c r="G7310" s="262" t="str">
        <f t="shared" si="120"/>
        <v/>
      </c>
    </row>
    <row r="7311" s="67" customFormat="1" customHeight="1" spans="7:7">
      <c r="G7311" s="262" t="str">
        <f t="shared" si="120"/>
        <v/>
      </c>
    </row>
    <row r="7312" s="67" customFormat="1" customHeight="1" spans="7:7">
      <c r="G7312" s="262" t="str">
        <f t="shared" si="120"/>
        <v/>
      </c>
    </row>
    <row r="7313" s="67" customFormat="1" customHeight="1" spans="7:7">
      <c r="G7313" s="262" t="str">
        <f t="shared" si="120"/>
        <v/>
      </c>
    </row>
    <row r="7314" s="67" customFormat="1" customHeight="1" spans="7:7">
      <c r="G7314" s="262" t="str">
        <f t="shared" si="120"/>
        <v/>
      </c>
    </row>
    <row r="7315" s="67" customFormat="1" customHeight="1" spans="7:7">
      <c r="G7315" s="262" t="str">
        <f t="shared" si="120"/>
        <v/>
      </c>
    </row>
    <row r="7316" s="67" customFormat="1" customHeight="1" spans="7:7">
      <c r="G7316" s="262" t="str">
        <f t="shared" si="120"/>
        <v/>
      </c>
    </row>
    <row r="7317" s="67" customFormat="1" customHeight="1" spans="7:7">
      <c r="G7317" s="262" t="str">
        <f t="shared" si="120"/>
        <v/>
      </c>
    </row>
    <row r="7318" s="67" customFormat="1" customHeight="1" spans="7:7">
      <c r="G7318" s="262" t="str">
        <f t="shared" si="120"/>
        <v/>
      </c>
    </row>
    <row r="7319" s="67" customFormat="1" customHeight="1" spans="7:7">
      <c r="G7319" s="262" t="str">
        <f t="shared" si="120"/>
        <v/>
      </c>
    </row>
    <row r="7320" s="67" customFormat="1" customHeight="1" spans="7:7">
      <c r="G7320" s="262" t="str">
        <f t="shared" si="120"/>
        <v/>
      </c>
    </row>
    <row r="7321" s="67" customFormat="1" customHeight="1" spans="7:7">
      <c r="G7321" s="262" t="str">
        <f t="shared" si="120"/>
        <v/>
      </c>
    </row>
    <row r="7322" s="67" customFormat="1" customHeight="1" spans="7:7">
      <c r="G7322" s="262" t="str">
        <f t="shared" si="120"/>
        <v/>
      </c>
    </row>
    <row r="7323" s="67" customFormat="1" customHeight="1" spans="7:7">
      <c r="G7323" s="262" t="str">
        <f t="shared" si="120"/>
        <v/>
      </c>
    </row>
    <row r="7324" s="67" customFormat="1" customHeight="1" spans="7:7">
      <c r="G7324" s="262" t="str">
        <f t="shared" si="120"/>
        <v/>
      </c>
    </row>
    <row r="7325" s="67" customFormat="1" customHeight="1" spans="7:7">
      <c r="G7325" s="262" t="str">
        <f t="shared" si="120"/>
        <v/>
      </c>
    </row>
    <row r="7326" s="67" customFormat="1" customHeight="1" spans="7:7">
      <c r="G7326" s="262" t="str">
        <f t="shared" si="120"/>
        <v/>
      </c>
    </row>
    <row r="7327" s="67" customFormat="1" customHeight="1" spans="7:7">
      <c r="G7327" s="262" t="str">
        <f t="shared" si="120"/>
        <v/>
      </c>
    </row>
    <row r="7328" s="67" customFormat="1" customHeight="1" spans="7:7">
      <c r="G7328" s="262" t="str">
        <f t="shared" si="120"/>
        <v/>
      </c>
    </row>
    <row r="7329" s="67" customFormat="1" customHeight="1" spans="7:7">
      <c r="G7329" s="262" t="str">
        <f t="shared" si="120"/>
        <v/>
      </c>
    </row>
    <row r="7330" s="67" customFormat="1" customHeight="1" spans="7:7">
      <c r="G7330" s="262" t="str">
        <f t="shared" si="120"/>
        <v/>
      </c>
    </row>
    <row r="7331" s="67" customFormat="1" customHeight="1" spans="7:7">
      <c r="G7331" s="262" t="str">
        <f t="shared" si="120"/>
        <v/>
      </c>
    </row>
    <row r="7332" s="67" customFormat="1" customHeight="1" spans="7:7">
      <c r="G7332" s="262" t="str">
        <f t="shared" si="120"/>
        <v/>
      </c>
    </row>
    <row r="7333" s="67" customFormat="1" customHeight="1" spans="7:7">
      <c r="G7333" s="262" t="str">
        <f t="shared" si="120"/>
        <v/>
      </c>
    </row>
    <row r="7334" s="67" customFormat="1" customHeight="1" spans="7:7">
      <c r="G7334" s="262" t="str">
        <f t="shared" si="120"/>
        <v/>
      </c>
    </row>
    <row r="7335" s="67" customFormat="1" customHeight="1" spans="7:7">
      <c r="G7335" s="262" t="str">
        <f t="shared" si="120"/>
        <v/>
      </c>
    </row>
    <row r="7336" s="67" customFormat="1" customHeight="1" spans="7:7">
      <c r="G7336" s="262" t="str">
        <f t="shared" si="120"/>
        <v/>
      </c>
    </row>
    <row r="7337" s="67" customFormat="1" customHeight="1" spans="7:7">
      <c r="G7337" s="262" t="str">
        <f t="shared" si="120"/>
        <v/>
      </c>
    </row>
    <row r="7338" s="67" customFormat="1" customHeight="1" spans="7:7">
      <c r="G7338" s="262" t="str">
        <f t="shared" si="120"/>
        <v/>
      </c>
    </row>
    <row r="7339" s="67" customFormat="1" customHeight="1" spans="7:7">
      <c r="G7339" s="262" t="str">
        <f t="shared" si="120"/>
        <v/>
      </c>
    </row>
    <row r="7340" s="67" customFormat="1" customHeight="1" spans="7:7">
      <c r="G7340" s="262" t="str">
        <f t="shared" si="120"/>
        <v/>
      </c>
    </row>
    <row r="7341" s="67" customFormat="1" customHeight="1" spans="7:7">
      <c r="G7341" s="262" t="str">
        <f t="shared" si="120"/>
        <v/>
      </c>
    </row>
    <row r="7342" s="67" customFormat="1" customHeight="1" spans="7:7">
      <c r="G7342" s="262" t="str">
        <f t="shared" si="120"/>
        <v/>
      </c>
    </row>
    <row r="7343" s="67" customFormat="1" customHeight="1" spans="7:7">
      <c r="G7343" s="262" t="str">
        <f t="shared" si="120"/>
        <v/>
      </c>
    </row>
    <row r="7344" s="67" customFormat="1" customHeight="1" spans="7:7">
      <c r="G7344" s="262" t="str">
        <f t="shared" si="120"/>
        <v/>
      </c>
    </row>
    <row r="7345" s="67" customFormat="1" customHeight="1" spans="7:7">
      <c r="G7345" s="262" t="str">
        <f t="shared" si="120"/>
        <v/>
      </c>
    </row>
    <row r="7346" s="67" customFormat="1" customHeight="1" spans="7:7">
      <c r="G7346" s="262" t="str">
        <f t="shared" si="120"/>
        <v/>
      </c>
    </row>
    <row r="7347" s="67" customFormat="1" customHeight="1" spans="7:7">
      <c r="G7347" s="262" t="str">
        <f t="shared" si="120"/>
        <v/>
      </c>
    </row>
    <row r="7348" s="67" customFormat="1" customHeight="1" spans="7:7">
      <c r="G7348" s="262" t="str">
        <f t="shared" si="120"/>
        <v/>
      </c>
    </row>
    <row r="7349" s="67" customFormat="1" customHeight="1" spans="7:7">
      <c r="G7349" s="262" t="str">
        <f t="shared" si="120"/>
        <v/>
      </c>
    </row>
    <row r="7350" s="67" customFormat="1" customHeight="1" spans="7:7">
      <c r="G7350" s="262" t="str">
        <f t="shared" si="120"/>
        <v/>
      </c>
    </row>
    <row r="7351" s="67" customFormat="1" customHeight="1" spans="7:7">
      <c r="G7351" s="262" t="str">
        <f t="shared" si="120"/>
        <v/>
      </c>
    </row>
    <row r="7352" s="67" customFormat="1" customHeight="1" spans="7:7">
      <c r="G7352" s="262" t="str">
        <f t="shared" si="120"/>
        <v/>
      </c>
    </row>
    <row r="7353" s="67" customFormat="1" customHeight="1" spans="7:7">
      <c r="G7353" s="262" t="str">
        <f t="shared" si="120"/>
        <v/>
      </c>
    </row>
    <row r="7354" s="67" customFormat="1" customHeight="1" spans="7:7">
      <c r="G7354" s="262" t="str">
        <f t="shared" si="120"/>
        <v/>
      </c>
    </row>
    <row r="7355" s="67" customFormat="1" customHeight="1" spans="7:7">
      <c r="G7355" s="262" t="str">
        <f t="shared" si="120"/>
        <v/>
      </c>
    </row>
    <row r="7356" s="67" customFormat="1" customHeight="1" spans="7:7">
      <c r="G7356" s="262" t="str">
        <f t="shared" si="120"/>
        <v/>
      </c>
    </row>
    <row r="7357" s="67" customFormat="1" customHeight="1" spans="7:7">
      <c r="G7357" s="262" t="str">
        <f t="shared" si="120"/>
        <v/>
      </c>
    </row>
    <row r="7358" s="67" customFormat="1" customHeight="1" spans="7:7">
      <c r="G7358" s="262" t="str">
        <f t="shared" si="120"/>
        <v/>
      </c>
    </row>
    <row r="7359" s="67" customFormat="1" customHeight="1" spans="7:7">
      <c r="G7359" s="262" t="str">
        <f t="shared" si="120"/>
        <v/>
      </c>
    </row>
    <row r="7360" s="67" customFormat="1" customHeight="1" spans="7:7">
      <c r="G7360" s="262" t="str">
        <f t="shared" si="120"/>
        <v/>
      </c>
    </row>
    <row r="7361" s="67" customFormat="1" customHeight="1" spans="7:7">
      <c r="G7361" s="262" t="str">
        <f t="shared" si="120"/>
        <v/>
      </c>
    </row>
    <row r="7362" s="67" customFormat="1" customHeight="1" spans="7:7">
      <c r="G7362" s="262" t="str">
        <f t="shared" ref="G7362:G7425" si="121">IF(H7362="","",IF(H7362=I7362,H7362,_xlfn.CONCAT(H7362,"-",I7362)))</f>
        <v/>
      </c>
    </row>
    <row r="7363" s="67" customFormat="1" customHeight="1" spans="7:7">
      <c r="G7363" s="262" t="str">
        <f t="shared" si="121"/>
        <v/>
      </c>
    </row>
    <row r="7364" s="67" customFormat="1" customHeight="1" spans="7:7">
      <c r="G7364" s="262" t="str">
        <f t="shared" si="121"/>
        <v/>
      </c>
    </row>
    <row r="7365" s="67" customFormat="1" customHeight="1" spans="7:7">
      <c r="G7365" s="262" t="str">
        <f t="shared" si="121"/>
        <v/>
      </c>
    </row>
    <row r="7366" s="67" customFormat="1" customHeight="1" spans="7:7">
      <c r="G7366" s="262" t="str">
        <f t="shared" si="121"/>
        <v/>
      </c>
    </row>
    <row r="7367" s="67" customFormat="1" customHeight="1" spans="7:7">
      <c r="G7367" s="262" t="str">
        <f t="shared" si="121"/>
        <v/>
      </c>
    </row>
    <row r="7368" s="67" customFormat="1" customHeight="1" spans="7:7">
      <c r="G7368" s="262" t="str">
        <f t="shared" si="121"/>
        <v/>
      </c>
    </row>
    <row r="7369" s="67" customFormat="1" customHeight="1" spans="7:7">
      <c r="G7369" s="262" t="str">
        <f t="shared" si="121"/>
        <v/>
      </c>
    </row>
    <row r="7370" s="67" customFormat="1" customHeight="1" spans="7:7">
      <c r="G7370" s="262" t="str">
        <f t="shared" si="121"/>
        <v/>
      </c>
    </row>
    <row r="7371" s="67" customFormat="1" customHeight="1" spans="7:7">
      <c r="G7371" s="262" t="str">
        <f t="shared" si="121"/>
        <v/>
      </c>
    </row>
    <row r="7372" s="67" customFormat="1" customHeight="1" spans="7:7">
      <c r="G7372" s="262" t="str">
        <f t="shared" si="121"/>
        <v/>
      </c>
    </row>
    <row r="7373" s="67" customFormat="1" customHeight="1" spans="7:7">
      <c r="G7373" s="262" t="str">
        <f t="shared" si="121"/>
        <v/>
      </c>
    </row>
    <row r="7374" s="67" customFormat="1" customHeight="1" spans="7:7">
      <c r="G7374" s="262" t="str">
        <f t="shared" si="121"/>
        <v/>
      </c>
    </row>
    <row r="7375" s="67" customFormat="1" customHeight="1" spans="7:7">
      <c r="G7375" s="262" t="str">
        <f t="shared" si="121"/>
        <v/>
      </c>
    </row>
    <row r="7376" s="67" customFormat="1" customHeight="1" spans="7:7">
      <c r="G7376" s="262" t="str">
        <f t="shared" si="121"/>
        <v/>
      </c>
    </row>
    <row r="7377" s="67" customFormat="1" customHeight="1" spans="7:7">
      <c r="G7377" s="262" t="str">
        <f t="shared" si="121"/>
        <v/>
      </c>
    </row>
    <row r="7378" s="67" customFormat="1" customHeight="1" spans="7:7">
      <c r="G7378" s="262" t="str">
        <f t="shared" si="121"/>
        <v/>
      </c>
    </row>
    <row r="7379" s="67" customFormat="1" customHeight="1" spans="7:7">
      <c r="G7379" s="262" t="str">
        <f t="shared" si="121"/>
        <v/>
      </c>
    </row>
    <row r="7380" s="67" customFormat="1" customHeight="1" spans="7:7">
      <c r="G7380" s="262" t="str">
        <f t="shared" si="121"/>
        <v/>
      </c>
    </row>
    <row r="7381" s="67" customFormat="1" customHeight="1" spans="7:7">
      <c r="G7381" s="262" t="str">
        <f t="shared" si="121"/>
        <v/>
      </c>
    </row>
    <row r="7382" s="67" customFormat="1" customHeight="1" spans="7:7">
      <c r="G7382" s="262" t="str">
        <f t="shared" si="121"/>
        <v/>
      </c>
    </row>
    <row r="7383" s="67" customFormat="1" customHeight="1" spans="7:7">
      <c r="G7383" s="262" t="str">
        <f t="shared" si="121"/>
        <v/>
      </c>
    </row>
    <row r="7384" s="67" customFormat="1" customHeight="1" spans="7:7">
      <c r="G7384" s="262" t="str">
        <f t="shared" si="121"/>
        <v/>
      </c>
    </row>
    <row r="7385" s="67" customFormat="1" customHeight="1" spans="7:7">
      <c r="G7385" s="262" t="str">
        <f t="shared" si="121"/>
        <v/>
      </c>
    </row>
    <row r="7386" s="67" customFormat="1" customHeight="1" spans="7:7">
      <c r="G7386" s="262" t="str">
        <f t="shared" si="121"/>
        <v/>
      </c>
    </row>
    <row r="7387" s="67" customFormat="1" customHeight="1" spans="7:7">
      <c r="G7387" s="262" t="str">
        <f t="shared" si="121"/>
        <v/>
      </c>
    </row>
    <row r="7388" s="67" customFormat="1" customHeight="1" spans="7:7">
      <c r="G7388" s="262" t="str">
        <f t="shared" si="121"/>
        <v/>
      </c>
    </row>
    <row r="7389" s="67" customFormat="1" customHeight="1" spans="7:7">
      <c r="G7389" s="262" t="str">
        <f t="shared" si="121"/>
        <v/>
      </c>
    </row>
    <row r="7390" s="67" customFormat="1" customHeight="1" spans="7:7">
      <c r="G7390" s="262" t="str">
        <f t="shared" si="121"/>
        <v/>
      </c>
    </row>
    <row r="7391" s="67" customFormat="1" customHeight="1" spans="7:7">
      <c r="G7391" s="262" t="str">
        <f t="shared" si="121"/>
        <v/>
      </c>
    </row>
    <row r="7392" s="67" customFormat="1" customHeight="1" spans="7:7">
      <c r="G7392" s="262" t="str">
        <f t="shared" si="121"/>
        <v/>
      </c>
    </row>
    <row r="7393" s="67" customFormat="1" customHeight="1" spans="7:7">
      <c r="G7393" s="262" t="str">
        <f t="shared" si="121"/>
        <v/>
      </c>
    </row>
    <row r="7394" s="67" customFormat="1" customHeight="1" spans="7:7">
      <c r="G7394" s="262" t="str">
        <f t="shared" si="121"/>
        <v/>
      </c>
    </row>
    <row r="7395" s="67" customFormat="1" customHeight="1" spans="7:7">
      <c r="G7395" s="262" t="str">
        <f t="shared" si="121"/>
        <v/>
      </c>
    </row>
    <row r="7396" s="67" customFormat="1" customHeight="1" spans="7:7">
      <c r="G7396" s="262" t="str">
        <f t="shared" si="121"/>
        <v/>
      </c>
    </row>
    <row r="7397" s="67" customFormat="1" customHeight="1" spans="7:7">
      <c r="G7397" s="262" t="str">
        <f t="shared" si="121"/>
        <v/>
      </c>
    </row>
    <row r="7398" s="67" customFormat="1" customHeight="1" spans="7:7">
      <c r="G7398" s="262" t="str">
        <f t="shared" si="121"/>
        <v/>
      </c>
    </row>
    <row r="7399" s="67" customFormat="1" customHeight="1" spans="7:7">
      <c r="G7399" s="262" t="str">
        <f t="shared" si="121"/>
        <v/>
      </c>
    </row>
    <row r="7400" s="67" customFormat="1" customHeight="1" spans="7:7">
      <c r="G7400" s="262" t="str">
        <f t="shared" si="121"/>
        <v/>
      </c>
    </row>
    <row r="7401" s="67" customFormat="1" customHeight="1" spans="7:7">
      <c r="G7401" s="262" t="str">
        <f t="shared" si="121"/>
        <v/>
      </c>
    </row>
    <row r="7402" s="67" customFormat="1" customHeight="1" spans="7:7">
      <c r="G7402" s="262" t="str">
        <f t="shared" si="121"/>
        <v/>
      </c>
    </row>
    <row r="7403" s="67" customFormat="1" customHeight="1" spans="7:7">
      <c r="G7403" s="262" t="str">
        <f t="shared" si="121"/>
        <v/>
      </c>
    </row>
    <row r="7404" s="67" customFormat="1" customHeight="1" spans="7:7">
      <c r="G7404" s="262" t="str">
        <f t="shared" si="121"/>
        <v/>
      </c>
    </row>
    <row r="7405" s="67" customFormat="1" customHeight="1" spans="7:7">
      <c r="G7405" s="262" t="str">
        <f t="shared" si="121"/>
        <v/>
      </c>
    </row>
    <row r="7406" s="67" customFormat="1" customHeight="1" spans="7:7">
      <c r="G7406" s="262" t="str">
        <f t="shared" si="121"/>
        <v/>
      </c>
    </row>
    <row r="7407" s="67" customFormat="1" customHeight="1" spans="7:7">
      <c r="G7407" s="262" t="str">
        <f t="shared" si="121"/>
        <v/>
      </c>
    </row>
    <row r="7408" s="67" customFormat="1" customHeight="1" spans="7:7">
      <c r="G7408" s="262" t="str">
        <f t="shared" si="121"/>
        <v/>
      </c>
    </row>
    <row r="7409" s="67" customFormat="1" customHeight="1" spans="7:7">
      <c r="G7409" s="262" t="str">
        <f t="shared" si="121"/>
        <v/>
      </c>
    </row>
    <row r="7410" s="67" customFormat="1" customHeight="1" spans="7:7">
      <c r="G7410" s="262" t="str">
        <f t="shared" si="121"/>
        <v/>
      </c>
    </row>
    <row r="7411" s="67" customFormat="1" customHeight="1" spans="7:7">
      <c r="G7411" s="262" t="str">
        <f t="shared" si="121"/>
        <v/>
      </c>
    </row>
    <row r="7412" s="67" customFormat="1" customHeight="1" spans="7:7">
      <c r="G7412" s="262" t="str">
        <f t="shared" si="121"/>
        <v/>
      </c>
    </row>
    <row r="7413" s="67" customFormat="1" customHeight="1" spans="7:7">
      <c r="G7413" s="262" t="str">
        <f t="shared" si="121"/>
        <v/>
      </c>
    </row>
    <row r="7414" s="67" customFormat="1" customHeight="1" spans="7:7">
      <c r="G7414" s="262" t="str">
        <f t="shared" si="121"/>
        <v/>
      </c>
    </row>
    <row r="7415" s="67" customFormat="1" customHeight="1" spans="7:7">
      <c r="G7415" s="262" t="str">
        <f t="shared" si="121"/>
        <v/>
      </c>
    </row>
    <row r="7416" s="67" customFormat="1" customHeight="1" spans="7:7">
      <c r="G7416" s="262" t="str">
        <f t="shared" si="121"/>
        <v/>
      </c>
    </row>
    <row r="7417" s="67" customFormat="1" customHeight="1" spans="7:7">
      <c r="G7417" s="262" t="str">
        <f t="shared" si="121"/>
        <v/>
      </c>
    </row>
    <row r="7418" s="67" customFormat="1" customHeight="1" spans="7:7">
      <c r="G7418" s="262" t="str">
        <f t="shared" si="121"/>
        <v/>
      </c>
    </row>
    <row r="7419" s="67" customFormat="1" customHeight="1" spans="7:7">
      <c r="G7419" s="262" t="str">
        <f t="shared" si="121"/>
        <v/>
      </c>
    </row>
    <row r="7420" s="67" customFormat="1" customHeight="1" spans="7:7">
      <c r="G7420" s="262" t="str">
        <f t="shared" si="121"/>
        <v/>
      </c>
    </row>
    <row r="7421" s="67" customFormat="1" customHeight="1" spans="7:7">
      <c r="G7421" s="262" t="str">
        <f t="shared" si="121"/>
        <v/>
      </c>
    </row>
    <row r="7422" s="67" customFormat="1" customHeight="1" spans="7:7">
      <c r="G7422" s="262" t="str">
        <f t="shared" si="121"/>
        <v/>
      </c>
    </row>
    <row r="7423" s="67" customFormat="1" customHeight="1" spans="7:7">
      <c r="G7423" s="262" t="str">
        <f t="shared" si="121"/>
        <v/>
      </c>
    </row>
    <row r="7424" s="67" customFormat="1" customHeight="1" spans="7:7">
      <c r="G7424" s="262" t="str">
        <f t="shared" si="121"/>
        <v/>
      </c>
    </row>
    <row r="7425" s="67" customFormat="1" customHeight="1" spans="7:7">
      <c r="G7425" s="262" t="str">
        <f t="shared" si="121"/>
        <v/>
      </c>
    </row>
    <row r="7426" s="67" customFormat="1" customHeight="1" spans="7:7">
      <c r="G7426" s="262" t="str">
        <f t="shared" ref="G7426:G7489" si="122">IF(H7426="","",IF(H7426=I7426,H7426,_xlfn.CONCAT(H7426,"-",I7426)))</f>
        <v/>
      </c>
    </row>
    <row r="7427" s="67" customFormat="1" customHeight="1" spans="7:7">
      <c r="G7427" s="262" t="str">
        <f t="shared" si="122"/>
        <v/>
      </c>
    </row>
    <row r="7428" s="67" customFormat="1" customHeight="1" spans="7:7">
      <c r="G7428" s="262" t="str">
        <f t="shared" si="122"/>
        <v/>
      </c>
    </row>
    <row r="7429" s="67" customFormat="1" customHeight="1" spans="7:7">
      <c r="G7429" s="262" t="str">
        <f t="shared" si="122"/>
        <v/>
      </c>
    </row>
    <row r="7430" s="67" customFormat="1" customHeight="1" spans="7:7">
      <c r="G7430" s="262" t="str">
        <f t="shared" si="122"/>
        <v/>
      </c>
    </row>
    <row r="7431" s="67" customFormat="1" customHeight="1" spans="7:7">
      <c r="G7431" s="262" t="str">
        <f t="shared" si="122"/>
        <v/>
      </c>
    </row>
    <row r="7432" s="67" customFormat="1" customHeight="1" spans="7:7">
      <c r="G7432" s="262" t="str">
        <f t="shared" si="122"/>
        <v/>
      </c>
    </row>
    <row r="7433" s="67" customFormat="1" customHeight="1" spans="7:7">
      <c r="G7433" s="262" t="str">
        <f t="shared" si="122"/>
        <v/>
      </c>
    </row>
    <row r="7434" s="67" customFormat="1" customHeight="1" spans="7:7">
      <c r="G7434" s="262" t="str">
        <f t="shared" si="122"/>
        <v/>
      </c>
    </row>
    <row r="7435" s="67" customFormat="1" customHeight="1" spans="7:7">
      <c r="G7435" s="262" t="str">
        <f t="shared" si="122"/>
        <v/>
      </c>
    </row>
    <row r="7436" s="67" customFormat="1" customHeight="1" spans="7:7">
      <c r="G7436" s="262" t="str">
        <f t="shared" si="122"/>
        <v/>
      </c>
    </row>
    <row r="7437" s="67" customFormat="1" customHeight="1" spans="7:7">
      <c r="G7437" s="262" t="str">
        <f t="shared" si="122"/>
        <v/>
      </c>
    </row>
    <row r="7438" s="67" customFormat="1" customHeight="1" spans="7:7">
      <c r="G7438" s="262" t="str">
        <f t="shared" si="122"/>
        <v/>
      </c>
    </row>
    <row r="7439" s="67" customFormat="1" customHeight="1" spans="7:7">
      <c r="G7439" s="262" t="str">
        <f t="shared" si="122"/>
        <v/>
      </c>
    </row>
    <row r="7440" s="67" customFormat="1" customHeight="1" spans="7:7">
      <c r="G7440" s="262" t="str">
        <f t="shared" si="122"/>
        <v/>
      </c>
    </row>
    <row r="7441" s="67" customFormat="1" customHeight="1" spans="7:7">
      <c r="G7441" s="262" t="str">
        <f t="shared" si="122"/>
        <v/>
      </c>
    </row>
    <row r="7442" s="67" customFormat="1" customHeight="1" spans="7:7">
      <c r="G7442" s="262" t="str">
        <f t="shared" si="122"/>
        <v/>
      </c>
    </row>
    <row r="7443" s="67" customFormat="1" customHeight="1" spans="7:7">
      <c r="G7443" s="262" t="str">
        <f t="shared" si="122"/>
        <v/>
      </c>
    </row>
    <row r="7444" s="67" customFormat="1" customHeight="1" spans="7:7">
      <c r="G7444" s="262" t="str">
        <f t="shared" si="122"/>
        <v/>
      </c>
    </row>
    <row r="7445" s="67" customFormat="1" customHeight="1" spans="7:7">
      <c r="G7445" s="262" t="str">
        <f t="shared" si="122"/>
        <v/>
      </c>
    </row>
    <row r="7446" s="67" customFormat="1" customHeight="1" spans="7:7">
      <c r="G7446" s="262" t="str">
        <f t="shared" si="122"/>
        <v/>
      </c>
    </row>
    <row r="7447" s="67" customFormat="1" customHeight="1" spans="7:7">
      <c r="G7447" s="262" t="str">
        <f t="shared" si="122"/>
        <v/>
      </c>
    </row>
    <row r="7448" s="67" customFormat="1" customHeight="1" spans="7:7">
      <c r="G7448" s="262" t="str">
        <f t="shared" si="122"/>
        <v/>
      </c>
    </row>
    <row r="7449" s="67" customFormat="1" customHeight="1" spans="7:7">
      <c r="G7449" s="262" t="str">
        <f t="shared" si="122"/>
        <v/>
      </c>
    </row>
    <row r="7450" s="67" customFormat="1" customHeight="1" spans="7:7">
      <c r="G7450" s="262" t="str">
        <f t="shared" si="122"/>
        <v/>
      </c>
    </row>
    <row r="7451" s="67" customFormat="1" customHeight="1" spans="7:7">
      <c r="G7451" s="262" t="str">
        <f t="shared" si="122"/>
        <v/>
      </c>
    </row>
    <row r="7452" s="67" customFormat="1" customHeight="1" spans="7:7">
      <c r="G7452" s="262" t="str">
        <f t="shared" si="122"/>
        <v/>
      </c>
    </row>
    <row r="7453" s="67" customFormat="1" customHeight="1" spans="7:7">
      <c r="G7453" s="262" t="str">
        <f t="shared" si="122"/>
        <v/>
      </c>
    </row>
    <row r="7454" s="67" customFormat="1" customHeight="1" spans="7:7">
      <c r="G7454" s="262" t="str">
        <f t="shared" si="122"/>
        <v/>
      </c>
    </row>
    <row r="7455" s="67" customFormat="1" customHeight="1" spans="7:7">
      <c r="G7455" s="262" t="str">
        <f t="shared" si="122"/>
        <v/>
      </c>
    </row>
    <row r="7456" s="67" customFormat="1" customHeight="1" spans="7:7">
      <c r="G7456" s="262" t="str">
        <f t="shared" si="122"/>
        <v/>
      </c>
    </row>
    <row r="7457" s="67" customFormat="1" customHeight="1" spans="7:7">
      <c r="G7457" s="262" t="str">
        <f t="shared" si="122"/>
        <v/>
      </c>
    </row>
    <row r="7458" s="67" customFormat="1" customHeight="1" spans="7:7">
      <c r="G7458" s="262" t="str">
        <f t="shared" si="122"/>
        <v/>
      </c>
    </row>
    <row r="7459" s="67" customFormat="1" customHeight="1" spans="7:7">
      <c r="G7459" s="262" t="str">
        <f t="shared" si="122"/>
        <v/>
      </c>
    </row>
    <row r="7460" s="67" customFormat="1" customHeight="1" spans="7:7">
      <c r="G7460" s="262" t="str">
        <f t="shared" si="122"/>
        <v/>
      </c>
    </row>
    <row r="7461" s="67" customFormat="1" customHeight="1" spans="7:7">
      <c r="G7461" s="262" t="str">
        <f t="shared" si="122"/>
        <v/>
      </c>
    </row>
    <row r="7462" s="67" customFormat="1" customHeight="1" spans="7:7">
      <c r="G7462" s="262" t="str">
        <f t="shared" si="122"/>
        <v/>
      </c>
    </row>
    <row r="7463" s="67" customFormat="1" customHeight="1" spans="7:7">
      <c r="G7463" s="262" t="str">
        <f t="shared" si="122"/>
        <v/>
      </c>
    </row>
    <row r="7464" s="67" customFormat="1" customHeight="1" spans="7:7">
      <c r="G7464" s="262" t="str">
        <f t="shared" si="122"/>
        <v/>
      </c>
    </row>
    <row r="7465" s="67" customFormat="1" customHeight="1" spans="7:7">
      <c r="G7465" s="262" t="str">
        <f t="shared" si="122"/>
        <v/>
      </c>
    </row>
    <row r="7466" s="67" customFormat="1" customHeight="1" spans="7:7">
      <c r="G7466" s="262" t="str">
        <f t="shared" si="122"/>
        <v/>
      </c>
    </row>
    <row r="7467" s="67" customFormat="1" customHeight="1" spans="7:7">
      <c r="G7467" s="262" t="str">
        <f t="shared" si="122"/>
        <v/>
      </c>
    </row>
    <row r="7468" s="67" customFormat="1" customHeight="1" spans="7:7">
      <c r="G7468" s="262" t="str">
        <f t="shared" si="122"/>
        <v/>
      </c>
    </row>
    <row r="7469" s="67" customFormat="1" customHeight="1" spans="7:7">
      <c r="G7469" s="262" t="str">
        <f t="shared" si="122"/>
        <v/>
      </c>
    </row>
    <row r="7470" s="67" customFormat="1" customHeight="1" spans="7:7">
      <c r="G7470" s="262" t="str">
        <f t="shared" si="122"/>
        <v/>
      </c>
    </row>
    <row r="7471" s="67" customFormat="1" customHeight="1" spans="7:7">
      <c r="G7471" s="262" t="str">
        <f t="shared" si="122"/>
        <v/>
      </c>
    </row>
    <row r="7472" s="67" customFormat="1" customHeight="1" spans="7:7">
      <c r="G7472" s="262" t="str">
        <f t="shared" si="122"/>
        <v/>
      </c>
    </row>
    <row r="7473" s="67" customFormat="1" customHeight="1" spans="7:7">
      <c r="G7473" s="262" t="str">
        <f t="shared" si="122"/>
        <v/>
      </c>
    </row>
    <row r="7474" s="67" customFormat="1" customHeight="1" spans="7:7">
      <c r="G7474" s="262" t="str">
        <f t="shared" si="122"/>
        <v/>
      </c>
    </row>
    <row r="7475" s="67" customFormat="1" customHeight="1" spans="7:7">
      <c r="G7475" s="262" t="str">
        <f t="shared" si="122"/>
        <v/>
      </c>
    </row>
    <row r="7476" s="67" customFormat="1" customHeight="1" spans="7:7">
      <c r="G7476" s="262" t="str">
        <f t="shared" si="122"/>
        <v/>
      </c>
    </row>
    <row r="7477" s="67" customFormat="1" customHeight="1" spans="7:7">
      <c r="G7477" s="262" t="str">
        <f t="shared" si="122"/>
        <v/>
      </c>
    </row>
    <row r="7478" s="67" customFormat="1" customHeight="1" spans="7:7">
      <c r="G7478" s="262" t="str">
        <f t="shared" si="122"/>
        <v/>
      </c>
    </row>
    <row r="7479" s="67" customFormat="1" customHeight="1" spans="7:7">
      <c r="G7479" s="262" t="str">
        <f t="shared" si="122"/>
        <v/>
      </c>
    </row>
    <row r="7480" s="67" customFormat="1" customHeight="1" spans="7:7">
      <c r="G7480" s="262" t="str">
        <f t="shared" si="122"/>
        <v/>
      </c>
    </row>
    <row r="7481" s="67" customFormat="1" customHeight="1" spans="7:7">
      <c r="G7481" s="262" t="str">
        <f t="shared" si="122"/>
        <v/>
      </c>
    </row>
    <row r="7482" s="67" customFormat="1" customHeight="1" spans="7:7">
      <c r="G7482" s="262" t="str">
        <f t="shared" si="122"/>
        <v/>
      </c>
    </row>
    <row r="7483" s="67" customFormat="1" customHeight="1" spans="7:7">
      <c r="G7483" s="262" t="str">
        <f t="shared" si="122"/>
        <v/>
      </c>
    </row>
    <row r="7484" s="67" customFormat="1" customHeight="1" spans="7:7">
      <c r="G7484" s="262" t="str">
        <f t="shared" si="122"/>
        <v/>
      </c>
    </row>
    <row r="7485" s="67" customFormat="1" customHeight="1" spans="7:7">
      <c r="G7485" s="262" t="str">
        <f t="shared" si="122"/>
        <v/>
      </c>
    </row>
    <row r="7486" s="67" customFormat="1" customHeight="1" spans="7:7">
      <c r="G7486" s="262" t="str">
        <f t="shared" si="122"/>
        <v/>
      </c>
    </row>
    <row r="7487" s="67" customFormat="1" customHeight="1" spans="7:7">
      <c r="G7487" s="262" t="str">
        <f t="shared" si="122"/>
        <v/>
      </c>
    </row>
    <row r="7488" s="67" customFormat="1" customHeight="1" spans="7:7">
      <c r="G7488" s="262" t="str">
        <f t="shared" si="122"/>
        <v/>
      </c>
    </row>
    <row r="7489" s="67" customFormat="1" customHeight="1" spans="7:7">
      <c r="G7489" s="262" t="str">
        <f t="shared" si="122"/>
        <v/>
      </c>
    </row>
    <row r="7490" s="67" customFormat="1" customHeight="1" spans="7:7">
      <c r="G7490" s="262" t="str">
        <f t="shared" ref="G7490:G7553" si="123">IF(H7490="","",IF(H7490=I7490,H7490,_xlfn.CONCAT(H7490,"-",I7490)))</f>
        <v/>
      </c>
    </row>
    <row r="7491" s="67" customFormat="1" customHeight="1" spans="7:7">
      <c r="G7491" s="262" t="str">
        <f t="shared" si="123"/>
        <v/>
      </c>
    </row>
    <row r="7492" s="67" customFormat="1" customHeight="1" spans="7:7">
      <c r="G7492" s="262" t="str">
        <f t="shared" si="123"/>
        <v/>
      </c>
    </row>
    <row r="7493" s="67" customFormat="1" customHeight="1" spans="7:7">
      <c r="G7493" s="262" t="str">
        <f t="shared" si="123"/>
        <v/>
      </c>
    </row>
    <row r="7494" s="67" customFormat="1" customHeight="1" spans="7:7">
      <c r="G7494" s="262" t="str">
        <f t="shared" si="123"/>
        <v/>
      </c>
    </row>
    <row r="7495" s="67" customFormat="1" customHeight="1" spans="7:7">
      <c r="G7495" s="262" t="str">
        <f t="shared" si="123"/>
        <v/>
      </c>
    </row>
    <row r="7496" s="67" customFormat="1" customHeight="1" spans="7:7">
      <c r="G7496" s="262" t="str">
        <f t="shared" si="123"/>
        <v/>
      </c>
    </row>
    <row r="7497" s="67" customFormat="1" customHeight="1" spans="7:7">
      <c r="G7497" s="262" t="str">
        <f t="shared" si="123"/>
        <v/>
      </c>
    </row>
    <row r="7498" s="67" customFormat="1" customHeight="1" spans="7:7">
      <c r="G7498" s="262" t="str">
        <f t="shared" si="123"/>
        <v/>
      </c>
    </row>
    <row r="7499" s="67" customFormat="1" customHeight="1" spans="7:7">
      <c r="G7499" s="262" t="str">
        <f t="shared" si="123"/>
        <v/>
      </c>
    </row>
    <row r="7500" s="67" customFormat="1" customHeight="1" spans="7:7">
      <c r="G7500" s="262" t="str">
        <f t="shared" si="123"/>
        <v/>
      </c>
    </row>
    <row r="7501" s="67" customFormat="1" customHeight="1" spans="7:7">
      <c r="G7501" s="262" t="str">
        <f t="shared" si="123"/>
        <v/>
      </c>
    </row>
    <row r="7502" s="67" customFormat="1" customHeight="1" spans="7:7">
      <c r="G7502" s="262" t="str">
        <f t="shared" si="123"/>
        <v/>
      </c>
    </row>
    <row r="7503" s="67" customFormat="1" customHeight="1" spans="7:7">
      <c r="G7503" s="262" t="str">
        <f t="shared" si="123"/>
        <v/>
      </c>
    </row>
    <row r="7504" s="67" customFormat="1" customHeight="1" spans="7:7">
      <c r="G7504" s="262" t="str">
        <f t="shared" si="123"/>
        <v/>
      </c>
    </row>
    <row r="7505" s="67" customFormat="1" customHeight="1" spans="7:7">
      <c r="G7505" s="262" t="str">
        <f t="shared" si="123"/>
        <v/>
      </c>
    </row>
    <row r="7506" s="67" customFormat="1" customHeight="1" spans="7:7">
      <c r="G7506" s="262" t="str">
        <f t="shared" si="123"/>
        <v/>
      </c>
    </row>
    <row r="7507" s="67" customFormat="1" customHeight="1" spans="7:7">
      <c r="G7507" s="262" t="str">
        <f t="shared" si="123"/>
        <v/>
      </c>
    </row>
    <row r="7508" s="67" customFormat="1" customHeight="1" spans="7:7">
      <c r="G7508" s="262" t="str">
        <f t="shared" si="123"/>
        <v/>
      </c>
    </row>
    <row r="7509" s="67" customFormat="1" customHeight="1" spans="7:7">
      <c r="G7509" s="262" t="str">
        <f t="shared" si="123"/>
        <v/>
      </c>
    </row>
    <row r="7510" s="67" customFormat="1" customHeight="1" spans="7:7">
      <c r="G7510" s="262" t="str">
        <f t="shared" si="123"/>
        <v/>
      </c>
    </row>
    <row r="7511" s="67" customFormat="1" customHeight="1" spans="7:7">
      <c r="G7511" s="262" t="str">
        <f t="shared" si="123"/>
        <v/>
      </c>
    </row>
    <row r="7512" s="67" customFormat="1" customHeight="1" spans="7:7">
      <c r="G7512" s="262" t="str">
        <f t="shared" si="123"/>
        <v/>
      </c>
    </row>
    <row r="7513" s="67" customFormat="1" customHeight="1" spans="7:7">
      <c r="G7513" s="262" t="str">
        <f t="shared" si="123"/>
        <v/>
      </c>
    </row>
    <row r="7514" s="67" customFormat="1" customHeight="1" spans="7:7">
      <c r="G7514" s="262" t="str">
        <f t="shared" si="123"/>
        <v/>
      </c>
    </row>
    <row r="7515" s="67" customFormat="1" customHeight="1" spans="7:7">
      <c r="G7515" s="262" t="str">
        <f t="shared" si="123"/>
        <v/>
      </c>
    </row>
    <row r="7516" s="67" customFormat="1" customHeight="1" spans="7:7">
      <c r="G7516" s="262" t="str">
        <f t="shared" si="123"/>
        <v/>
      </c>
    </row>
    <row r="7517" s="67" customFormat="1" customHeight="1" spans="7:7">
      <c r="G7517" s="262" t="str">
        <f t="shared" si="123"/>
        <v/>
      </c>
    </row>
    <row r="7518" s="67" customFormat="1" customHeight="1" spans="7:7">
      <c r="G7518" s="262" t="str">
        <f t="shared" si="123"/>
        <v/>
      </c>
    </row>
    <row r="7519" s="67" customFormat="1" customHeight="1" spans="7:7">
      <c r="G7519" s="262" t="str">
        <f t="shared" si="123"/>
        <v/>
      </c>
    </row>
    <row r="7520" s="67" customFormat="1" customHeight="1" spans="7:7">
      <c r="G7520" s="262" t="str">
        <f t="shared" si="123"/>
        <v/>
      </c>
    </row>
    <row r="7521" s="67" customFormat="1" customHeight="1" spans="7:7">
      <c r="G7521" s="262" t="str">
        <f t="shared" si="123"/>
        <v/>
      </c>
    </row>
    <row r="7522" s="67" customFormat="1" customHeight="1" spans="7:7">
      <c r="G7522" s="262" t="str">
        <f t="shared" si="123"/>
        <v/>
      </c>
    </row>
    <row r="7523" s="67" customFormat="1" customHeight="1" spans="7:7">
      <c r="G7523" s="262" t="str">
        <f t="shared" si="123"/>
        <v/>
      </c>
    </row>
    <row r="7524" s="67" customFormat="1" customHeight="1" spans="7:7">
      <c r="G7524" s="262" t="str">
        <f t="shared" si="123"/>
        <v/>
      </c>
    </row>
    <row r="7525" s="67" customFormat="1" customHeight="1" spans="7:7">
      <c r="G7525" s="262" t="str">
        <f t="shared" si="123"/>
        <v/>
      </c>
    </row>
    <row r="7526" s="67" customFormat="1" customHeight="1" spans="7:7">
      <c r="G7526" s="262" t="str">
        <f t="shared" si="123"/>
        <v/>
      </c>
    </row>
    <row r="7527" s="67" customFormat="1" customHeight="1" spans="7:7">
      <c r="G7527" s="262" t="str">
        <f t="shared" si="123"/>
        <v/>
      </c>
    </row>
    <row r="7528" s="67" customFormat="1" customHeight="1" spans="7:7">
      <c r="G7528" s="262" t="str">
        <f t="shared" si="123"/>
        <v/>
      </c>
    </row>
    <row r="7529" s="67" customFormat="1" customHeight="1" spans="7:7">
      <c r="G7529" s="262" t="str">
        <f t="shared" si="123"/>
        <v/>
      </c>
    </row>
    <row r="7530" s="67" customFormat="1" customHeight="1" spans="7:7">
      <c r="G7530" s="262" t="str">
        <f t="shared" si="123"/>
        <v/>
      </c>
    </row>
    <row r="7531" s="67" customFormat="1" customHeight="1" spans="7:7">
      <c r="G7531" s="262" t="str">
        <f t="shared" si="123"/>
        <v/>
      </c>
    </row>
    <row r="7532" s="67" customFormat="1" customHeight="1" spans="7:7">
      <c r="G7532" s="262" t="str">
        <f t="shared" si="123"/>
        <v/>
      </c>
    </row>
    <row r="7533" s="67" customFormat="1" customHeight="1" spans="7:7">
      <c r="G7533" s="262" t="str">
        <f t="shared" si="123"/>
        <v/>
      </c>
    </row>
    <row r="7534" s="67" customFormat="1" customHeight="1" spans="7:7">
      <c r="G7534" s="262" t="str">
        <f t="shared" si="123"/>
        <v/>
      </c>
    </row>
    <row r="7535" s="67" customFormat="1" customHeight="1" spans="7:7">
      <c r="G7535" s="262" t="str">
        <f t="shared" si="123"/>
        <v/>
      </c>
    </row>
    <row r="7536" s="67" customFormat="1" customHeight="1" spans="7:7">
      <c r="G7536" s="262" t="str">
        <f t="shared" si="123"/>
        <v/>
      </c>
    </row>
    <row r="7537" s="67" customFormat="1" customHeight="1" spans="7:7">
      <c r="G7537" s="262" t="str">
        <f t="shared" si="123"/>
        <v/>
      </c>
    </row>
    <row r="7538" s="67" customFormat="1" customHeight="1" spans="7:7">
      <c r="G7538" s="262" t="str">
        <f t="shared" si="123"/>
        <v/>
      </c>
    </row>
    <row r="7539" s="67" customFormat="1" customHeight="1" spans="7:7">
      <c r="G7539" s="262" t="str">
        <f t="shared" si="123"/>
        <v/>
      </c>
    </row>
    <row r="7540" s="67" customFormat="1" customHeight="1" spans="7:7">
      <c r="G7540" s="262" t="str">
        <f t="shared" si="123"/>
        <v/>
      </c>
    </row>
    <row r="7541" s="67" customFormat="1" customHeight="1" spans="7:7">
      <c r="G7541" s="262" t="str">
        <f t="shared" si="123"/>
        <v/>
      </c>
    </row>
    <row r="7542" s="67" customFormat="1" customHeight="1" spans="7:7">
      <c r="G7542" s="262" t="str">
        <f t="shared" si="123"/>
        <v/>
      </c>
    </row>
    <row r="7543" s="67" customFormat="1" customHeight="1" spans="7:7">
      <c r="G7543" s="262" t="str">
        <f t="shared" si="123"/>
        <v/>
      </c>
    </row>
    <row r="7544" s="67" customFormat="1" customHeight="1" spans="7:7">
      <c r="G7544" s="262" t="str">
        <f t="shared" si="123"/>
        <v/>
      </c>
    </row>
    <row r="7545" s="67" customFormat="1" customHeight="1" spans="7:7">
      <c r="G7545" s="262" t="str">
        <f t="shared" si="123"/>
        <v/>
      </c>
    </row>
    <row r="7546" s="67" customFormat="1" customHeight="1" spans="7:7">
      <c r="G7546" s="262" t="str">
        <f t="shared" si="123"/>
        <v/>
      </c>
    </row>
    <row r="7547" s="67" customFormat="1" customHeight="1" spans="7:7">
      <c r="G7547" s="262" t="str">
        <f t="shared" si="123"/>
        <v/>
      </c>
    </row>
    <row r="7548" s="67" customFormat="1" customHeight="1" spans="7:7">
      <c r="G7548" s="262" t="str">
        <f t="shared" si="123"/>
        <v/>
      </c>
    </row>
    <row r="7549" s="67" customFormat="1" customHeight="1" spans="7:7">
      <c r="G7549" s="262" t="str">
        <f t="shared" si="123"/>
        <v/>
      </c>
    </row>
    <row r="7550" s="67" customFormat="1" customHeight="1" spans="7:7">
      <c r="G7550" s="262" t="str">
        <f t="shared" si="123"/>
        <v/>
      </c>
    </row>
    <row r="7551" s="67" customFormat="1" customHeight="1" spans="7:7">
      <c r="G7551" s="262" t="str">
        <f t="shared" si="123"/>
        <v/>
      </c>
    </row>
    <row r="7552" s="67" customFormat="1" customHeight="1" spans="7:7">
      <c r="G7552" s="262" t="str">
        <f t="shared" si="123"/>
        <v/>
      </c>
    </row>
    <row r="7553" s="67" customFormat="1" customHeight="1" spans="7:7">
      <c r="G7553" s="262" t="str">
        <f t="shared" si="123"/>
        <v/>
      </c>
    </row>
    <row r="7554" s="67" customFormat="1" customHeight="1" spans="7:7">
      <c r="G7554" s="262" t="str">
        <f t="shared" ref="G7554:G7617" si="124">IF(H7554="","",IF(H7554=I7554,H7554,_xlfn.CONCAT(H7554,"-",I7554)))</f>
        <v/>
      </c>
    </row>
    <row r="7555" s="67" customFormat="1" customHeight="1" spans="7:7">
      <c r="G7555" s="262" t="str">
        <f t="shared" si="124"/>
        <v/>
      </c>
    </row>
    <row r="7556" s="67" customFormat="1" customHeight="1" spans="7:7">
      <c r="G7556" s="262" t="str">
        <f t="shared" si="124"/>
        <v/>
      </c>
    </row>
    <row r="7557" s="67" customFormat="1" customHeight="1" spans="7:7">
      <c r="G7557" s="262" t="str">
        <f t="shared" si="124"/>
        <v/>
      </c>
    </row>
    <row r="7558" s="67" customFormat="1" customHeight="1" spans="7:7">
      <c r="G7558" s="262" t="str">
        <f t="shared" si="124"/>
        <v/>
      </c>
    </row>
    <row r="7559" s="67" customFormat="1" customHeight="1" spans="7:7">
      <c r="G7559" s="262" t="str">
        <f t="shared" si="124"/>
        <v/>
      </c>
    </row>
    <row r="7560" s="67" customFormat="1" customHeight="1" spans="7:7">
      <c r="G7560" s="262" t="str">
        <f t="shared" si="124"/>
        <v/>
      </c>
    </row>
    <row r="7561" s="67" customFormat="1" customHeight="1" spans="7:7">
      <c r="G7561" s="262" t="str">
        <f t="shared" si="124"/>
        <v/>
      </c>
    </row>
    <row r="7562" s="67" customFormat="1" customHeight="1" spans="7:7">
      <c r="G7562" s="262" t="str">
        <f t="shared" si="124"/>
        <v/>
      </c>
    </row>
    <row r="7563" s="67" customFormat="1" customHeight="1" spans="7:7">
      <c r="G7563" s="262" t="str">
        <f t="shared" si="124"/>
        <v/>
      </c>
    </row>
    <row r="7564" s="67" customFormat="1" customHeight="1" spans="7:7">
      <c r="G7564" s="262" t="str">
        <f t="shared" si="124"/>
        <v/>
      </c>
    </row>
    <row r="7565" s="67" customFormat="1" customHeight="1" spans="7:7">
      <c r="G7565" s="262" t="str">
        <f t="shared" si="124"/>
        <v/>
      </c>
    </row>
    <row r="7566" s="67" customFormat="1" customHeight="1" spans="7:7">
      <c r="G7566" s="262" t="str">
        <f t="shared" si="124"/>
        <v/>
      </c>
    </row>
    <row r="7567" s="67" customFormat="1" customHeight="1" spans="7:7">
      <c r="G7567" s="262" t="str">
        <f t="shared" si="124"/>
        <v/>
      </c>
    </row>
    <row r="7568" s="67" customFormat="1" customHeight="1" spans="7:7">
      <c r="G7568" s="262" t="str">
        <f t="shared" si="124"/>
        <v/>
      </c>
    </row>
    <row r="7569" s="67" customFormat="1" customHeight="1" spans="7:7">
      <c r="G7569" s="262" t="str">
        <f t="shared" si="124"/>
        <v/>
      </c>
    </row>
    <row r="7570" s="67" customFormat="1" customHeight="1" spans="7:7">
      <c r="G7570" s="262" t="str">
        <f t="shared" si="124"/>
        <v/>
      </c>
    </row>
    <row r="7571" s="67" customFormat="1" customHeight="1" spans="7:7">
      <c r="G7571" s="262" t="str">
        <f t="shared" si="124"/>
        <v/>
      </c>
    </row>
    <row r="7572" s="67" customFormat="1" customHeight="1" spans="7:7">
      <c r="G7572" s="262" t="str">
        <f t="shared" si="124"/>
        <v/>
      </c>
    </row>
    <row r="7573" s="67" customFormat="1" customHeight="1" spans="7:7">
      <c r="G7573" s="262" t="str">
        <f t="shared" si="124"/>
        <v/>
      </c>
    </row>
    <row r="7574" s="67" customFormat="1" customHeight="1" spans="7:7">
      <c r="G7574" s="262" t="str">
        <f t="shared" si="124"/>
        <v/>
      </c>
    </row>
    <row r="7575" s="67" customFormat="1" customHeight="1" spans="7:7">
      <c r="G7575" s="262" t="str">
        <f t="shared" si="124"/>
        <v/>
      </c>
    </row>
    <row r="7576" s="67" customFormat="1" customHeight="1" spans="7:7">
      <c r="G7576" s="262" t="str">
        <f t="shared" si="124"/>
        <v/>
      </c>
    </row>
    <row r="7577" s="67" customFormat="1" customHeight="1" spans="7:7">
      <c r="G7577" s="262" t="str">
        <f t="shared" si="124"/>
        <v/>
      </c>
    </row>
    <row r="7578" s="67" customFormat="1" customHeight="1" spans="7:7">
      <c r="G7578" s="262" t="str">
        <f t="shared" si="124"/>
        <v/>
      </c>
    </row>
    <row r="7579" s="67" customFormat="1" customHeight="1" spans="7:7">
      <c r="G7579" s="262" t="str">
        <f t="shared" si="124"/>
        <v/>
      </c>
    </row>
    <row r="7580" s="67" customFormat="1" customHeight="1" spans="7:7">
      <c r="G7580" s="262" t="str">
        <f t="shared" si="124"/>
        <v/>
      </c>
    </row>
    <row r="7581" s="67" customFormat="1" customHeight="1" spans="7:7">
      <c r="G7581" s="262" t="str">
        <f t="shared" si="124"/>
        <v/>
      </c>
    </row>
    <row r="7582" s="67" customFormat="1" customHeight="1" spans="7:7">
      <c r="G7582" s="262" t="str">
        <f t="shared" si="124"/>
        <v/>
      </c>
    </row>
    <row r="7583" s="67" customFormat="1" customHeight="1" spans="7:7">
      <c r="G7583" s="262" t="str">
        <f t="shared" si="124"/>
        <v/>
      </c>
    </row>
    <row r="7584" s="67" customFormat="1" customHeight="1" spans="7:7">
      <c r="G7584" s="262" t="str">
        <f t="shared" si="124"/>
        <v/>
      </c>
    </row>
    <row r="7585" s="67" customFormat="1" customHeight="1" spans="7:7">
      <c r="G7585" s="262" t="str">
        <f t="shared" si="124"/>
        <v/>
      </c>
    </row>
    <row r="7586" s="67" customFormat="1" customHeight="1" spans="7:7">
      <c r="G7586" s="262" t="str">
        <f t="shared" si="124"/>
        <v/>
      </c>
    </row>
    <row r="7587" s="67" customFormat="1" customHeight="1" spans="7:7">
      <c r="G7587" s="262" t="str">
        <f t="shared" si="124"/>
        <v/>
      </c>
    </row>
    <row r="7588" s="67" customFormat="1" customHeight="1" spans="7:7">
      <c r="G7588" s="262" t="str">
        <f t="shared" si="124"/>
        <v/>
      </c>
    </row>
    <row r="7589" s="67" customFormat="1" customHeight="1" spans="7:7">
      <c r="G7589" s="262" t="str">
        <f t="shared" si="124"/>
        <v/>
      </c>
    </row>
    <row r="7590" s="67" customFormat="1" customHeight="1" spans="7:7">
      <c r="G7590" s="262" t="str">
        <f t="shared" si="124"/>
        <v/>
      </c>
    </row>
    <row r="7591" s="67" customFormat="1" customHeight="1" spans="7:7">
      <c r="G7591" s="262" t="str">
        <f t="shared" si="124"/>
        <v/>
      </c>
    </row>
    <row r="7592" s="67" customFormat="1" customHeight="1" spans="7:7">
      <c r="G7592" s="262" t="str">
        <f t="shared" si="124"/>
        <v/>
      </c>
    </row>
    <row r="7593" s="67" customFormat="1" customHeight="1" spans="7:7">
      <c r="G7593" s="262" t="str">
        <f t="shared" si="124"/>
        <v/>
      </c>
    </row>
    <row r="7594" s="67" customFormat="1" customHeight="1" spans="7:7">
      <c r="G7594" s="262" t="str">
        <f t="shared" si="124"/>
        <v/>
      </c>
    </row>
    <row r="7595" s="67" customFormat="1" customHeight="1" spans="7:7">
      <c r="G7595" s="262" t="str">
        <f t="shared" si="124"/>
        <v/>
      </c>
    </row>
    <row r="7596" s="67" customFormat="1" customHeight="1" spans="7:7">
      <c r="G7596" s="262" t="str">
        <f t="shared" si="124"/>
        <v/>
      </c>
    </row>
    <row r="7597" s="67" customFormat="1" customHeight="1" spans="7:7">
      <c r="G7597" s="262" t="str">
        <f t="shared" si="124"/>
        <v/>
      </c>
    </row>
    <row r="7598" s="67" customFormat="1" customHeight="1" spans="7:7">
      <c r="G7598" s="262" t="str">
        <f t="shared" si="124"/>
        <v/>
      </c>
    </row>
    <row r="7599" s="67" customFormat="1" customHeight="1" spans="7:7">
      <c r="G7599" s="262" t="str">
        <f t="shared" si="124"/>
        <v/>
      </c>
    </row>
    <row r="7600" s="67" customFormat="1" customHeight="1" spans="7:7">
      <c r="G7600" s="262" t="str">
        <f t="shared" si="124"/>
        <v/>
      </c>
    </row>
    <row r="7601" s="67" customFormat="1" customHeight="1" spans="7:7">
      <c r="G7601" s="262" t="str">
        <f t="shared" si="124"/>
        <v/>
      </c>
    </row>
    <row r="7602" s="67" customFormat="1" customHeight="1" spans="7:7">
      <c r="G7602" s="262" t="str">
        <f t="shared" si="124"/>
        <v/>
      </c>
    </row>
    <row r="7603" s="67" customFormat="1" customHeight="1" spans="7:7">
      <c r="G7603" s="262" t="str">
        <f t="shared" si="124"/>
        <v/>
      </c>
    </row>
    <row r="7604" s="67" customFormat="1" customHeight="1" spans="7:7">
      <c r="G7604" s="262" t="str">
        <f t="shared" si="124"/>
        <v/>
      </c>
    </row>
    <row r="7605" s="67" customFormat="1" customHeight="1" spans="7:7">
      <c r="G7605" s="262" t="str">
        <f t="shared" si="124"/>
        <v/>
      </c>
    </row>
    <row r="7606" s="67" customFormat="1" customHeight="1" spans="7:7">
      <c r="G7606" s="262" t="str">
        <f t="shared" si="124"/>
        <v/>
      </c>
    </row>
    <row r="7607" s="67" customFormat="1" customHeight="1" spans="7:7">
      <c r="G7607" s="262" t="str">
        <f t="shared" si="124"/>
        <v/>
      </c>
    </row>
    <row r="7608" s="67" customFormat="1" customHeight="1" spans="7:7">
      <c r="G7608" s="262" t="str">
        <f t="shared" si="124"/>
        <v/>
      </c>
    </row>
    <row r="7609" s="67" customFormat="1" customHeight="1" spans="7:7">
      <c r="G7609" s="262" t="str">
        <f t="shared" si="124"/>
        <v/>
      </c>
    </row>
    <row r="7610" s="67" customFormat="1" customHeight="1" spans="7:7">
      <c r="G7610" s="262" t="str">
        <f t="shared" si="124"/>
        <v/>
      </c>
    </row>
    <row r="7611" s="67" customFormat="1" customHeight="1" spans="7:7">
      <c r="G7611" s="262" t="str">
        <f t="shared" si="124"/>
        <v/>
      </c>
    </row>
    <row r="7612" s="67" customFormat="1" customHeight="1" spans="7:7">
      <c r="G7612" s="262" t="str">
        <f t="shared" si="124"/>
        <v/>
      </c>
    </row>
    <row r="7613" s="67" customFormat="1" customHeight="1" spans="7:7">
      <c r="G7613" s="262" t="str">
        <f t="shared" si="124"/>
        <v/>
      </c>
    </row>
    <row r="7614" s="67" customFormat="1" customHeight="1" spans="7:7">
      <c r="G7614" s="262" t="str">
        <f t="shared" si="124"/>
        <v/>
      </c>
    </row>
    <row r="7615" s="67" customFormat="1" customHeight="1" spans="7:7">
      <c r="G7615" s="262" t="str">
        <f t="shared" si="124"/>
        <v/>
      </c>
    </row>
    <row r="7616" s="67" customFormat="1" customHeight="1" spans="7:7">
      <c r="G7616" s="262" t="str">
        <f t="shared" si="124"/>
        <v/>
      </c>
    </row>
    <row r="7617" s="67" customFormat="1" customHeight="1" spans="7:7">
      <c r="G7617" s="262" t="str">
        <f t="shared" si="124"/>
        <v/>
      </c>
    </row>
    <row r="7618" s="67" customFormat="1" customHeight="1" spans="7:7">
      <c r="G7618" s="262" t="str">
        <f t="shared" ref="G7618:G7681" si="125">IF(H7618="","",IF(H7618=I7618,H7618,_xlfn.CONCAT(H7618,"-",I7618)))</f>
        <v/>
      </c>
    </row>
    <row r="7619" s="67" customFormat="1" customHeight="1" spans="7:7">
      <c r="G7619" s="262" t="str">
        <f t="shared" si="125"/>
        <v/>
      </c>
    </row>
    <row r="7620" s="67" customFormat="1" customHeight="1" spans="7:7">
      <c r="G7620" s="262" t="str">
        <f t="shared" si="125"/>
        <v/>
      </c>
    </row>
    <row r="7621" s="67" customFormat="1" customHeight="1" spans="7:7">
      <c r="G7621" s="262" t="str">
        <f t="shared" si="125"/>
        <v/>
      </c>
    </row>
    <row r="7622" s="67" customFormat="1" customHeight="1" spans="7:7">
      <c r="G7622" s="262" t="str">
        <f t="shared" si="125"/>
        <v/>
      </c>
    </row>
    <row r="7623" s="67" customFormat="1" customHeight="1" spans="7:7">
      <c r="G7623" s="262" t="str">
        <f t="shared" si="125"/>
        <v/>
      </c>
    </row>
    <row r="7624" s="67" customFormat="1" customHeight="1" spans="7:7">
      <c r="G7624" s="262" t="str">
        <f t="shared" si="125"/>
        <v/>
      </c>
    </row>
    <row r="7625" s="67" customFormat="1" customHeight="1" spans="7:7">
      <c r="G7625" s="262" t="str">
        <f t="shared" si="125"/>
        <v/>
      </c>
    </row>
    <row r="7626" s="67" customFormat="1" customHeight="1" spans="7:7">
      <c r="G7626" s="262" t="str">
        <f t="shared" si="125"/>
        <v/>
      </c>
    </row>
    <row r="7627" s="67" customFormat="1" customHeight="1" spans="7:7">
      <c r="G7627" s="262" t="str">
        <f t="shared" si="125"/>
        <v/>
      </c>
    </row>
    <row r="7628" s="67" customFormat="1" customHeight="1" spans="7:7">
      <c r="G7628" s="262" t="str">
        <f t="shared" si="125"/>
        <v/>
      </c>
    </row>
    <row r="7629" s="67" customFormat="1" customHeight="1" spans="7:7">
      <c r="G7629" s="262" t="str">
        <f t="shared" si="125"/>
        <v/>
      </c>
    </row>
    <row r="7630" s="67" customFormat="1" customHeight="1" spans="7:7">
      <c r="G7630" s="262" t="str">
        <f t="shared" si="125"/>
        <v/>
      </c>
    </row>
    <row r="7631" s="67" customFormat="1" customHeight="1" spans="7:7">
      <c r="G7631" s="262" t="str">
        <f t="shared" si="125"/>
        <v/>
      </c>
    </row>
    <row r="7632" s="67" customFormat="1" customHeight="1" spans="7:7">
      <c r="G7632" s="262" t="str">
        <f t="shared" si="125"/>
        <v/>
      </c>
    </row>
    <row r="7633" s="67" customFormat="1" customHeight="1" spans="7:7">
      <c r="G7633" s="262" t="str">
        <f t="shared" si="125"/>
        <v/>
      </c>
    </row>
    <row r="7634" s="67" customFormat="1" customHeight="1" spans="7:7">
      <c r="G7634" s="262" t="str">
        <f t="shared" si="125"/>
        <v/>
      </c>
    </row>
    <row r="7635" s="67" customFormat="1" customHeight="1" spans="7:7">
      <c r="G7635" s="262" t="str">
        <f t="shared" si="125"/>
        <v/>
      </c>
    </row>
    <row r="7636" s="67" customFormat="1" customHeight="1" spans="7:7">
      <c r="G7636" s="262" t="str">
        <f t="shared" si="125"/>
        <v/>
      </c>
    </row>
    <row r="7637" s="67" customFormat="1" customHeight="1" spans="7:7">
      <c r="G7637" s="262" t="str">
        <f t="shared" si="125"/>
        <v/>
      </c>
    </row>
    <row r="7638" s="67" customFormat="1" customHeight="1" spans="7:7">
      <c r="G7638" s="262" t="str">
        <f t="shared" si="125"/>
        <v/>
      </c>
    </row>
    <row r="7639" s="67" customFormat="1" customHeight="1" spans="7:7">
      <c r="G7639" s="262" t="str">
        <f t="shared" si="125"/>
        <v/>
      </c>
    </row>
    <row r="7640" s="67" customFormat="1" customHeight="1" spans="7:7">
      <c r="G7640" s="262" t="str">
        <f t="shared" si="125"/>
        <v/>
      </c>
    </row>
    <row r="7641" s="67" customFormat="1" customHeight="1" spans="7:7">
      <c r="G7641" s="262" t="str">
        <f t="shared" si="125"/>
        <v/>
      </c>
    </row>
    <row r="7642" s="67" customFormat="1" customHeight="1" spans="7:7">
      <c r="G7642" s="262" t="str">
        <f t="shared" si="125"/>
        <v/>
      </c>
    </row>
    <row r="7643" s="67" customFormat="1" customHeight="1" spans="7:7">
      <c r="G7643" s="262" t="str">
        <f t="shared" si="125"/>
        <v/>
      </c>
    </row>
    <row r="7644" s="67" customFormat="1" customHeight="1" spans="7:7">
      <c r="G7644" s="262" t="str">
        <f t="shared" si="125"/>
        <v/>
      </c>
    </row>
    <row r="7645" s="67" customFormat="1" customHeight="1" spans="7:7">
      <c r="G7645" s="262" t="str">
        <f t="shared" si="125"/>
        <v/>
      </c>
    </row>
    <row r="7646" s="67" customFormat="1" customHeight="1" spans="7:7">
      <c r="G7646" s="262" t="str">
        <f t="shared" si="125"/>
        <v/>
      </c>
    </row>
    <row r="7647" s="67" customFormat="1" customHeight="1" spans="7:7">
      <c r="G7647" s="262" t="str">
        <f t="shared" si="125"/>
        <v/>
      </c>
    </row>
    <row r="7648" s="67" customFormat="1" customHeight="1" spans="7:7">
      <c r="G7648" s="262" t="str">
        <f t="shared" si="125"/>
        <v/>
      </c>
    </row>
    <row r="7649" s="67" customFormat="1" customHeight="1" spans="7:7">
      <c r="G7649" s="262" t="str">
        <f t="shared" si="125"/>
        <v/>
      </c>
    </row>
    <row r="7650" s="67" customFormat="1" customHeight="1" spans="7:7">
      <c r="G7650" s="262" t="str">
        <f t="shared" si="125"/>
        <v/>
      </c>
    </row>
    <row r="7651" s="67" customFormat="1" customHeight="1" spans="7:7">
      <c r="G7651" s="262" t="str">
        <f t="shared" si="125"/>
        <v/>
      </c>
    </row>
    <row r="7652" s="67" customFormat="1" customHeight="1" spans="7:7">
      <c r="G7652" s="262" t="str">
        <f t="shared" si="125"/>
        <v/>
      </c>
    </row>
    <row r="7653" s="67" customFormat="1" customHeight="1" spans="7:7">
      <c r="G7653" s="262" t="str">
        <f t="shared" si="125"/>
        <v/>
      </c>
    </row>
    <row r="7654" s="67" customFormat="1" customHeight="1" spans="7:7">
      <c r="G7654" s="262" t="str">
        <f t="shared" si="125"/>
        <v/>
      </c>
    </row>
    <row r="7655" s="67" customFormat="1" customHeight="1" spans="7:7">
      <c r="G7655" s="262" t="str">
        <f t="shared" si="125"/>
        <v/>
      </c>
    </row>
    <row r="7656" s="67" customFormat="1" customHeight="1" spans="7:7">
      <c r="G7656" s="262" t="str">
        <f t="shared" si="125"/>
        <v/>
      </c>
    </row>
    <row r="7657" s="67" customFormat="1" customHeight="1" spans="7:7">
      <c r="G7657" s="262" t="str">
        <f t="shared" si="125"/>
        <v/>
      </c>
    </row>
    <row r="7658" s="67" customFormat="1" customHeight="1" spans="7:7">
      <c r="G7658" s="262" t="str">
        <f t="shared" si="125"/>
        <v/>
      </c>
    </row>
    <row r="7659" s="67" customFormat="1" customHeight="1" spans="7:7">
      <c r="G7659" s="262" t="str">
        <f t="shared" si="125"/>
        <v/>
      </c>
    </row>
    <row r="7660" s="67" customFormat="1" customHeight="1" spans="7:7">
      <c r="G7660" s="262" t="str">
        <f t="shared" si="125"/>
        <v/>
      </c>
    </row>
    <row r="7661" s="67" customFormat="1" customHeight="1" spans="7:7">
      <c r="G7661" s="262" t="str">
        <f t="shared" si="125"/>
        <v/>
      </c>
    </row>
    <row r="7662" s="67" customFormat="1" customHeight="1" spans="7:7">
      <c r="G7662" s="262" t="str">
        <f t="shared" si="125"/>
        <v/>
      </c>
    </row>
    <row r="7663" s="67" customFormat="1" customHeight="1" spans="7:7">
      <c r="G7663" s="262" t="str">
        <f t="shared" si="125"/>
        <v/>
      </c>
    </row>
    <row r="7664" s="67" customFormat="1" customHeight="1" spans="7:7">
      <c r="G7664" s="262" t="str">
        <f t="shared" si="125"/>
        <v/>
      </c>
    </row>
    <row r="7665" s="67" customFormat="1" customHeight="1" spans="7:7">
      <c r="G7665" s="262" t="str">
        <f t="shared" si="125"/>
        <v/>
      </c>
    </row>
    <row r="7666" s="67" customFormat="1" customHeight="1" spans="7:7">
      <c r="G7666" s="262" t="str">
        <f t="shared" si="125"/>
        <v/>
      </c>
    </row>
    <row r="7667" s="67" customFormat="1" customHeight="1" spans="7:7">
      <c r="G7667" s="262" t="str">
        <f t="shared" si="125"/>
        <v/>
      </c>
    </row>
    <row r="7668" s="67" customFormat="1" customHeight="1" spans="7:7">
      <c r="G7668" s="262" t="str">
        <f t="shared" si="125"/>
        <v/>
      </c>
    </row>
    <row r="7669" s="67" customFormat="1" customHeight="1" spans="7:7">
      <c r="G7669" s="262" t="str">
        <f t="shared" si="125"/>
        <v/>
      </c>
    </row>
    <row r="7670" s="67" customFormat="1" customHeight="1" spans="7:7">
      <c r="G7670" s="262" t="str">
        <f t="shared" si="125"/>
        <v/>
      </c>
    </row>
    <row r="7671" s="67" customFormat="1" customHeight="1" spans="7:7">
      <c r="G7671" s="262" t="str">
        <f t="shared" si="125"/>
        <v/>
      </c>
    </row>
    <row r="7672" s="67" customFormat="1" customHeight="1" spans="7:7">
      <c r="G7672" s="262" t="str">
        <f t="shared" si="125"/>
        <v/>
      </c>
    </row>
    <row r="7673" s="67" customFormat="1" customHeight="1" spans="7:7">
      <c r="G7673" s="262" t="str">
        <f t="shared" si="125"/>
        <v/>
      </c>
    </row>
    <row r="7674" s="67" customFormat="1" customHeight="1" spans="7:7">
      <c r="G7674" s="262" t="str">
        <f t="shared" si="125"/>
        <v/>
      </c>
    </row>
    <row r="7675" s="67" customFormat="1" customHeight="1" spans="7:7">
      <c r="G7675" s="262" t="str">
        <f t="shared" si="125"/>
        <v/>
      </c>
    </row>
    <row r="7676" s="67" customFormat="1" customHeight="1" spans="7:7">
      <c r="G7676" s="262" t="str">
        <f t="shared" si="125"/>
        <v/>
      </c>
    </row>
    <row r="7677" s="67" customFormat="1" customHeight="1" spans="7:7">
      <c r="G7677" s="262" t="str">
        <f t="shared" si="125"/>
        <v/>
      </c>
    </row>
    <row r="7678" s="67" customFormat="1" customHeight="1" spans="7:7">
      <c r="G7678" s="262" t="str">
        <f t="shared" si="125"/>
        <v/>
      </c>
    </row>
    <row r="7679" s="67" customFormat="1" customHeight="1" spans="7:7">
      <c r="G7679" s="262" t="str">
        <f t="shared" si="125"/>
        <v/>
      </c>
    </row>
    <row r="7680" s="67" customFormat="1" customHeight="1" spans="7:7">
      <c r="G7680" s="262" t="str">
        <f t="shared" si="125"/>
        <v/>
      </c>
    </row>
    <row r="7681" s="67" customFormat="1" customHeight="1" spans="7:7">
      <c r="G7681" s="262" t="str">
        <f t="shared" si="125"/>
        <v/>
      </c>
    </row>
    <row r="7682" s="67" customFormat="1" customHeight="1" spans="7:7">
      <c r="G7682" s="262" t="str">
        <f t="shared" ref="G7682:G7745" si="126">IF(H7682="","",IF(H7682=I7682,H7682,_xlfn.CONCAT(H7682,"-",I7682)))</f>
        <v/>
      </c>
    </row>
    <row r="7683" s="67" customFormat="1" customHeight="1" spans="7:7">
      <c r="G7683" s="262" t="str">
        <f t="shared" si="126"/>
        <v/>
      </c>
    </row>
    <row r="7684" s="67" customFormat="1" customHeight="1" spans="7:7">
      <c r="G7684" s="262" t="str">
        <f t="shared" si="126"/>
        <v/>
      </c>
    </row>
    <row r="7685" s="67" customFormat="1" customHeight="1" spans="7:7">
      <c r="G7685" s="262" t="str">
        <f t="shared" si="126"/>
        <v/>
      </c>
    </row>
    <row r="7686" s="67" customFormat="1" customHeight="1" spans="7:7">
      <c r="G7686" s="262" t="str">
        <f t="shared" si="126"/>
        <v/>
      </c>
    </row>
    <row r="7687" s="67" customFormat="1" customHeight="1" spans="7:7">
      <c r="G7687" s="262" t="str">
        <f t="shared" si="126"/>
        <v/>
      </c>
    </row>
    <row r="7688" s="67" customFormat="1" customHeight="1" spans="7:7">
      <c r="G7688" s="262" t="str">
        <f t="shared" si="126"/>
        <v/>
      </c>
    </row>
    <row r="7689" s="67" customFormat="1" customHeight="1" spans="7:7">
      <c r="G7689" s="262" t="str">
        <f t="shared" si="126"/>
        <v/>
      </c>
    </row>
    <row r="7690" s="67" customFormat="1" customHeight="1" spans="7:7">
      <c r="G7690" s="262" t="str">
        <f t="shared" si="126"/>
        <v/>
      </c>
    </row>
    <row r="7691" s="67" customFormat="1" customHeight="1" spans="7:7">
      <c r="G7691" s="262" t="str">
        <f t="shared" si="126"/>
        <v/>
      </c>
    </row>
    <row r="7692" s="67" customFormat="1" customHeight="1" spans="7:7">
      <c r="G7692" s="262" t="str">
        <f t="shared" si="126"/>
        <v/>
      </c>
    </row>
    <row r="7693" s="67" customFormat="1" customHeight="1" spans="7:7">
      <c r="G7693" s="262" t="str">
        <f t="shared" si="126"/>
        <v/>
      </c>
    </row>
    <row r="7694" s="67" customFormat="1" customHeight="1" spans="7:7">
      <c r="G7694" s="262" t="str">
        <f t="shared" si="126"/>
        <v/>
      </c>
    </row>
    <row r="7695" s="67" customFormat="1" customHeight="1" spans="7:7">
      <c r="G7695" s="262" t="str">
        <f t="shared" si="126"/>
        <v/>
      </c>
    </row>
    <row r="7696" s="67" customFormat="1" customHeight="1" spans="7:7">
      <c r="G7696" s="262" t="str">
        <f t="shared" si="126"/>
        <v/>
      </c>
    </row>
    <row r="7697" s="67" customFormat="1" customHeight="1" spans="7:7">
      <c r="G7697" s="262" t="str">
        <f t="shared" si="126"/>
        <v/>
      </c>
    </row>
    <row r="7698" s="67" customFormat="1" customHeight="1" spans="7:7">
      <c r="G7698" s="262" t="str">
        <f t="shared" si="126"/>
        <v/>
      </c>
    </row>
    <row r="7699" s="67" customFormat="1" customHeight="1" spans="7:7">
      <c r="G7699" s="262" t="str">
        <f t="shared" si="126"/>
        <v/>
      </c>
    </row>
    <row r="7700" s="67" customFormat="1" customHeight="1" spans="7:7">
      <c r="G7700" s="262" t="str">
        <f t="shared" si="126"/>
        <v/>
      </c>
    </row>
    <row r="7701" s="67" customFormat="1" customHeight="1" spans="7:7">
      <c r="G7701" s="262" t="str">
        <f t="shared" si="126"/>
        <v/>
      </c>
    </row>
    <row r="7702" s="67" customFormat="1" customHeight="1" spans="7:7">
      <c r="G7702" s="262" t="str">
        <f t="shared" si="126"/>
        <v/>
      </c>
    </row>
    <row r="7703" s="67" customFormat="1" customHeight="1" spans="7:7">
      <c r="G7703" s="262" t="str">
        <f t="shared" si="126"/>
        <v/>
      </c>
    </row>
    <row r="7704" s="67" customFormat="1" customHeight="1" spans="7:7">
      <c r="G7704" s="262" t="str">
        <f t="shared" si="126"/>
        <v/>
      </c>
    </row>
    <row r="7705" s="67" customFormat="1" customHeight="1" spans="7:7">
      <c r="G7705" s="262" t="str">
        <f t="shared" si="126"/>
        <v/>
      </c>
    </row>
    <row r="7706" s="67" customFormat="1" customHeight="1" spans="7:7">
      <c r="G7706" s="262" t="str">
        <f t="shared" si="126"/>
        <v/>
      </c>
    </row>
    <row r="7707" s="67" customFormat="1" customHeight="1" spans="7:7">
      <c r="G7707" s="262" t="str">
        <f t="shared" si="126"/>
        <v/>
      </c>
    </row>
    <row r="7708" s="67" customFormat="1" customHeight="1" spans="7:7">
      <c r="G7708" s="262" t="str">
        <f t="shared" si="126"/>
        <v/>
      </c>
    </row>
    <row r="7709" s="67" customFormat="1" customHeight="1" spans="7:7">
      <c r="G7709" s="262" t="str">
        <f t="shared" si="126"/>
        <v/>
      </c>
    </row>
    <row r="7710" s="67" customFormat="1" customHeight="1" spans="7:7">
      <c r="G7710" s="262" t="str">
        <f t="shared" si="126"/>
        <v/>
      </c>
    </row>
    <row r="7711" s="67" customFormat="1" customHeight="1" spans="7:7">
      <c r="G7711" s="262" t="str">
        <f t="shared" si="126"/>
        <v/>
      </c>
    </row>
    <row r="7712" s="67" customFormat="1" customHeight="1" spans="7:7">
      <c r="G7712" s="262" t="str">
        <f t="shared" si="126"/>
        <v/>
      </c>
    </row>
    <row r="7713" s="67" customFormat="1" customHeight="1" spans="7:7">
      <c r="G7713" s="262" t="str">
        <f t="shared" si="126"/>
        <v/>
      </c>
    </row>
    <row r="7714" s="67" customFormat="1" customHeight="1" spans="7:7">
      <c r="G7714" s="262" t="str">
        <f t="shared" si="126"/>
        <v/>
      </c>
    </row>
    <row r="7715" s="67" customFormat="1" customHeight="1" spans="7:7">
      <c r="G7715" s="262" t="str">
        <f t="shared" si="126"/>
        <v/>
      </c>
    </row>
    <row r="7716" s="67" customFormat="1" customHeight="1" spans="7:7">
      <c r="G7716" s="262" t="str">
        <f t="shared" si="126"/>
        <v/>
      </c>
    </row>
    <row r="7717" s="67" customFormat="1" customHeight="1" spans="7:7">
      <c r="G7717" s="262" t="str">
        <f t="shared" si="126"/>
        <v/>
      </c>
    </row>
    <row r="7718" s="67" customFormat="1" customHeight="1" spans="7:7">
      <c r="G7718" s="262" t="str">
        <f t="shared" si="126"/>
        <v/>
      </c>
    </row>
    <row r="7719" s="67" customFormat="1" customHeight="1" spans="7:7">
      <c r="G7719" s="262" t="str">
        <f t="shared" si="126"/>
        <v/>
      </c>
    </row>
    <row r="7720" s="67" customFormat="1" customHeight="1" spans="7:7">
      <c r="G7720" s="262" t="str">
        <f t="shared" si="126"/>
        <v/>
      </c>
    </row>
    <row r="7721" s="67" customFormat="1" customHeight="1" spans="7:7">
      <c r="G7721" s="262" t="str">
        <f t="shared" si="126"/>
        <v/>
      </c>
    </row>
    <row r="7722" s="67" customFormat="1" customHeight="1" spans="7:7">
      <c r="G7722" s="262" t="str">
        <f t="shared" si="126"/>
        <v/>
      </c>
    </row>
    <row r="7723" s="67" customFormat="1" customHeight="1" spans="7:7">
      <c r="G7723" s="262" t="str">
        <f t="shared" si="126"/>
        <v/>
      </c>
    </row>
    <row r="7724" s="67" customFormat="1" customHeight="1" spans="7:7">
      <c r="G7724" s="262" t="str">
        <f t="shared" si="126"/>
        <v/>
      </c>
    </row>
    <row r="7725" s="67" customFormat="1" customHeight="1" spans="7:7">
      <c r="G7725" s="262" t="str">
        <f t="shared" si="126"/>
        <v/>
      </c>
    </row>
    <row r="7726" s="67" customFormat="1" customHeight="1" spans="7:7">
      <c r="G7726" s="262" t="str">
        <f t="shared" si="126"/>
        <v/>
      </c>
    </row>
    <row r="7727" s="67" customFormat="1" customHeight="1" spans="7:7">
      <c r="G7727" s="262" t="str">
        <f t="shared" si="126"/>
        <v/>
      </c>
    </row>
    <row r="7728" s="67" customFormat="1" customHeight="1" spans="7:7">
      <c r="G7728" s="262" t="str">
        <f t="shared" si="126"/>
        <v/>
      </c>
    </row>
    <row r="7729" s="67" customFormat="1" customHeight="1" spans="7:7">
      <c r="G7729" s="262" t="str">
        <f t="shared" si="126"/>
        <v/>
      </c>
    </row>
    <row r="7730" s="67" customFormat="1" customHeight="1" spans="7:7">
      <c r="G7730" s="262" t="str">
        <f t="shared" si="126"/>
        <v/>
      </c>
    </row>
    <row r="7731" s="67" customFormat="1" customHeight="1" spans="7:7">
      <c r="G7731" s="262" t="str">
        <f t="shared" si="126"/>
        <v/>
      </c>
    </row>
    <row r="7732" s="67" customFormat="1" customHeight="1" spans="7:7">
      <c r="G7732" s="262" t="str">
        <f t="shared" si="126"/>
        <v/>
      </c>
    </row>
    <row r="7733" s="67" customFormat="1" customHeight="1" spans="7:7">
      <c r="G7733" s="262" t="str">
        <f t="shared" si="126"/>
        <v/>
      </c>
    </row>
    <row r="7734" s="67" customFormat="1" customHeight="1" spans="7:7">
      <c r="G7734" s="262" t="str">
        <f t="shared" si="126"/>
        <v/>
      </c>
    </row>
    <row r="7735" s="67" customFormat="1" customHeight="1" spans="7:7">
      <c r="G7735" s="262" t="str">
        <f t="shared" si="126"/>
        <v/>
      </c>
    </row>
    <row r="7736" s="67" customFormat="1" customHeight="1" spans="7:7">
      <c r="G7736" s="262" t="str">
        <f t="shared" si="126"/>
        <v/>
      </c>
    </row>
    <row r="7737" s="67" customFormat="1" customHeight="1" spans="7:7">
      <c r="G7737" s="262" t="str">
        <f t="shared" si="126"/>
        <v/>
      </c>
    </row>
    <row r="7738" s="67" customFormat="1" customHeight="1" spans="7:7">
      <c r="G7738" s="262" t="str">
        <f t="shared" si="126"/>
        <v/>
      </c>
    </row>
    <row r="7739" s="67" customFormat="1" customHeight="1" spans="7:7">
      <c r="G7739" s="262" t="str">
        <f t="shared" si="126"/>
        <v/>
      </c>
    </row>
    <row r="7740" s="67" customFormat="1" customHeight="1" spans="7:7">
      <c r="G7740" s="262" t="str">
        <f t="shared" si="126"/>
        <v/>
      </c>
    </row>
    <row r="7741" s="67" customFormat="1" customHeight="1" spans="7:7">
      <c r="G7741" s="262" t="str">
        <f t="shared" si="126"/>
        <v/>
      </c>
    </row>
    <row r="7742" s="67" customFormat="1" customHeight="1" spans="7:7">
      <c r="G7742" s="262" t="str">
        <f t="shared" si="126"/>
        <v/>
      </c>
    </row>
    <row r="7743" s="67" customFormat="1" customHeight="1" spans="7:7">
      <c r="G7743" s="262" t="str">
        <f t="shared" si="126"/>
        <v/>
      </c>
    </row>
    <row r="7744" s="67" customFormat="1" customHeight="1" spans="7:7">
      <c r="G7744" s="262" t="str">
        <f t="shared" si="126"/>
        <v/>
      </c>
    </row>
    <row r="7745" s="67" customFormat="1" customHeight="1" spans="7:7">
      <c r="G7745" s="262" t="str">
        <f t="shared" si="126"/>
        <v/>
      </c>
    </row>
    <row r="7746" s="67" customFormat="1" customHeight="1" spans="7:7">
      <c r="G7746" s="262" t="str">
        <f t="shared" ref="G7746:G7809" si="127">IF(H7746="","",IF(H7746=I7746,H7746,_xlfn.CONCAT(H7746,"-",I7746)))</f>
        <v/>
      </c>
    </row>
    <row r="7747" s="67" customFormat="1" customHeight="1" spans="7:7">
      <c r="G7747" s="262" t="str">
        <f t="shared" si="127"/>
        <v/>
      </c>
    </row>
    <row r="7748" s="67" customFormat="1" customHeight="1" spans="7:7">
      <c r="G7748" s="262" t="str">
        <f t="shared" si="127"/>
        <v/>
      </c>
    </row>
    <row r="7749" s="67" customFormat="1" customHeight="1" spans="7:7">
      <c r="G7749" s="262" t="str">
        <f t="shared" si="127"/>
        <v/>
      </c>
    </row>
    <row r="7750" s="67" customFormat="1" customHeight="1" spans="7:7">
      <c r="G7750" s="262" t="str">
        <f t="shared" si="127"/>
        <v/>
      </c>
    </row>
    <row r="7751" s="67" customFormat="1" customHeight="1" spans="7:7">
      <c r="G7751" s="262" t="str">
        <f t="shared" si="127"/>
        <v/>
      </c>
    </row>
    <row r="7752" s="67" customFormat="1" customHeight="1" spans="7:7">
      <c r="G7752" s="262" t="str">
        <f t="shared" si="127"/>
        <v/>
      </c>
    </row>
    <row r="7753" s="67" customFormat="1" customHeight="1" spans="7:7">
      <c r="G7753" s="262" t="str">
        <f t="shared" si="127"/>
        <v/>
      </c>
    </row>
    <row r="7754" s="67" customFormat="1" customHeight="1" spans="7:7">
      <c r="G7754" s="262" t="str">
        <f t="shared" si="127"/>
        <v/>
      </c>
    </row>
    <row r="7755" s="67" customFormat="1" customHeight="1" spans="7:7">
      <c r="G7755" s="262" t="str">
        <f t="shared" si="127"/>
        <v/>
      </c>
    </row>
    <row r="7756" s="67" customFormat="1" customHeight="1" spans="7:7">
      <c r="G7756" s="262" t="str">
        <f t="shared" si="127"/>
        <v/>
      </c>
    </row>
    <row r="7757" s="67" customFormat="1" customHeight="1" spans="7:7">
      <c r="G7757" s="262" t="str">
        <f t="shared" si="127"/>
        <v/>
      </c>
    </row>
    <row r="7758" s="67" customFormat="1" customHeight="1" spans="7:7">
      <c r="G7758" s="262" t="str">
        <f t="shared" si="127"/>
        <v/>
      </c>
    </row>
    <row r="7759" s="67" customFormat="1" customHeight="1" spans="7:7">
      <c r="G7759" s="262" t="str">
        <f t="shared" si="127"/>
        <v/>
      </c>
    </row>
    <row r="7760" s="67" customFormat="1" customHeight="1" spans="7:7">
      <c r="G7760" s="262" t="str">
        <f t="shared" si="127"/>
        <v/>
      </c>
    </row>
    <row r="7761" s="67" customFormat="1" customHeight="1" spans="7:7">
      <c r="G7761" s="262" t="str">
        <f t="shared" si="127"/>
        <v/>
      </c>
    </row>
    <row r="7762" s="67" customFormat="1" customHeight="1" spans="7:7">
      <c r="G7762" s="262" t="str">
        <f t="shared" si="127"/>
        <v/>
      </c>
    </row>
    <row r="7763" s="67" customFormat="1" customHeight="1" spans="7:7">
      <c r="G7763" s="262" t="str">
        <f t="shared" si="127"/>
        <v/>
      </c>
    </row>
    <row r="7764" s="67" customFormat="1" customHeight="1" spans="7:7">
      <c r="G7764" s="262" t="str">
        <f t="shared" si="127"/>
        <v/>
      </c>
    </row>
    <row r="7765" s="67" customFormat="1" customHeight="1" spans="7:7">
      <c r="G7765" s="262" t="str">
        <f t="shared" si="127"/>
        <v/>
      </c>
    </row>
    <row r="7766" s="67" customFormat="1" customHeight="1" spans="7:7">
      <c r="G7766" s="262" t="str">
        <f t="shared" si="127"/>
        <v/>
      </c>
    </row>
    <row r="7767" s="67" customFormat="1" customHeight="1" spans="7:7">
      <c r="G7767" s="262" t="str">
        <f t="shared" si="127"/>
        <v/>
      </c>
    </row>
    <row r="7768" s="67" customFormat="1" customHeight="1" spans="7:7">
      <c r="G7768" s="262" t="str">
        <f t="shared" si="127"/>
        <v/>
      </c>
    </row>
    <row r="7769" s="67" customFormat="1" customHeight="1" spans="7:7">
      <c r="G7769" s="262" t="str">
        <f t="shared" si="127"/>
        <v/>
      </c>
    </row>
    <row r="7770" s="67" customFormat="1" customHeight="1" spans="7:7">
      <c r="G7770" s="262" t="str">
        <f t="shared" si="127"/>
        <v/>
      </c>
    </row>
    <row r="7771" s="67" customFormat="1" customHeight="1" spans="7:7">
      <c r="G7771" s="262" t="str">
        <f t="shared" si="127"/>
        <v/>
      </c>
    </row>
    <row r="7772" s="67" customFormat="1" customHeight="1" spans="7:7">
      <c r="G7772" s="262" t="str">
        <f t="shared" si="127"/>
        <v/>
      </c>
    </row>
    <row r="7773" s="67" customFormat="1" customHeight="1" spans="7:7">
      <c r="G7773" s="262" t="str">
        <f t="shared" si="127"/>
        <v/>
      </c>
    </row>
    <row r="7774" s="67" customFormat="1" customHeight="1" spans="7:7">
      <c r="G7774" s="262" t="str">
        <f t="shared" si="127"/>
        <v/>
      </c>
    </row>
    <row r="7775" s="67" customFormat="1" customHeight="1" spans="7:7">
      <c r="G7775" s="262" t="str">
        <f t="shared" si="127"/>
        <v/>
      </c>
    </row>
    <row r="7776" s="67" customFormat="1" customHeight="1" spans="7:7">
      <c r="G7776" s="262" t="str">
        <f t="shared" si="127"/>
        <v/>
      </c>
    </row>
    <row r="7777" s="67" customFormat="1" customHeight="1" spans="7:7">
      <c r="G7777" s="262" t="str">
        <f t="shared" si="127"/>
        <v/>
      </c>
    </row>
    <row r="7778" s="67" customFormat="1" customHeight="1" spans="7:7">
      <c r="G7778" s="262" t="str">
        <f t="shared" si="127"/>
        <v/>
      </c>
    </row>
    <row r="7779" s="67" customFormat="1" customHeight="1" spans="7:7">
      <c r="G7779" s="262" t="str">
        <f t="shared" si="127"/>
        <v/>
      </c>
    </row>
    <row r="7780" s="67" customFormat="1" customHeight="1" spans="7:7">
      <c r="G7780" s="262" t="str">
        <f t="shared" si="127"/>
        <v/>
      </c>
    </row>
    <row r="7781" s="67" customFormat="1" customHeight="1" spans="7:7">
      <c r="G7781" s="262" t="str">
        <f t="shared" si="127"/>
        <v/>
      </c>
    </row>
    <row r="7782" s="67" customFormat="1" customHeight="1" spans="7:7">
      <c r="G7782" s="262" t="str">
        <f t="shared" si="127"/>
        <v/>
      </c>
    </row>
    <row r="7783" s="67" customFormat="1" customHeight="1" spans="7:7">
      <c r="G7783" s="262" t="str">
        <f t="shared" si="127"/>
        <v/>
      </c>
    </row>
    <row r="7784" s="67" customFormat="1" customHeight="1" spans="7:7">
      <c r="G7784" s="262" t="str">
        <f t="shared" si="127"/>
        <v/>
      </c>
    </row>
    <row r="7785" s="67" customFormat="1" customHeight="1" spans="7:7">
      <c r="G7785" s="262" t="str">
        <f t="shared" si="127"/>
        <v/>
      </c>
    </row>
    <row r="7786" s="67" customFormat="1" customHeight="1" spans="7:7">
      <c r="G7786" s="262" t="str">
        <f t="shared" si="127"/>
        <v/>
      </c>
    </row>
    <row r="7787" s="67" customFormat="1" customHeight="1" spans="7:7">
      <c r="G7787" s="262" t="str">
        <f t="shared" si="127"/>
        <v/>
      </c>
    </row>
    <row r="7788" s="67" customFormat="1" customHeight="1" spans="7:7">
      <c r="G7788" s="262" t="str">
        <f t="shared" si="127"/>
        <v/>
      </c>
    </row>
    <row r="7789" s="67" customFormat="1" customHeight="1" spans="7:7">
      <c r="G7789" s="262" t="str">
        <f t="shared" si="127"/>
        <v/>
      </c>
    </row>
    <row r="7790" s="67" customFormat="1" customHeight="1" spans="7:7">
      <c r="G7790" s="262" t="str">
        <f t="shared" si="127"/>
        <v/>
      </c>
    </row>
    <row r="7791" s="67" customFormat="1" customHeight="1" spans="7:7">
      <c r="G7791" s="262" t="str">
        <f t="shared" si="127"/>
        <v/>
      </c>
    </row>
    <row r="7792" s="67" customFormat="1" customHeight="1" spans="7:7">
      <c r="G7792" s="262" t="str">
        <f t="shared" si="127"/>
        <v/>
      </c>
    </row>
    <row r="7793" s="67" customFormat="1" customHeight="1" spans="7:7">
      <c r="G7793" s="262" t="str">
        <f t="shared" si="127"/>
        <v/>
      </c>
    </row>
    <row r="7794" s="67" customFormat="1" customHeight="1" spans="7:7">
      <c r="G7794" s="262" t="str">
        <f t="shared" si="127"/>
        <v/>
      </c>
    </row>
    <row r="7795" s="67" customFormat="1" customHeight="1" spans="7:7">
      <c r="G7795" s="262" t="str">
        <f t="shared" si="127"/>
        <v/>
      </c>
    </row>
    <row r="7796" s="67" customFormat="1" customHeight="1" spans="7:7">
      <c r="G7796" s="262" t="str">
        <f t="shared" si="127"/>
        <v/>
      </c>
    </row>
    <row r="7797" s="67" customFormat="1" customHeight="1" spans="7:7">
      <c r="G7797" s="262" t="str">
        <f t="shared" si="127"/>
        <v/>
      </c>
    </row>
    <row r="7798" s="67" customFormat="1" customHeight="1" spans="7:7">
      <c r="G7798" s="262" t="str">
        <f t="shared" si="127"/>
        <v/>
      </c>
    </row>
    <row r="7799" s="67" customFormat="1" customHeight="1" spans="7:7">
      <c r="G7799" s="262" t="str">
        <f t="shared" si="127"/>
        <v/>
      </c>
    </row>
    <row r="7800" s="67" customFormat="1" customHeight="1" spans="7:7">
      <c r="G7800" s="262" t="str">
        <f t="shared" si="127"/>
        <v/>
      </c>
    </row>
    <row r="7801" s="67" customFormat="1" customHeight="1" spans="7:7">
      <c r="G7801" s="262" t="str">
        <f t="shared" si="127"/>
        <v/>
      </c>
    </row>
    <row r="7802" s="67" customFormat="1" customHeight="1" spans="7:7">
      <c r="G7802" s="262" t="str">
        <f t="shared" si="127"/>
        <v/>
      </c>
    </row>
    <row r="7803" s="67" customFormat="1" customHeight="1" spans="7:7">
      <c r="G7803" s="262" t="str">
        <f t="shared" si="127"/>
        <v/>
      </c>
    </row>
    <row r="7804" s="67" customFormat="1" customHeight="1" spans="7:7">
      <c r="G7804" s="262" t="str">
        <f t="shared" si="127"/>
        <v/>
      </c>
    </row>
    <row r="7805" s="67" customFormat="1" customHeight="1" spans="7:7">
      <c r="G7805" s="262" t="str">
        <f t="shared" si="127"/>
        <v/>
      </c>
    </row>
    <row r="7806" s="67" customFormat="1" customHeight="1" spans="7:7">
      <c r="G7806" s="262" t="str">
        <f t="shared" si="127"/>
        <v/>
      </c>
    </row>
    <row r="7807" s="67" customFormat="1" customHeight="1" spans="7:7">
      <c r="G7807" s="262" t="str">
        <f t="shared" si="127"/>
        <v/>
      </c>
    </row>
    <row r="7808" s="67" customFormat="1" customHeight="1" spans="7:7">
      <c r="G7808" s="262" t="str">
        <f t="shared" si="127"/>
        <v/>
      </c>
    </row>
    <row r="7809" s="67" customFormat="1" customHeight="1" spans="7:7">
      <c r="G7809" s="262" t="str">
        <f t="shared" si="127"/>
        <v/>
      </c>
    </row>
    <row r="7810" s="67" customFormat="1" customHeight="1" spans="7:7">
      <c r="G7810" s="262" t="str">
        <f t="shared" ref="G7810:G7873" si="128">IF(H7810="","",IF(H7810=I7810,H7810,_xlfn.CONCAT(H7810,"-",I7810)))</f>
        <v/>
      </c>
    </row>
    <row r="7811" s="67" customFormat="1" customHeight="1" spans="7:7">
      <c r="G7811" s="262" t="str">
        <f t="shared" si="128"/>
        <v/>
      </c>
    </row>
    <row r="7812" s="67" customFormat="1" customHeight="1" spans="7:7">
      <c r="G7812" s="262" t="str">
        <f t="shared" si="128"/>
        <v/>
      </c>
    </row>
    <row r="7813" s="67" customFormat="1" customHeight="1" spans="7:7">
      <c r="G7813" s="262" t="str">
        <f t="shared" si="128"/>
        <v/>
      </c>
    </row>
    <row r="7814" s="67" customFormat="1" customHeight="1" spans="7:7">
      <c r="G7814" s="262" t="str">
        <f t="shared" si="128"/>
        <v/>
      </c>
    </row>
    <row r="7815" s="67" customFormat="1" customHeight="1" spans="7:7">
      <c r="G7815" s="262" t="str">
        <f t="shared" si="128"/>
        <v/>
      </c>
    </row>
    <row r="7816" s="67" customFormat="1" customHeight="1" spans="7:7">
      <c r="G7816" s="262" t="str">
        <f t="shared" si="128"/>
        <v/>
      </c>
    </row>
    <row r="7817" s="67" customFormat="1" customHeight="1" spans="7:7">
      <c r="G7817" s="262" t="str">
        <f t="shared" si="128"/>
        <v/>
      </c>
    </row>
    <row r="7818" s="67" customFormat="1" customHeight="1" spans="7:7">
      <c r="G7818" s="262" t="str">
        <f t="shared" si="128"/>
        <v/>
      </c>
    </row>
    <row r="7819" s="67" customFormat="1" customHeight="1" spans="7:7">
      <c r="G7819" s="262" t="str">
        <f t="shared" si="128"/>
        <v/>
      </c>
    </row>
    <row r="7820" s="67" customFormat="1" customHeight="1" spans="7:7">
      <c r="G7820" s="262" t="str">
        <f t="shared" si="128"/>
        <v/>
      </c>
    </row>
    <row r="7821" s="67" customFormat="1" customHeight="1" spans="7:7">
      <c r="G7821" s="262" t="str">
        <f t="shared" si="128"/>
        <v/>
      </c>
    </row>
    <row r="7822" s="67" customFormat="1" customHeight="1" spans="7:7">
      <c r="G7822" s="262" t="str">
        <f t="shared" si="128"/>
        <v/>
      </c>
    </row>
    <row r="7823" s="67" customFormat="1" customHeight="1" spans="7:7">
      <c r="G7823" s="262" t="str">
        <f t="shared" si="128"/>
        <v/>
      </c>
    </row>
    <row r="7824" s="67" customFormat="1" customHeight="1" spans="7:7">
      <c r="G7824" s="262" t="str">
        <f t="shared" si="128"/>
        <v/>
      </c>
    </row>
    <row r="7825" s="67" customFormat="1" customHeight="1" spans="7:7">
      <c r="G7825" s="262" t="str">
        <f t="shared" si="128"/>
        <v/>
      </c>
    </row>
    <row r="7826" s="67" customFormat="1" customHeight="1" spans="7:7">
      <c r="G7826" s="262" t="str">
        <f t="shared" si="128"/>
        <v/>
      </c>
    </row>
    <row r="7827" s="67" customFormat="1" customHeight="1" spans="7:7">
      <c r="G7827" s="262" t="str">
        <f t="shared" si="128"/>
        <v/>
      </c>
    </row>
    <row r="7828" s="67" customFormat="1" customHeight="1" spans="7:7">
      <c r="G7828" s="262" t="str">
        <f t="shared" si="128"/>
        <v/>
      </c>
    </row>
    <row r="7829" s="67" customFormat="1" customHeight="1" spans="7:7">
      <c r="G7829" s="262" t="str">
        <f t="shared" si="128"/>
        <v/>
      </c>
    </row>
    <row r="7830" s="67" customFormat="1" customHeight="1" spans="7:7">
      <c r="G7830" s="262" t="str">
        <f t="shared" si="128"/>
        <v/>
      </c>
    </row>
    <row r="7831" s="67" customFormat="1" customHeight="1" spans="7:7">
      <c r="G7831" s="262" t="str">
        <f t="shared" si="128"/>
        <v/>
      </c>
    </row>
    <row r="7832" s="67" customFormat="1" customHeight="1" spans="7:7">
      <c r="G7832" s="262" t="str">
        <f t="shared" si="128"/>
        <v/>
      </c>
    </row>
    <row r="7833" s="67" customFormat="1" customHeight="1" spans="7:7">
      <c r="G7833" s="262" t="str">
        <f t="shared" si="128"/>
        <v/>
      </c>
    </row>
    <row r="7834" s="67" customFormat="1" customHeight="1" spans="7:7">
      <c r="G7834" s="262" t="str">
        <f t="shared" si="128"/>
        <v/>
      </c>
    </row>
    <row r="7835" s="67" customFormat="1" customHeight="1" spans="7:7">
      <c r="G7835" s="262" t="str">
        <f t="shared" si="128"/>
        <v/>
      </c>
    </row>
    <row r="7836" s="67" customFormat="1" customHeight="1" spans="7:7">
      <c r="G7836" s="262" t="str">
        <f t="shared" si="128"/>
        <v/>
      </c>
    </row>
    <row r="7837" s="67" customFormat="1" customHeight="1" spans="7:7">
      <c r="G7837" s="262" t="str">
        <f t="shared" si="128"/>
        <v/>
      </c>
    </row>
    <row r="7838" s="67" customFormat="1" customHeight="1" spans="7:7">
      <c r="G7838" s="262" t="str">
        <f t="shared" si="128"/>
        <v/>
      </c>
    </row>
    <row r="7839" s="67" customFormat="1" customHeight="1" spans="7:7">
      <c r="G7839" s="262" t="str">
        <f t="shared" si="128"/>
        <v/>
      </c>
    </row>
    <row r="7840" s="67" customFormat="1" customHeight="1" spans="7:7">
      <c r="G7840" s="262" t="str">
        <f t="shared" si="128"/>
        <v/>
      </c>
    </row>
    <row r="7841" s="67" customFormat="1" customHeight="1" spans="7:7">
      <c r="G7841" s="262" t="str">
        <f t="shared" si="128"/>
        <v/>
      </c>
    </row>
    <row r="7842" s="67" customFormat="1" customHeight="1" spans="7:7">
      <c r="G7842" s="262" t="str">
        <f t="shared" si="128"/>
        <v/>
      </c>
    </row>
    <row r="7843" s="67" customFormat="1" customHeight="1" spans="7:7">
      <c r="G7843" s="262" t="str">
        <f t="shared" si="128"/>
        <v/>
      </c>
    </row>
    <row r="7844" s="67" customFormat="1" customHeight="1" spans="7:7">
      <c r="G7844" s="262" t="str">
        <f t="shared" si="128"/>
        <v/>
      </c>
    </row>
    <row r="7845" s="67" customFormat="1" customHeight="1" spans="7:7">
      <c r="G7845" s="262" t="str">
        <f t="shared" si="128"/>
        <v/>
      </c>
    </row>
    <row r="7846" s="67" customFormat="1" customHeight="1" spans="7:7">
      <c r="G7846" s="262" t="str">
        <f t="shared" si="128"/>
        <v/>
      </c>
    </row>
    <row r="7847" s="67" customFormat="1" customHeight="1" spans="7:7">
      <c r="G7847" s="262" t="str">
        <f t="shared" si="128"/>
        <v/>
      </c>
    </row>
    <row r="7848" s="67" customFormat="1" customHeight="1" spans="7:7">
      <c r="G7848" s="262" t="str">
        <f t="shared" si="128"/>
        <v/>
      </c>
    </row>
    <row r="7849" s="67" customFormat="1" customHeight="1" spans="7:7">
      <c r="G7849" s="262" t="str">
        <f t="shared" si="128"/>
        <v/>
      </c>
    </row>
    <row r="7850" s="67" customFormat="1" customHeight="1" spans="7:7">
      <c r="G7850" s="262" t="str">
        <f t="shared" si="128"/>
        <v/>
      </c>
    </row>
    <row r="7851" s="67" customFormat="1" customHeight="1" spans="7:7">
      <c r="G7851" s="262" t="str">
        <f t="shared" si="128"/>
        <v/>
      </c>
    </row>
    <row r="7852" s="67" customFormat="1" customHeight="1" spans="7:7">
      <c r="G7852" s="262" t="str">
        <f t="shared" si="128"/>
        <v/>
      </c>
    </row>
    <row r="7853" s="67" customFormat="1" customHeight="1" spans="7:7">
      <c r="G7853" s="262" t="str">
        <f t="shared" si="128"/>
        <v/>
      </c>
    </row>
    <row r="7854" s="67" customFormat="1" customHeight="1" spans="7:7">
      <c r="G7854" s="262" t="str">
        <f t="shared" si="128"/>
        <v/>
      </c>
    </row>
    <row r="7855" s="67" customFormat="1" customHeight="1" spans="7:7">
      <c r="G7855" s="262" t="str">
        <f t="shared" si="128"/>
        <v/>
      </c>
    </row>
    <row r="7856" s="67" customFormat="1" customHeight="1" spans="7:7">
      <c r="G7856" s="262" t="str">
        <f t="shared" si="128"/>
        <v/>
      </c>
    </row>
    <row r="7857" s="67" customFormat="1" customHeight="1" spans="7:7">
      <c r="G7857" s="262" t="str">
        <f t="shared" si="128"/>
        <v/>
      </c>
    </row>
    <row r="7858" s="67" customFormat="1" customHeight="1" spans="7:7">
      <c r="G7858" s="262" t="str">
        <f t="shared" si="128"/>
        <v/>
      </c>
    </row>
    <row r="7859" s="67" customFormat="1" customHeight="1" spans="7:7">
      <c r="G7859" s="262" t="str">
        <f t="shared" si="128"/>
        <v/>
      </c>
    </row>
    <row r="7860" s="67" customFormat="1" customHeight="1" spans="7:7">
      <c r="G7860" s="262" t="str">
        <f t="shared" si="128"/>
        <v/>
      </c>
    </row>
    <row r="7861" s="67" customFormat="1" customHeight="1" spans="7:7">
      <c r="G7861" s="262" t="str">
        <f t="shared" si="128"/>
        <v/>
      </c>
    </row>
    <row r="7862" s="67" customFormat="1" customHeight="1" spans="7:7">
      <c r="G7862" s="262" t="str">
        <f t="shared" si="128"/>
        <v/>
      </c>
    </row>
    <row r="7863" s="67" customFormat="1" customHeight="1" spans="7:7">
      <c r="G7863" s="262" t="str">
        <f t="shared" si="128"/>
        <v/>
      </c>
    </row>
    <row r="7864" s="67" customFormat="1" customHeight="1" spans="7:7">
      <c r="G7864" s="262" t="str">
        <f t="shared" si="128"/>
        <v/>
      </c>
    </row>
    <row r="7865" s="67" customFormat="1" customHeight="1" spans="7:7">
      <c r="G7865" s="262" t="str">
        <f t="shared" si="128"/>
        <v/>
      </c>
    </row>
    <row r="7866" s="67" customFormat="1" customHeight="1" spans="7:7">
      <c r="G7866" s="262" t="str">
        <f t="shared" si="128"/>
        <v/>
      </c>
    </row>
    <row r="7867" s="67" customFormat="1" customHeight="1" spans="7:7">
      <c r="G7867" s="262" t="str">
        <f t="shared" si="128"/>
        <v/>
      </c>
    </row>
    <row r="7868" s="67" customFormat="1" customHeight="1" spans="7:7">
      <c r="G7868" s="262" t="str">
        <f t="shared" si="128"/>
        <v/>
      </c>
    </row>
    <row r="7869" s="67" customFormat="1" customHeight="1" spans="7:7">
      <c r="G7869" s="262" t="str">
        <f t="shared" si="128"/>
        <v/>
      </c>
    </row>
    <row r="7870" s="67" customFormat="1" customHeight="1" spans="7:7">
      <c r="G7870" s="262" t="str">
        <f t="shared" si="128"/>
        <v/>
      </c>
    </row>
    <row r="7871" s="67" customFormat="1" customHeight="1" spans="7:7">
      <c r="G7871" s="262" t="str">
        <f t="shared" si="128"/>
        <v/>
      </c>
    </row>
    <row r="7872" s="67" customFormat="1" customHeight="1" spans="7:7">
      <c r="G7872" s="262" t="str">
        <f t="shared" si="128"/>
        <v/>
      </c>
    </row>
    <row r="7873" s="67" customFormat="1" customHeight="1" spans="7:7">
      <c r="G7873" s="262" t="str">
        <f t="shared" si="128"/>
        <v/>
      </c>
    </row>
    <row r="7874" s="67" customFormat="1" customHeight="1" spans="7:7">
      <c r="G7874" s="262" t="str">
        <f t="shared" ref="G7874:G7937" si="129">IF(H7874="","",IF(H7874=I7874,H7874,_xlfn.CONCAT(H7874,"-",I7874)))</f>
        <v/>
      </c>
    </row>
    <row r="7875" s="67" customFormat="1" customHeight="1" spans="7:7">
      <c r="G7875" s="262" t="str">
        <f t="shared" si="129"/>
        <v/>
      </c>
    </row>
    <row r="7876" s="67" customFormat="1" customHeight="1" spans="7:7">
      <c r="G7876" s="262" t="str">
        <f t="shared" si="129"/>
        <v/>
      </c>
    </row>
    <row r="7877" s="67" customFormat="1" customHeight="1" spans="7:7">
      <c r="G7877" s="262" t="str">
        <f t="shared" si="129"/>
        <v/>
      </c>
    </row>
    <row r="7878" s="67" customFormat="1" customHeight="1" spans="7:7">
      <c r="G7878" s="262" t="str">
        <f t="shared" si="129"/>
        <v/>
      </c>
    </row>
    <row r="7879" s="67" customFormat="1" customHeight="1" spans="7:7">
      <c r="G7879" s="262" t="str">
        <f t="shared" si="129"/>
        <v/>
      </c>
    </row>
    <row r="7880" s="67" customFormat="1" customHeight="1" spans="7:7">
      <c r="G7880" s="262" t="str">
        <f t="shared" si="129"/>
        <v/>
      </c>
    </row>
    <row r="7881" s="67" customFormat="1" customHeight="1" spans="7:7">
      <c r="G7881" s="262" t="str">
        <f t="shared" si="129"/>
        <v/>
      </c>
    </row>
    <row r="7882" s="67" customFormat="1" customHeight="1" spans="7:7">
      <c r="G7882" s="262" t="str">
        <f t="shared" si="129"/>
        <v/>
      </c>
    </row>
    <row r="7883" s="67" customFormat="1" customHeight="1" spans="7:7">
      <c r="G7883" s="262" t="str">
        <f t="shared" si="129"/>
        <v/>
      </c>
    </row>
    <row r="7884" s="67" customFormat="1" customHeight="1" spans="7:7">
      <c r="G7884" s="262" t="str">
        <f t="shared" si="129"/>
        <v/>
      </c>
    </row>
    <row r="7885" s="67" customFormat="1" customHeight="1" spans="7:7">
      <c r="G7885" s="262" t="str">
        <f t="shared" si="129"/>
        <v/>
      </c>
    </row>
    <row r="7886" s="67" customFormat="1" customHeight="1" spans="7:7">
      <c r="G7886" s="262" t="str">
        <f t="shared" si="129"/>
        <v/>
      </c>
    </row>
    <row r="7887" s="67" customFormat="1" customHeight="1" spans="7:7">
      <c r="G7887" s="262" t="str">
        <f t="shared" si="129"/>
        <v/>
      </c>
    </row>
    <row r="7888" s="67" customFormat="1" customHeight="1" spans="7:7">
      <c r="G7888" s="262" t="str">
        <f t="shared" si="129"/>
        <v/>
      </c>
    </row>
    <row r="7889" s="67" customFormat="1" customHeight="1" spans="7:7">
      <c r="G7889" s="262" t="str">
        <f t="shared" si="129"/>
        <v/>
      </c>
    </row>
    <row r="7890" s="67" customFormat="1" customHeight="1" spans="7:7">
      <c r="G7890" s="262" t="str">
        <f t="shared" si="129"/>
        <v/>
      </c>
    </row>
    <row r="7891" s="67" customFormat="1" customHeight="1" spans="7:7">
      <c r="G7891" s="262" t="str">
        <f t="shared" si="129"/>
        <v/>
      </c>
    </row>
    <row r="7892" s="67" customFormat="1" customHeight="1" spans="7:7">
      <c r="G7892" s="262" t="str">
        <f t="shared" si="129"/>
        <v/>
      </c>
    </row>
    <row r="7893" s="67" customFormat="1" customHeight="1" spans="7:7">
      <c r="G7893" s="262" t="str">
        <f t="shared" si="129"/>
        <v/>
      </c>
    </row>
    <row r="7894" s="67" customFormat="1" customHeight="1" spans="7:7">
      <c r="G7894" s="262" t="str">
        <f t="shared" si="129"/>
        <v/>
      </c>
    </row>
    <row r="7895" s="67" customFormat="1" customHeight="1" spans="7:7">
      <c r="G7895" s="262" t="str">
        <f t="shared" si="129"/>
        <v/>
      </c>
    </row>
    <row r="7896" s="67" customFormat="1" customHeight="1" spans="7:7">
      <c r="G7896" s="262" t="str">
        <f t="shared" si="129"/>
        <v/>
      </c>
    </row>
    <row r="7897" s="67" customFormat="1" customHeight="1" spans="7:7">
      <c r="G7897" s="262" t="str">
        <f t="shared" si="129"/>
        <v/>
      </c>
    </row>
    <row r="7898" s="67" customFormat="1" customHeight="1" spans="7:7">
      <c r="G7898" s="262" t="str">
        <f t="shared" si="129"/>
        <v/>
      </c>
    </row>
    <row r="7899" s="67" customFormat="1" customHeight="1" spans="7:7">
      <c r="G7899" s="262" t="str">
        <f t="shared" si="129"/>
        <v/>
      </c>
    </row>
    <row r="7900" s="67" customFormat="1" customHeight="1" spans="7:7">
      <c r="G7900" s="262" t="str">
        <f t="shared" si="129"/>
        <v/>
      </c>
    </row>
    <row r="7901" s="67" customFormat="1" customHeight="1" spans="7:7">
      <c r="G7901" s="262" t="str">
        <f t="shared" si="129"/>
        <v/>
      </c>
    </row>
    <row r="7902" s="67" customFormat="1" customHeight="1" spans="7:7">
      <c r="G7902" s="262" t="str">
        <f t="shared" si="129"/>
        <v/>
      </c>
    </row>
    <row r="7903" s="67" customFormat="1" customHeight="1" spans="7:7">
      <c r="G7903" s="262" t="str">
        <f t="shared" si="129"/>
        <v/>
      </c>
    </row>
    <row r="7904" s="67" customFormat="1" customHeight="1" spans="7:7">
      <c r="G7904" s="262" t="str">
        <f t="shared" si="129"/>
        <v/>
      </c>
    </row>
    <row r="7905" s="67" customFormat="1" customHeight="1" spans="7:7">
      <c r="G7905" s="262" t="str">
        <f t="shared" si="129"/>
        <v/>
      </c>
    </row>
    <row r="7906" s="67" customFormat="1" customHeight="1" spans="7:7">
      <c r="G7906" s="262" t="str">
        <f t="shared" si="129"/>
        <v/>
      </c>
    </row>
    <row r="7907" s="67" customFormat="1" customHeight="1" spans="7:7">
      <c r="G7907" s="262" t="str">
        <f t="shared" si="129"/>
        <v/>
      </c>
    </row>
    <row r="7908" s="67" customFormat="1" customHeight="1" spans="7:7">
      <c r="G7908" s="262" t="str">
        <f t="shared" si="129"/>
        <v/>
      </c>
    </row>
    <row r="7909" s="67" customFormat="1" customHeight="1" spans="7:7">
      <c r="G7909" s="262" t="str">
        <f t="shared" si="129"/>
        <v/>
      </c>
    </row>
    <row r="7910" s="67" customFormat="1" customHeight="1" spans="7:7">
      <c r="G7910" s="262" t="str">
        <f t="shared" si="129"/>
        <v/>
      </c>
    </row>
    <row r="7911" s="67" customFormat="1" customHeight="1" spans="7:7">
      <c r="G7911" s="262" t="str">
        <f t="shared" si="129"/>
        <v/>
      </c>
    </row>
    <row r="7912" s="67" customFormat="1" customHeight="1" spans="7:7">
      <c r="G7912" s="262" t="str">
        <f t="shared" si="129"/>
        <v/>
      </c>
    </row>
    <row r="7913" s="67" customFormat="1" customHeight="1" spans="7:7">
      <c r="G7913" s="262" t="str">
        <f t="shared" si="129"/>
        <v/>
      </c>
    </row>
    <row r="7914" s="67" customFormat="1" customHeight="1" spans="7:7">
      <c r="G7914" s="262" t="str">
        <f t="shared" si="129"/>
        <v/>
      </c>
    </row>
    <row r="7915" s="67" customFormat="1" customHeight="1" spans="7:7">
      <c r="G7915" s="262" t="str">
        <f t="shared" si="129"/>
        <v/>
      </c>
    </row>
    <row r="7916" s="67" customFormat="1" customHeight="1" spans="7:7">
      <c r="G7916" s="262" t="str">
        <f t="shared" si="129"/>
        <v/>
      </c>
    </row>
    <row r="7917" s="67" customFormat="1" customHeight="1" spans="7:7">
      <c r="G7917" s="262" t="str">
        <f t="shared" si="129"/>
        <v/>
      </c>
    </row>
    <row r="7918" s="67" customFormat="1" customHeight="1" spans="7:7">
      <c r="G7918" s="262" t="str">
        <f t="shared" si="129"/>
        <v/>
      </c>
    </row>
    <row r="7919" s="67" customFormat="1" customHeight="1" spans="7:7">
      <c r="G7919" s="262" t="str">
        <f t="shared" si="129"/>
        <v/>
      </c>
    </row>
    <row r="7920" s="67" customFormat="1" customHeight="1" spans="7:7">
      <c r="G7920" s="262" t="str">
        <f t="shared" si="129"/>
        <v/>
      </c>
    </row>
    <row r="7921" s="67" customFormat="1" customHeight="1" spans="7:7">
      <c r="G7921" s="262" t="str">
        <f t="shared" si="129"/>
        <v/>
      </c>
    </row>
    <row r="7922" s="67" customFormat="1" customHeight="1" spans="7:7">
      <c r="G7922" s="262" t="str">
        <f t="shared" si="129"/>
        <v/>
      </c>
    </row>
    <row r="7923" s="67" customFormat="1" customHeight="1" spans="7:7">
      <c r="G7923" s="262" t="str">
        <f t="shared" si="129"/>
        <v/>
      </c>
    </row>
    <row r="7924" s="67" customFormat="1" customHeight="1" spans="7:7">
      <c r="G7924" s="262" t="str">
        <f t="shared" si="129"/>
        <v/>
      </c>
    </row>
    <row r="7925" s="67" customFormat="1" customHeight="1" spans="7:7">
      <c r="G7925" s="262" t="str">
        <f t="shared" si="129"/>
        <v/>
      </c>
    </row>
    <row r="7926" s="67" customFormat="1" customHeight="1" spans="7:7">
      <c r="G7926" s="262" t="str">
        <f t="shared" si="129"/>
        <v/>
      </c>
    </row>
    <row r="7927" s="67" customFormat="1" customHeight="1" spans="7:7">
      <c r="G7927" s="262" t="str">
        <f t="shared" si="129"/>
        <v/>
      </c>
    </row>
    <row r="7928" s="67" customFormat="1" customHeight="1" spans="7:7">
      <c r="G7928" s="262" t="str">
        <f t="shared" si="129"/>
        <v/>
      </c>
    </row>
    <row r="7929" s="67" customFormat="1" customHeight="1" spans="7:7">
      <c r="G7929" s="262" t="str">
        <f t="shared" si="129"/>
        <v/>
      </c>
    </row>
    <row r="7930" s="67" customFormat="1" customHeight="1" spans="7:7">
      <c r="G7930" s="262" t="str">
        <f t="shared" si="129"/>
        <v/>
      </c>
    </row>
    <row r="7931" s="67" customFormat="1" customHeight="1" spans="7:7">
      <c r="G7931" s="262" t="str">
        <f t="shared" si="129"/>
        <v/>
      </c>
    </row>
    <row r="7932" s="67" customFormat="1" customHeight="1" spans="7:7">
      <c r="G7932" s="262" t="str">
        <f t="shared" si="129"/>
        <v/>
      </c>
    </row>
    <row r="7933" s="67" customFormat="1" customHeight="1" spans="7:7">
      <c r="G7933" s="262" t="str">
        <f t="shared" si="129"/>
        <v/>
      </c>
    </row>
    <row r="7934" s="67" customFormat="1" customHeight="1" spans="7:7">
      <c r="G7934" s="262" t="str">
        <f t="shared" si="129"/>
        <v/>
      </c>
    </row>
    <row r="7935" s="67" customFormat="1" customHeight="1" spans="7:7">
      <c r="G7935" s="262" t="str">
        <f t="shared" si="129"/>
        <v/>
      </c>
    </row>
    <row r="7936" s="67" customFormat="1" customHeight="1" spans="7:7">
      <c r="G7936" s="262" t="str">
        <f t="shared" si="129"/>
        <v/>
      </c>
    </row>
    <row r="7937" s="67" customFormat="1" customHeight="1" spans="7:7">
      <c r="G7937" s="262" t="str">
        <f t="shared" si="129"/>
        <v/>
      </c>
    </row>
    <row r="7938" s="67" customFormat="1" customHeight="1" spans="7:7">
      <c r="G7938" s="262" t="str">
        <f t="shared" ref="G7938:G8001" si="130">IF(H7938="","",IF(H7938=I7938,H7938,_xlfn.CONCAT(H7938,"-",I7938)))</f>
        <v/>
      </c>
    </row>
    <row r="7939" s="67" customFormat="1" customHeight="1" spans="7:7">
      <c r="G7939" s="262" t="str">
        <f t="shared" si="130"/>
        <v/>
      </c>
    </row>
    <row r="7940" s="67" customFormat="1" customHeight="1" spans="7:7">
      <c r="G7940" s="262" t="str">
        <f t="shared" si="130"/>
        <v/>
      </c>
    </row>
    <row r="7941" s="67" customFormat="1" customHeight="1" spans="7:7">
      <c r="G7941" s="262" t="str">
        <f t="shared" si="130"/>
        <v/>
      </c>
    </row>
    <row r="7942" s="67" customFormat="1" customHeight="1" spans="7:7">
      <c r="G7942" s="262" t="str">
        <f t="shared" si="130"/>
        <v/>
      </c>
    </row>
    <row r="7943" s="67" customFormat="1" customHeight="1" spans="7:7">
      <c r="G7943" s="262" t="str">
        <f t="shared" si="130"/>
        <v/>
      </c>
    </row>
    <row r="7944" s="67" customFormat="1" customHeight="1" spans="7:7">
      <c r="G7944" s="262" t="str">
        <f t="shared" si="130"/>
        <v/>
      </c>
    </row>
    <row r="7945" s="67" customFormat="1" customHeight="1" spans="7:7">
      <c r="G7945" s="262" t="str">
        <f t="shared" si="130"/>
        <v/>
      </c>
    </row>
    <row r="7946" s="67" customFormat="1" customHeight="1" spans="7:7">
      <c r="G7946" s="262" t="str">
        <f t="shared" si="130"/>
        <v/>
      </c>
    </row>
    <row r="7947" s="67" customFormat="1" customHeight="1" spans="7:7">
      <c r="G7947" s="262" t="str">
        <f t="shared" si="130"/>
        <v/>
      </c>
    </row>
    <row r="7948" s="67" customFormat="1" customHeight="1" spans="7:7">
      <c r="G7948" s="262" t="str">
        <f t="shared" si="130"/>
        <v/>
      </c>
    </row>
    <row r="7949" s="67" customFormat="1" customHeight="1" spans="7:7">
      <c r="G7949" s="262" t="str">
        <f t="shared" si="130"/>
        <v/>
      </c>
    </row>
    <row r="7950" s="67" customFormat="1" customHeight="1" spans="7:7">
      <c r="G7950" s="262" t="str">
        <f t="shared" si="130"/>
        <v/>
      </c>
    </row>
    <row r="7951" s="67" customFormat="1" customHeight="1" spans="7:7">
      <c r="G7951" s="262" t="str">
        <f t="shared" si="130"/>
        <v/>
      </c>
    </row>
    <row r="7952" s="67" customFormat="1" customHeight="1" spans="7:7">
      <c r="G7952" s="262" t="str">
        <f t="shared" si="130"/>
        <v/>
      </c>
    </row>
    <row r="7953" s="67" customFormat="1" customHeight="1" spans="7:7">
      <c r="G7953" s="262" t="str">
        <f t="shared" si="130"/>
        <v/>
      </c>
    </row>
    <row r="7954" s="67" customFormat="1" customHeight="1" spans="7:7">
      <c r="G7954" s="262" t="str">
        <f t="shared" si="130"/>
        <v/>
      </c>
    </row>
    <row r="7955" s="67" customFormat="1" customHeight="1" spans="7:7">
      <c r="G7955" s="262" t="str">
        <f t="shared" si="130"/>
        <v/>
      </c>
    </row>
    <row r="7956" s="67" customFormat="1" customHeight="1" spans="7:7">
      <c r="G7956" s="262" t="str">
        <f t="shared" si="130"/>
        <v/>
      </c>
    </row>
    <row r="7957" s="67" customFormat="1" customHeight="1" spans="7:7">
      <c r="G7957" s="262" t="str">
        <f t="shared" si="130"/>
        <v/>
      </c>
    </row>
    <row r="7958" s="67" customFormat="1" customHeight="1" spans="7:7">
      <c r="G7958" s="262" t="str">
        <f t="shared" si="130"/>
        <v/>
      </c>
    </row>
    <row r="7959" s="67" customFormat="1" customHeight="1" spans="7:7">
      <c r="G7959" s="262" t="str">
        <f t="shared" si="130"/>
        <v/>
      </c>
    </row>
    <row r="7960" s="67" customFormat="1" customHeight="1" spans="7:7">
      <c r="G7960" s="262" t="str">
        <f t="shared" si="130"/>
        <v/>
      </c>
    </row>
    <row r="7961" s="67" customFormat="1" customHeight="1" spans="7:7">
      <c r="G7961" s="262" t="str">
        <f t="shared" si="130"/>
        <v/>
      </c>
    </row>
    <row r="7962" s="67" customFormat="1" customHeight="1" spans="7:7">
      <c r="G7962" s="262" t="str">
        <f t="shared" si="130"/>
        <v/>
      </c>
    </row>
    <row r="7963" s="67" customFormat="1" customHeight="1" spans="7:7">
      <c r="G7963" s="262" t="str">
        <f t="shared" si="130"/>
        <v/>
      </c>
    </row>
    <row r="7964" s="67" customFormat="1" customHeight="1" spans="7:7">
      <c r="G7964" s="262" t="str">
        <f t="shared" si="130"/>
        <v/>
      </c>
    </row>
    <row r="7965" s="67" customFormat="1" customHeight="1" spans="7:7">
      <c r="G7965" s="262" t="str">
        <f t="shared" si="130"/>
        <v/>
      </c>
    </row>
    <row r="7966" s="67" customFormat="1" customHeight="1" spans="7:7">
      <c r="G7966" s="262" t="str">
        <f t="shared" si="130"/>
        <v/>
      </c>
    </row>
    <row r="7967" s="67" customFormat="1" customHeight="1" spans="7:7">
      <c r="G7967" s="262" t="str">
        <f t="shared" si="130"/>
        <v/>
      </c>
    </row>
    <row r="7968" s="67" customFormat="1" customHeight="1" spans="7:7">
      <c r="G7968" s="262" t="str">
        <f t="shared" si="130"/>
        <v/>
      </c>
    </row>
    <row r="7969" s="67" customFormat="1" customHeight="1" spans="7:7">
      <c r="G7969" s="262" t="str">
        <f t="shared" si="130"/>
        <v/>
      </c>
    </row>
    <row r="7970" s="67" customFormat="1" customHeight="1" spans="7:7">
      <c r="G7970" s="262" t="str">
        <f t="shared" si="130"/>
        <v/>
      </c>
    </row>
    <row r="7971" s="67" customFormat="1" customHeight="1" spans="7:7">
      <c r="G7971" s="262" t="str">
        <f t="shared" si="130"/>
        <v/>
      </c>
    </row>
    <row r="7972" s="67" customFormat="1" customHeight="1" spans="7:7">
      <c r="G7972" s="262" t="str">
        <f t="shared" si="130"/>
        <v/>
      </c>
    </row>
    <row r="7973" s="67" customFormat="1" customHeight="1" spans="7:7">
      <c r="G7973" s="262" t="str">
        <f t="shared" si="130"/>
        <v/>
      </c>
    </row>
    <row r="7974" s="67" customFormat="1" customHeight="1" spans="7:7">
      <c r="G7974" s="262" t="str">
        <f t="shared" si="130"/>
        <v/>
      </c>
    </row>
    <row r="7975" s="67" customFormat="1" customHeight="1" spans="7:7">
      <c r="G7975" s="262" t="str">
        <f t="shared" si="130"/>
        <v/>
      </c>
    </row>
    <row r="7976" s="67" customFormat="1" customHeight="1" spans="7:7">
      <c r="G7976" s="262" t="str">
        <f t="shared" si="130"/>
        <v/>
      </c>
    </row>
    <row r="7977" s="67" customFormat="1" customHeight="1" spans="7:7">
      <c r="G7977" s="262" t="str">
        <f t="shared" si="130"/>
        <v/>
      </c>
    </row>
    <row r="7978" s="67" customFormat="1" customHeight="1" spans="7:7">
      <c r="G7978" s="262" t="str">
        <f t="shared" si="130"/>
        <v/>
      </c>
    </row>
    <row r="7979" s="67" customFormat="1" customHeight="1" spans="7:7">
      <c r="G7979" s="262" t="str">
        <f t="shared" si="130"/>
        <v/>
      </c>
    </row>
    <row r="7980" s="67" customFormat="1" customHeight="1" spans="7:7">
      <c r="G7980" s="262" t="str">
        <f t="shared" si="130"/>
        <v/>
      </c>
    </row>
    <row r="7981" s="67" customFormat="1" customHeight="1" spans="7:7">
      <c r="G7981" s="262" t="str">
        <f t="shared" si="130"/>
        <v/>
      </c>
    </row>
    <row r="7982" s="67" customFormat="1" customHeight="1" spans="7:7">
      <c r="G7982" s="262" t="str">
        <f t="shared" si="130"/>
        <v/>
      </c>
    </row>
    <row r="7983" s="67" customFormat="1" customHeight="1" spans="7:7">
      <c r="G7983" s="262" t="str">
        <f t="shared" si="130"/>
        <v/>
      </c>
    </row>
    <row r="7984" s="67" customFormat="1" customHeight="1" spans="7:7">
      <c r="G7984" s="262" t="str">
        <f t="shared" si="130"/>
        <v/>
      </c>
    </row>
    <row r="7985" s="67" customFormat="1" customHeight="1" spans="7:7">
      <c r="G7985" s="262" t="str">
        <f t="shared" si="130"/>
        <v/>
      </c>
    </row>
    <row r="7986" s="67" customFormat="1" customHeight="1" spans="7:7">
      <c r="G7986" s="262" t="str">
        <f t="shared" si="130"/>
        <v/>
      </c>
    </row>
    <row r="7987" s="67" customFormat="1" customHeight="1" spans="7:7">
      <c r="G7987" s="262" t="str">
        <f t="shared" si="130"/>
        <v/>
      </c>
    </row>
    <row r="7988" s="67" customFormat="1" customHeight="1" spans="7:7">
      <c r="G7988" s="262" t="str">
        <f t="shared" si="130"/>
        <v/>
      </c>
    </row>
    <row r="7989" s="67" customFormat="1" customHeight="1" spans="7:7">
      <c r="G7989" s="262" t="str">
        <f t="shared" si="130"/>
        <v/>
      </c>
    </row>
    <row r="7990" s="67" customFormat="1" customHeight="1" spans="7:7">
      <c r="G7990" s="262" t="str">
        <f t="shared" si="130"/>
        <v/>
      </c>
    </row>
    <row r="7991" s="67" customFormat="1" customHeight="1" spans="7:7">
      <c r="G7991" s="262" t="str">
        <f t="shared" si="130"/>
        <v/>
      </c>
    </row>
    <row r="7992" s="67" customFormat="1" customHeight="1" spans="7:7">
      <c r="G7992" s="262" t="str">
        <f t="shared" si="130"/>
        <v/>
      </c>
    </row>
    <row r="7993" s="67" customFormat="1" customHeight="1" spans="7:7">
      <c r="G7993" s="262" t="str">
        <f t="shared" si="130"/>
        <v/>
      </c>
    </row>
    <row r="7994" s="67" customFormat="1" customHeight="1" spans="7:7">
      <c r="G7994" s="262" t="str">
        <f t="shared" si="130"/>
        <v/>
      </c>
    </row>
    <row r="7995" s="67" customFormat="1" customHeight="1" spans="7:7">
      <c r="G7995" s="262" t="str">
        <f t="shared" si="130"/>
        <v/>
      </c>
    </row>
    <row r="7996" s="67" customFormat="1" customHeight="1" spans="7:7">
      <c r="G7996" s="262" t="str">
        <f t="shared" si="130"/>
        <v/>
      </c>
    </row>
    <row r="7997" s="67" customFormat="1" customHeight="1" spans="7:7">
      <c r="G7997" s="262" t="str">
        <f t="shared" si="130"/>
        <v/>
      </c>
    </row>
    <row r="7998" s="67" customFormat="1" customHeight="1" spans="7:7">
      <c r="G7998" s="262" t="str">
        <f t="shared" si="130"/>
        <v/>
      </c>
    </row>
    <row r="7999" s="67" customFormat="1" customHeight="1" spans="7:7">
      <c r="G7999" s="262" t="str">
        <f t="shared" si="130"/>
        <v/>
      </c>
    </row>
    <row r="8000" s="67" customFormat="1" customHeight="1" spans="7:7">
      <c r="G8000" s="262" t="str">
        <f t="shared" si="130"/>
        <v/>
      </c>
    </row>
    <row r="8001" s="67" customFormat="1" customHeight="1" spans="7:7">
      <c r="G8001" s="262" t="str">
        <f t="shared" si="130"/>
        <v/>
      </c>
    </row>
    <row r="8002" s="67" customFormat="1" customHeight="1" spans="7:7">
      <c r="G8002" s="262" t="str">
        <f t="shared" ref="G8002:G8065" si="131">IF(H8002="","",IF(H8002=I8002,H8002,_xlfn.CONCAT(H8002,"-",I8002)))</f>
        <v/>
      </c>
    </row>
    <row r="8003" s="67" customFormat="1" customHeight="1" spans="7:7">
      <c r="G8003" s="262" t="str">
        <f t="shared" si="131"/>
        <v/>
      </c>
    </row>
    <row r="8004" s="67" customFormat="1" customHeight="1" spans="7:7">
      <c r="G8004" s="262" t="str">
        <f t="shared" si="131"/>
        <v/>
      </c>
    </row>
    <row r="8005" s="67" customFormat="1" customHeight="1" spans="7:7">
      <c r="G8005" s="262" t="str">
        <f t="shared" si="131"/>
        <v/>
      </c>
    </row>
    <row r="8006" s="67" customFormat="1" customHeight="1" spans="7:7">
      <c r="G8006" s="262" t="str">
        <f t="shared" si="131"/>
        <v/>
      </c>
    </row>
    <row r="8007" s="67" customFormat="1" customHeight="1" spans="7:7">
      <c r="G8007" s="262" t="str">
        <f t="shared" si="131"/>
        <v/>
      </c>
    </row>
    <row r="8008" s="67" customFormat="1" customHeight="1" spans="7:7">
      <c r="G8008" s="262" t="str">
        <f t="shared" si="131"/>
        <v/>
      </c>
    </row>
    <row r="8009" s="67" customFormat="1" customHeight="1" spans="7:7">
      <c r="G8009" s="262" t="str">
        <f t="shared" si="131"/>
        <v/>
      </c>
    </row>
    <row r="8010" s="67" customFormat="1" customHeight="1" spans="7:7">
      <c r="G8010" s="262" t="str">
        <f t="shared" si="131"/>
        <v/>
      </c>
    </row>
    <row r="8011" s="67" customFormat="1" customHeight="1" spans="7:7">
      <c r="G8011" s="262" t="str">
        <f t="shared" si="131"/>
        <v/>
      </c>
    </row>
    <row r="8012" s="67" customFormat="1" customHeight="1" spans="7:7">
      <c r="G8012" s="262" t="str">
        <f t="shared" si="131"/>
        <v/>
      </c>
    </row>
    <row r="8013" s="67" customFormat="1" customHeight="1" spans="7:7">
      <c r="G8013" s="262" t="str">
        <f t="shared" si="131"/>
        <v/>
      </c>
    </row>
    <row r="8014" s="67" customFormat="1" customHeight="1" spans="7:7">
      <c r="G8014" s="262" t="str">
        <f t="shared" si="131"/>
        <v/>
      </c>
    </row>
    <row r="8015" s="67" customFormat="1" customHeight="1" spans="7:7">
      <c r="G8015" s="262" t="str">
        <f t="shared" si="131"/>
        <v/>
      </c>
    </row>
    <row r="8016" s="67" customFormat="1" customHeight="1" spans="7:7">
      <c r="G8016" s="262" t="str">
        <f t="shared" si="131"/>
        <v/>
      </c>
    </row>
    <row r="8017" s="67" customFormat="1" customHeight="1" spans="7:7">
      <c r="G8017" s="262" t="str">
        <f t="shared" si="131"/>
        <v/>
      </c>
    </row>
    <row r="8018" s="67" customFormat="1" customHeight="1" spans="7:7">
      <c r="G8018" s="262" t="str">
        <f t="shared" si="131"/>
        <v/>
      </c>
    </row>
    <row r="8019" s="67" customFormat="1" customHeight="1" spans="7:7">
      <c r="G8019" s="262" t="str">
        <f t="shared" si="131"/>
        <v/>
      </c>
    </row>
    <row r="8020" s="67" customFormat="1" customHeight="1" spans="7:7">
      <c r="G8020" s="262" t="str">
        <f t="shared" si="131"/>
        <v/>
      </c>
    </row>
    <row r="8021" s="67" customFormat="1" customHeight="1" spans="7:7">
      <c r="G8021" s="262" t="str">
        <f t="shared" si="131"/>
        <v/>
      </c>
    </row>
    <row r="8022" s="67" customFormat="1" customHeight="1" spans="7:7">
      <c r="G8022" s="262" t="str">
        <f t="shared" si="131"/>
        <v/>
      </c>
    </row>
    <row r="8023" s="67" customFormat="1" customHeight="1" spans="7:7">
      <c r="G8023" s="262" t="str">
        <f t="shared" si="131"/>
        <v/>
      </c>
    </row>
    <row r="8024" s="67" customFormat="1" customHeight="1" spans="7:7">
      <c r="G8024" s="262" t="str">
        <f t="shared" si="131"/>
        <v/>
      </c>
    </row>
    <row r="8025" s="67" customFormat="1" customHeight="1" spans="7:7">
      <c r="G8025" s="262" t="str">
        <f t="shared" si="131"/>
        <v/>
      </c>
    </row>
    <row r="8026" s="67" customFormat="1" customHeight="1" spans="7:7">
      <c r="G8026" s="262" t="str">
        <f t="shared" si="131"/>
        <v/>
      </c>
    </row>
    <row r="8027" s="67" customFormat="1" customHeight="1" spans="7:7">
      <c r="G8027" s="262" t="str">
        <f t="shared" si="131"/>
        <v/>
      </c>
    </row>
    <row r="8028" s="67" customFormat="1" customHeight="1" spans="7:7">
      <c r="G8028" s="262" t="str">
        <f t="shared" si="131"/>
        <v/>
      </c>
    </row>
    <row r="8029" s="67" customFormat="1" customHeight="1" spans="7:7">
      <c r="G8029" s="262" t="str">
        <f t="shared" si="131"/>
        <v/>
      </c>
    </row>
    <row r="8030" s="67" customFormat="1" customHeight="1" spans="7:7">
      <c r="G8030" s="262" t="str">
        <f t="shared" si="131"/>
        <v/>
      </c>
    </row>
    <row r="8031" s="67" customFormat="1" customHeight="1" spans="7:7">
      <c r="G8031" s="262" t="str">
        <f t="shared" si="131"/>
        <v/>
      </c>
    </row>
    <row r="8032" s="67" customFormat="1" customHeight="1" spans="7:7">
      <c r="G8032" s="262" t="str">
        <f t="shared" si="131"/>
        <v/>
      </c>
    </row>
    <row r="8033" s="67" customFormat="1" customHeight="1" spans="7:7">
      <c r="G8033" s="262" t="str">
        <f t="shared" si="131"/>
        <v/>
      </c>
    </row>
    <row r="8034" s="67" customFormat="1" customHeight="1" spans="7:7">
      <c r="G8034" s="262" t="str">
        <f t="shared" si="131"/>
        <v/>
      </c>
    </row>
    <row r="8035" s="67" customFormat="1" customHeight="1" spans="7:7">
      <c r="G8035" s="262" t="str">
        <f t="shared" si="131"/>
        <v/>
      </c>
    </row>
    <row r="8036" s="67" customFormat="1" customHeight="1" spans="7:7">
      <c r="G8036" s="262" t="str">
        <f t="shared" si="131"/>
        <v/>
      </c>
    </row>
    <row r="8037" s="67" customFormat="1" customHeight="1" spans="7:7">
      <c r="G8037" s="262" t="str">
        <f t="shared" si="131"/>
        <v/>
      </c>
    </row>
    <row r="8038" s="67" customFormat="1" customHeight="1" spans="7:7">
      <c r="G8038" s="262" t="str">
        <f t="shared" si="131"/>
        <v/>
      </c>
    </row>
    <row r="8039" s="67" customFormat="1" customHeight="1" spans="7:7">
      <c r="G8039" s="262" t="str">
        <f t="shared" si="131"/>
        <v/>
      </c>
    </row>
    <row r="8040" s="67" customFormat="1" customHeight="1" spans="7:7">
      <c r="G8040" s="262" t="str">
        <f t="shared" si="131"/>
        <v/>
      </c>
    </row>
    <row r="8041" s="67" customFormat="1" customHeight="1" spans="7:7">
      <c r="G8041" s="262" t="str">
        <f t="shared" si="131"/>
        <v/>
      </c>
    </row>
    <row r="8042" s="67" customFormat="1" customHeight="1" spans="7:7">
      <c r="G8042" s="262" t="str">
        <f t="shared" si="131"/>
        <v/>
      </c>
    </row>
    <row r="8043" s="67" customFormat="1" customHeight="1" spans="7:7">
      <c r="G8043" s="262" t="str">
        <f t="shared" si="131"/>
        <v/>
      </c>
    </row>
    <row r="8044" s="67" customFormat="1" customHeight="1" spans="7:7">
      <c r="G8044" s="262" t="str">
        <f t="shared" si="131"/>
        <v/>
      </c>
    </row>
    <row r="8045" s="67" customFormat="1" customHeight="1" spans="7:7">
      <c r="G8045" s="262" t="str">
        <f t="shared" si="131"/>
        <v/>
      </c>
    </row>
    <row r="8046" s="67" customFormat="1" customHeight="1" spans="7:7">
      <c r="G8046" s="262" t="str">
        <f t="shared" si="131"/>
        <v/>
      </c>
    </row>
    <row r="8047" s="67" customFormat="1" customHeight="1" spans="7:7">
      <c r="G8047" s="262" t="str">
        <f t="shared" si="131"/>
        <v/>
      </c>
    </row>
    <row r="8048" s="67" customFormat="1" customHeight="1" spans="7:7">
      <c r="G8048" s="262" t="str">
        <f t="shared" si="131"/>
        <v/>
      </c>
    </row>
    <row r="8049" s="67" customFormat="1" customHeight="1" spans="7:7">
      <c r="G8049" s="262" t="str">
        <f t="shared" si="131"/>
        <v/>
      </c>
    </row>
    <row r="8050" s="67" customFormat="1" customHeight="1" spans="7:7">
      <c r="G8050" s="262" t="str">
        <f t="shared" si="131"/>
        <v/>
      </c>
    </row>
    <row r="8051" s="67" customFormat="1" customHeight="1" spans="7:7">
      <c r="G8051" s="262" t="str">
        <f t="shared" si="131"/>
        <v/>
      </c>
    </row>
    <row r="8052" s="67" customFormat="1" customHeight="1" spans="7:7">
      <c r="G8052" s="262" t="str">
        <f t="shared" si="131"/>
        <v/>
      </c>
    </row>
    <row r="8053" s="67" customFormat="1" customHeight="1" spans="7:7">
      <c r="G8053" s="262" t="str">
        <f t="shared" si="131"/>
        <v/>
      </c>
    </row>
    <row r="8054" s="67" customFormat="1" customHeight="1" spans="7:7">
      <c r="G8054" s="262" t="str">
        <f t="shared" si="131"/>
        <v/>
      </c>
    </row>
    <row r="8055" s="67" customFormat="1" customHeight="1" spans="7:7">
      <c r="G8055" s="262" t="str">
        <f t="shared" si="131"/>
        <v/>
      </c>
    </row>
    <row r="8056" s="67" customFormat="1" customHeight="1" spans="7:7">
      <c r="G8056" s="262" t="str">
        <f t="shared" si="131"/>
        <v/>
      </c>
    </row>
    <row r="8057" s="67" customFormat="1" customHeight="1" spans="7:7">
      <c r="G8057" s="262" t="str">
        <f t="shared" si="131"/>
        <v/>
      </c>
    </row>
    <row r="8058" s="67" customFormat="1" customHeight="1" spans="7:7">
      <c r="G8058" s="262" t="str">
        <f t="shared" si="131"/>
        <v/>
      </c>
    </row>
    <row r="8059" s="67" customFormat="1" customHeight="1" spans="7:7">
      <c r="G8059" s="262" t="str">
        <f t="shared" si="131"/>
        <v/>
      </c>
    </row>
    <row r="8060" s="67" customFormat="1" customHeight="1" spans="7:7">
      <c r="G8060" s="262" t="str">
        <f t="shared" si="131"/>
        <v/>
      </c>
    </row>
    <row r="8061" s="67" customFormat="1" customHeight="1" spans="7:7">
      <c r="G8061" s="262" t="str">
        <f t="shared" si="131"/>
        <v/>
      </c>
    </row>
    <row r="8062" s="67" customFormat="1" customHeight="1" spans="7:7">
      <c r="G8062" s="262" t="str">
        <f t="shared" si="131"/>
        <v/>
      </c>
    </row>
    <row r="8063" s="67" customFormat="1" customHeight="1" spans="7:7">
      <c r="G8063" s="262" t="str">
        <f t="shared" si="131"/>
        <v/>
      </c>
    </row>
    <row r="8064" s="67" customFormat="1" customHeight="1" spans="7:7">
      <c r="G8064" s="262" t="str">
        <f t="shared" si="131"/>
        <v/>
      </c>
    </row>
    <row r="8065" s="67" customFormat="1" customHeight="1" spans="7:7">
      <c r="G8065" s="262" t="str">
        <f t="shared" si="131"/>
        <v/>
      </c>
    </row>
    <row r="8066" s="67" customFormat="1" customHeight="1" spans="7:7">
      <c r="G8066" s="262" t="str">
        <f t="shared" ref="G8066:G8129" si="132">IF(H8066="","",IF(H8066=I8066,H8066,_xlfn.CONCAT(H8066,"-",I8066)))</f>
        <v/>
      </c>
    </row>
    <row r="8067" s="67" customFormat="1" customHeight="1" spans="7:7">
      <c r="G8067" s="262" t="str">
        <f t="shared" si="132"/>
        <v/>
      </c>
    </row>
    <row r="8068" s="67" customFormat="1" customHeight="1" spans="7:7">
      <c r="G8068" s="262" t="str">
        <f t="shared" si="132"/>
        <v/>
      </c>
    </row>
    <row r="8069" s="67" customFormat="1" customHeight="1" spans="7:7">
      <c r="G8069" s="262" t="str">
        <f t="shared" si="132"/>
        <v/>
      </c>
    </row>
    <row r="8070" s="67" customFormat="1" customHeight="1" spans="7:7">
      <c r="G8070" s="262" t="str">
        <f t="shared" si="132"/>
        <v/>
      </c>
    </row>
    <row r="8071" s="67" customFormat="1" customHeight="1" spans="7:7">
      <c r="G8071" s="262" t="str">
        <f t="shared" si="132"/>
        <v/>
      </c>
    </row>
    <row r="8072" s="67" customFormat="1" customHeight="1" spans="7:7">
      <c r="G8072" s="262" t="str">
        <f t="shared" si="132"/>
        <v/>
      </c>
    </row>
    <row r="8073" s="67" customFormat="1" customHeight="1" spans="7:7">
      <c r="G8073" s="262" t="str">
        <f t="shared" si="132"/>
        <v/>
      </c>
    </row>
    <row r="8074" s="67" customFormat="1" customHeight="1" spans="7:7">
      <c r="G8074" s="262" t="str">
        <f t="shared" si="132"/>
        <v/>
      </c>
    </row>
    <row r="8075" s="67" customFormat="1" customHeight="1" spans="7:7">
      <c r="G8075" s="262" t="str">
        <f t="shared" si="132"/>
        <v/>
      </c>
    </row>
    <row r="8076" s="67" customFormat="1" customHeight="1" spans="7:7">
      <c r="G8076" s="262" t="str">
        <f t="shared" si="132"/>
        <v/>
      </c>
    </row>
    <row r="8077" s="67" customFormat="1" customHeight="1" spans="7:7">
      <c r="G8077" s="262" t="str">
        <f t="shared" si="132"/>
        <v/>
      </c>
    </row>
    <row r="8078" s="67" customFormat="1" customHeight="1" spans="7:7">
      <c r="G8078" s="262" t="str">
        <f t="shared" si="132"/>
        <v/>
      </c>
    </row>
    <row r="8079" s="67" customFormat="1" customHeight="1" spans="7:7">
      <c r="G8079" s="262" t="str">
        <f t="shared" si="132"/>
        <v/>
      </c>
    </row>
    <row r="8080" s="67" customFormat="1" customHeight="1" spans="7:7">
      <c r="G8080" s="262" t="str">
        <f t="shared" si="132"/>
        <v/>
      </c>
    </row>
    <row r="8081" s="67" customFormat="1" customHeight="1" spans="7:7">
      <c r="G8081" s="262" t="str">
        <f t="shared" si="132"/>
        <v/>
      </c>
    </row>
    <row r="8082" s="67" customFormat="1" customHeight="1" spans="7:7">
      <c r="G8082" s="262" t="str">
        <f t="shared" si="132"/>
        <v/>
      </c>
    </row>
    <row r="8083" s="67" customFormat="1" customHeight="1" spans="7:7">
      <c r="G8083" s="262" t="str">
        <f t="shared" si="132"/>
        <v/>
      </c>
    </row>
    <row r="8084" s="67" customFormat="1" customHeight="1" spans="7:7">
      <c r="G8084" s="262" t="str">
        <f t="shared" si="132"/>
        <v/>
      </c>
    </row>
    <row r="8085" s="67" customFormat="1" customHeight="1" spans="7:7">
      <c r="G8085" s="262" t="str">
        <f t="shared" si="132"/>
        <v/>
      </c>
    </row>
    <row r="8086" s="67" customFormat="1" customHeight="1" spans="7:7">
      <c r="G8086" s="262" t="str">
        <f t="shared" si="132"/>
        <v/>
      </c>
    </row>
    <row r="8087" s="67" customFormat="1" customHeight="1" spans="7:7">
      <c r="G8087" s="262" t="str">
        <f t="shared" si="132"/>
        <v/>
      </c>
    </row>
    <row r="8088" s="67" customFormat="1" customHeight="1" spans="7:7">
      <c r="G8088" s="262" t="str">
        <f t="shared" si="132"/>
        <v/>
      </c>
    </row>
    <row r="8089" s="67" customFormat="1" customHeight="1" spans="7:7">
      <c r="G8089" s="262" t="str">
        <f t="shared" si="132"/>
        <v/>
      </c>
    </row>
    <row r="8090" s="67" customFormat="1" customHeight="1" spans="7:7">
      <c r="G8090" s="262" t="str">
        <f t="shared" si="132"/>
        <v/>
      </c>
    </row>
    <row r="8091" s="67" customFormat="1" customHeight="1" spans="7:7">
      <c r="G8091" s="262" t="str">
        <f t="shared" si="132"/>
        <v/>
      </c>
    </row>
    <row r="8092" s="67" customFormat="1" customHeight="1" spans="7:7">
      <c r="G8092" s="262" t="str">
        <f t="shared" si="132"/>
        <v/>
      </c>
    </row>
    <row r="8093" s="67" customFormat="1" customHeight="1" spans="7:7">
      <c r="G8093" s="262" t="str">
        <f t="shared" si="132"/>
        <v/>
      </c>
    </row>
    <row r="8094" s="67" customFormat="1" customHeight="1" spans="7:7">
      <c r="G8094" s="262" t="str">
        <f t="shared" si="132"/>
        <v/>
      </c>
    </row>
    <row r="8095" s="67" customFormat="1" customHeight="1" spans="7:7">
      <c r="G8095" s="262" t="str">
        <f t="shared" si="132"/>
        <v/>
      </c>
    </row>
    <row r="8096" s="67" customFormat="1" customHeight="1" spans="7:7">
      <c r="G8096" s="262" t="str">
        <f t="shared" si="132"/>
        <v/>
      </c>
    </row>
    <row r="8097" s="67" customFormat="1" customHeight="1" spans="7:7">
      <c r="G8097" s="262" t="str">
        <f t="shared" si="132"/>
        <v/>
      </c>
    </row>
    <row r="8098" s="67" customFormat="1" customHeight="1" spans="7:7">
      <c r="G8098" s="262" t="str">
        <f t="shared" si="132"/>
        <v/>
      </c>
    </row>
    <row r="8099" s="67" customFormat="1" customHeight="1" spans="7:7">
      <c r="G8099" s="262" t="str">
        <f t="shared" si="132"/>
        <v/>
      </c>
    </row>
    <row r="8100" s="67" customFormat="1" customHeight="1" spans="7:7">
      <c r="G8100" s="262" t="str">
        <f t="shared" si="132"/>
        <v/>
      </c>
    </row>
    <row r="8101" s="67" customFormat="1" customHeight="1" spans="7:7">
      <c r="G8101" s="262" t="str">
        <f t="shared" si="132"/>
        <v/>
      </c>
    </row>
    <row r="8102" s="67" customFormat="1" customHeight="1" spans="7:7">
      <c r="G8102" s="262" t="str">
        <f t="shared" si="132"/>
        <v/>
      </c>
    </row>
    <row r="8103" s="67" customFormat="1" customHeight="1" spans="7:7">
      <c r="G8103" s="262" t="str">
        <f t="shared" si="132"/>
        <v/>
      </c>
    </row>
    <row r="8104" s="67" customFormat="1" customHeight="1" spans="7:7">
      <c r="G8104" s="262" t="str">
        <f t="shared" si="132"/>
        <v/>
      </c>
    </row>
    <row r="8105" s="67" customFormat="1" customHeight="1" spans="7:7">
      <c r="G8105" s="262" t="str">
        <f t="shared" si="132"/>
        <v/>
      </c>
    </row>
    <row r="8106" s="67" customFormat="1" customHeight="1" spans="7:7">
      <c r="G8106" s="262" t="str">
        <f t="shared" si="132"/>
        <v/>
      </c>
    </row>
    <row r="8107" s="67" customFormat="1" customHeight="1" spans="7:7">
      <c r="G8107" s="262" t="str">
        <f t="shared" si="132"/>
        <v/>
      </c>
    </row>
    <row r="8108" s="67" customFormat="1" customHeight="1" spans="7:7">
      <c r="G8108" s="262" t="str">
        <f t="shared" si="132"/>
        <v/>
      </c>
    </row>
    <row r="8109" s="67" customFormat="1" customHeight="1" spans="7:7">
      <c r="G8109" s="262" t="str">
        <f t="shared" si="132"/>
        <v/>
      </c>
    </row>
    <row r="8110" s="67" customFormat="1" customHeight="1" spans="7:7">
      <c r="G8110" s="262" t="str">
        <f t="shared" si="132"/>
        <v/>
      </c>
    </row>
    <row r="8111" s="67" customFormat="1" customHeight="1" spans="7:7">
      <c r="G8111" s="262" t="str">
        <f t="shared" si="132"/>
        <v/>
      </c>
    </row>
    <row r="8112" s="67" customFormat="1" customHeight="1" spans="7:7">
      <c r="G8112" s="262" t="str">
        <f t="shared" si="132"/>
        <v/>
      </c>
    </row>
    <row r="8113" s="67" customFormat="1" customHeight="1" spans="7:7">
      <c r="G8113" s="262" t="str">
        <f t="shared" si="132"/>
        <v/>
      </c>
    </row>
    <row r="8114" s="67" customFormat="1" customHeight="1" spans="7:7">
      <c r="G8114" s="262" t="str">
        <f t="shared" si="132"/>
        <v/>
      </c>
    </row>
    <row r="8115" s="67" customFormat="1" customHeight="1" spans="7:7">
      <c r="G8115" s="262" t="str">
        <f t="shared" si="132"/>
        <v/>
      </c>
    </row>
    <row r="8116" s="67" customFormat="1" customHeight="1" spans="7:7">
      <c r="G8116" s="262" t="str">
        <f t="shared" si="132"/>
        <v/>
      </c>
    </row>
    <row r="8117" s="67" customFormat="1" customHeight="1" spans="7:7">
      <c r="G8117" s="262" t="str">
        <f t="shared" si="132"/>
        <v/>
      </c>
    </row>
    <row r="8118" s="67" customFormat="1" customHeight="1" spans="7:7">
      <c r="G8118" s="262" t="str">
        <f t="shared" si="132"/>
        <v/>
      </c>
    </row>
    <row r="8119" s="67" customFormat="1" customHeight="1" spans="7:7">
      <c r="G8119" s="262" t="str">
        <f t="shared" si="132"/>
        <v/>
      </c>
    </row>
    <row r="8120" s="67" customFormat="1" customHeight="1" spans="7:7">
      <c r="G8120" s="262" t="str">
        <f t="shared" si="132"/>
        <v/>
      </c>
    </row>
    <row r="8121" s="67" customFormat="1" customHeight="1" spans="7:7">
      <c r="G8121" s="262" t="str">
        <f t="shared" si="132"/>
        <v/>
      </c>
    </row>
    <row r="8122" s="67" customFormat="1" customHeight="1" spans="7:7">
      <c r="G8122" s="262" t="str">
        <f t="shared" si="132"/>
        <v/>
      </c>
    </row>
    <row r="8123" s="67" customFormat="1" customHeight="1" spans="7:7">
      <c r="G8123" s="262" t="str">
        <f t="shared" si="132"/>
        <v/>
      </c>
    </row>
    <row r="8124" s="67" customFormat="1" customHeight="1" spans="7:7">
      <c r="G8124" s="262" t="str">
        <f t="shared" si="132"/>
        <v/>
      </c>
    </row>
    <row r="8125" s="67" customFormat="1" customHeight="1" spans="7:7">
      <c r="G8125" s="262" t="str">
        <f t="shared" si="132"/>
        <v/>
      </c>
    </row>
    <row r="8126" s="67" customFormat="1" customHeight="1" spans="7:7">
      <c r="G8126" s="262" t="str">
        <f t="shared" si="132"/>
        <v/>
      </c>
    </row>
    <row r="8127" s="67" customFormat="1" customHeight="1" spans="7:7">
      <c r="G8127" s="262" t="str">
        <f t="shared" si="132"/>
        <v/>
      </c>
    </row>
    <row r="8128" s="67" customFormat="1" customHeight="1" spans="7:7">
      <c r="G8128" s="262" t="str">
        <f t="shared" si="132"/>
        <v/>
      </c>
    </row>
    <row r="8129" s="67" customFormat="1" customHeight="1" spans="7:7">
      <c r="G8129" s="262" t="str">
        <f t="shared" si="132"/>
        <v/>
      </c>
    </row>
    <row r="8130" s="67" customFormat="1" customHeight="1" spans="7:7">
      <c r="G8130" s="262" t="str">
        <f t="shared" ref="G8130:G8193" si="133">IF(H8130="","",IF(H8130=I8130,H8130,_xlfn.CONCAT(H8130,"-",I8130)))</f>
        <v/>
      </c>
    </row>
    <row r="8131" s="67" customFormat="1" customHeight="1" spans="7:7">
      <c r="G8131" s="262" t="str">
        <f t="shared" si="133"/>
        <v/>
      </c>
    </row>
    <row r="8132" s="67" customFormat="1" customHeight="1" spans="7:7">
      <c r="G8132" s="262" t="str">
        <f t="shared" si="133"/>
        <v/>
      </c>
    </row>
    <row r="8133" s="67" customFormat="1" customHeight="1" spans="7:7">
      <c r="G8133" s="262" t="str">
        <f t="shared" si="133"/>
        <v/>
      </c>
    </row>
    <row r="8134" s="67" customFormat="1" customHeight="1" spans="7:7">
      <c r="G8134" s="262" t="str">
        <f t="shared" si="133"/>
        <v/>
      </c>
    </row>
    <row r="8135" s="67" customFormat="1" customHeight="1" spans="7:7">
      <c r="G8135" s="262" t="str">
        <f t="shared" si="133"/>
        <v/>
      </c>
    </row>
    <row r="8136" s="67" customFormat="1" customHeight="1" spans="7:7">
      <c r="G8136" s="262" t="str">
        <f t="shared" si="133"/>
        <v/>
      </c>
    </row>
    <row r="8137" s="67" customFormat="1" customHeight="1" spans="7:7">
      <c r="G8137" s="262" t="str">
        <f t="shared" si="133"/>
        <v/>
      </c>
    </row>
    <row r="8138" s="67" customFormat="1" customHeight="1" spans="7:7">
      <c r="G8138" s="262" t="str">
        <f t="shared" si="133"/>
        <v/>
      </c>
    </row>
    <row r="8139" s="67" customFormat="1" customHeight="1" spans="7:7">
      <c r="G8139" s="262" t="str">
        <f t="shared" si="133"/>
        <v/>
      </c>
    </row>
    <row r="8140" s="67" customFormat="1" customHeight="1" spans="7:7">
      <c r="G8140" s="262" t="str">
        <f t="shared" si="133"/>
        <v/>
      </c>
    </row>
    <row r="8141" s="67" customFormat="1" customHeight="1" spans="7:7">
      <c r="G8141" s="262" t="str">
        <f t="shared" si="133"/>
        <v/>
      </c>
    </row>
    <row r="8142" s="67" customFormat="1" customHeight="1" spans="7:7">
      <c r="G8142" s="262" t="str">
        <f t="shared" si="133"/>
        <v/>
      </c>
    </row>
    <row r="8143" s="67" customFormat="1" customHeight="1" spans="7:7">
      <c r="G8143" s="262" t="str">
        <f t="shared" si="133"/>
        <v/>
      </c>
    </row>
    <row r="8144" s="67" customFormat="1" customHeight="1" spans="7:7">
      <c r="G8144" s="262" t="str">
        <f t="shared" si="133"/>
        <v/>
      </c>
    </row>
    <row r="8145" s="67" customFormat="1" customHeight="1" spans="7:7">
      <c r="G8145" s="262" t="str">
        <f t="shared" si="133"/>
        <v/>
      </c>
    </row>
    <row r="8146" s="67" customFormat="1" customHeight="1" spans="7:7">
      <c r="G8146" s="262" t="str">
        <f t="shared" si="133"/>
        <v/>
      </c>
    </row>
    <row r="8147" s="67" customFormat="1" customHeight="1" spans="7:7">
      <c r="G8147" s="262" t="str">
        <f t="shared" si="133"/>
        <v/>
      </c>
    </row>
    <row r="8148" s="67" customFormat="1" customHeight="1" spans="7:7">
      <c r="G8148" s="262" t="str">
        <f t="shared" si="133"/>
        <v/>
      </c>
    </row>
    <row r="8149" s="67" customFormat="1" customHeight="1" spans="7:7">
      <c r="G8149" s="262" t="str">
        <f t="shared" si="133"/>
        <v/>
      </c>
    </row>
    <row r="8150" s="67" customFormat="1" customHeight="1" spans="7:7">
      <c r="G8150" s="262" t="str">
        <f t="shared" si="133"/>
        <v/>
      </c>
    </row>
    <row r="8151" s="67" customFormat="1" customHeight="1" spans="7:7">
      <c r="G8151" s="262" t="str">
        <f t="shared" si="133"/>
        <v/>
      </c>
    </row>
    <row r="8152" s="67" customFormat="1" customHeight="1" spans="7:7">
      <c r="G8152" s="262" t="str">
        <f t="shared" si="133"/>
        <v/>
      </c>
    </row>
    <row r="8153" s="67" customFormat="1" customHeight="1" spans="7:7">
      <c r="G8153" s="262" t="str">
        <f t="shared" si="133"/>
        <v/>
      </c>
    </row>
    <row r="8154" s="67" customFormat="1" customHeight="1" spans="7:7">
      <c r="G8154" s="262" t="str">
        <f t="shared" si="133"/>
        <v/>
      </c>
    </row>
    <row r="8155" s="67" customFormat="1" customHeight="1" spans="7:7">
      <c r="G8155" s="262" t="str">
        <f t="shared" si="133"/>
        <v/>
      </c>
    </row>
    <row r="8156" s="67" customFormat="1" customHeight="1" spans="7:7">
      <c r="G8156" s="262" t="str">
        <f t="shared" si="133"/>
        <v/>
      </c>
    </row>
    <row r="8157" s="67" customFormat="1" customHeight="1" spans="7:7">
      <c r="G8157" s="262" t="str">
        <f t="shared" si="133"/>
        <v/>
      </c>
    </row>
    <row r="8158" s="67" customFormat="1" customHeight="1" spans="7:7">
      <c r="G8158" s="262" t="str">
        <f t="shared" si="133"/>
        <v/>
      </c>
    </row>
    <row r="8159" s="67" customFormat="1" customHeight="1" spans="7:7">
      <c r="G8159" s="262" t="str">
        <f t="shared" si="133"/>
        <v/>
      </c>
    </row>
    <row r="8160" s="67" customFormat="1" customHeight="1" spans="7:7">
      <c r="G8160" s="262" t="str">
        <f t="shared" si="133"/>
        <v/>
      </c>
    </row>
    <row r="8161" s="67" customFormat="1" customHeight="1" spans="7:7">
      <c r="G8161" s="262" t="str">
        <f t="shared" si="133"/>
        <v/>
      </c>
    </row>
    <row r="8162" s="67" customFormat="1" customHeight="1" spans="7:7">
      <c r="G8162" s="262" t="str">
        <f t="shared" si="133"/>
        <v/>
      </c>
    </row>
    <row r="8163" s="67" customFormat="1" customHeight="1" spans="7:7">
      <c r="G8163" s="262" t="str">
        <f t="shared" si="133"/>
        <v/>
      </c>
    </row>
    <row r="8164" s="67" customFormat="1" customHeight="1" spans="7:7">
      <c r="G8164" s="262" t="str">
        <f t="shared" si="133"/>
        <v/>
      </c>
    </row>
    <row r="8165" s="67" customFormat="1" customHeight="1" spans="7:7">
      <c r="G8165" s="262" t="str">
        <f t="shared" si="133"/>
        <v/>
      </c>
    </row>
    <row r="8166" s="67" customFormat="1" customHeight="1" spans="7:7">
      <c r="G8166" s="262" t="str">
        <f t="shared" si="133"/>
        <v/>
      </c>
    </row>
    <row r="8167" s="67" customFormat="1" customHeight="1" spans="7:7">
      <c r="G8167" s="262" t="str">
        <f t="shared" si="133"/>
        <v/>
      </c>
    </row>
    <row r="8168" s="67" customFormat="1" customHeight="1" spans="7:7">
      <c r="G8168" s="262" t="str">
        <f t="shared" si="133"/>
        <v/>
      </c>
    </row>
    <row r="8169" s="67" customFormat="1" customHeight="1" spans="7:7">
      <c r="G8169" s="262" t="str">
        <f t="shared" si="133"/>
        <v/>
      </c>
    </row>
    <row r="8170" s="67" customFormat="1" customHeight="1" spans="7:7">
      <c r="G8170" s="262" t="str">
        <f t="shared" si="133"/>
        <v/>
      </c>
    </row>
    <row r="8171" s="67" customFormat="1" customHeight="1" spans="7:7">
      <c r="G8171" s="262" t="str">
        <f t="shared" si="133"/>
        <v/>
      </c>
    </row>
    <row r="8172" s="67" customFormat="1" customHeight="1" spans="7:7">
      <c r="G8172" s="262" t="str">
        <f t="shared" si="133"/>
        <v/>
      </c>
    </row>
    <row r="8173" s="67" customFormat="1" customHeight="1" spans="7:7">
      <c r="G8173" s="262" t="str">
        <f t="shared" si="133"/>
        <v/>
      </c>
    </row>
    <row r="8174" s="67" customFormat="1" customHeight="1" spans="7:7">
      <c r="G8174" s="262" t="str">
        <f t="shared" si="133"/>
        <v/>
      </c>
    </row>
    <row r="8175" s="67" customFormat="1" customHeight="1" spans="7:7">
      <c r="G8175" s="262" t="str">
        <f t="shared" si="133"/>
        <v/>
      </c>
    </row>
    <row r="8176" s="67" customFormat="1" customHeight="1" spans="7:7">
      <c r="G8176" s="262" t="str">
        <f t="shared" si="133"/>
        <v/>
      </c>
    </row>
    <row r="8177" s="67" customFormat="1" customHeight="1" spans="7:7">
      <c r="G8177" s="262" t="str">
        <f t="shared" si="133"/>
        <v/>
      </c>
    </row>
    <row r="8178" s="67" customFormat="1" customHeight="1" spans="7:7">
      <c r="G8178" s="262" t="str">
        <f t="shared" si="133"/>
        <v/>
      </c>
    </row>
    <row r="8179" s="67" customFormat="1" customHeight="1" spans="7:7">
      <c r="G8179" s="262" t="str">
        <f t="shared" si="133"/>
        <v/>
      </c>
    </row>
    <row r="8180" s="67" customFormat="1" customHeight="1" spans="7:7">
      <c r="G8180" s="262" t="str">
        <f t="shared" si="133"/>
        <v/>
      </c>
    </row>
    <row r="8181" s="67" customFormat="1" customHeight="1" spans="7:7">
      <c r="G8181" s="262" t="str">
        <f t="shared" si="133"/>
        <v/>
      </c>
    </row>
    <row r="8182" s="67" customFormat="1" customHeight="1" spans="7:7">
      <c r="G8182" s="262" t="str">
        <f t="shared" si="133"/>
        <v/>
      </c>
    </row>
    <row r="8183" s="67" customFormat="1" customHeight="1" spans="7:7">
      <c r="G8183" s="262" t="str">
        <f t="shared" si="133"/>
        <v/>
      </c>
    </row>
    <row r="8184" s="67" customFormat="1" customHeight="1" spans="7:7">
      <c r="G8184" s="262" t="str">
        <f t="shared" si="133"/>
        <v/>
      </c>
    </row>
    <row r="8185" s="67" customFormat="1" customHeight="1" spans="7:7">
      <c r="G8185" s="262" t="str">
        <f t="shared" si="133"/>
        <v/>
      </c>
    </row>
    <row r="8186" s="67" customFormat="1" customHeight="1" spans="7:7">
      <c r="G8186" s="262" t="str">
        <f t="shared" si="133"/>
        <v/>
      </c>
    </row>
    <row r="8187" s="67" customFormat="1" customHeight="1" spans="7:7">
      <c r="G8187" s="262" t="str">
        <f t="shared" si="133"/>
        <v/>
      </c>
    </row>
    <row r="8188" s="67" customFormat="1" customHeight="1" spans="7:7">
      <c r="G8188" s="262" t="str">
        <f t="shared" si="133"/>
        <v/>
      </c>
    </row>
    <row r="8189" s="67" customFormat="1" customHeight="1" spans="7:7">
      <c r="G8189" s="262" t="str">
        <f t="shared" si="133"/>
        <v/>
      </c>
    </row>
    <row r="8190" s="67" customFormat="1" customHeight="1" spans="7:7">
      <c r="G8190" s="262" t="str">
        <f t="shared" si="133"/>
        <v/>
      </c>
    </row>
    <row r="8191" s="67" customFormat="1" customHeight="1" spans="7:7">
      <c r="G8191" s="262" t="str">
        <f t="shared" si="133"/>
        <v/>
      </c>
    </row>
    <row r="8192" s="67" customFormat="1" customHeight="1" spans="7:7">
      <c r="G8192" s="262" t="str">
        <f t="shared" si="133"/>
        <v/>
      </c>
    </row>
    <row r="8193" s="67" customFormat="1" customHeight="1" spans="7:7">
      <c r="G8193" s="262" t="str">
        <f t="shared" si="133"/>
        <v/>
      </c>
    </row>
    <row r="8194" s="67" customFormat="1" customHeight="1" spans="7:7">
      <c r="G8194" s="262" t="str">
        <f t="shared" ref="G8194:G8257" si="134">IF(H8194="","",IF(H8194=I8194,H8194,_xlfn.CONCAT(H8194,"-",I8194)))</f>
        <v/>
      </c>
    </row>
    <row r="8195" s="67" customFormat="1" customHeight="1" spans="7:7">
      <c r="G8195" s="262" t="str">
        <f t="shared" si="134"/>
        <v/>
      </c>
    </row>
    <row r="8196" s="67" customFormat="1" customHeight="1" spans="7:7">
      <c r="G8196" s="262" t="str">
        <f t="shared" si="134"/>
        <v/>
      </c>
    </row>
    <row r="8197" s="67" customFormat="1" customHeight="1" spans="7:7">
      <c r="G8197" s="262" t="str">
        <f t="shared" si="134"/>
        <v/>
      </c>
    </row>
    <row r="8198" s="67" customFormat="1" customHeight="1" spans="7:7">
      <c r="G8198" s="262" t="str">
        <f t="shared" si="134"/>
        <v/>
      </c>
    </row>
    <row r="8199" s="67" customFormat="1" customHeight="1" spans="7:7">
      <c r="G8199" s="262" t="str">
        <f t="shared" si="134"/>
        <v/>
      </c>
    </row>
    <row r="8200" s="67" customFormat="1" customHeight="1" spans="7:7">
      <c r="G8200" s="262" t="str">
        <f t="shared" si="134"/>
        <v/>
      </c>
    </row>
    <row r="8201" s="67" customFormat="1" customHeight="1" spans="7:7">
      <c r="G8201" s="262" t="str">
        <f t="shared" si="134"/>
        <v/>
      </c>
    </row>
    <row r="8202" s="67" customFormat="1" customHeight="1" spans="7:7">
      <c r="G8202" s="262" t="str">
        <f t="shared" si="134"/>
        <v/>
      </c>
    </row>
    <row r="8203" s="67" customFormat="1" customHeight="1" spans="7:7">
      <c r="G8203" s="262" t="str">
        <f t="shared" si="134"/>
        <v/>
      </c>
    </row>
    <row r="8204" s="67" customFormat="1" customHeight="1" spans="7:7">
      <c r="G8204" s="262" t="str">
        <f t="shared" si="134"/>
        <v/>
      </c>
    </row>
    <row r="8205" s="67" customFormat="1" customHeight="1" spans="7:7">
      <c r="G8205" s="262" t="str">
        <f t="shared" si="134"/>
        <v/>
      </c>
    </row>
    <row r="8206" s="67" customFormat="1" customHeight="1" spans="7:7">
      <c r="G8206" s="262" t="str">
        <f t="shared" si="134"/>
        <v/>
      </c>
    </row>
    <row r="8207" s="67" customFormat="1" customHeight="1" spans="7:7">
      <c r="G8207" s="262" t="str">
        <f t="shared" si="134"/>
        <v/>
      </c>
    </row>
    <row r="8208" s="67" customFormat="1" customHeight="1" spans="7:7">
      <c r="G8208" s="262" t="str">
        <f t="shared" si="134"/>
        <v/>
      </c>
    </row>
    <row r="8209" s="67" customFormat="1" customHeight="1" spans="7:7">
      <c r="G8209" s="262" t="str">
        <f t="shared" si="134"/>
        <v/>
      </c>
    </row>
    <row r="8210" s="67" customFormat="1" customHeight="1" spans="7:7">
      <c r="G8210" s="262" t="str">
        <f t="shared" si="134"/>
        <v/>
      </c>
    </row>
    <row r="8211" s="67" customFormat="1" customHeight="1" spans="7:7">
      <c r="G8211" s="262" t="str">
        <f t="shared" si="134"/>
        <v/>
      </c>
    </row>
    <row r="8212" s="67" customFormat="1" customHeight="1" spans="7:7">
      <c r="G8212" s="262" t="str">
        <f t="shared" si="134"/>
        <v/>
      </c>
    </row>
    <row r="8213" s="67" customFormat="1" customHeight="1" spans="7:7">
      <c r="G8213" s="262" t="str">
        <f t="shared" si="134"/>
        <v/>
      </c>
    </row>
    <row r="8214" s="67" customFormat="1" customHeight="1" spans="7:7">
      <c r="G8214" s="262" t="str">
        <f t="shared" si="134"/>
        <v/>
      </c>
    </row>
    <row r="8215" s="67" customFormat="1" customHeight="1" spans="7:7">
      <c r="G8215" s="262" t="str">
        <f t="shared" si="134"/>
        <v/>
      </c>
    </row>
    <row r="8216" s="67" customFormat="1" customHeight="1" spans="7:7">
      <c r="G8216" s="262" t="str">
        <f t="shared" si="134"/>
        <v/>
      </c>
    </row>
    <row r="8217" s="67" customFormat="1" customHeight="1" spans="7:7">
      <c r="G8217" s="262" t="str">
        <f t="shared" si="134"/>
        <v/>
      </c>
    </row>
    <row r="8218" s="67" customFormat="1" customHeight="1" spans="7:7">
      <c r="G8218" s="262" t="str">
        <f t="shared" si="134"/>
        <v/>
      </c>
    </row>
    <row r="8219" s="67" customFormat="1" customHeight="1" spans="7:7">
      <c r="G8219" s="262" t="str">
        <f t="shared" si="134"/>
        <v/>
      </c>
    </row>
    <row r="8220" s="67" customFormat="1" customHeight="1" spans="7:7">
      <c r="G8220" s="262" t="str">
        <f t="shared" si="134"/>
        <v/>
      </c>
    </row>
    <row r="8221" s="67" customFormat="1" customHeight="1" spans="7:7">
      <c r="G8221" s="262" t="str">
        <f t="shared" si="134"/>
        <v/>
      </c>
    </row>
    <row r="8222" s="67" customFormat="1" customHeight="1" spans="7:7">
      <c r="G8222" s="262" t="str">
        <f t="shared" si="134"/>
        <v/>
      </c>
    </row>
    <row r="8223" s="67" customFormat="1" customHeight="1" spans="7:7">
      <c r="G8223" s="262" t="str">
        <f t="shared" si="134"/>
        <v/>
      </c>
    </row>
    <row r="8224" s="67" customFormat="1" customHeight="1" spans="7:7">
      <c r="G8224" s="262" t="str">
        <f t="shared" si="134"/>
        <v/>
      </c>
    </row>
    <row r="8225" s="67" customFormat="1" customHeight="1" spans="7:7">
      <c r="G8225" s="262" t="str">
        <f t="shared" si="134"/>
        <v/>
      </c>
    </row>
    <row r="8226" s="67" customFormat="1" customHeight="1" spans="7:7">
      <c r="G8226" s="262" t="str">
        <f t="shared" si="134"/>
        <v/>
      </c>
    </row>
    <row r="8227" s="67" customFormat="1" customHeight="1" spans="7:7">
      <c r="G8227" s="262" t="str">
        <f t="shared" si="134"/>
        <v/>
      </c>
    </row>
    <row r="8228" s="67" customFormat="1" customHeight="1" spans="7:7">
      <c r="G8228" s="262" t="str">
        <f t="shared" si="134"/>
        <v/>
      </c>
    </row>
    <row r="8229" s="67" customFormat="1" customHeight="1" spans="7:7">
      <c r="G8229" s="262" t="str">
        <f t="shared" si="134"/>
        <v/>
      </c>
    </row>
    <row r="8230" s="67" customFormat="1" customHeight="1" spans="7:7">
      <c r="G8230" s="262" t="str">
        <f t="shared" si="134"/>
        <v/>
      </c>
    </row>
    <row r="8231" s="67" customFormat="1" customHeight="1" spans="7:7">
      <c r="G8231" s="262" t="str">
        <f t="shared" si="134"/>
        <v/>
      </c>
    </row>
    <row r="8232" s="67" customFormat="1" customHeight="1" spans="7:7">
      <c r="G8232" s="262" t="str">
        <f t="shared" si="134"/>
        <v/>
      </c>
    </row>
    <row r="8233" s="67" customFormat="1" customHeight="1" spans="7:7">
      <c r="G8233" s="262" t="str">
        <f t="shared" si="134"/>
        <v/>
      </c>
    </row>
    <row r="8234" s="67" customFormat="1" customHeight="1" spans="7:7">
      <c r="G8234" s="262" t="str">
        <f t="shared" si="134"/>
        <v/>
      </c>
    </row>
    <row r="8235" s="67" customFormat="1" customHeight="1" spans="7:7">
      <c r="G8235" s="262" t="str">
        <f t="shared" si="134"/>
        <v/>
      </c>
    </row>
    <row r="8236" s="67" customFormat="1" customHeight="1" spans="7:7">
      <c r="G8236" s="262" t="str">
        <f t="shared" si="134"/>
        <v/>
      </c>
    </row>
    <row r="8237" s="67" customFormat="1" customHeight="1" spans="7:7">
      <c r="G8237" s="262" t="str">
        <f t="shared" si="134"/>
        <v/>
      </c>
    </row>
    <row r="8238" s="67" customFormat="1" customHeight="1" spans="7:7">
      <c r="G8238" s="262" t="str">
        <f t="shared" si="134"/>
        <v/>
      </c>
    </row>
    <row r="8239" s="67" customFormat="1" customHeight="1" spans="7:7">
      <c r="G8239" s="262" t="str">
        <f t="shared" si="134"/>
        <v/>
      </c>
    </row>
    <row r="8240" s="67" customFormat="1" customHeight="1" spans="7:7">
      <c r="G8240" s="262" t="str">
        <f t="shared" si="134"/>
        <v/>
      </c>
    </row>
    <row r="8241" s="67" customFormat="1" customHeight="1" spans="7:7">
      <c r="G8241" s="262" t="str">
        <f t="shared" si="134"/>
        <v/>
      </c>
    </row>
    <row r="8242" s="67" customFormat="1" customHeight="1" spans="7:7">
      <c r="G8242" s="262" t="str">
        <f t="shared" si="134"/>
        <v/>
      </c>
    </row>
    <row r="8243" s="67" customFormat="1" customHeight="1" spans="7:7">
      <c r="G8243" s="262" t="str">
        <f t="shared" si="134"/>
        <v/>
      </c>
    </row>
    <row r="8244" s="67" customFormat="1" customHeight="1" spans="7:7">
      <c r="G8244" s="262" t="str">
        <f t="shared" si="134"/>
        <v/>
      </c>
    </row>
    <row r="8245" s="67" customFormat="1" customHeight="1" spans="7:7">
      <c r="G8245" s="262" t="str">
        <f t="shared" si="134"/>
        <v/>
      </c>
    </row>
    <row r="8246" s="67" customFormat="1" customHeight="1" spans="7:7">
      <c r="G8246" s="262" t="str">
        <f t="shared" si="134"/>
        <v/>
      </c>
    </row>
    <row r="8247" s="67" customFormat="1" customHeight="1" spans="7:7">
      <c r="G8247" s="262" t="str">
        <f t="shared" si="134"/>
        <v/>
      </c>
    </row>
    <row r="8248" s="67" customFormat="1" customHeight="1" spans="7:7">
      <c r="G8248" s="262" t="str">
        <f t="shared" si="134"/>
        <v/>
      </c>
    </row>
    <row r="8249" s="67" customFormat="1" customHeight="1" spans="7:7">
      <c r="G8249" s="262" t="str">
        <f t="shared" si="134"/>
        <v/>
      </c>
    </row>
    <row r="8250" s="67" customFormat="1" customHeight="1" spans="7:7">
      <c r="G8250" s="262" t="str">
        <f t="shared" si="134"/>
        <v/>
      </c>
    </row>
    <row r="8251" s="67" customFormat="1" customHeight="1" spans="7:7">
      <c r="G8251" s="262" t="str">
        <f t="shared" si="134"/>
        <v/>
      </c>
    </row>
    <row r="8252" s="67" customFormat="1" customHeight="1" spans="7:7">
      <c r="G8252" s="262" t="str">
        <f t="shared" si="134"/>
        <v/>
      </c>
    </row>
    <row r="8253" s="67" customFormat="1" customHeight="1" spans="7:7">
      <c r="G8253" s="262" t="str">
        <f t="shared" si="134"/>
        <v/>
      </c>
    </row>
    <row r="8254" s="67" customFormat="1" customHeight="1" spans="7:7">
      <c r="G8254" s="262" t="str">
        <f t="shared" si="134"/>
        <v/>
      </c>
    </row>
    <row r="8255" s="67" customFormat="1" customHeight="1" spans="7:7">
      <c r="G8255" s="262" t="str">
        <f t="shared" si="134"/>
        <v/>
      </c>
    </row>
    <row r="8256" s="67" customFormat="1" customHeight="1" spans="7:7">
      <c r="G8256" s="262" t="str">
        <f t="shared" si="134"/>
        <v/>
      </c>
    </row>
    <row r="8257" s="67" customFormat="1" customHeight="1" spans="7:7">
      <c r="G8257" s="262" t="str">
        <f t="shared" si="134"/>
        <v/>
      </c>
    </row>
    <row r="8258" s="67" customFormat="1" customHeight="1" spans="7:7">
      <c r="G8258" s="262" t="str">
        <f t="shared" ref="G8258:G8321" si="135">IF(H8258="","",IF(H8258=I8258,H8258,_xlfn.CONCAT(H8258,"-",I8258)))</f>
        <v/>
      </c>
    </row>
    <row r="8259" s="67" customFormat="1" customHeight="1" spans="7:7">
      <c r="G8259" s="262" t="str">
        <f t="shared" si="135"/>
        <v/>
      </c>
    </row>
    <row r="8260" s="67" customFormat="1" customHeight="1" spans="7:7">
      <c r="G8260" s="262" t="str">
        <f t="shared" si="135"/>
        <v/>
      </c>
    </row>
    <row r="8261" s="67" customFormat="1" customHeight="1" spans="7:7">
      <c r="G8261" s="262" t="str">
        <f t="shared" si="135"/>
        <v/>
      </c>
    </row>
    <row r="8262" s="67" customFormat="1" customHeight="1" spans="7:7">
      <c r="G8262" s="262" t="str">
        <f t="shared" si="135"/>
        <v/>
      </c>
    </row>
    <row r="8263" s="67" customFormat="1" customHeight="1" spans="7:7">
      <c r="G8263" s="262" t="str">
        <f t="shared" si="135"/>
        <v/>
      </c>
    </row>
    <row r="8264" s="67" customFormat="1" customHeight="1" spans="7:7">
      <c r="G8264" s="262" t="str">
        <f t="shared" si="135"/>
        <v/>
      </c>
    </row>
    <row r="8265" s="67" customFormat="1" customHeight="1" spans="7:7">
      <c r="G8265" s="262" t="str">
        <f t="shared" si="135"/>
        <v/>
      </c>
    </row>
    <row r="8266" s="67" customFormat="1" customHeight="1" spans="7:7">
      <c r="G8266" s="262" t="str">
        <f t="shared" si="135"/>
        <v/>
      </c>
    </row>
    <row r="8267" s="67" customFormat="1" customHeight="1" spans="7:7">
      <c r="G8267" s="262" t="str">
        <f t="shared" si="135"/>
        <v/>
      </c>
    </row>
    <row r="8268" s="67" customFormat="1" customHeight="1" spans="7:7">
      <c r="G8268" s="262" t="str">
        <f t="shared" si="135"/>
        <v/>
      </c>
    </row>
    <row r="8269" s="67" customFormat="1" customHeight="1" spans="7:7">
      <c r="G8269" s="262" t="str">
        <f t="shared" si="135"/>
        <v/>
      </c>
    </row>
    <row r="8270" s="67" customFormat="1" customHeight="1" spans="7:7">
      <c r="G8270" s="262" t="str">
        <f t="shared" si="135"/>
        <v/>
      </c>
    </row>
    <row r="8271" s="67" customFormat="1" customHeight="1" spans="7:7">
      <c r="G8271" s="262" t="str">
        <f t="shared" si="135"/>
        <v/>
      </c>
    </row>
    <row r="8272" s="67" customFormat="1" customHeight="1" spans="7:7">
      <c r="G8272" s="262" t="str">
        <f t="shared" si="135"/>
        <v/>
      </c>
    </row>
    <row r="8273" s="67" customFormat="1" customHeight="1" spans="7:7">
      <c r="G8273" s="262" t="str">
        <f t="shared" si="135"/>
        <v/>
      </c>
    </row>
    <row r="8274" s="67" customFormat="1" customHeight="1" spans="7:7">
      <c r="G8274" s="262" t="str">
        <f t="shared" si="135"/>
        <v/>
      </c>
    </row>
    <row r="8275" s="67" customFormat="1" customHeight="1" spans="7:7">
      <c r="G8275" s="262" t="str">
        <f t="shared" si="135"/>
        <v/>
      </c>
    </row>
    <row r="8276" s="67" customFormat="1" customHeight="1" spans="7:7">
      <c r="G8276" s="262" t="str">
        <f t="shared" si="135"/>
        <v/>
      </c>
    </row>
    <row r="8277" s="67" customFormat="1" customHeight="1" spans="7:7">
      <c r="G8277" s="262" t="str">
        <f t="shared" si="135"/>
        <v/>
      </c>
    </row>
    <row r="8278" s="67" customFormat="1" customHeight="1" spans="7:7">
      <c r="G8278" s="262" t="str">
        <f t="shared" si="135"/>
        <v/>
      </c>
    </row>
    <row r="8279" s="67" customFormat="1" customHeight="1" spans="7:7">
      <c r="G8279" s="262" t="str">
        <f t="shared" si="135"/>
        <v/>
      </c>
    </row>
    <row r="8280" s="67" customFormat="1" customHeight="1" spans="7:7">
      <c r="G8280" s="262" t="str">
        <f t="shared" si="135"/>
        <v/>
      </c>
    </row>
    <row r="8281" s="67" customFormat="1" customHeight="1" spans="7:7">
      <c r="G8281" s="262" t="str">
        <f t="shared" si="135"/>
        <v/>
      </c>
    </row>
    <row r="8282" s="67" customFormat="1" customHeight="1" spans="7:7">
      <c r="G8282" s="262" t="str">
        <f t="shared" si="135"/>
        <v/>
      </c>
    </row>
    <row r="8283" s="67" customFormat="1" customHeight="1" spans="7:7">
      <c r="G8283" s="262" t="str">
        <f t="shared" si="135"/>
        <v/>
      </c>
    </row>
    <row r="8284" s="67" customFormat="1" customHeight="1" spans="7:7">
      <c r="G8284" s="262" t="str">
        <f t="shared" si="135"/>
        <v/>
      </c>
    </row>
    <row r="8285" s="67" customFormat="1" customHeight="1" spans="7:7">
      <c r="G8285" s="262" t="str">
        <f t="shared" si="135"/>
        <v/>
      </c>
    </row>
    <row r="8286" s="67" customFormat="1" customHeight="1" spans="7:7">
      <c r="G8286" s="262" t="str">
        <f t="shared" si="135"/>
        <v/>
      </c>
    </row>
    <row r="8287" s="67" customFormat="1" customHeight="1" spans="7:7">
      <c r="G8287" s="262" t="str">
        <f t="shared" si="135"/>
        <v/>
      </c>
    </row>
    <row r="8288" s="67" customFormat="1" customHeight="1" spans="7:7">
      <c r="G8288" s="262" t="str">
        <f t="shared" si="135"/>
        <v/>
      </c>
    </row>
    <row r="8289" s="67" customFormat="1" customHeight="1" spans="7:7">
      <c r="G8289" s="262" t="str">
        <f t="shared" si="135"/>
        <v/>
      </c>
    </row>
    <row r="8290" s="67" customFormat="1" customHeight="1" spans="7:7">
      <c r="G8290" s="262" t="str">
        <f t="shared" si="135"/>
        <v/>
      </c>
    </row>
    <row r="8291" s="67" customFormat="1" customHeight="1" spans="7:7">
      <c r="G8291" s="262" t="str">
        <f t="shared" si="135"/>
        <v/>
      </c>
    </row>
    <row r="8292" s="67" customFormat="1" customHeight="1" spans="7:7">
      <c r="G8292" s="262" t="str">
        <f t="shared" si="135"/>
        <v/>
      </c>
    </row>
    <row r="8293" s="67" customFormat="1" customHeight="1" spans="7:7">
      <c r="G8293" s="262" t="str">
        <f t="shared" si="135"/>
        <v/>
      </c>
    </row>
    <row r="8294" s="67" customFormat="1" customHeight="1" spans="7:7">
      <c r="G8294" s="262" t="str">
        <f t="shared" si="135"/>
        <v/>
      </c>
    </row>
    <row r="8295" s="67" customFormat="1" customHeight="1" spans="7:7">
      <c r="G8295" s="262" t="str">
        <f t="shared" si="135"/>
        <v/>
      </c>
    </row>
    <row r="8296" s="67" customFormat="1" customHeight="1" spans="7:7">
      <c r="G8296" s="262" t="str">
        <f t="shared" si="135"/>
        <v/>
      </c>
    </row>
    <row r="8297" s="67" customFormat="1" customHeight="1" spans="7:7">
      <c r="G8297" s="262" t="str">
        <f t="shared" si="135"/>
        <v/>
      </c>
    </row>
    <row r="8298" s="67" customFormat="1" customHeight="1" spans="7:7">
      <c r="G8298" s="262" t="str">
        <f t="shared" si="135"/>
        <v/>
      </c>
    </row>
    <row r="8299" s="67" customFormat="1" customHeight="1" spans="7:7">
      <c r="G8299" s="262" t="str">
        <f t="shared" si="135"/>
        <v/>
      </c>
    </row>
    <row r="8300" s="67" customFormat="1" customHeight="1" spans="7:7">
      <c r="G8300" s="262" t="str">
        <f t="shared" si="135"/>
        <v/>
      </c>
    </row>
    <row r="8301" s="67" customFormat="1" customHeight="1" spans="7:7">
      <c r="G8301" s="262" t="str">
        <f t="shared" si="135"/>
        <v/>
      </c>
    </row>
    <row r="8302" s="67" customFormat="1" customHeight="1" spans="7:7">
      <c r="G8302" s="262" t="str">
        <f t="shared" si="135"/>
        <v/>
      </c>
    </row>
    <row r="8303" s="67" customFormat="1" customHeight="1" spans="7:7">
      <c r="G8303" s="262" t="str">
        <f t="shared" si="135"/>
        <v/>
      </c>
    </row>
    <row r="8304" s="67" customFormat="1" customHeight="1" spans="7:7">
      <c r="G8304" s="262" t="str">
        <f t="shared" si="135"/>
        <v/>
      </c>
    </row>
    <row r="8305" s="67" customFormat="1" customHeight="1" spans="7:7">
      <c r="G8305" s="262" t="str">
        <f t="shared" si="135"/>
        <v/>
      </c>
    </row>
    <row r="8306" s="67" customFormat="1" customHeight="1" spans="7:7">
      <c r="G8306" s="262" t="str">
        <f t="shared" si="135"/>
        <v/>
      </c>
    </row>
    <row r="8307" s="67" customFormat="1" customHeight="1" spans="7:7">
      <c r="G8307" s="262" t="str">
        <f t="shared" si="135"/>
        <v/>
      </c>
    </row>
    <row r="8308" s="67" customFormat="1" customHeight="1" spans="7:7">
      <c r="G8308" s="262" t="str">
        <f t="shared" si="135"/>
        <v/>
      </c>
    </row>
    <row r="8309" s="67" customFormat="1" customHeight="1" spans="7:7">
      <c r="G8309" s="262" t="str">
        <f t="shared" si="135"/>
        <v/>
      </c>
    </row>
    <row r="8310" s="67" customFormat="1" customHeight="1" spans="7:7">
      <c r="G8310" s="262" t="str">
        <f t="shared" si="135"/>
        <v/>
      </c>
    </row>
    <row r="8311" s="67" customFormat="1" customHeight="1" spans="7:7">
      <c r="G8311" s="262" t="str">
        <f t="shared" si="135"/>
        <v/>
      </c>
    </row>
    <row r="8312" s="67" customFormat="1" customHeight="1" spans="7:7">
      <c r="G8312" s="262" t="str">
        <f t="shared" si="135"/>
        <v/>
      </c>
    </row>
    <row r="8313" s="67" customFormat="1" customHeight="1" spans="7:7">
      <c r="G8313" s="262" t="str">
        <f t="shared" si="135"/>
        <v/>
      </c>
    </row>
    <row r="8314" s="67" customFormat="1" customHeight="1" spans="7:7">
      <c r="G8314" s="262" t="str">
        <f t="shared" si="135"/>
        <v/>
      </c>
    </row>
    <row r="8315" s="67" customFormat="1" customHeight="1" spans="7:7">
      <c r="G8315" s="262" t="str">
        <f t="shared" si="135"/>
        <v/>
      </c>
    </row>
    <row r="8316" s="67" customFormat="1" customHeight="1" spans="7:7">
      <c r="G8316" s="262" t="str">
        <f t="shared" si="135"/>
        <v/>
      </c>
    </row>
    <row r="8317" s="67" customFormat="1" customHeight="1" spans="7:7">
      <c r="G8317" s="262" t="str">
        <f t="shared" si="135"/>
        <v/>
      </c>
    </row>
    <row r="8318" s="67" customFormat="1" customHeight="1" spans="7:7">
      <c r="G8318" s="262" t="str">
        <f t="shared" si="135"/>
        <v/>
      </c>
    </row>
    <row r="8319" s="67" customFormat="1" customHeight="1" spans="7:7">
      <c r="G8319" s="262" t="str">
        <f t="shared" si="135"/>
        <v/>
      </c>
    </row>
    <row r="8320" s="67" customFormat="1" customHeight="1" spans="7:7">
      <c r="G8320" s="262" t="str">
        <f t="shared" si="135"/>
        <v/>
      </c>
    </row>
    <row r="8321" s="67" customFormat="1" customHeight="1" spans="7:7">
      <c r="G8321" s="262" t="str">
        <f t="shared" si="135"/>
        <v/>
      </c>
    </row>
    <row r="8322" s="67" customFormat="1" customHeight="1" spans="7:7">
      <c r="G8322" s="262" t="str">
        <f t="shared" ref="G8322:G8385" si="136">IF(H8322="","",IF(H8322=I8322,H8322,_xlfn.CONCAT(H8322,"-",I8322)))</f>
        <v/>
      </c>
    </row>
    <row r="8323" s="67" customFormat="1" customHeight="1" spans="7:7">
      <c r="G8323" s="262" t="str">
        <f t="shared" si="136"/>
        <v/>
      </c>
    </row>
    <row r="8324" s="67" customFormat="1" customHeight="1" spans="7:7">
      <c r="G8324" s="262" t="str">
        <f t="shared" si="136"/>
        <v/>
      </c>
    </row>
    <row r="8325" s="67" customFormat="1" customHeight="1" spans="7:7">
      <c r="G8325" s="262" t="str">
        <f t="shared" si="136"/>
        <v/>
      </c>
    </row>
    <row r="8326" s="67" customFormat="1" customHeight="1" spans="7:7">
      <c r="G8326" s="262" t="str">
        <f t="shared" si="136"/>
        <v/>
      </c>
    </row>
    <row r="8327" s="67" customFormat="1" customHeight="1" spans="7:7">
      <c r="G8327" s="262" t="str">
        <f t="shared" si="136"/>
        <v/>
      </c>
    </row>
    <row r="8328" s="67" customFormat="1" customHeight="1" spans="7:7">
      <c r="G8328" s="262" t="str">
        <f t="shared" si="136"/>
        <v/>
      </c>
    </row>
    <row r="8329" s="67" customFormat="1" customHeight="1" spans="7:7">
      <c r="G8329" s="262" t="str">
        <f t="shared" si="136"/>
        <v/>
      </c>
    </row>
    <row r="8330" s="67" customFormat="1" customHeight="1" spans="7:7">
      <c r="G8330" s="262" t="str">
        <f t="shared" si="136"/>
        <v/>
      </c>
    </row>
    <row r="8331" s="67" customFormat="1" customHeight="1" spans="7:7">
      <c r="G8331" s="262" t="str">
        <f t="shared" si="136"/>
        <v/>
      </c>
    </row>
    <row r="8332" s="67" customFormat="1" customHeight="1" spans="7:7">
      <c r="G8332" s="262" t="str">
        <f t="shared" si="136"/>
        <v/>
      </c>
    </row>
    <row r="8333" s="67" customFormat="1" customHeight="1" spans="7:7">
      <c r="G8333" s="262" t="str">
        <f t="shared" si="136"/>
        <v/>
      </c>
    </row>
    <row r="8334" s="67" customFormat="1" customHeight="1" spans="7:7">
      <c r="G8334" s="262" t="str">
        <f t="shared" si="136"/>
        <v/>
      </c>
    </row>
    <row r="8335" s="67" customFormat="1" customHeight="1" spans="7:7">
      <c r="G8335" s="262" t="str">
        <f t="shared" si="136"/>
        <v/>
      </c>
    </row>
    <row r="8336" s="67" customFormat="1" customHeight="1" spans="7:7">
      <c r="G8336" s="262" t="str">
        <f t="shared" si="136"/>
        <v/>
      </c>
    </row>
    <row r="8337" s="67" customFormat="1" customHeight="1" spans="7:7">
      <c r="G8337" s="262" t="str">
        <f t="shared" si="136"/>
        <v/>
      </c>
    </row>
    <row r="8338" s="67" customFormat="1" customHeight="1" spans="7:7">
      <c r="G8338" s="262" t="str">
        <f t="shared" si="136"/>
        <v/>
      </c>
    </row>
    <row r="8339" s="67" customFormat="1" customHeight="1" spans="7:7">
      <c r="G8339" s="262" t="str">
        <f t="shared" si="136"/>
        <v/>
      </c>
    </row>
    <row r="8340" s="67" customFormat="1" customHeight="1" spans="7:7">
      <c r="G8340" s="262" t="str">
        <f t="shared" si="136"/>
        <v/>
      </c>
    </row>
    <row r="8341" s="67" customFormat="1" customHeight="1" spans="7:7">
      <c r="G8341" s="262" t="str">
        <f t="shared" si="136"/>
        <v/>
      </c>
    </row>
    <row r="8342" s="67" customFormat="1" customHeight="1" spans="7:7">
      <c r="G8342" s="262" t="str">
        <f t="shared" si="136"/>
        <v/>
      </c>
    </row>
    <row r="8343" s="67" customFormat="1" customHeight="1" spans="7:7">
      <c r="G8343" s="262" t="str">
        <f t="shared" si="136"/>
        <v/>
      </c>
    </row>
    <row r="8344" s="67" customFormat="1" customHeight="1" spans="7:7">
      <c r="G8344" s="262" t="str">
        <f t="shared" si="136"/>
        <v/>
      </c>
    </row>
    <row r="8345" s="67" customFormat="1" customHeight="1" spans="7:7">
      <c r="G8345" s="262" t="str">
        <f t="shared" si="136"/>
        <v/>
      </c>
    </row>
    <row r="8346" s="67" customFormat="1" customHeight="1" spans="7:7">
      <c r="G8346" s="262" t="str">
        <f t="shared" si="136"/>
        <v/>
      </c>
    </row>
    <row r="8347" s="67" customFormat="1" customHeight="1" spans="7:7">
      <c r="G8347" s="262" t="str">
        <f t="shared" si="136"/>
        <v/>
      </c>
    </row>
    <row r="8348" s="67" customFormat="1" customHeight="1" spans="7:7">
      <c r="G8348" s="262" t="str">
        <f t="shared" si="136"/>
        <v/>
      </c>
    </row>
    <row r="8349" s="67" customFormat="1" customHeight="1" spans="7:7">
      <c r="G8349" s="262" t="str">
        <f t="shared" si="136"/>
        <v/>
      </c>
    </row>
    <row r="8350" s="67" customFormat="1" customHeight="1" spans="7:7">
      <c r="G8350" s="262" t="str">
        <f t="shared" si="136"/>
        <v/>
      </c>
    </row>
    <row r="8351" s="67" customFormat="1" customHeight="1" spans="7:7">
      <c r="G8351" s="262" t="str">
        <f t="shared" si="136"/>
        <v/>
      </c>
    </row>
    <row r="8352" s="67" customFormat="1" customHeight="1" spans="7:7">
      <c r="G8352" s="262" t="str">
        <f t="shared" si="136"/>
        <v/>
      </c>
    </row>
    <row r="8353" s="67" customFormat="1" customHeight="1" spans="7:7">
      <c r="G8353" s="262" t="str">
        <f t="shared" si="136"/>
        <v/>
      </c>
    </row>
    <row r="8354" s="67" customFormat="1" customHeight="1" spans="7:7">
      <c r="G8354" s="262" t="str">
        <f t="shared" si="136"/>
        <v/>
      </c>
    </row>
    <row r="8355" s="67" customFormat="1" customHeight="1" spans="7:7">
      <c r="G8355" s="262" t="str">
        <f t="shared" si="136"/>
        <v/>
      </c>
    </row>
    <row r="8356" s="67" customFormat="1" customHeight="1" spans="7:7">
      <c r="G8356" s="262" t="str">
        <f t="shared" si="136"/>
        <v/>
      </c>
    </row>
    <row r="8357" s="67" customFormat="1" customHeight="1" spans="7:7">
      <c r="G8357" s="262" t="str">
        <f t="shared" si="136"/>
        <v/>
      </c>
    </row>
    <row r="8358" s="67" customFormat="1" customHeight="1" spans="7:7">
      <c r="G8358" s="262" t="str">
        <f t="shared" si="136"/>
        <v/>
      </c>
    </row>
    <row r="8359" s="67" customFormat="1" customHeight="1" spans="7:7">
      <c r="G8359" s="262" t="str">
        <f t="shared" si="136"/>
        <v/>
      </c>
    </row>
    <row r="8360" s="67" customFormat="1" customHeight="1" spans="7:7">
      <c r="G8360" s="262" t="str">
        <f t="shared" si="136"/>
        <v/>
      </c>
    </row>
    <row r="8361" s="67" customFormat="1" customHeight="1" spans="7:7">
      <c r="G8361" s="262" t="str">
        <f t="shared" si="136"/>
        <v/>
      </c>
    </row>
    <row r="8362" s="67" customFormat="1" customHeight="1" spans="7:7">
      <c r="G8362" s="262" t="str">
        <f t="shared" si="136"/>
        <v/>
      </c>
    </row>
    <row r="8363" s="67" customFormat="1" customHeight="1" spans="7:7">
      <c r="G8363" s="262" t="str">
        <f t="shared" si="136"/>
        <v/>
      </c>
    </row>
    <row r="8364" s="67" customFormat="1" customHeight="1" spans="7:7">
      <c r="G8364" s="262" t="str">
        <f t="shared" si="136"/>
        <v/>
      </c>
    </row>
    <row r="8365" s="67" customFormat="1" customHeight="1" spans="7:7">
      <c r="G8365" s="262" t="str">
        <f t="shared" si="136"/>
        <v/>
      </c>
    </row>
    <row r="8366" s="67" customFormat="1" customHeight="1" spans="7:7">
      <c r="G8366" s="262" t="str">
        <f t="shared" si="136"/>
        <v/>
      </c>
    </row>
    <row r="8367" s="67" customFormat="1" customHeight="1" spans="7:7">
      <c r="G8367" s="262" t="str">
        <f t="shared" si="136"/>
        <v/>
      </c>
    </row>
    <row r="8368" s="67" customFormat="1" customHeight="1" spans="7:7">
      <c r="G8368" s="262" t="str">
        <f t="shared" si="136"/>
        <v/>
      </c>
    </row>
    <row r="8369" s="67" customFormat="1" customHeight="1" spans="7:7">
      <c r="G8369" s="262" t="str">
        <f t="shared" si="136"/>
        <v/>
      </c>
    </row>
    <row r="8370" s="67" customFormat="1" customHeight="1" spans="7:7">
      <c r="G8370" s="262" t="str">
        <f t="shared" si="136"/>
        <v/>
      </c>
    </row>
    <row r="8371" s="67" customFormat="1" customHeight="1" spans="7:7">
      <c r="G8371" s="262" t="str">
        <f t="shared" si="136"/>
        <v/>
      </c>
    </row>
    <row r="8372" s="67" customFormat="1" customHeight="1" spans="7:7">
      <c r="G8372" s="262" t="str">
        <f t="shared" si="136"/>
        <v/>
      </c>
    </row>
    <row r="8373" s="67" customFormat="1" customHeight="1" spans="7:7">
      <c r="G8373" s="262" t="str">
        <f t="shared" si="136"/>
        <v/>
      </c>
    </row>
    <row r="8374" s="67" customFormat="1" customHeight="1" spans="7:7">
      <c r="G8374" s="262" t="str">
        <f t="shared" si="136"/>
        <v/>
      </c>
    </row>
    <row r="8375" s="67" customFormat="1" customHeight="1" spans="7:7">
      <c r="G8375" s="262" t="str">
        <f t="shared" si="136"/>
        <v/>
      </c>
    </row>
    <row r="8376" s="67" customFormat="1" customHeight="1" spans="7:7">
      <c r="G8376" s="262" t="str">
        <f t="shared" si="136"/>
        <v/>
      </c>
    </row>
    <row r="8377" s="67" customFormat="1" customHeight="1" spans="7:7">
      <c r="G8377" s="262" t="str">
        <f t="shared" si="136"/>
        <v/>
      </c>
    </row>
    <row r="8378" s="67" customFormat="1" customHeight="1" spans="7:7">
      <c r="G8378" s="262" t="str">
        <f t="shared" si="136"/>
        <v/>
      </c>
    </row>
    <row r="8379" s="67" customFormat="1" customHeight="1" spans="7:7">
      <c r="G8379" s="262" t="str">
        <f t="shared" si="136"/>
        <v/>
      </c>
    </row>
    <row r="8380" s="67" customFormat="1" customHeight="1" spans="7:7">
      <c r="G8380" s="262" t="str">
        <f t="shared" si="136"/>
        <v/>
      </c>
    </row>
    <row r="8381" s="67" customFormat="1" customHeight="1" spans="7:7">
      <c r="G8381" s="262" t="str">
        <f t="shared" si="136"/>
        <v/>
      </c>
    </row>
    <row r="8382" s="67" customFormat="1" customHeight="1" spans="7:7">
      <c r="G8382" s="262" t="str">
        <f t="shared" si="136"/>
        <v/>
      </c>
    </row>
    <row r="8383" s="67" customFormat="1" customHeight="1" spans="7:7">
      <c r="G8383" s="262" t="str">
        <f t="shared" si="136"/>
        <v/>
      </c>
    </row>
    <row r="8384" s="67" customFormat="1" customHeight="1" spans="7:7">
      <c r="G8384" s="262" t="str">
        <f t="shared" si="136"/>
        <v/>
      </c>
    </row>
    <row r="8385" s="67" customFormat="1" customHeight="1" spans="7:7">
      <c r="G8385" s="262" t="str">
        <f t="shared" si="136"/>
        <v/>
      </c>
    </row>
    <row r="8386" s="67" customFormat="1" customHeight="1" spans="7:7">
      <c r="G8386" s="262" t="str">
        <f t="shared" ref="G8386:G8449" si="137">IF(H8386="","",IF(H8386=I8386,H8386,_xlfn.CONCAT(H8386,"-",I8386)))</f>
        <v/>
      </c>
    </row>
    <row r="8387" s="67" customFormat="1" customHeight="1" spans="7:7">
      <c r="G8387" s="262" t="str">
        <f t="shared" si="137"/>
        <v/>
      </c>
    </row>
    <row r="8388" s="67" customFormat="1" customHeight="1" spans="7:7">
      <c r="G8388" s="262" t="str">
        <f t="shared" si="137"/>
        <v/>
      </c>
    </row>
    <row r="8389" s="67" customFormat="1" customHeight="1" spans="7:7">
      <c r="G8389" s="262" t="str">
        <f t="shared" si="137"/>
        <v/>
      </c>
    </row>
    <row r="8390" s="67" customFormat="1" customHeight="1" spans="7:7">
      <c r="G8390" s="262" t="str">
        <f t="shared" si="137"/>
        <v/>
      </c>
    </row>
    <row r="8391" s="67" customFormat="1" customHeight="1" spans="7:7">
      <c r="G8391" s="262" t="str">
        <f t="shared" si="137"/>
        <v/>
      </c>
    </row>
    <row r="8392" s="67" customFormat="1" customHeight="1" spans="7:7">
      <c r="G8392" s="262" t="str">
        <f t="shared" si="137"/>
        <v/>
      </c>
    </row>
    <row r="8393" s="67" customFormat="1" customHeight="1" spans="7:7">
      <c r="G8393" s="262" t="str">
        <f t="shared" si="137"/>
        <v/>
      </c>
    </row>
    <row r="8394" s="67" customFormat="1" customHeight="1" spans="7:7">
      <c r="G8394" s="262" t="str">
        <f t="shared" si="137"/>
        <v/>
      </c>
    </row>
    <row r="8395" s="67" customFormat="1" customHeight="1" spans="7:7">
      <c r="G8395" s="262" t="str">
        <f t="shared" si="137"/>
        <v/>
      </c>
    </row>
    <row r="8396" s="67" customFormat="1" customHeight="1" spans="7:7">
      <c r="G8396" s="262" t="str">
        <f t="shared" si="137"/>
        <v/>
      </c>
    </row>
    <row r="8397" s="67" customFormat="1" customHeight="1" spans="7:7">
      <c r="G8397" s="262" t="str">
        <f t="shared" si="137"/>
        <v/>
      </c>
    </row>
    <row r="8398" s="67" customFormat="1" customHeight="1" spans="7:7">
      <c r="G8398" s="262" t="str">
        <f t="shared" si="137"/>
        <v/>
      </c>
    </row>
    <row r="8399" s="67" customFormat="1" customHeight="1" spans="7:7">
      <c r="G8399" s="262" t="str">
        <f t="shared" si="137"/>
        <v/>
      </c>
    </row>
    <row r="8400" s="67" customFormat="1" customHeight="1" spans="7:7">
      <c r="G8400" s="262" t="str">
        <f t="shared" si="137"/>
        <v/>
      </c>
    </row>
    <row r="8401" s="67" customFormat="1" customHeight="1" spans="7:7">
      <c r="G8401" s="262" t="str">
        <f t="shared" si="137"/>
        <v/>
      </c>
    </row>
    <row r="8402" s="67" customFormat="1" customHeight="1" spans="7:7">
      <c r="G8402" s="262" t="str">
        <f t="shared" si="137"/>
        <v/>
      </c>
    </row>
    <row r="8403" s="67" customFormat="1" customHeight="1" spans="7:7">
      <c r="G8403" s="262" t="str">
        <f t="shared" si="137"/>
        <v/>
      </c>
    </row>
    <row r="8404" s="67" customFormat="1" customHeight="1" spans="7:7">
      <c r="G8404" s="262" t="str">
        <f t="shared" si="137"/>
        <v/>
      </c>
    </row>
    <row r="8405" s="67" customFormat="1" customHeight="1" spans="7:7">
      <c r="G8405" s="262" t="str">
        <f t="shared" si="137"/>
        <v/>
      </c>
    </row>
    <row r="8406" s="67" customFormat="1" customHeight="1" spans="7:7">
      <c r="G8406" s="262" t="str">
        <f t="shared" si="137"/>
        <v/>
      </c>
    </row>
    <row r="8407" s="67" customFormat="1" customHeight="1" spans="7:7">
      <c r="G8407" s="262" t="str">
        <f t="shared" si="137"/>
        <v/>
      </c>
    </row>
    <row r="8408" s="67" customFormat="1" customHeight="1" spans="7:7">
      <c r="G8408" s="262" t="str">
        <f t="shared" si="137"/>
        <v/>
      </c>
    </row>
    <row r="8409" s="67" customFormat="1" customHeight="1" spans="7:7">
      <c r="G8409" s="262" t="str">
        <f t="shared" si="137"/>
        <v/>
      </c>
    </row>
    <row r="8410" s="67" customFormat="1" customHeight="1" spans="7:7">
      <c r="G8410" s="262" t="str">
        <f t="shared" si="137"/>
        <v/>
      </c>
    </row>
    <row r="8411" s="67" customFormat="1" customHeight="1" spans="7:7">
      <c r="G8411" s="262" t="str">
        <f t="shared" si="137"/>
        <v/>
      </c>
    </row>
    <row r="8412" s="67" customFormat="1" customHeight="1" spans="7:7">
      <c r="G8412" s="262" t="str">
        <f t="shared" si="137"/>
        <v/>
      </c>
    </row>
    <row r="8413" s="67" customFormat="1" customHeight="1" spans="7:7">
      <c r="G8413" s="262" t="str">
        <f t="shared" si="137"/>
        <v/>
      </c>
    </row>
    <row r="8414" s="67" customFormat="1" customHeight="1" spans="7:7">
      <c r="G8414" s="262" t="str">
        <f t="shared" si="137"/>
        <v/>
      </c>
    </row>
    <row r="8415" s="67" customFormat="1" customHeight="1" spans="7:7">
      <c r="G8415" s="262" t="str">
        <f t="shared" si="137"/>
        <v/>
      </c>
    </row>
    <row r="8416" s="67" customFormat="1" customHeight="1" spans="7:7">
      <c r="G8416" s="262" t="str">
        <f t="shared" si="137"/>
        <v/>
      </c>
    </row>
    <row r="8417" s="67" customFormat="1" customHeight="1" spans="7:7">
      <c r="G8417" s="262" t="str">
        <f t="shared" si="137"/>
        <v/>
      </c>
    </row>
    <row r="8418" s="67" customFormat="1" customHeight="1" spans="7:7">
      <c r="G8418" s="262" t="str">
        <f t="shared" si="137"/>
        <v/>
      </c>
    </row>
    <row r="8419" s="67" customFormat="1" customHeight="1" spans="7:7">
      <c r="G8419" s="262" t="str">
        <f t="shared" si="137"/>
        <v/>
      </c>
    </row>
    <row r="8420" s="67" customFormat="1" customHeight="1" spans="7:7">
      <c r="G8420" s="262" t="str">
        <f t="shared" si="137"/>
        <v/>
      </c>
    </row>
    <row r="8421" s="67" customFormat="1" customHeight="1" spans="7:7">
      <c r="G8421" s="262" t="str">
        <f t="shared" si="137"/>
        <v/>
      </c>
    </row>
    <row r="8422" s="67" customFormat="1" customHeight="1" spans="7:7">
      <c r="G8422" s="262" t="str">
        <f t="shared" si="137"/>
        <v/>
      </c>
    </row>
    <row r="8423" s="67" customFormat="1" customHeight="1" spans="7:7">
      <c r="G8423" s="262" t="str">
        <f t="shared" si="137"/>
        <v/>
      </c>
    </row>
    <row r="8424" s="67" customFormat="1" customHeight="1" spans="7:7">
      <c r="G8424" s="262" t="str">
        <f t="shared" si="137"/>
        <v/>
      </c>
    </row>
    <row r="8425" s="67" customFormat="1" customHeight="1" spans="7:7">
      <c r="G8425" s="262" t="str">
        <f t="shared" si="137"/>
        <v/>
      </c>
    </row>
    <row r="8426" s="67" customFormat="1" customHeight="1" spans="7:7">
      <c r="G8426" s="262" t="str">
        <f t="shared" si="137"/>
        <v/>
      </c>
    </row>
    <row r="8427" s="67" customFormat="1" customHeight="1" spans="7:7">
      <c r="G8427" s="262" t="str">
        <f t="shared" si="137"/>
        <v/>
      </c>
    </row>
    <row r="8428" s="67" customFormat="1" customHeight="1" spans="7:7">
      <c r="G8428" s="262" t="str">
        <f t="shared" si="137"/>
        <v/>
      </c>
    </row>
    <row r="8429" s="67" customFormat="1" customHeight="1" spans="7:7">
      <c r="G8429" s="262" t="str">
        <f t="shared" si="137"/>
        <v/>
      </c>
    </row>
    <row r="8430" s="67" customFormat="1" customHeight="1" spans="7:7">
      <c r="G8430" s="262" t="str">
        <f t="shared" si="137"/>
        <v/>
      </c>
    </row>
    <row r="8431" s="67" customFormat="1" customHeight="1" spans="7:7">
      <c r="G8431" s="262" t="str">
        <f t="shared" si="137"/>
        <v/>
      </c>
    </row>
    <row r="8432" s="67" customFormat="1" customHeight="1" spans="7:7">
      <c r="G8432" s="262" t="str">
        <f t="shared" si="137"/>
        <v/>
      </c>
    </row>
    <row r="8433" s="67" customFormat="1" customHeight="1" spans="7:7">
      <c r="G8433" s="262" t="str">
        <f t="shared" si="137"/>
        <v/>
      </c>
    </row>
    <row r="8434" s="67" customFormat="1" customHeight="1" spans="7:7">
      <c r="G8434" s="262" t="str">
        <f t="shared" si="137"/>
        <v/>
      </c>
    </row>
    <row r="8435" s="67" customFormat="1" customHeight="1" spans="7:7">
      <c r="G8435" s="262" t="str">
        <f t="shared" si="137"/>
        <v/>
      </c>
    </row>
    <row r="8436" s="67" customFormat="1" customHeight="1" spans="7:7">
      <c r="G8436" s="262" t="str">
        <f t="shared" si="137"/>
        <v/>
      </c>
    </row>
    <row r="8437" s="67" customFormat="1" customHeight="1" spans="7:7">
      <c r="G8437" s="262" t="str">
        <f t="shared" si="137"/>
        <v/>
      </c>
    </row>
    <row r="8438" s="67" customFormat="1" customHeight="1" spans="7:7">
      <c r="G8438" s="262" t="str">
        <f t="shared" si="137"/>
        <v/>
      </c>
    </row>
    <row r="8439" s="67" customFormat="1" customHeight="1" spans="7:7">
      <c r="G8439" s="262" t="str">
        <f t="shared" si="137"/>
        <v/>
      </c>
    </row>
    <row r="8440" s="67" customFormat="1" customHeight="1" spans="7:7">
      <c r="G8440" s="262" t="str">
        <f t="shared" si="137"/>
        <v/>
      </c>
    </row>
    <row r="8441" s="67" customFormat="1" customHeight="1" spans="7:7">
      <c r="G8441" s="262" t="str">
        <f t="shared" si="137"/>
        <v/>
      </c>
    </row>
    <row r="8442" s="67" customFormat="1" customHeight="1" spans="7:7">
      <c r="G8442" s="262" t="str">
        <f t="shared" si="137"/>
        <v/>
      </c>
    </row>
    <row r="8443" s="67" customFormat="1" customHeight="1" spans="7:7">
      <c r="G8443" s="262" t="str">
        <f t="shared" si="137"/>
        <v/>
      </c>
    </row>
    <row r="8444" s="67" customFormat="1" customHeight="1" spans="7:7">
      <c r="G8444" s="262" t="str">
        <f t="shared" si="137"/>
        <v/>
      </c>
    </row>
    <row r="8445" s="67" customFormat="1" customHeight="1" spans="7:7">
      <c r="G8445" s="262" t="str">
        <f t="shared" si="137"/>
        <v/>
      </c>
    </row>
    <row r="8446" s="67" customFormat="1" customHeight="1" spans="7:7">
      <c r="G8446" s="262" t="str">
        <f t="shared" si="137"/>
        <v/>
      </c>
    </row>
    <row r="8447" s="67" customFormat="1" customHeight="1" spans="7:7">
      <c r="G8447" s="262" t="str">
        <f t="shared" si="137"/>
        <v/>
      </c>
    </row>
    <row r="8448" s="67" customFormat="1" customHeight="1" spans="7:7">
      <c r="G8448" s="262" t="str">
        <f t="shared" si="137"/>
        <v/>
      </c>
    </row>
    <row r="8449" s="67" customFormat="1" customHeight="1" spans="7:7">
      <c r="G8449" s="262" t="str">
        <f t="shared" si="137"/>
        <v/>
      </c>
    </row>
    <row r="8450" s="67" customFormat="1" customHeight="1" spans="7:7">
      <c r="G8450" s="262" t="str">
        <f t="shared" ref="G8450:G8513" si="138">IF(H8450="","",IF(H8450=I8450,H8450,_xlfn.CONCAT(H8450,"-",I8450)))</f>
        <v/>
      </c>
    </row>
    <row r="8451" s="67" customFormat="1" customHeight="1" spans="7:7">
      <c r="G8451" s="262" t="str">
        <f t="shared" si="138"/>
        <v/>
      </c>
    </row>
    <row r="8452" s="67" customFormat="1" customHeight="1" spans="7:7">
      <c r="G8452" s="262" t="str">
        <f t="shared" si="138"/>
        <v/>
      </c>
    </row>
    <row r="8453" s="67" customFormat="1" customHeight="1" spans="7:7">
      <c r="G8453" s="262" t="str">
        <f t="shared" si="138"/>
        <v/>
      </c>
    </row>
    <row r="8454" s="67" customFormat="1" customHeight="1" spans="7:7">
      <c r="G8454" s="262" t="str">
        <f t="shared" si="138"/>
        <v/>
      </c>
    </row>
    <row r="8455" s="67" customFormat="1" customHeight="1" spans="7:7">
      <c r="G8455" s="262" t="str">
        <f t="shared" si="138"/>
        <v/>
      </c>
    </row>
    <row r="8456" s="67" customFormat="1" customHeight="1" spans="7:7">
      <c r="G8456" s="262" t="str">
        <f t="shared" si="138"/>
        <v/>
      </c>
    </row>
    <row r="8457" s="67" customFormat="1" customHeight="1" spans="7:7">
      <c r="G8457" s="262" t="str">
        <f t="shared" si="138"/>
        <v/>
      </c>
    </row>
    <row r="8458" s="67" customFormat="1" customHeight="1" spans="7:7">
      <c r="G8458" s="262" t="str">
        <f t="shared" si="138"/>
        <v/>
      </c>
    </row>
    <row r="8459" s="67" customFormat="1" customHeight="1" spans="7:7">
      <c r="G8459" s="262" t="str">
        <f t="shared" si="138"/>
        <v/>
      </c>
    </row>
    <row r="8460" s="67" customFormat="1" customHeight="1" spans="7:7">
      <c r="G8460" s="262" t="str">
        <f t="shared" si="138"/>
        <v/>
      </c>
    </row>
    <row r="8461" s="67" customFormat="1" customHeight="1" spans="7:7">
      <c r="G8461" s="262" t="str">
        <f t="shared" si="138"/>
        <v/>
      </c>
    </row>
    <row r="8462" s="67" customFormat="1" customHeight="1" spans="7:7">
      <c r="G8462" s="262" t="str">
        <f t="shared" si="138"/>
        <v/>
      </c>
    </row>
    <row r="8463" s="67" customFormat="1" customHeight="1" spans="7:7">
      <c r="G8463" s="262" t="str">
        <f t="shared" si="138"/>
        <v/>
      </c>
    </row>
    <row r="8464" s="67" customFormat="1" customHeight="1" spans="7:7">
      <c r="G8464" s="262" t="str">
        <f t="shared" si="138"/>
        <v/>
      </c>
    </row>
    <row r="8465" s="67" customFormat="1" customHeight="1" spans="7:7">
      <c r="G8465" s="262" t="str">
        <f t="shared" si="138"/>
        <v/>
      </c>
    </row>
    <row r="8466" s="67" customFormat="1" customHeight="1" spans="7:7">
      <c r="G8466" s="262" t="str">
        <f t="shared" si="138"/>
        <v/>
      </c>
    </row>
    <row r="8467" s="67" customFormat="1" customHeight="1" spans="7:7">
      <c r="G8467" s="262" t="str">
        <f t="shared" si="138"/>
        <v/>
      </c>
    </row>
    <row r="8468" s="67" customFormat="1" customHeight="1" spans="7:7">
      <c r="G8468" s="262" t="str">
        <f t="shared" si="138"/>
        <v/>
      </c>
    </row>
    <row r="8469" s="67" customFormat="1" customHeight="1" spans="7:7">
      <c r="G8469" s="262" t="str">
        <f t="shared" si="138"/>
        <v/>
      </c>
    </row>
    <row r="8470" s="67" customFormat="1" customHeight="1" spans="7:7">
      <c r="G8470" s="262" t="str">
        <f t="shared" si="138"/>
        <v/>
      </c>
    </row>
    <row r="8471" s="67" customFormat="1" customHeight="1" spans="7:7">
      <c r="G8471" s="262" t="str">
        <f t="shared" si="138"/>
        <v/>
      </c>
    </row>
    <row r="8472" s="67" customFormat="1" customHeight="1" spans="7:7">
      <c r="G8472" s="262" t="str">
        <f t="shared" si="138"/>
        <v/>
      </c>
    </row>
    <row r="8473" s="67" customFormat="1" customHeight="1" spans="7:7">
      <c r="G8473" s="262" t="str">
        <f t="shared" si="138"/>
        <v/>
      </c>
    </row>
    <row r="8474" s="67" customFormat="1" customHeight="1" spans="7:7">
      <c r="G8474" s="262" t="str">
        <f t="shared" si="138"/>
        <v/>
      </c>
    </row>
    <row r="8475" s="67" customFormat="1" customHeight="1" spans="7:7">
      <c r="G8475" s="262" t="str">
        <f t="shared" si="138"/>
        <v/>
      </c>
    </row>
    <row r="8476" s="67" customFormat="1" customHeight="1" spans="7:7">
      <c r="G8476" s="262" t="str">
        <f t="shared" si="138"/>
        <v/>
      </c>
    </row>
    <row r="8477" s="67" customFormat="1" customHeight="1" spans="7:7">
      <c r="G8477" s="262" t="str">
        <f t="shared" si="138"/>
        <v/>
      </c>
    </row>
    <row r="8478" s="67" customFormat="1" customHeight="1" spans="7:7">
      <c r="G8478" s="262" t="str">
        <f t="shared" si="138"/>
        <v/>
      </c>
    </row>
    <row r="8479" s="67" customFormat="1" customHeight="1" spans="7:7">
      <c r="G8479" s="262" t="str">
        <f t="shared" si="138"/>
        <v/>
      </c>
    </row>
    <row r="8480" s="67" customFormat="1" customHeight="1" spans="7:7">
      <c r="G8480" s="262" t="str">
        <f t="shared" si="138"/>
        <v/>
      </c>
    </row>
    <row r="8481" s="67" customFormat="1" customHeight="1" spans="7:7">
      <c r="G8481" s="262" t="str">
        <f t="shared" si="138"/>
        <v/>
      </c>
    </row>
    <row r="8482" s="67" customFormat="1" customHeight="1" spans="7:7">
      <c r="G8482" s="262" t="str">
        <f t="shared" si="138"/>
        <v/>
      </c>
    </row>
    <row r="8483" s="67" customFormat="1" customHeight="1" spans="7:7">
      <c r="G8483" s="262" t="str">
        <f t="shared" si="138"/>
        <v/>
      </c>
    </row>
    <row r="8484" s="67" customFormat="1" customHeight="1" spans="7:7">
      <c r="G8484" s="262" t="str">
        <f t="shared" si="138"/>
        <v/>
      </c>
    </row>
    <row r="8485" s="67" customFormat="1" customHeight="1" spans="7:7">
      <c r="G8485" s="262" t="str">
        <f t="shared" si="138"/>
        <v/>
      </c>
    </row>
    <row r="8486" s="67" customFormat="1" customHeight="1" spans="7:7">
      <c r="G8486" s="262" t="str">
        <f t="shared" si="138"/>
        <v/>
      </c>
    </row>
    <row r="8487" s="67" customFormat="1" customHeight="1" spans="7:7">
      <c r="G8487" s="262" t="str">
        <f t="shared" si="138"/>
        <v/>
      </c>
    </row>
    <row r="8488" s="67" customFormat="1" customHeight="1" spans="7:7">
      <c r="G8488" s="262" t="str">
        <f t="shared" si="138"/>
        <v/>
      </c>
    </row>
    <row r="8489" s="67" customFormat="1" customHeight="1" spans="7:7">
      <c r="G8489" s="262" t="str">
        <f t="shared" si="138"/>
        <v/>
      </c>
    </row>
    <row r="8490" s="67" customFormat="1" customHeight="1" spans="7:7">
      <c r="G8490" s="262" t="str">
        <f t="shared" si="138"/>
        <v/>
      </c>
    </row>
    <row r="8491" s="67" customFormat="1" customHeight="1" spans="7:7">
      <c r="G8491" s="262" t="str">
        <f t="shared" si="138"/>
        <v/>
      </c>
    </row>
    <row r="8492" s="67" customFormat="1" customHeight="1" spans="7:7">
      <c r="G8492" s="262" t="str">
        <f t="shared" si="138"/>
        <v/>
      </c>
    </row>
    <row r="8493" s="67" customFormat="1" customHeight="1" spans="7:7">
      <c r="G8493" s="262" t="str">
        <f t="shared" si="138"/>
        <v/>
      </c>
    </row>
    <row r="8494" s="67" customFormat="1" customHeight="1" spans="7:7">
      <c r="G8494" s="262" t="str">
        <f t="shared" si="138"/>
        <v/>
      </c>
    </row>
    <row r="8495" s="67" customFormat="1" customHeight="1" spans="7:7">
      <c r="G8495" s="262" t="str">
        <f t="shared" si="138"/>
        <v/>
      </c>
    </row>
    <row r="8496" s="67" customFormat="1" customHeight="1" spans="7:7">
      <c r="G8496" s="262" t="str">
        <f t="shared" si="138"/>
        <v/>
      </c>
    </row>
    <row r="8497" s="67" customFormat="1" customHeight="1" spans="7:7">
      <c r="G8497" s="262" t="str">
        <f t="shared" si="138"/>
        <v/>
      </c>
    </row>
    <row r="8498" s="67" customFormat="1" customHeight="1" spans="7:7">
      <c r="G8498" s="262" t="str">
        <f t="shared" si="138"/>
        <v/>
      </c>
    </row>
    <row r="8499" s="67" customFormat="1" customHeight="1" spans="7:7">
      <c r="G8499" s="262" t="str">
        <f t="shared" si="138"/>
        <v/>
      </c>
    </row>
    <row r="8500" s="67" customFormat="1" customHeight="1" spans="7:7">
      <c r="G8500" s="262" t="str">
        <f t="shared" si="138"/>
        <v/>
      </c>
    </row>
    <row r="8501" s="67" customFormat="1" customHeight="1" spans="7:7">
      <c r="G8501" s="262" t="str">
        <f t="shared" si="138"/>
        <v/>
      </c>
    </row>
    <row r="8502" s="67" customFormat="1" customHeight="1" spans="7:7">
      <c r="G8502" s="262" t="str">
        <f t="shared" si="138"/>
        <v/>
      </c>
    </row>
    <row r="8503" s="67" customFormat="1" customHeight="1" spans="7:7">
      <c r="G8503" s="262" t="str">
        <f t="shared" si="138"/>
        <v/>
      </c>
    </row>
    <row r="8504" s="67" customFormat="1" customHeight="1" spans="7:7">
      <c r="G8504" s="262" t="str">
        <f t="shared" si="138"/>
        <v/>
      </c>
    </row>
    <row r="8505" s="67" customFormat="1" customHeight="1" spans="7:7">
      <c r="G8505" s="262" t="str">
        <f t="shared" si="138"/>
        <v/>
      </c>
    </row>
    <row r="8506" s="67" customFormat="1" customHeight="1" spans="7:7">
      <c r="G8506" s="262" t="str">
        <f t="shared" si="138"/>
        <v/>
      </c>
    </row>
    <row r="8507" s="67" customFormat="1" customHeight="1" spans="7:7">
      <c r="G8507" s="262" t="str">
        <f t="shared" si="138"/>
        <v/>
      </c>
    </row>
    <row r="8508" s="67" customFormat="1" customHeight="1" spans="7:7">
      <c r="G8508" s="262" t="str">
        <f t="shared" si="138"/>
        <v/>
      </c>
    </row>
    <row r="8509" s="67" customFormat="1" customHeight="1" spans="7:7">
      <c r="G8509" s="262" t="str">
        <f t="shared" si="138"/>
        <v/>
      </c>
    </row>
    <row r="8510" s="67" customFormat="1" customHeight="1" spans="7:7">
      <c r="G8510" s="262" t="str">
        <f t="shared" si="138"/>
        <v/>
      </c>
    </row>
    <row r="8511" s="67" customFormat="1" customHeight="1" spans="7:7">
      <c r="G8511" s="262" t="str">
        <f t="shared" si="138"/>
        <v/>
      </c>
    </row>
    <row r="8512" s="67" customFormat="1" customHeight="1" spans="7:7">
      <c r="G8512" s="262" t="str">
        <f t="shared" si="138"/>
        <v/>
      </c>
    </row>
    <row r="8513" s="67" customFormat="1" customHeight="1" spans="7:7">
      <c r="G8513" s="262" t="str">
        <f t="shared" si="138"/>
        <v/>
      </c>
    </row>
    <row r="8514" s="67" customFormat="1" customHeight="1" spans="7:7">
      <c r="G8514" s="262" t="str">
        <f t="shared" ref="G8514:G8577" si="139">IF(H8514="","",IF(H8514=I8514,H8514,_xlfn.CONCAT(H8514,"-",I8514)))</f>
        <v/>
      </c>
    </row>
    <row r="8515" s="67" customFormat="1" customHeight="1" spans="7:7">
      <c r="G8515" s="262" t="str">
        <f t="shared" si="139"/>
        <v/>
      </c>
    </row>
    <row r="8516" s="67" customFormat="1" customHeight="1" spans="7:7">
      <c r="G8516" s="262" t="str">
        <f t="shared" si="139"/>
        <v/>
      </c>
    </row>
    <row r="8517" s="67" customFormat="1" customHeight="1" spans="7:7">
      <c r="G8517" s="262" t="str">
        <f t="shared" si="139"/>
        <v/>
      </c>
    </row>
    <row r="8518" s="67" customFormat="1" customHeight="1" spans="7:7">
      <c r="G8518" s="262" t="str">
        <f t="shared" si="139"/>
        <v/>
      </c>
    </row>
    <row r="8519" s="67" customFormat="1" customHeight="1" spans="7:7">
      <c r="G8519" s="262" t="str">
        <f t="shared" si="139"/>
        <v/>
      </c>
    </row>
    <row r="8520" s="67" customFormat="1" customHeight="1" spans="7:7">
      <c r="G8520" s="262" t="str">
        <f t="shared" si="139"/>
        <v/>
      </c>
    </row>
    <row r="8521" s="67" customFormat="1" customHeight="1" spans="7:7">
      <c r="G8521" s="262" t="str">
        <f t="shared" si="139"/>
        <v/>
      </c>
    </row>
    <row r="8522" s="67" customFormat="1" customHeight="1" spans="7:7">
      <c r="G8522" s="262" t="str">
        <f t="shared" si="139"/>
        <v/>
      </c>
    </row>
    <row r="8523" s="67" customFormat="1" customHeight="1" spans="7:7">
      <c r="G8523" s="262" t="str">
        <f t="shared" si="139"/>
        <v/>
      </c>
    </row>
    <row r="8524" s="67" customFormat="1" customHeight="1" spans="7:7">
      <c r="G8524" s="262" t="str">
        <f t="shared" si="139"/>
        <v/>
      </c>
    </row>
    <row r="8525" s="67" customFormat="1" customHeight="1" spans="7:7">
      <c r="G8525" s="262" t="str">
        <f t="shared" si="139"/>
        <v/>
      </c>
    </row>
    <row r="8526" s="67" customFormat="1" customHeight="1" spans="7:7">
      <c r="G8526" s="262" t="str">
        <f t="shared" si="139"/>
        <v/>
      </c>
    </row>
    <row r="8527" s="67" customFormat="1" customHeight="1" spans="7:7">
      <c r="G8527" s="262" t="str">
        <f t="shared" si="139"/>
        <v/>
      </c>
    </row>
    <row r="8528" s="67" customFormat="1" customHeight="1" spans="7:7">
      <c r="G8528" s="262" t="str">
        <f t="shared" si="139"/>
        <v/>
      </c>
    </row>
    <row r="8529" s="67" customFormat="1" customHeight="1" spans="7:7">
      <c r="G8529" s="262" t="str">
        <f t="shared" si="139"/>
        <v/>
      </c>
    </row>
    <row r="8530" s="67" customFormat="1" customHeight="1" spans="7:7">
      <c r="G8530" s="262" t="str">
        <f t="shared" si="139"/>
        <v/>
      </c>
    </row>
    <row r="8531" s="67" customFormat="1" customHeight="1" spans="7:7">
      <c r="G8531" s="262" t="str">
        <f t="shared" si="139"/>
        <v/>
      </c>
    </row>
    <row r="8532" s="67" customFormat="1" customHeight="1" spans="7:7">
      <c r="G8532" s="262" t="str">
        <f t="shared" si="139"/>
        <v/>
      </c>
    </row>
    <row r="8533" s="67" customFormat="1" customHeight="1" spans="7:7">
      <c r="G8533" s="262" t="str">
        <f t="shared" si="139"/>
        <v/>
      </c>
    </row>
    <row r="8534" s="67" customFormat="1" customHeight="1" spans="7:7">
      <c r="G8534" s="262" t="str">
        <f t="shared" si="139"/>
        <v/>
      </c>
    </row>
    <row r="8535" s="67" customFormat="1" customHeight="1" spans="7:7">
      <c r="G8535" s="262" t="str">
        <f t="shared" si="139"/>
        <v/>
      </c>
    </row>
    <row r="8536" s="67" customFormat="1" customHeight="1" spans="7:7">
      <c r="G8536" s="262" t="str">
        <f t="shared" si="139"/>
        <v/>
      </c>
    </row>
    <row r="8537" s="67" customFormat="1" customHeight="1" spans="7:7">
      <c r="G8537" s="262" t="str">
        <f t="shared" si="139"/>
        <v/>
      </c>
    </row>
    <row r="8538" s="67" customFormat="1" customHeight="1" spans="7:7">
      <c r="G8538" s="262" t="str">
        <f t="shared" si="139"/>
        <v/>
      </c>
    </row>
    <row r="8539" s="67" customFormat="1" customHeight="1" spans="7:7">
      <c r="G8539" s="262" t="str">
        <f t="shared" si="139"/>
        <v/>
      </c>
    </row>
    <row r="8540" s="67" customFormat="1" customHeight="1" spans="7:7">
      <c r="G8540" s="262" t="str">
        <f t="shared" si="139"/>
        <v/>
      </c>
    </row>
    <row r="8541" s="67" customFormat="1" customHeight="1" spans="7:7">
      <c r="G8541" s="262" t="str">
        <f t="shared" si="139"/>
        <v/>
      </c>
    </row>
    <row r="8542" s="67" customFormat="1" customHeight="1" spans="7:7">
      <c r="G8542" s="262" t="str">
        <f t="shared" si="139"/>
        <v/>
      </c>
    </row>
    <row r="8543" s="67" customFormat="1" customHeight="1" spans="7:7">
      <c r="G8543" s="262" t="str">
        <f t="shared" si="139"/>
        <v/>
      </c>
    </row>
    <row r="8544" s="67" customFormat="1" customHeight="1" spans="7:7">
      <c r="G8544" s="262" t="str">
        <f t="shared" si="139"/>
        <v/>
      </c>
    </row>
    <row r="8545" s="67" customFormat="1" customHeight="1" spans="7:7">
      <c r="G8545" s="262" t="str">
        <f t="shared" si="139"/>
        <v/>
      </c>
    </row>
    <row r="8546" s="67" customFormat="1" customHeight="1" spans="7:7">
      <c r="G8546" s="262" t="str">
        <f t="shared" si="139"/>
        <v/>
      </c>
    </row>
    <row r="8547" s="67" customFormat="1" customHeight="1" spans="7:7">
      <c r="G8547" s="262" t="str">
        <f t="shared" si="139"/>
        <v/>
      </c>
    </row>
    <row r="8548" s="67" customFormat="1" customHeight="1" spans="7:7">
      <c r="G8548" s="262" t="str">
        <f t="shared" si="139"/>
        <v/>
      </c>
    </row>
    <row r="8549" s="67" customFormat="1" customHeight="1" spans="7:7">
      <c r="G8549" s="262" t="str">
        <f t="shared" si="139"/>
        <v/>
      </c>
    </row>
    <row r="8550" s="67" customFormat="1" customHeight="1" spans="7:7">
      <c r="G8550" s="262" t="str">
        <f t="shared" si="139"/>
        <v/>
      </c>
    </row>
    <row r="8551" s="67" customFormat="1" customHeight="1" spans="7:7">
      <c r="G8551" s="262" t="str">
        <f t="shared" si="139"/>
        <v/>
      </c>
    </row>
    <row r="8552" s="67" customFormat="1" customHeight="1" spans="7:7">
      <c r="G8552" s="262" t="str">
        <f t="shared" si="139"/>
        <v/>
      </c>
    </row>
    <row r="8553" s="67" customFormat="1" customHeight="1" spans="7:7">
      <c r="G8553" s="262" t="str">
        <f t="shared" si="139"/>
        <v/>
      </c>
    </row>
    <row r="8554" s="67" customFormat="1" customHeight="1" spans="7:7">
      <c r="G8554" s="262" t="str">
        <f t="shared" si="139"/>
        <v/>
      </c>
    </row>
    <row r="8555" s="67" customFormat="1" customHeight="1" spans="7:7">
      <c r="G8555" s="262" t="str">
        <f t="shared" si="139"/>
        <v/>
      </c>
    </row>
    <row r="8556" s="67" customFormat="1" customHeight="1" spans="7:7">
      <c r="G8556" s="262" t="str">
        <f t="shared" si="139"/>
        <v/>
      </c>
    </row>
    <row r="8557" s="67" customFormat="1" customHeight="1" spans="7:7">
      <c r="G8557" s="262" t="str">
        <f t="shared" si="139"/>
        <v/>
      </c>
    </row>
    <row r="8558" s="67" customFormat="1" customHeight="1" spans="7:7">
      <c r="G8558" s="262" t="str">
        <f t="shared" si="139"/>
        <v/>
      </c>
    </row>
    <row r="8559" s="67" customFormat="1" customHeight="1" spans="7:7">
      <c r="G8559" s="262" t="str">
        <f t="shared" si="139"/>
        <v/>
      </c>
    </row>
    <row r="8560" s="67" customFormat="1" customHeight="1" spans="7:7">
      <c r="G8560" s="262" t="str">
        <f t="shared" si="139"/>
        <v/>
      </c>
    </row>
    <row r="8561" s="67" customFormat="1" customHeight="1" spans="7:7">
      <c r="G8561" s="262" t="str">
        <f t="shared" si="139"/>
        <v/>
      </c>
    </row>
    <row r="8562" s="67" customFormat="1" customHeight="1" spans="7:7">
      <c r="G8562" s="262" t="str">
        <f t="shared" si="139"/>
        <v/>
      </c>
    </row>
    <row r="8563" s="67" customFormat="1" customHeight="1" spans="7:7">
      <c r="G8563" s="262" t="str">
        <f t="shared" si="139"/>
        <v/>
      </c>
    </row>
    <row r="8564" s="67" customFormat="1" customHeight="1" spans="7:7">
      <c r="G8564" s="262" t="str">
        <f t="shared" si="139"/>
        <v/>
      </c>
    </row>
    <row r="8565" s="67" customFormat="1" customHeight="1" spans="7:7">
      <c r="G8565" s="262" t="str">
        <f t="shared" si="139"/>
        <v/>
      </c>
    </row>
    <row r="8566" s="67" customFormat="1" customHeight="1" spans="7:7">
      <c r="G8566" s="262" t="str">
        <f t="shared" si="139"/>
        <v/>
      </c>
    </row>
    <row r="8567" s="67" customFormat="1" customHeight="1" spans="7:7">
      <c r="G8567" s="262" t="str">
        <f t="shared" si="139"/>
        <v/>
      </c>
    </row>
    <row r="8568" s="67" customFormat="1" customHeight="1" spans="7:7">
      <c r="G8568" s="262" t="str">
        <f t="shared" si="139"/>
        <v/>
      </c>
    </row>
    <row r="8569" s="67" customFormat="1" customHeight="1" spans="7:7">
      <c r="G8569" s="262" t="str">
        <f t="shared" si="139"/>
        <v/>
      </c>
    </row>
    <row r="8570" s="67" customFormat="1" customHeight="1" spans="7:7">
      <c r="G8570" s="262" t="str">
        <f t="shared" si="139"/>
        <v/>
      </c>
    </row>
    <row r="8571" s="67" customFormat="1" customHeight="1" spans="7:7">
      <c r="G8571" s="262" t="str">
        <f t="shared" si="139"/>
        <v/>
      </c>
    </row>
    <row r="8572" s="67" customFormat="1" customHeight="1" spans="7:7">
      <c r="G8572" s="262" t="str">
        <f t="shared" si="139"/>
        <v/>
      </c>
    </row>
    <row r="8573" s="67" customFormat="1" customHeight="1" spans="7:7">
      <c r="G8573" s="262" t="str">
        <f t="shared" si="139"/>
        <v/>
      </c>
    </row>
    <row r="8574" s="67" customFormat="1" customHeight="1" spans="7:7">
      <c r="G8574" s="262" t="str">
        <f t="shared" si="139"/>
        <v/>
      </c>
    </row>
    <row r="8575" s="67" customFormat="1" customHeight="1" spans="7:7">
      <c r="G8575" s="262" t="str">
        <f t="shared" si="139"/>
        <v/>
      </c>
    </row>
    <row r="8576" s="67" customFormat="1" customHeight="1" spans="7:7">
      <c r="G8576" s="262" t="str">
        <f t="shared" si="139"/>
        <v/>
      </c>
    </row>
    <row r="8577" s="67" customFormat="1" customHeight="1" spans="7:7">
      <c r="G8577" s="262" t="str">
        <f t="shared" si="139"/>
        <v/>
      </c>
    </row>
    <row r="8578" s="67" customFormat="1" customHeight="1" spans="7:7">
      <c r="G8578" s="262" t="str">
        <f t="shared" ref="G8578:G8641" si="140">IF(H8578="","",IF(H8578=I8578,H8578,_xlfn.CONCAT(H8578,"-",I8578)))</f>
        <v/>
      </c>
    </row>
    <row r="8579" s="67" customFormat="1" customHeight="1" spans="7:7">
      <c r="G8579" s="262" t="str">
        <f t="shared" si="140"/>
        <v/>
      </c>
    </row>
    <row r="8580" s="67" customFormat="1" customHeight="1" spans="7:7">
      <c r="G8580" s="262" t="str">
        <f t="shared" si="140"/>
        <v/>
      </c>
    </row>
    <row r="8581" s="67" customFormat="1" customHeight="1" spans="7:7">
      <c r="G8581" s="262" t="str">
        <f t="shared" si="140"/>
        <v/>
      </c>
    </row>
    <row r="8582" s="67" customFormat="1" customHeight="1" spans="7:7">
      <c r="G8582" s="262" t="str">
        <f t="shared" si="140"/>
        <v/>
      </c>
    </row>
    <row r="8583" s="67" customFormat="1" customHeight="1" spans="7:7">
      <c r="G8583" s="262" t="str">
        <f t="shared" si="140"/>
        <v/>
      </c>
    </row>
    <row r="8584" s="67" customFormat="1" customHeight="1" spans="7:7">
      <c r="G8584" s="262" t="str">
        <f t="shared" si="140"/>
        <v/>
      </c>
    </row>
    <row r="8585" s="67" customFormat="1" customHeight="1" spans="7:7">
      <c r="G8585" s="262" t="str">
        <f t="shared" si="140"/>
        <v/>
      </c>
    </row>
    <row r="8586" s="67" customFormat="1" customHeight="1" spans="7:7">
      <c r="G8586" s="262" t="str">
        <f t="shared" si="140"/>
        <v/>
      </c>
    </row>
    <row r="8587" s="67" customFormat="1" customHeight="1" spans="7:7">
      <c r="G8587" s="262" t="str">
        <f t="shared" si="140"/>
        <v/>
      </c>
    </row>
    <row r="8588" s="67" customFormat="1" customHeight="1" spans="7:7">
      <c r="G8588" s="262" t="str">
        <f t="shared" si="140"/>
        <v/>
      </c>
    </row>
    <row r="8589" s="67" customFormat="1" customHeight="1" spans="7:7">
      <c r="G8589" s="262" t="str">
        <f t="shared" si="140"/>
        <v/>
      </c>
    </row>
    <row r="8590" s="67" customFormat="1" customHeight="1" spans="7:7">
      <c r="G8590" s="262" t="str">
        <f t="shared" si="140"/>
        <v/>
      </c>
    </row>
    <row r="8591" s="67" customFormat="1" customHeight="1" spans="7:7">
      <c r="G8591" s="262" t="str">
        <f t="shared" si="140"/>
        <v/>
      </c>
    </row>
    <row r="8592" s="67" customFormat="1" customHeight="1" spans="7:7">
      <c r="G8592" s="262" t="str">
        <f t="shared" si="140"/>
        <v/>
      </c>
    </row>
    <row r="8593" s="67" customFormat="1" customHeight="1" spans="7:7">
      <c r="G8593" s="262" t="str">
        <f t="shared" si="140"/>
        <v/>
      </c>
    </row>
    <row r="8594" s="67" customFormat="1" customHeight="1" spans="7:7">
      <c r="G8594" s="262" t="str">
        <f t="shared" si="140"/>
        <v/>
      </c>
    </row>
    <row r="8595" s="67" customFormat="1" customHeight="1" spans="7:7">
      <c r="G8595" s="262" t="str">
        <f t="shared" si="140"/>
        <v/>
      </c>
    </row>
    <row r="8596" s="67" customFormat="1" customHeight="1" spans="7:7">
      <c r="G8596" s="262" t="str">
        <f t="shared" si="140"/>
        <v/>
      </c>
    </row>
    <row r="8597" s="67" customFormat="1" customHeight="1" spans="7:7">
      <c r="G8597" s="262" t="str">
        <f t="shared" si="140"/>
        <v/>
      </c>
    </row>
    <row r="8598" s="67" customFormat="1" customHeight="1" spans="7:7">
      <c r="G8598" s="262" t="str">
        <f t="shared" si="140"/>
        <v/>
      </c>
    </row>
    <row r="8599" s="67" customFormat="1" customHeight="1" spans="7:7">
      <c r="G8599" s="262" t="str">
        <f t="shared" si="140"/>
        <v/>
      </c>
    </row>
    <row r="8600" s="67" customFormat="1" customHeight="1" spans="7:7">
      <c r="G8600" s="262" t="str">
        <f t="shared" si="140"/>
        <v/>
      </c>
    </row>
    <row r="8601" s="67" customFormat="1" customHeight="1" spans="7:7">
      <c r="G8601" s="262" t="str">
        <f t="shared" si="140"/>
        <v/>
      </c>
    </row>
    <row r="8602" s="67" customFormat="1" customHeight="1" spans="7:7">
      <c r="G8602" s="262" t="str">
        <f t="shared" si="140"/>
        <v/>
      </c>
    </row>
    <row r="8603" s="67" customFormat="1" customHeight="1" spans="7:7">
      <c r="G8603" s="262" t="str">
        <f t="shared" si="140"/>
        <v/>
      </c>
    </row>
    <row r="8604" s="67" customFormat="1" customHeight="1" spans="7:7">
      <c r="G8604" s="262" t="str">
        <f t="shared" si="140"/>
        <v/>
      </c>
    </row>
    <row r="8605" s="67" customFormat="1" customHeight="1" spans="7:7">
      <c r="G8605" s="262" t="str">
        <f t="shared" si="140"/>
        <v/>
      </c>
    </row>
    <row r="8606" s="67" customFormat="1" customHeight="1" spans="7:7">
      <c r="G8606" s="262" t="str">
        <f t="shared" si="140"/>
        <v/>
      </c>
    </row>
    <row r="8607" s="67" customFormat="1" customHeight="1" spans="7:7">
      <c r="G8607" s="262" t="str">
        <f t="shared" si="140"/>
        <v/>
      </c>
    </row>
    <row r="8608" s="67" customFormat="1" customHeight="1" spans="7:7">
      <c r="G8608" s="262" t="str">
        <f t="shared" si="140"/>
        <v/>
      </c>
    </row>
    <row r="8609" s="67" customFormat="1" customHeight="1" spans="7:7">
      <c r="G8609" s="262" t="str">
        <f t="shared" si="140"/>
        <v/>
      </c>
    </row>
    <row r="8610" s="67" customFormat="1" customHeight="1" spans="7:7">
      <c r="G8610" s="262" t="str">
        <f t="shared" si="140"/>
        <v/>
      </c>
    </row>
    <row r="8611" s="67" customFormat="1" customHeight="1" spans="7:7">
      <c r="G8611" s="262" t="str">
        <f t="shared" si="140"/>
        <v/>
      </c>
    </row>
    <row r="8612" s="67" customFormat="1" customHeight="1" spans="7:7">
      <c r="G8612" s="262" t="str">
        <f t="shared" si="140"/>
        <v/>
      </c>
    </row>
    <row r="8613" s="67" customFormat="1" customHeight="1" spans="7:7">
      <c r="G8613" s="262" t="str">
        <f t="shared" si="140"/>
        <v/>
      </c>
    </row>
    <row r="8614" s="67" customFormat="1" customHeight="1" spans="7:7">
      <c r="G8614" s="262" t="str">
        <f t="shared" si="140"/>
        <v/>
      </c>
    </row>
    <row r="8615" s="67" customFormat="1" customHeight="1" spans="7:7">
      <c r="G8615" s="262" t="str">
        <f t="shared" si="140"/>
        <v/>
      </c>
    </row>
    <row r="8616" s="67" customFormat="1" customHeight="1" spans="7:7">
      <c r="G8616" s="262" t="str">
        <f t="shared" si="140"/>
        <v/>
      </c>
    </row>
    <row r="8617" s="67" customFormat="1" customHeight="1" spans="7:7">
      <c r="G8617" s="262" t="str">
        <f t="shared" si="140"/>
        <v/>
      </c>
    </row>
    <row r="8618" s="67" customFormat="1" customHeight="1" spans="7:7">
      <c r="G8618" s="262" t="str">
        <f t="shared" si="140"/>
        <v/>
      </c>
    </row>
    <row r="8619" s="67" customFormat="1" customHeight="1" spans="7:7">
      <c r="G8619" s="262" t="str">
        <f t="shared" si="140"/>
        <v/>
      </c>
    </row>
    <row r="8620" s="67" customFormat="1" customHeight="1" spans="7:7">
      <c r="G8620" s="262" t="str">
        <f t="shared" si="140"/>
        <v/>
      </c>
    </row>
    <row r="8621" s="67" customFormat="1" customHeight="1" spans="7:7">
      <c r="G8621" s="262" t="str">
        <f t="shared" si="140"/>
        <v/>
      </c>
    </row>
    <row r="8622" s="67" customFormat="1" customHeight="1" spans="7:7">
      <c r="G8622" s="262" t="str">
        <f t="shared" si="140"/>
        <v/>
      </c>
    </row>
    <row r="8623" s="67" customFormat="1" customHeight="1" spans="7:7">
      <c r="G8623" s="262" t="str">
        <f t="shared" si="140"/>
        <v/>
      </c>
    </row>
    <row r="8624" s="67" customFormat="1" customHeight="1" spans="7:7">
      <c r="G8624" s="262" t="str">
        <f t="shared" si="140"/>
        <v/>
      </c>
    </row>
    <row r="8625" s="67" customFormat="1" customHeight="1" spans="7:7">
      <c r="G8625" s="262" t="str">
        <f t="shared" si="140"/>
        <v/>
      </c>
    </row>
    <row r="8626" s="67" customFormat="1" customHeight="1" spans="7:7">
      <c r="G8626" s="262" t="str">
        <f t="shared" si="140"/>
        <v/>
      </c>
    </row>
    <row r="8627" s="67" customFormat="1" customHeight="1" spans="7:7">
      <c r="G8627" s="262" t="str">
        <f t="shared" si="140"/>
        <v/>
      </c>
    </row>
    <row r="8628" s="67" customFormat="1" customHeight="1" spans="7:7">
      <c r="G8628" s="262" t="str">
        <f t="shared" si="140"/>
        <v/>
      </c>
    </row>
    <row r="8629" s="67" customFormat="1" customHeight="1" spans="7:7">
      <c r="G8629" s="262" t="str">
        <f t="shared" si="140"/>
        <v/>
      </c>
    </row>
    <row r="8630" s="67" customFormat="1" customHeight="1" spans="7:7">
      <c r="G8630" s="262" t="str">
        <f t="shared" si="140"/>
        <v/>
      </c>
    </row>
    <row r="8631" s="67" customFormat="1" customHeight="1" spans="7:7">
      <c r="G8631" s="262" t="str">
        <f t="shared" si="140"/>
        <v/>
      </c>
    </row>
    <row r="8632" s="67" customFormat="1" customHeight="1" spans="7:7">
      <c r="G8632" s="262" t="str">
        <f t="shared" si="140"/>
        <v/>
      </c>
    </row>
    <row r="8633" s="67" customFormat="1" customHeight="1" spans="7:7">
      <c r="G8633" s="262" t="str">
        <f t="shared" si="140"/>
        <v/>
      </c>
    </row>
    <row r="8634" s="67" customFormat="1" customHeight="1" spans="7:7">
      <c r="G8634" s="262" t="str">
        <f t="shared" si="140"/>
        <v/>
      </c>
    </row>
    <row r="8635" s="67" customFormat="1" customHeight="1" spans="7:7">
      <c r="G8635" s="262" t="str">
        <f t="shared" si="140"/>
        <v/>
      </c>
    </row>
    <row r="8636" s="67" customFormat="1" customHeight="1" spans="7:7">
      <c r="G8636" s="262" t="str">
        <f t="shared" si="140"/>
        <v/>
      </c>
    </row>
    <row r="8637" s="67" customFormat="1" customHeight="1" spans="7:7">
      <c r="G8637" s="262" t="str">
        <f t="shared" si="140"/>
        <v/>
      </c>
    </row>
    <row r="8638" s="67" customFormat="1" customHeight="1" spans="7:7">
      <c r="G8638" s="262" t="str">
        <f t="shared" si="140"/>
        <v/>
      </c>
    </row>
    <row r="8639" s="67" customFormat="1" customHeight="1" spans="7:7">
      <c r="G8639" s="262" t="str">
        <f t="shared" si="140"/>
        <v/>
      </c>
    </row>
    <row r="8640" s="67" customFormat="1" customHeight="1" spans="7:7">
      <c r="G8640" s="262" t="str">
        <f t="shared" si="140"/>
        <v/>
      </c>
    </row>
    <row r="8641" s="67" customFormat="1" customHeight="1" spans="7:7">
      <c r="G8641" s="262" t="str">
        <f t="shared" si="140"/>
        <v/>
      </c>
    </row>
    <row r="8642" s="67" customFormat="1" customHeight="1" spans="7:7">
      <c r="G8642" s="262" t="str">
        <f t="shared" ref="G8642:G8705" si="141">IF(H8642="","",IF(H8642=I8642,H8642,_xlfn.CONCAT(H8642,"-",I8642)))</f>
        <v/>
      </c>
    </row>
    <row r="8643" s="67" customFormat="1" customHeight="1" spans="7:7">
      <c r="G8643" s="262" t="str">
        <f t="shared" si="141"/>
        <v/>
      </c>
    </row>
    <row r="8644" s="67" customFormat="1" customHeight="1" spans="7:7">
      <c r="G8644" s="262" t="str">
        <f t="shared" si="141"/>
        <v/>
      </c>
    </row>
    <row r="8645" s="67" customFormat="1" customHeight="1" spans="7:7">
      <c r="G8645" s="262" t="str">
        <f t="shared" si="141"/>
        <v/>
      </c>
    </row>
    <row r="8646" s="67" customFormat="1" customHeight="1" spans="7:7">
      <c r="G8646" s="262" t="str">
        <f t="shared" si="141"/>
        <v/>
      </c>
    </row>
    <row r="8647" s="67" customFormat="1" customHeight="1" spans="7:7">
      <c r="G8647" s="262" t="str">
        <f t="shared" si="141"/>
        <v/>
      </c>
    </row>
    <row r="8648" s="67" customFormat="1" customHeight="1" spans="7:7">
      <c r="G8648" s="262" t="str">
        <f t="shared" si="141"/>
        <v/>
      </c>
    </row>
    <row r="8649" s="67" customFormat="1" customHeight="1" spans="7:7">
      <c r="G8649" s="262" t="str">
        <f t="shared" si="141"/>
        <v/>
      </c>
    </row>
    <row r="8650" s="67" customFormat="1" customHeight="1" spans="7:7">
      <c r="G8650" s="262" t="str">
        <f t="shared" si="141"/>
        <v/>
      </c>
    </row>
    <row r="8651" s="67" customFormat="1" customHeight="1" spans="7:7">
      <c r="G8651" s="262" t="str">
        <f t="shared" si="141"/>
        <v/>
      </c>
    </row>
    <row r="8652" s="67" customFormat="1" customHeight="1" spans="7:7">
      <c r="G8652" s="262" t="str">
        <f t="shared" si="141"/>
        <v/>
      </c>
    </row>
    <row r="8653" s="67" customFormat="1" customHeight="1" spans="7:7">
      <c r="G8653" s="262" t="str">
        <f t="shared" si="141"/>
        <v/>
      </c>
    </row>
    <row r="8654" s="67" customFormat="1" customHeight="1" spans="7:7">
      <c r="G8654" s="262" t="str">
        <f t="shared" si="141"/>
        <v/>
      </c>
    </row>
    <row r="8655" s="67" customFormat="1" customHeight="1" spans="7:7">
      <c r="G8655" s="262" t="str">
        <f t="shared" si="141"/>
        <v/>
      </c>
    </row>
    <row r="8656" s="67" customFormat="1" customHeight="1" spans="7:7">
      <c r="G8656" s="262" t="str">
        <f t="shared" si="141"/>
        <v/>
      </c>
    </row>
    <row r="8657" s="67" customFormat="1" customHeight="1" spans="7:7">
      <c r="G8657" s="262" t="str">
        <f t="shared" si="141"/>
        <v/>
      </c>
    </row>
    <row r="8658" s="67" customFormat="1" customHeight="1" spans="7:7">
      <c r="G8658" s="262" t="str">
        <f t="shared" si="141"/>
        <v/>
      </c>
    </row>
    <row r="8659" s="67" customFormat="1" customHeight="1" spans="7:7">
      <c r="G8659" s="262" t="str">
        <f t="shared" si="141"/>
        <v/>
      </c>
    </row>
    <row r="8660" s="67" customFormat="1" customHeight="1" spans="7:7">
      <c r="G8660" s="262" t="str">
        <f t="shared" si="141"/>
        <v/>
      </c>
    </row>
    <row r="8661" s="67" customFormat="1" customHeight="1" spans="7:7">
      <c r="G8661" s="262" t="str">
        <f t="shared" si="141"/>
        <v/>
      </c>
    </row>
    <row r="8662" s="67" customFormat="1" customHeight="1" spans="7:7">
      <c r="G8662" s="262" t="str">
        <f t="shared" si="141"/>
        <v/>
      </c>
    </row>
    <row r="8663" s="67" customFormat="1" customHeight="1" spans="7:7">
      <c r="G8663" s="262" t="str">
        <f t="shared" si="141"/>
        <v/>
      </c>
    </row>
    <row r="8664" s="67" customFormat="1" customHeight="1" spans="7:7">
      <c r="G8664" s="262" t="str">
        <f t="shared" si="141"/>
        <v/>
      </c>
    </row>
    <row r="8665" s="67" customFormat="1" customHeight="1" spans="7:7">
      <c r="G8665" s="262" t="str">
        <f t="shared" si="141"/>
        <v/>
      </c>
    </row>
    <row r="8666" s="67" customFormat="1" customHeight="1" spans="7:7">
      <c r="G8666" s="262" t="str">
        <f t="shared" si="141"/>
        <v/>
      </c>
    </row>
    <row r="8667" s="67" customFormat="1" customHeight="1" spans="7:7">
      <c r="G8667" s="262" t="str">
        <f t="shared" si="141"/>
        <v/>
      </c>
    </row>
    <row r="8668" s="67" customFormat="1" customHeight="1" spans="7:7">
      <c r="G8668" s="262" t="str">
        <f t="shared" si="141"/>
        <v/>
      </c>
    </row>
    <row r="8669" s="67" customFormat="1" customHeight="1" spans="7:7">
      <c r="G8669" s="262" t="str">
        <f t="shared" si="141"/>
        <v/>
      </c>
    </row>
    <row r="8670" s="67" customFormat="1" customHeight="1" spans="7:7">
      <c r="G8670" s="262" t="str">
        <f t="shared" si="141"/>
        <v/>
      </c>
    </row>
    <row r="8671" s="67" customFormat="1" customHeight="1" spans="7:7">
      <c r="G8671" s="262" t="str">
        <f t="shared" si="141"/>
        <v/>
      </c>
    </row>
    <row r="8672" s="67" customFormat="1" customHeight="1" spans="7:7">
      <c r="G8672" s="262" t="str">
        <f t="shared" si="141"/>
        <v/>
      </c>
    </row>
    <row r="8673" s="67" customFormat="1" customHeight="1" spans="7:7">
      <c r="G8673" s="262" t="str">
        <f t="shared" si="141"/>
        <v/>
      </c>
    </row>
    <row r="8674" s="67" customFormat="1" customHeight="1" spans="7:7">
      <c r="G8674" s="262" t="str">
        <f t="shared" si="141"/>
        <v/>
      </c>
    </row>
    <row r="8675" s="67" customFormat="1" customHeight="1" spans="7:7">
      <c r="G8675" s="262" t="str">
        <f t="shared" si="141"/>
        <v/>
      </c>
    </row>
    <row r="8676" s="67" customFormat="1" customHeight="1" spans="7:7">
      <c r="G8676" s="262" t="str">
        <f t="shared" si="141"/>
        <v/>
      </c>
    </row>
    <row r="8677" s="67" customFormat="1" customHeight="1" spans="7:7">
      <c r="G8677" s="262" t="str">
        <f t="shared" si="141"/>
        <v/>
      </c>
    </row>
    <row r="8678" s="67" customFormat="1" customHeight="1" spans="7:7">
      <c r="G8678" s="262" t="str">
        <f t="shared" si="141"/>
        <v/>
      </c>
    </row>
    <row r="8679" s="67" customFormat="1" customHeight="1" spans="7:7">
      <c r="G8679" s="262" t="str">
        <f t="shared" si="141"/>
        <v/>
      </c>
    </row>
    <row r="8680" s="67" customFormat="1" customHeight="1" spans="7:7">
      <c r="G8680" s="262" t="str">
        <f t="shared" si="141"/>
        <v/>
      </c>
    </row>
    <row r="8681" s="67" customFormat="1" customHeight="1" spans="7:7">
      <c r="G8681" s="262" t="str">
        <f t="shared" si="141"/>
        <v/>
      </c>
    </row>
    <row r="8682" s="67" customFormat="1" customHeight="1" spans="7:7">
      <c r="G8682" s="262" t="str">
        <f t="shared" si="141"/>
        <v/>
      </c>
    </row>
    <row r="8683" s="67" customFormat="1" customHeight="1" spans="7:7">
      <c r="G8683" s="262" t="str">
        <f t="shared" si="141"/>
        <v/>
      </c>
    </row>
    <row r="8684" s="67" customFormat="1" customHeight="1" spans="7:7">
      <c r="G8684" s="262" t="str">
        <f t="shared" si="141"/>
        <v/>
      </c>
    </row>
    <row r="8685" s="67" customFormat="1" customHeight="1" spans="7:7">
      <c r="G8685" s="262" t="str">
        <f t="shared" si="141"/>
        <v/>
      </c>
    </row>
    <row r="8686" s="67" customFormat="1" customHeight="1" spans="7:7">
      <c r="G8686" s="262" t="str">
        <f t="shared" si="141"/>
        <v/>
      </c>
    </row>
    <row r="8687" s="67" customFormat="1" customHeight="1" spans="7:7">
      <c r="G8687" s="262" t="str">
        <f t="shared" si="141"/>
        <v/>
      </c>
    </row>
    <row r="8688" s="67" customFormat="1" customHeight="1" spans="7:7">
      <c r="G8688" s="262" t="str">
        <f t="shared" si="141"/>
        <v/>
      </c>
    </row>
    <row r="8689" s="67" customFormat="1" customHeight="1" spans="7:7">
      <c r="G8689" s="262" t="str">
        <f t="shared" si="141"/>
        <v/>
      </c>
    </row>
    <row r="8690" s="67" customFormat="1" customHeight="1" spans="7:7">
      <c r="G8690" s="262" t="str">
        <f t="shared" si="141"/>
        <v/>
      </c>
    </row>
    <row r="8691" s="67" customFormat="1" customHeight="1" spans="7:7">
      <c r="G8691" s="262" t="str">
        <f t="shared" si="141"/>
        <v/>
      </c>
    </row>
    <row r="8692" s="67" customFormat="1" customHeight="1" spans="7:7">
      <c r="G8692" s="262" t="str">
        <f t="shared" si="141"/>
        <v/>
      </c>
    </row>
    <row r="8693" s="67" customFormat="1" customHeight="1" spans="7:7">
      <c r="G8693" s="262" t="str">
        <f t="shared" si="141"/>
        <v/>
      </c>
    </row>
    <row r="8694" s="67" customFormat="1" customHeight="1" spans="7:7">
      <c r="G8694" s="262" t="str">
        <f t="shared" si="141"/>
        <v/>
      </c>
    </row>
    <row r="8695" s="67" customFormat="1" customHeight="1" spans="7:7">
      <c r="G8695" s="262" t="str">
        <f t="shared" si="141"/>
        <v/>
      </c>
    </row>
    <row r="8696" s="67" customFormat="1" customHeight="1" spans="7:7">
      <c r="G8696" s="262" t="str">
        <f t="shared" si="141"/>
        <v/>
      </c>
    </row>
    <row r="8697" s="67" customFormat="1" customHeight="1" spans="7:7">
      <c r="G8697" s="262" t="str">
        <f t="shared" si="141"/>
        <v/>
      </c>
    </row>
    <row r="8698" s="67" customFormat="1" customHeight="1" spans="7:7">
      <c r="G8698" s="262" t="str">
        <f t="shared" si="141"/>
        <v/>
      </c>
    </row>
    <row r="8699" s="67" customFormat="1" customHeight="1" spans="7:7">
      <c r="G8699" s="262" t="str">
        <f t="shared" si="141"/>
        <v/>
      </c>
    </row>
    <row r="8700" s="67" customFormat="1" customHeight="1" spans="7:7">
      <c r="G8700" s="262" t="str">
        <f t="shared" si="141"/>
        <v/>
      </c>
    </row>
    <row r="8701" s="67" customFormat="1" customHeight="1" spans="7:7">
      <c r="G8701" s="262" t="str">
        <f t="shared" si="141"/>
        <v/>
      </c>
    </row>
    <row r="8702" s="67" customFormat="1" customHeight="1" spans="7:7">
      <c r="G8702" s="262" t="str">
        <f t="shared" si="141"/>
        <v/>
      </c>
    </row>
    <row r="8703" s="67" customFormat="1" customHeight="1" spans="7:7">
      <c r="G8703" s="262" t="str">
        <f t="shared" si="141"/>
        <v/>
      </c>
    </row>
    <row r="8704" s="67" customFormat="1" customHeight="1" spans="7:7">
      <c r="G8704" s="262" t="str">
        <f t="shared" si="141"/>
        <v/>
      </c>
    </row>
    <row r="8705" s="67" customFormat="1" customHeight="1" spans="7:7">
      <c r="G8705" s="262" t="str">
        <f t="shared" si="141"/>
        <v/>
      </c>
    </row>
    <row r="8706" s="67" customFormat="1" customHeight="1" spans="7:7">
      <c r="G8706" s="262" t="str">
        <f t="shared" ref="G8706:G8769" si="142">IF(H8706="","",IF(H8706=I8706,H8706,_xlfn.CONCAT(H8706,"-",I8706)))</f>
        <v/>
      </c>
    </row>
    <row r="8707" s="67" customFormat="1" customHeight="1" spans="7:7">
      <c r="G8707" s="262" t="str">
        <f t="shared" si="142"/>
        <v/>
      </c>
    </row>
    <row r="8708" s="67" customFormat="1" customHeight="1" spans="7:7">
      <c r="G8708" s="262" t="str">
        <f t="shared" si="142"/>
        <v/>
      </c>
    </row>
    <row r="8709" s="67" customFormat="1" customHeight="1" spans="7:7">
      <c r="G8709" s="262" t="str">
        <f t="shared" si="142"/>
        <v/>
      </c>
    </row>
    <row r="8710" s="67" customFormat="1" customHeight="1" spans="7:7">
      <c r="G8710" s="262" t="str">
        <f t="shared" si="142"/>
        <v/>
      </c>
    </row>
    <row r="8711" s="67" customFormat="1" customHeight="1" spans="7:7">
      <c r="G8711" s="262" t="str">
        <f t="shared" si="142"/>
        <v/>
      </c>
    </row>
    <row r="8712" s="67" customFormat="1" customHeight="1" spans="7:7">
      <c r="G8712" s="262" t="str">
        <f t="shared" si="142"/>
        <v/>
      </c>
    </row>
    <row r="8713" s="67" customFormat="1" customHeight="1" spans="7:7">
      <c r="G8713" s="262" t="str">
        <f t="shared" si="142"/>
        <v/>
      </c>
    </row>
    <row r="8714" s="67" customFormat="1" customHeight="1" spans="7:7">
      <c r="G8714" s="262" t="str">
        <f t="shared" si="142"/>
        <v/>
      </c>
    </row>
    <row r="8715" s="67" customFormat="1" customHeight="1" spans="7:7">
      <c r="G8715" s="262" t="str">
        <f t="shared" si="142"/>
        <v/>
      </c>
    </row>
    <row r="8716" s="67" customFormat="1" customHeight="1" spans="7:7">
      <c r="G8716" s="262" t="str">
        <f t="shared" si="142"/>
        <v/>
      </c>
    </row>
    <row r="8717" s="67" customFormat="1" customHeight="1" spans="7:7">
      <c r="G8717" s="262" t="str">
        <f t="shared" si="142"/>
        <v/>
      </c>
    </row>
    <row r="8718" s="67" customFormat="1" customHeight="1" spans="7:7">
      <c r="G8718" s="262" t="str">
        <f t="shared" si="142"/>
        <v/>
      </c>
    </row>
    <row r="8719" s="67" customFormat="1" customHeight="1" spans="7:7">
      <c r="G8719" s="262" t="str">
        <f t="shared" si="142"/>
        <v/>
      </c>
    </row>
    <row r="8720" s="67" customFormat="1" customHeight="1" spans="7:7">
      <c r="G8720" s="262" t="str">
        <f t="shared" si="142"/>
        <v/>
      </c>
    </row>
    <row r="8721" s="67" customFormat="1" customHeight="1" spans="7:7">
      <c r="G8721" s="262" t="str">
        <f t="shared" si="142"/>
        <v/>
      </c>
    </row>
    <row r="8722" s="67" customFormat="1" customHeight="1" spans="7:7">
      <c r="G8722" s="262" t="str">
        <f t="shared" si="142"/>
        <v/>
      </c>
    </row>
    <row r="8723" s="67" customFormat="1" customHeight="1" spans="7:7">
      <c r="G8723" s="262" t="str">
        <f t="shared" si="142"/>
        <v/>
      </c>
    </row>
    <row r="8724" s="67" customFormat="1" customHeight="1" spans="7:7">
      <c r="G8724" s="262" t="str">
        <f t="shared" si="142"/>
        <v/>
      </c>
    </row>
    <row r="8725" s="67" customFormat="1" customHeight="1" spans="7:7">
      <c r="G8725" s="262" t="str">
        <f t="shared" si="142"/>
        <v/>
      </c>
    </row>
    <row r="8726" s="67" customFormat="1" customHeight="1" spans="7:7">
      <c r="G8726" s="262" t="str">
        <f t="shared" si="142"/>
        <v/>
      </c>
    </row>
    <row r="8727" s="67" customFormat="1" customHeight="1" spans="7:7">
      <c r="G8727" s="262" t="str">
        <f t="shared" si="142"/>
        <v/>
      </c>
    </row>
    <row r="8728" s="67" customFormat="1" customHeight="1" spans="7:7">
      <c r="G8728" s="262" t="str">
        <f t="shared" si="142"/>
        <v/>
      </c>
    </row>
    <row r="8729" s="67" customFormat="1" customHeight="1" spans="7:7">
      <c r="G8729" s="262" t="str">
        <f t="shared" si="142"/>
        <v/>
      </c>
    </row>
    <row r="8730" s="67" customFormat="1" customHeight="1" spans="7:7">
      <c r="G8730" s="262" t="str">
        <f t="shared" si="142"/>
        <v/>
      </c>
    </row>
    <row r="8731" s="67" customFormat="1" customHeight="1" spans="7:7">
      <c r="G8731" s="262" t="str">
        <f t="shared" si="142"/>
        <v/>
      </c>
    </row>
    <row r="8732" s="67" customFormat="1" customHeight="1" spans="7:7">
      <c r="G8732" s="262" t="str">
        <f t="shared" si="142"/>
        <v/>
      </c>
    </row>
    <row r="8733" s="67" customFormat="1" customHeight="1" spans="7:7">
      <c r="G8733" s="262" t="str">
        <f t="shared" si="142"/>
        <v/>
      </c>
    </row>
    <row r="8734" s="67" customFormat="1" customHeight="1" spans="7:7">
      <c r="G8734" s="262" t="str">
        <f t="shared" si="142"/>
        <v/>
      </c>
    </row>
    <row r="8735" s="67" customFormat="1" customHeight="1" spans="7:7">
      <c r="G8735" s="262" t="str">
        <f t="shared" si="142"/>
        <v/>
      </c>
    </row>
    <row r="8736" s="67" customFormat="1" customHeight="1" spans="7:7">
      <c r="G8736" s="262" t="str">
        <f t="shared" si="142"/>
        <v/>
      </c>
    </row>
    <row r="8737" s="67" customFormat="1" customHeight="1" spans="7:7">
      <c r="G8737" s="262" t="str">
        <f t="shared" si="142"/>
        <v/>
      </c>
    </row>
    <row r="8738" s="67" customFormat="1" customHeight="1" spans="7:7">
      <c r="G8738" s="262" t="str">
        <f t="shared" si="142"/>
        <v/>
      </c>
    </row>
    <row r="8739" s="67" customFormat="1" customHeight="1" spans="7:7">
      <c r="G8739" s="262" t="str">
        <f t="shared" si="142"/>
        <v/>
      </c>
    </row>
    <row r="8740" s="67" customFormat="1" customHeight="1" spans="7:7">
      <c r="G8740" s="262" t="str">
        <f t="shared" si="142"/>
        <v/>
      </c>
    </row>
    <row r="8741" s="67" customFormat="1" customHeight="1" spans="7:7">
      <c r="G8741" s="262" t="str">
        <f t="shared" si="142"/>
        <v/>
      </c>
    </row>
    <row r="8742" s="67" customFormat="1" customHeight="1" spans="7:7">
      <c r="G8742" s="262" t="str">
        <f t="shared" si="142"/>
        <v/>
      </c>
    </row>
    <row r="8743" s="67" customFormat="1" customHeight="1" spans="7:7">
      <c r="G8743" s="262" t="str">
        <f t="shared" si="142"/>
        <v/>
      </c>
    </row>
    <row r="8744" s="67" customFormat="1" customHeight="1" spans="7:7">
      <c r="G8744" s="262" t="str">
        <f t="shared" si="142"/>
        <v/>
      </c>
    </row>
    <row r="8745" s="67" customFormat="1" customHeight="1" spans="7:7">
      <c r="G8745" s="262" t="str">
        <f t="shared" si="142"/>
        <v/>
      </c>
    </row>
    <row r="8746" s="67" customFormat="1" customHeight="1" spans="7:7">
      <c r="G8746" s="262" t="str">
        <f t="shared" si="142"/>
        <v/>
      </c>
    </row>
    <row r="8747" s="67" customFormat="1" customHeight="1" spans="7:7">
      <c r="G8747" s="262" t="str">
        <f t="shared" si="142"/>
        <v/>
      </c>
    </row>
    <row r="8748" s="67" customFormat="1" customHeight="1" spans="7:7">
      <c r="G8748" s="262" t="str">
        <f t="shared" si="142"/>
        <v/>
      </c>
    </row>
    <row r="8749" s="67" customFormat="1" customHeight="1" spans="7:7">
      <c r="G8749" s="262" t="str">
        <f t="shared" si="142"/>
        <v/>
      </c>
    </row>
    <row r="8750" s="67" customFormat="1" customHeight="1" spans="7:7">
      <c r="G8750" s="262" t="str">
        <f t="shared" si="142"/>
        <v/>
      </c>
    </row>
    <row r="8751" s="67" customFormat="1" customHeight="1" spans="7:7">
      <c r="G8751" s="262" t="str">
        <f t="shared" si="142"/>
        <v/>
      </c>
    </row>
    <row r="8752" s="67" customFormat="1" customHeight="1" spans="7:7">
      <c r="G8752" s="262" t="str">
        <f t="shared" si="142"/>
        <v/>
      </c>
    </row>
    <row r="8753" s="67" customFormat="1" customHeight="1" spans="7:7">
      <c r="G8753" s="262" t="str">
        <f t="shared" si="142"/>
        <v/>
      </c>
    </row>
    <row r="8754" s="67" customFormat="1" customHeight="1" spans="7:7">
      <c r="G8754" s="262" t="str">
        <f t="shared" si="142"/>
        <v/>
      </c>
    </row>
    <row r="8755" s="67" customFormat="1" customHeight="1" spans="7:7">
      <c r="G8755" s="262" t="str">
        <f t="shared" si="142"/>
        <v/>
      </c>
    </row>
    <row r="8756" s="67" customFormat="1" customHeight="1" spans="7:7">
      <c r="G8756" s="262" t="str">
        <f t="shared" si="142"/>
        <v/>
      </c>
    </row>
    <row r="8757" s="67" customFormat="1" customHeight="1" spans="7:7">
      <c r="G8757" s="262" t="str">
        <f t="shared" si="142"/>
        <v/>
      </c>
    </row>
    <row r="8758" s="67" customFormat="1" customHeight="1" spans="7:7">
      <c r="G8758" s="262" t="str">
        <f t="shared" si="142"/>
        <v/>
      </c>
    </row>
    <row r="8759" s="67" customFormat="1" customHeight="1" spans="7:7">
      <c r="G8759" s="262" t="str">
        <f t="shared" si="142"/>
        <v/>
      </c>
    </row>
    <row r="8760" s="67" customFormat="1" customHeight="1" spans="7:7">
      <c r="G8760" s="262" t="str">
        <f t="shared" si="142"/>
        <v/>
      </c>
    </row>
    <row r="8761" s="67" customFormat="1" customHeight="1" spans="7:7">
      <c r="G8761" s="262" t="str">
        <f t="shared" si="142"/>
        <v/>
      </c>
    </row>
    <row r="8762" s="67" customFormat="1" customHeight="1" spans="7:7">
      <c r="G8762" s="262" t="str">
        <f t="shared" si="142"/>
        <v/>
      </c>
    </row>
    <row r="8763" s="67" customFormat="1" customHeight="1" spans="7:7">
      <c r="G8763" s="262" t="str">
        <f t="shared" si="142"/>
        <v/>
      </c>
    </row>
    <row r="8764" s="67" customFormat="1" customHeight="1" spans="7:7">
      <c r="G8764" s="262" t="str">
        <f t="shared" si="142"/>
        <v/>
      </c>
    </row>
    <row r="8765" s="67" customFormat="1" customHeight="1" spans="7:7">
      <c r="G8765" s="262" t="str">
        <f t="shared" si="142"/>
        <v/>
      </c>
    </row>
    <row r="8766" s="67" customFormat="1" customHeight="1" spans="7:7">
      <c r="G8766" s="262" t="str">
        <f t="shared" si="142"/>
        <v/>
      </c>
    </row>
    <row r="8767" s="67" customFormat="1" customHeight="1" spans="7:7">
      <c r="G8767" s="262" t="str">
        <f t="shared" si="142"/>
        <v/>
      </c>
    </row>
    <row r="8768" s="67" customFormat="1" customHeight="1" spans="7:7">
      <c r="G8768" s="262" t="str">
        <f t="shared" si="142"/>
        <v/>
      </c>
    </row>
    <row r="8769" s="67" customFormat="1" customHeight="1" spans="7:7">
      <c r="G8769" s="262" t="str">
        <f t="shared" si="142"/>
        <v/>
      </c>
    </row>
    <row r="8770" s="67" customFormat="1" customHeight="1" spans="7:7">
      <c r="G8770" s="262" t="str">
        <f t="shared" ref="G8770:G8833" si="143">IF(H8770="","",IF(H8770=I8770,H8770,_xlfn.CONCAT(H8770,"-",I8770)))</f>
        <v/>
      </c>
    </row>
    <row r="8771" s="67" customFormat="1" customHeight="1" spans="7:7">
      <c r="G8771" s="262" t="str">
        <f t="shared" si="143"/>
        <v/>
      </c>
    </row>
    <row r="8772" s="67" customFormat="1" customHeight="1" spans="7:7">
      <c r="G8772" s="262" t="str">
        <f t="shared" si="143"/>
        <v/>
      </c>
    </row>
    <row r="8773" s="67" customFormat="1" customHeight="1" spans="7:7">
      <c r="G8773" s="262" t="str">
        <f t="shared" si="143"/>
        <v/>
      </c>
    </row>
    <row r="8774" s="67" customFormat="1" customHeight="1" spans="7:7">
      <c r="G8774" s="262" t="str">
        <f t="shared" si="143"/>
        <v/>
      </c>
    </row>
    <row r="8775" s="67" customFormat="1" customHeight="1" spans="7:7">
      <c r="G8775" s="262" t="str">
        <f t="shared" si="143"/>
        <v/>
      </c>
    </row>
    <row r="8776" s="67" customFormat="1" customHeight="1" spans="7:7">
      <c r="G8776" s="262" t="str">
        <f t="shared" si="143"/>
        <v/>
      </c>
    </row>
    <row r="8777" s="67" customFormat="1" customHeight="1" spans="7:7">
      <c r="G8777" s="262" t="str">
        <f t="shared" si="143"/>
        <v/>
      </c>
    </row>
    <row r="8778" s="67" customFormat="1" customHeight="1" spans="7:7">
      <c r="G8778" s="262" t="str">
        <f t="shared" si="143"/>
        <v/>
      </c>
    </row>
    <row r="8779" s="67" customFormat="1" customHeight="1" spans="7:7">
      <c r="G8779" s="262" t="str">
        <f t="shared" si="143"/>
        <v/>
      </c>
    </row>
    <row r="8780" s="67" customFormat="1" customHeight="1" spans="7:7">
      <c r="G8780" s="262" t="str">
        <f t="shared" si="143"/>
        <v/>
      </c>
    </row>
    <row r="8781" s="67" customFormat="1" customHeight="1" spans="7:7">
      <c r="G8781" s="262" t="str">
        <f t="shared" si="143"/>
        <v/>
      </c>
    </row>
    <row r="8782" s="67" customFormat="1" customHeight="1" spans="7:7">
      <c r="G8782" s="262" t="str">
        <f t="shared" si="143"/>
        <v/>
      </c>
    </row>
    <row r="8783" s="67" customFormat="1" customHeight="1" spans="7:7">
      <c r="G8783" s="262" t="str">
        <f t="shared" si="143"/>
        <v/>
      </c>
    </row>
    <row r="8784" s="67" customFormat="1" customHeight="1" spans="7:7">
      <c r="G8784" s="262" t="str">
        <f t="shared" si="143"/>
        <v/>
      </c>
    </row>
    <row r="8785" s="67" customFormat="1" customHeight="1" spans="7:7">
      <c r="G8785" s="262" t="str">
        <f t="shared" si="143"/>
        <v/>
      </c>
    </row>
    <row r="8786" s="67" customFormat="1" customHeight="1" spans="7:7">
      <c r="G8786" s="262" t="str">
        <f t="shared" si="143"/>
        <v/>
      </c>
    </row>
    <row r="8787" s="67" customFormat="1" customHeight="1" spans="7:7">
      <c r="G8787" s="262" t="str">
        <f t="shared" si="143"/>
        <v/>
      </c>
    </row>
    <row r="8788" s="67" customFormat="1" customHeight="1" spans="7:7">
      <c r="G8788" s="262" t="str">
        <f t="shared" si="143"/>
        <v/>
      </c>
    </row>
    <row r="8789" s="67" customFormat="1" customHeight="1" spans="7:7">
      <c r="G8789" s="262" t="str">
        <f t="shared" si="143"/>
        <v/>
      </c>
    </row>
    <row r="8790" s="67" customFormat="1" customHeight="1" spans="7:7">
      <c r="G8790" s="262" t="str">
        <f t="shared" si="143"/>
        <v/>
      </c>
    </row>
    <row r="8791" s="67" customFormat="1" customHeight="1" spans="7:7">
      <c r="G8791" s="262" t="str">
        <f t="shared" si="143"/>
        <v/>
      </c>
    </row>
    <row r="8792" s="67" customFormat="1" customHeight="1" spans="7:7">
      <c r="G8792" s="262" t="str">
        <f t="shared" si="143"/>
        <v/>
      </c>
    </row>
    <row r="8793" s="67" customFormat="1" customHeight="1" spans="7:7">
      <c r="G8793" s="262" t="str">
        <f t="shared" si="143"/>
        <v/>
      </c>
    </row>
    <row r="8794" s="67" customFormat="1" customHeight="1" spans="7:7">
      <c r="G8794" s="262" t="str">
        <f t="shared" si="143"/>
        <v/>
      </c>
    </row>
    <row r="8795" s="67" customFormat="1" customHeight="1" spans="7:7">
      <c r="G8795" s="262" t="str">
        <f t="shared" si="143"/>
        <v/>
      </c>
    </row>
    <row r="8796" s="67" customFormat="1" customHeight="1" spans="7:7">
      <c r="G8796" s="262" t="str">
        <f t="shared" si="143"/>
        <v/>
      </c>
    </row>
    <row r="8797" s="67" customFormat="1" customHeight="1" spans="7:7">
      <c r="G8797" s="262" t="str">
        <f t="shared" si="143"/>
        <v/>
      </c>
    </row>
    <row r="8798" s="67" customFormat="1" customHeight="1" spans="7:7">
      <c r="G8798" s="262" t="str">
        <f t="shared" si="143"/>
        <v/>
      </c>
    </row>
    <row r="8799" s="67" customFormat="1" customHeight="1" spans="7:7">
      <c r="G8799" s="262" t="str">
        <f t="shared" si="143"/>
        <v/>
      </c>
    </row>
    <row r="8800" s="67" customFormat="1" customHeight="1" spans="7:7">
      <c r="G8800" s="262" t="str">
        <f t="shared" si="143"/>
        <v/>
      </c>
    </row>
    <row r="8801" s="67" customFormat="1" customHeight="1" spans="7:7">
      <c r="G8801" s="262" t="str">
        <f t="shared" si="143"/>
        <v/>
      </c>
    </row>
    <row r="8802" s="67" customFormat="1" customHeight="1" spans="7:7">
      <c r="G8802" s="262" t="str">
        <f t="shared" si="143"/>
        <v/>
      </c>
    </row>
    <row r="8803" s="67" customFormat="1" customHeight="1" spans="7:7">
      <c r="G8803" s="262" t="str">
        <f t="shared" si="143"/>
        <v/>
      </c>
    </row>
    <row r="8804" s="67" customFormat="1" customHeight="1" spans="7:7">
      <c r="G8804" s="262" t="str">
        <f t="shared" si="143"/>
        <v/>
      </c>
    </row>
    <row r="8805" s="67" customFormat="1" customHeight="1" spans="7:7">
      <c r="G8805" s="262" t="str">
        <f t="shared" si="143"/>
        <v/>
      </c>
    </row>
    <row r="8806" s="67" customFormat="1" customHeight="1" spans="7:7">
      <c r="G8806" s="262" t="str">
        <f t="shared" si="143"/>
        <v/>
      </c>
    </row>
    <row r="8807" s="67" customFormat="1" customHeight="1" spans="7:7">
      <c r="G8807" s="262" t="str">
        <f t="shared" si="143"/>
        <v/>
      </c>
    </row>
    <row r="8808" s="67" customFormat="1" customHeight="1" spans="7:7">
      <c r="G8808" s="262" t="str">
        <f t="shared" si="143"/>
        <v/>
      </c>
    </row>
    <row r="8809" s="67" customFormat="1" customHeight="1" spans="7:7">
      <c r="G8809" s="262" t="str">
        <f t="shared" si="143"/>
        <v/>
      </c>
    </row>
    <row r="8810" s="67" customFormat="1" customHeight="1" spans="7:7">
      <c r="G8810" s="262" t="str">
        <f t="shared" si="143"/>
        <v/>
      </c>
    </row>
    <row r="8811" s="67" customFormat="1" customHeight="1" spans="7:7">
      <c r="G8811" s="262" t="str">
        <f t="shared" si="143"/>
        <v/>
      </c>
    </row>
    <row r="8812" s="67" customFormat="1" customHeight="1" spans="7:7">
      <c r="G8812" s="262" t="str">
        <f t="shared" si="143"/>
        <v/>
      </c>
    </row>
    <row r="8813" s="67" customFormat="1" customHeight="1" spans="7:7">
      <c r="G8813" s="262" t="str">
        <f t="shared" si="143"/>
        <v/>
      </c>
    </row>
    <row r="8814" s="67" customFormat="1" customHeight="1" spans="7:7">
      <c r="G8814" s="262" t="str">
        <f t="shared" si="143"/>
        <v/>
      </c>
    </row>
    <row r="8815" s="67" customFormat="1" customHeight="1" spans="7:7">
      <c r="G8815" s="262" t="str">
        <f t="shared" si="143"/>
        <v/>
      </c>
    </row>
    <row r="8816" s="67" customFormat="1" customHeight="1" spans="7:7">
      <c r="G8816" s="262" t="str">
        <f t="shared" si="143"/>
        <v/>
      </c>
    </row>
    <row r="8817" s="67" customFormat="1" customHeight="1" spans="7:7">
      <c r="G8817" s="262" t="str">
        <f t="shared" si="143"/>
        <v/>
      </c>
    </row>
    <row r="8818" s="67" customFormat="1" customHeight="1" spans="7:7">
      <c r="G8818" s="262" t="str">
        <f t="shared" si="143"/>
        <v/>
      </c>
    </row>
    <row r="8819" s="67" customFormat="1" customHeight="1" spans="7:7">
      <c r="G8819" s="262" t="str">
        <f t="shared" si="143"/>
        <v/>
      </c>
    </row>
    <row r="8820" s="67" customFormat="1" customHeight="1" spans="7:7">
      <c r="G8820" s="262" t="str">
        <f t="shared" si="143"/>
        <v/>
      </c>
    </row>
    <row r="8821" s="67" customFormat="1" customHeight="1" spans="7:7">
      <c r="G8821" s="262" t="str">
        <f t="shared" si="143"/>
        <v/>
      </c>
    </row>
    <row r="8822" s="67" customFormat="1" customHeight="1" spans="7:7">
      <c r="G8822" s="262" t="str">
        <f t="shared" si="143"/>
        <v/>
      </c>
    </row>
    <row r="8823" s="67" customFormat="1" customHeight="1" spans="7:7">
      <c r="G8823" s="262" t="str">
        <f t="shared" si="143"/>
        <v/>
      </c>
    </row>
    <row r="8824" s="67" customFormat="1" customHeight="1" spans="7:7">
      <c r="G8824" s="262" t="str">
        <f t="shared" si="143"/>
        <v/>
      </c>
    </row>
    <row r="8825" s="67" customFormat="1" customHeight="1" spans="7:7">
      <c r="G8825" s="262" t="str">
        <f t="shared" si="143"/>
        <v/>
      </c>
    </row>
    <row r="8826" s="67" customFormat="1" customHeight="1" spans="7:7">
      <c r="G8826" s="262" t="str">
        <f t="shared" si="143"/>
        <v/>
      </c>
    </row>
    <row r="8827" s="67" customFormat="1" customHeight="1" spans="7:7">
      <c r="G8827" s="262" t="str">
        <f t="shared" si="143"/>
        <v/>
      </c>
    </row>
    <row r="8828" s="67" customFormat="1" customHeight="1" spans="7:7">
      <c r="G8828" s="262" t="str">
        <f t="shared" si="143"/>
        <v/>
      </c>
    </row>
    <row r="8829" s="67" customFormat="1" customHeight="1" spans="7:7">
      <c r="G8829" s="262" t="str">
        <f t="shared" si="143"/>
        <v/>
      </c>
    </row>
    <row r="8830" s="67" customFormat="1" customHeight="1" spans="7:7">
      <c r="G8830" s="262" t="str">
        <f t="shared" si="143"/>
        <v/>
      </c>
    </row>
    <row r="8831" s="67" customFormat="1" customHeight="1" spans="7:7">
      <c r="G8831" s="262" t="str">
        <f t="shared" si="143"/>
        <v/>
      </c>
    </row>
    <row r="8832" s="67" customFormat="1" customHeight="1" spans="7:7">
      <c r="G8832" s="262" t="str">
        <f t="shared" si="143"/>
        <v/>
      </c>
    </row>
    <row r="8833" s="67" customFormat="1" customHeight="1" spans="7:7">
      <c r="G8833" s="262" t="str">
        <f t="shared" si="143"/>
        <v/>
      </c>
    </row>
    <row r="8834" s="67" customFormat="1" customHeight="1" spans="7:7">
      <c r="G8834" s="262" t="str">
        <f t="shared" ref="G8834:G8897" si="144">IF(H8834="","",IF(H8834=I8834,H8834,_xlfn.CONCAT(H8834,"-",I8834)))</f>
        <v/>
      </c>
    </row>
    <row r="8835" s="67" customFormat="1" customHeight="1" spans="7:7">
      <c r="G8835" s="262" t="str">
        <f t="shared" si="144"/>
        <v/>
      </c>
    </row>
    <row r="8836" s="67" customFormat="1" customHeight="1" spans="7:7">
      <c r="G8836" s="262" t="str">
        <f t="shared" si="144"/>
        <v/>
      </c>
    </row>
    <row r="8837" s="67" customFormat="1" customHeight="1" spans="7:7">
      <c r="G8837" s="262" t="str">
        <f t="shared" si="144"/>
        <v/>
      </c>
    </row>
    <row r="8838" s="67" customFormat="1" customHeight="1" spans="7:7">
      <c r="G8838" s="262" t="str">
        <f t="shared" si="144"/>
        <v/>
      </c>
    </row>
    <row r="8839" s="67" customFormat="1" customHeight="1" spans="7:7">
      <c r="G8839" s="262" t="str">
        <f t="shared" si="144"/>
        <v/>
      </c>
    </row>
    <row r="8840" s="67" customFormat="1" customHeight="1" spans="7:7">
      <c r="G8840" s="262" t="str">
        <f t="shared" si="144"/>
        <v/>
      </c>
    </row>
    <row r="8841" s="67" customFormat="1" customHeight="1" spans="7:7">
      <c r="G8841" s="262" t="str">
        <f t="shared" si="144"/>
        <v/>
      </c>
    </row>
    <row r="8842" s="67" customFormat="1" customHeight="1" spans="7:7">
      <c r="G8842" s="262" t="str">
        <f t="shared" si="144"/>
        <v/>
      </c>
    </row>
    <row r="8843" s="67" customFormat="1" customHeight="1" spans="7:7">
      <c r="G8843" s="262" t="str">
        <f t="shared" si="144"/>
        <v/>
      </c>
    </row>
    <row r="8844" s="67" customFormat="1" customHeight="1" spans="7:7">
      <c r="G8844" s="262" t="str">
        <f t="shared" si="144"/>
        <v/>
      </c>
    </row>
    <row r="8845" s="67" customFormat="1" customHeight="1" spans="7:7">
      <c r="G8845" s="262" t="str">
        <f t="shared" si="144"/>
        <v/>
      </c>
    </row>
    <row r="8846" s="67" customFormat="1" customHeight="1" spans="7:7">
      <c r="G8846" s="262" t="str">
        <f t="shared" si="144"/>
        <v/>
      </c>
    </row>
    <row r="8847" s="67" customFormat="1" customHeight="1" spans="7:7">
      <c r="G8847" s="262" t="str">
        <f t="shared" si="144"/>
        <v/>
      </c>
    </row>
    <row r="8848" s="67" customFormat="1" customHeight="1" spans="7:7">
      <c r="G8848" s="262" t="str">
        <f t="shared" si="144"/>
        <v/>
      </c>
    </row>
    <row r="8849" s="67" customFormat="1" customHeight="1" spans="7:7">
      <c r="G8849" s="262" t="str">
        <f t="shared" si="144"/>
        <v/>
      </c>
    </row>
    <row r="8850" s="67" customFormat="1" customHeight="1" spans="7:7">
      <c r="G8850" s="262" t="str">
        <f t="shared" si="144"/>
        <v/>
      </c>
    </row>
    <row r="8851" s="67" customFormat="1" customHeight="1" spans="7:7">
      <c r="G8851" s="262" t="str">
        <f t="shared" si="144"/>
        <v/>
      </c>
    </row>
    <row r="8852" s="67" customFormat="1" customHeight="1" spans="7:7">
      <c r="G8852" s="262" t="str">
        <f t="shared" si="144"/>
        <v/>
      </c>
    </row>
    <row r="8853" s="67" customFormat="1" customHeight="1" spans="7:7">
      <c r="G8853" s="262" t="str">
        <f t="shared" si="144"/>
        <v/>
      </c>
    </row>
    <row r="8854" s="67" customFormat="1" customHeight="1" spans="7:7">
      <c r="G8854" s="262" t="str">
        <f t="shared" si="144"/>
        <v/>
      </c>
    </row>
    <row r="8855" s="67" customFormat="1" customHeight="1" spans="7:7">
      <c r="G8855" s="262" t="str">
        <f t="shared" si="144"/>
        <v/>
      </c>
    </row>
    <row r="8856" s="67" customFormat="1" customHeight="1" spans="7:7">
      <c r="G8856" s="262" t="str">
        <f t="shared" si="144"/>
        <v/>
      </c>
    </row>
    <row r="8857" s="67" customFormat="1" customHeight="1" spans="7:7">
      <c r="G8857" s="262" t="str">
        <f t="shared" si="144"/>
        <v/>
      </c>
    </row>
    <row r="8858" s="67" customFormat="1" customHeight="1" spans="7:7">
      <c r="G8858" s="262" t="str">
        <f t="shared" si="144"/>
        <v/>
      </c>
    </row>
    <row r="8859" s="67" customFormat="1" customHeight="1" spans="7:7">
      <c r="G8859" s="262" t="str">
        <f t="shared" si="144"/>
        <v/>
      </c>
    </row>
    <row r="8860" s="67" customFormat="1" customHeight="1" spans="7:7">
      <c r="G8860" s="262" t="str">
        <f t="shared" si="144"/>
        <v/>
      </c>
    </row>
    <row r="8861" s="67" customFormat="1" customHeight="1" spans="7:7">
      <c r="G8861" s="262" t="str">
        <f t="shared" si="144"/>
        <v/>
      </c>
    </row>
    <row r="8862" s="67" customFormat="1" customHeight="1" spans="7:7">
      <c r="G8862" s="262" t="str">
        <f t="shared" si="144"/>
        <v/>
      </c>
    </row>
    <row r="8863" s="67" customFormat="1" customHeight="1" spans="7:7">
      <c r="G8863" s="262" t="str">
        <f t="shared" si="144"/>
        <v/>
      </c>
    </row>
    <row r="8864" s="67" customFormat="1" customHeight="1" spans="7:7">
      <c r="G8864" s="262" t="str">
        <f t="shared" si="144"/>
        <v/>
      </c>
    </row>
    <row r="8865" s="67" customFormat="1" customHeight="1" spans="7:7">
      <c r="G8865" s="262" t="str">
        <f t="shared" si="144"/>
        <v/>
      </c>
    </row>
    <row r="8866" s="67" customFormat="1" customHeight="1" spans="7:7">
      <c r="G8866" s="262" t="str">
        <f t="shared" si="144"/>
        <v/>
      </c>
    </row>
    <row r="8867" s="67" customFormat="1" customHeight="1" spans="7:7">
      <c r="G8867" s="262" t="str">
        <f t="shared" si="144"/>
        <v/>
      </c>
    </row>
    <row r="8868" s="67" customFormat="1" customHeight="1" spans="7:7">
      <c r="G8868" s="262" t="str">
        <f t="shared" si="144"/>
        <v/>
      </c>
    </row>
    <row r="8869" s="67" customFormat="1" customHeight="1" spans="7:7">
      <c r="G8869" s="262" t="str">
        <f t="shared" si="144"/>
        <v/>
      </c>
    </row>
    <row r="8870" s="67" customFormat="1" customHeight="1" spans="7:7">
      <c r="G8870" s="262" t="str">
        <f t="shared" si="144"/>
        <v/>
      </c>
    </row>
    <row r="8871" s="67" customFormat="1" customHeight="1" spans="7:7">
      <c r="G8871" s="262" t="str">
        <f t="shared" si="144"/>
        <v/>
      </c>
    </row>
    <row r="8872" s="67" customFormat="1" customHeight="1" spans="7:7">
      <c r="G8872" s="262" t="str">
        <f t="shared" si="144"/>
        <v/>
      </c>
    </row>
    <row r="8873" s="67" customFormat="1" customHeight="1" spans="7:7">
      <c r="G8873" s="262" t="str">
        <f t="shared" si="144"/>
        <v/>
      </c>
    </row>
    <row r="8874" s="67" customFormat="1" customHeight="1" spans="7:7">
      <c r="G8874" s="262" t="str">
        <f t="shared" si="144"/>
        <v/>
      </c>
    </row>
    <row r="8875" s="67" customFormat="1" customHeight="1" spans="7:7">
      <c r="G8875" s="262" t="str">
        <f t="shared" si="144"/>
        <v/>
      </c>
    </row>
    <row r="8876" s="67" customFormat="1" customHeight="1" spans="7:7">
      <c r="G8876" s="262" t="str">
        <f t="shared" si="144"/>
        <v/>
      </c>
    </row>
    <row r="8877" s="67" customFormat="1" customHeight="1" spans="7:7">
      <c r="G8877" s="262" t="str">
        <f t="shared" si="144"/>
        <v/>
      </c>
    </row>
    <row r="8878" s="67" customFormat="1" customHeight="1" spans="7:7">
      <c r="G8878" s="262" t="str">
        <f t="shared" si="144"/>
        <v/>
      </c>
    </row>
    <row r="8879" s="67" customFormat="1" customHeight="1" spans="7:7">
      <c r="G8879" s="262" t="str">
        <f t="shared" si="144"/>
        <v/>
      </c>
    </row>
    <row r="8880" s="67" customFormat="1" customHeight="1" spans="7:7">
      <c r="G8880" s="262" t="str">
        <f t="shared" si="144"/>
        <v/>
      </c>
    </row>
    <row r="8881" s="67" customFormat="1" customHeight="1" spans="7:7">
      <c r="G8881" s="262" t="str">
        <f t="shared" si="144"/>
        <v/>
      </c>
    </row>
    <row r="8882" s="67" customFormat="1" customHeight="1" spans="7:7">
      <c r="G8882" s="262" t="str">
        <f t="shared" si="144"/>
        <v/>
      </c>
    </row>
    <row r="8883" s="67" customFormat="1" customHeight="1" spans="7:7">
      <c r="G8883" s="262" t="str">
        <f t="shared" si="144"/>
        <v/>
      </c>
    </row>
    <row r="8884" s="67" customFormat="1" customHeight="1" spans="7:7">
      <c r="G8884" s="262" t="str">
        <f t="shared" si="144"/>
        <v/>
      </c>
    </row>
    <row r="8885" s="67" customFormat="1" customHeight="1" spans="7:7">
      <c r="G8885" s="262" t="str">
        <f t="shared" si="144"/>
        <v/>
      </c>
    </row>
    <row r="8886" s="67" customFormat="1" customHeight="1" spans="7:7">
      <c r="G8886" s="262" t="str">
        <f t="shared" si="144"/>
        <v/>
      </c>
    </row>
    <row r="8887" s="67" customFormat="1" customHeight="1" spans="7:7">
      <c r="G8887" s="262" t="str">
        <f t="shared" si="144"/>
        <v/>
      </c>
    </row>
    <row r="8888" s="67" customFormat="1" customHeight="1" spans="7:7">
      <c r="G8888" s="262" t="str">
        <f t="shared" si="144"/>
        <v/>
      </c>
    </row>
    <row r="8889" s="67" customFormat="1" customHeight="1" spans="7:7">
      <c r="G8889" s="262" t="str">
        <f t="shared" si="144"/>
        <v/>
      </c>
    </row>
    <row r="8890" s="67" customFormat="1" customHeight="1" spans="7:7">
      <c r="G8890" s="262" t="str">
        <f t="shared" si="144"/>
        <v/>
      </c>
    </row>
    <row r="8891" s="67" customFormat="1" customHeight="1" spans="7:7">
      <c r="G8891" s="262" t="str">
        <f t="shared" si="144"/>
        <v/>
      </c>
    </row>
    <row r="8892" s="67" customFormat="1" customHeight="1" spans="7:7">
      <c r="G8892" s="262" t="str">
        <f t="shared" si="144"/>
        <v/>
      </c>
    </row>
    <row r="8893" s="67" customFormat="1" customHeight="1" spans="7:7">
      <c r="G8893" s="262" t="str">
        <f t="shared" si="144"/>
        <v/>
      </c>
    </row>
    <row r="8894" s="67" customFormat="1" customHeight="1" spans="7:7">
      <c r="G8894" s="262" t="str">
        <f t="shared" si="144"/>
        <v/>
      </c>
    </row>
    <row r="8895" s="67" customFormat="1" customHeight="1" spans="7:7">
      <c r="G8895" s="262" t="str">
        <f t="shared" si="144"/>
        <v/>
      </c>
    </row>
    <row r="8896" s="67" customFormat="1" customHeight="1" spans="7:7">
      <c r="G8896" s="262" t="str">
        <f t="shared" si="144"/>
        <v/>
      </c>
    </row>
    <row r="8897" s="67" customFormat="1" customHeight="1" spans="7:7">
      <c r="G8897" s="262" t="str">
        <f t="shared" si="144"/>
        <v/>
      </c>
    </row>
    <row r="8898" s="67" customFormat="1" customHeight="1" spans="7:7">
      <c r="G8898" s="262" t="str">
        <f t="shared" ref="G8898:G8961" si="145">IF(H8898="","",IF(H8898=I8898,H8898,_xlfn.CONCAT(H8898,"-",I8898)))</f>
        <v/>
      </c>
    </row>
    <row r="8899" s="67" customFormat="1" customHeight="1" spans="7:7">
      <c r="G8899" s="262" t="str">
        <f t="shared" si="145"/>
        <v/>
      </c>
    </row>
    <row r="8900" s="67" customFormat="1" customHeight="1" spans="7:7">
      <c r="G8900" s="262" t="str">
        <f t="shared" si="145"/>
        <v/>
      </c>
    </row>
    <row r="8901" s="67" customFormat="1" customHeight="1" spans="7:7">
      <c r="G8901" s="262" t="str">
        <f t="shared" si="145"/>
        <v/>
      </c>
    </row>
    <row r="8902" s="67" customFormat="1" customHeight="1" spans="7:7">
      <c r="G8902" s="262" t="str">
        <f t="shared" si="145"/>
        <v/>
      </c>
    </row>
    <row r="8903" s="67" customFormat="1" customHeight="1" spans="7:7">
      <c r="G8903" s="262" t="str">
        <f t="shared" si="145"/>
        <v/>
      </c>
    </row>
    <row r="8904" s="67" customFormat="1" customHeight="1" spans="7:7">
      <c r="G8904" s="262" t="str">
        <f t="shared" si="145"/>
        <v/>
      </c>
    </row>
    <row r="8905" s="67" customFormat="1" customHeight="1" spans="7:7">
      <c r="G8905" s="262" t="str">
        <f t="shared" si="145"/>
        <v/>
      </c>
    </row>
    <row r="8906" s="67" customFormat="1" customHeight="1" spans="7:7">
      <c r="G8906" s="262" t="str">
        <f t="shared" si="145"/>
        <v/>
      </c>
    </row>
    <row r="8907" s="67" customFormat="1" customHeight="1" spans="7:7">
      <c r="G8907" s="262" t="str">
        <f t="shared" si="145"/>
        <v/>
      </c>
    </row>
    <row r="8908" s="67" customFormat="1" customHeight="1" spans="7:7">
      <c r="G8908" s="262" t="str">
        <f t="shared" si="145"/>
        <v/>
      </c>
    </row>
    <row r="8909" s="67" customFormat="1" customHeight="1" spans="7:7">
      <c r="G8909" s="262" t="str">
        <f t="shared" si="145"/>
        <v/>
      </c>
    </row>
    <row r="8910" s="67" customFormat="1" customHeight="1" spans="7:7">
      <c r="G8910" s="262" t="str">
        <f t="shared" si="145"/>
        <v/>
      </c>
    </row>
    <row r="8911" s="67" customFormat="1" customHeight="1" spans="7:7">
      <c r="G8911" s="262" t="str">
        <f t="shared" si="145"/>
        <v/>
      </c>
    </row>
    <row r="8912" s="67" customFormat="1" customHeight="1" spans="7:7">
      <c r="G8912" s="262" t="str">
        <f t="shared" si="145"/>
        <v/>
      </c>
    </row>
    <row r="8913" s="67" customFormat="1" customHeight="1" spans="7:7">
      <c r="G8913" s="262" t="str">
        <f t="shared" si="145"/>
        <v/>
      </c>
    </row>
    <row r="8914" s="67" customFormat="1" customHeight="1" spans="7:7">
      <c r="G8914" s="262" t="str">
        <f t="shared" si="145"/>
        <v/>
      </c>
    </row>
    <row r="8915" s="67" customFormat="1" customHeight="1" spans="7:7">
      <c r="G8915" s="262" t="str">
        <f t="shared" si="145"/>
        <v/>
      </c>
    </row>
    <row r="8916" s="67" customFormat="1" customHeight="1" spans="7:7">
      <c r="G8916" s="262" t="str">
        <f t="shared" si="145"/>
        <v/>
      </c>
    </row>
    <row r="8917" s="67" customFormat="1" customHeight="1" spans="7:7">
      <c r="G8917" s="262" t="str">
        <f t="shared" si="145"/>
        <v/>
      </c>
    </row>
    <row r="8918" s="67" customFormat="1" customHeight="1" spans="7:7">
      <c r="G8918" s="262" t="str">
        <f t="shared" si="145"/>
        <v/>
      </c>
    </row>
    <row r="8919" s="67" customFormat="1" customHeight="1" spans="7:7">
      <c r="G8919" s="262" t="str">
        <f t="shared" si="145"/>
        <v/>
      </c>
    </row>
    <row r="8920" s="67" customFormat="1" customHeight="1" spans="7:7">
      <c r="G8920" s="262" t="str">
        <f t="shared" si="145"/>
        <v/>
      </c>
    </row>
    <row r="8921" s="67" customFormat="1" customHeight="1" spans="7:7">
      <c r="G8921" s="262" t="str">
        <f t="shared" si="145"/>
        <v/>
      </c>
    </row>
    <row r="8922" s="67" customFormat="1" customHeight="1" spans="7:7">
      <c r="G8922" s="262" t="str">
        <f t="shared" si="145"/>
        <v/>
      </c>
    </row>
    <row r="8923" s="67" customFormat="1" customHeight="1" spans="7:7">
      <c r="G8923" s="262" t="str">
        <f t="shared" si="145"/>
        <v/>
      </c>
    </row>
    <row r="8924" s="67" customFormat="1" customHeight="1" spans="7:7">
      <c r="G8924" s="262" t="str">
        <f t="shared" si="145"/>
        <v/>
      </c>
    </row>
    <row r="8925" s="67" customFormat="1" customHeight="1" spans="7:7">
      <c r="G8925" s="262" t="str">
        <f t="shared" si="145"/>
        <v/>
      </c>
    </row>
    <row r="8926" s="67" customFormat="1" customHeight="1" spans="7:7">
      <c r="G8926" s="262" t="str">
        <f t="shared" si="145"/>
        <v/>
      </c>
    </row>
    <row r="8927" s="67" customFormat="1" customHeight="1" spans="7:7">
      <c r="G8927" s="262" t="str">
        <f t="shared" si="145"/>
        <v/>
      </c>
    </row>
    <row r="8928" s="67" customFormat="1" customHeight="1" spans="7:7">
      <c r="G8928" s="262" t="str">
        <f t="shared" si="145"/>
        <v/>
      </c>
    </row>
    <row r="8929" s="67" customFormat="1" customHeight="1" spans="7:7">
      <c r="G8929" s="262" t="str">
        <f t="shared" si="145"/>
        <v/>
      </c>
    </row>
    <row r="8930" s="67" customFormat="1" customHeight="1" spans="7:7">
      <c r="G8930" s="262" t="str">
        <f t="shared" si="145"/>
        <v/>
      </c>
    </row>
    <row r="8931" s="67" customFormat="1" customHeight="1" spans="7:7">
      <c r="G8931" s="262" t="str">
        <f t="shared" si="145"/>
        <v/>
      </c>
    </row>
    <row r="8932" s="67" customFormat="1" customHeight="1" spans="7:7">
      <c r="G8932" s="262" t="str">
        <f t="shared" si="145"/>
        <v/>
      </c>
    </row>
    <row r="8933" s="67" customFormat="1" customHeight="1" spans="7:7">
      <c r="G8933" s="262" t="str">
        <f t="shared" si="145"/>
        <v/>
      </c>
    </row>
    <row r="8934" s="67" customFormat="1" customHeight="1" spans="7:7">
      <c r="G8934" s="262" t="str">
        <f t="shared" si="145"/>
        <v/>
      </c>
    </row>
    <row r="8935" s="67" customFormat="1" customHeight="1" spans="7:7">
      <c r="G8935" s="262" t="str">
        <f t="shared" si="145"/>
        <v/>
      </c>
    </row>
    <row r="8936" s="67" customFormat="1" customHeight="1" spans="7:7">
      <c r="G8936" s="262" t="str">
        <f t="shared" si="145"/>
        <v/>
      </c>
    </row>
    <row r="8937" s="67" customFormat="1" customHeight="1" spans="7:7">
      <c r="G8937" s="262" t="str">
        <f t="shared" si="145"/>
        <v/>
      </c>
    </row>
    <row r="8938" s="67" customFormat="1" customHeight="1" spans="7:7">
      <c r="G8938" s="262" t="str">
        <f t="shared" si="145"/>
        <v/>
      </c>
    </row>
    <row r="8939" s="67" customFormat="1" customHeight="1" spans="7:7">
      <c r="G8939" s="262" t="str">
        <f t="shared" si="145"/>
        <v/>
      </c>
    </row>
    <row r="8940" s="67" customFormat="1" customHeight="1" spans="7:7">
      <c r="G8940" s="262" t="str">
        <f t="shared" si="145"/>
        <v/>
      </c>
    </row>
    <row r="8941" s="67" customFormat="1" customHeight="1" spans="7:7">
      <c r="G8941" s="262" t="str">
        <f t="shared" si="145"/>
        <v/>
      </c>
    </row>
    <row r="8942" s="67" customFormat="1" customHeight="1" spans="7:7">
      <c r="G8942" s="262" t="str">
        <f t="shared" si="145"/>
        <v/>
      </c>
    </row>
    <row r="8943" s="67" customFormat="1" customHeight="1" spans="7:7">
      <c r="G8943" s="262" t="str">
        <f t="shared" si="145"/>
        <v/>
      </c>
    </row>
    <row r="8944" s="67" customFormat="1" customHeight="1" spans="7:7">
      <c r="G8944" s="262" t="str">
        <f t="shared" si="145"/>
        <v/>
      </c>
    </row>
    <row r="8945" s="67" customFormat="1" customHeight="1" spans="7:7">
      <c r="G8945" s="262" t="str">
        <f t="shared" si="145"/>
        <v/>
      </c>
    </row>
    <row r="8946" s="67" customFormat="1" customHeight="1" spans="7:7">
      <c r="G8946" s="262" t="str">
        <f t="shared" si="145"/>
        <v/>
      </c>
    </row>
    <row r="8947" s="67" customFormat="1" customHeight="1" spans="7:7">
      <c r="G8947" s="262" t="str">
        <f t="shared" si="145"/>
        <v/>
      </c>
    </row>
    <row r="8948" s="67" customFormat="1" customHeight="1" spans="7:7">
      <c r="G8948" s="262" t="str">
        <f t="shared" si="145"/>
        <v/>
      </c>
    </row>
    <row r="8949" s="67" customFormat="1" customHeight="1" spans="7:7">
      <c r="G8949" s="262" t="str">
        <f t="shared" si="145"/>
        <v/>
      </c>
    </row>
    <row r="8950" s="67" customFormat="1" customHeight="1" spans="7:7">
      <c r="G8950" s="262" t="str">
        <f t="shared" si="145"/>
        <v/>
      </c>
    </row>
    <row r="8951" s="67" customFormat="1" customHeight="1" spans="7:7">
      <c r="G8951" s="262" t="str">
        <f t="shared" si="145"/>
        <v/>
      </c>
    </row>
    <row r="8952" s="67" customFormat="1" customHeight="1" spans="7:7">
      <c r="G8952" s="262" t="str">
        <f t="shared" si="145"/>
        <v/>
      </c>
    </row>
    <row r="8953" s="67" customFormat="1" customHeight="1" spans="7:7">
      <c r="G8953" s="262" t="str">
        <f t="shared" si="145"/>
        <v/>
      </c>
    </row>
    <row r="8954" s="67" customFormat="1" customHeight="1" spans="7:7">
      <c r="G8954" s="262" t="str">
        <f t="shared" si="145"/>
        <v/>
      </c>
    </row>
    <row r="8955" s="67" customFormat="1" customHeight="1" spans="7:7">
      <c r="G8955" s="262" t="str">
        <f t="shared" si="145"/>
        <v/>
      </c>
    </row>
    <row r="8956" s="67" customFormat="1" customHeight="1" spans="7:7">
      <c r="G8956" s="262" t="str">
        <f t="shared" si="145"/>
        <v/>
      </c>
    </row>
    <row r="8957" s="67" customFormat="1" customHeight="1" spans="7:7">
      <c r="G8957" s="262" t="str">
        <f t="shared" si="145"/>
        <v/>
      </c>
    </row>
    <row r="8958" s="67" customFormat="1" customHeight="1" spans="7:7">
      <c r="G8958" s="262" t="str">
        <f t="shared" si="145"/>
        <v/>
      </c>
    </row>
    <row r="8959" s="67" customFormat="1" customHeight="1" spans="7:7">
      <c r="G8959" s="262" t="str">
        <f t="shared" si="145"/>
        <v/>
      </c>
    </row>
    <row r="8960" s="67" customFormat="1" customHeight="1" spans="7:7">
      <c r="G8960" s="262" t="str">
        <f t="shared" si="145"/>
        <v/>
      </c>
    </row>
    <row r="8961" s="67" customFormat="1" customHeight="1" spans="7:7">
      <c r="G8961" s="262" t="str">
        <f t="shared" si="145"/>
        <v/>
      </c>
    </row>
    <row r="8962" s="67" customFormat="1" customHeight="1" spans="7:7">
      <c r="G8962" s="262" t="str">
        <f t="shared" ref="G8962:G9025" si="146">IF(H8962="","",IF(H8962=I8962,H8962,_xlfn.CONCAT(H8962,"-",I8962)))</f>
        <v/>
      </c>
    </row>
    <row r="8963" s="67" customFormat="1" customHeight="1" spans="7:7">
      <c r="G8963" s="262" t="str">
        <f t="shared" si="146"/>
        <v/>
      </c>
    </row>
    <row r="8964" s="67" customFormat="1" customHeight="1" spans="7:7">
      <c r="G8964" s="262" t="str">
        <f t="shared" si="146"/>
        <v/>
      </c>
    </row>
    <row r="8965" s="67" customFormat="1" customHeight="1" spans="7:7">
      <c r="G8965" s="262" t="str">
        <f t="shared" si="146"/>
        <v/>
      </c>
    </row>
    <row r="8966" s="67" customFormat="1" customHeight="1" spans="7:7">
      <c r="G8966" s="262" t="str">
        <f t="shared" si="146"/>
        <v/>
      </c>
    </row>
    <row r="8967" s="67" customFormat="1" customHeight="1" spans="7:7">
      <c r="G8967" s="262" t="str">
        <f t="shared" si="146"/>
        <v/>
      </c>
    </row>
    <row r="8968" s="67" customFormat="1" customHeight="1" spans="7:7">
      <c r="G8968" s="262" t="str">
        <f t="shared" si="146"/>
        <v/>
      </c>
    </row>
    <row r="8969" s="67" customFormat="1" customHeight="1" spans="7:7">
      <c r="G8969" s="262" t="str">
        <f t="shared" si="146"/>
        <v/>
      </c>
    </row>
    <row r="8970" s="67" customFormat="1" customHeight="1" spans="7:7">
      <c r="G8970" s="262" t="str">
        <f t="shared" si="146"/>
        <v/>
      </c>
    </row>
    <row r="8971" s="67" customFormat="1" customHeight="1" spans="7:7">
      <c r="G8971" s="262" t="str">
        <f t="shared" si="146"/>
        <v/>
      </c>
    </row>
    <row r="8972" s="67" customFormat="1" customHeight="1" spans="7:7">
      <c r="G8972" s="262" t="str">
        <f t="shared" si="146"/>
        <v/>
      </c>
    </row>
    <row r="8973" s="67" customFormat="1" customHeight="1" spans="7:7">
      <c r="G8973" s="262" t="str">
        <f t="shared" si="146"/>
        <v/>
      </c>
    </row>
    <row r="8974" s="67" customFormat="1" customHeight="1" spans="7:7">
      <c r="G8974" s="262" t="str">
        <f t="shared" si="146"/>
        <v/>
      </c>
    </row>
    <row r="8975" s="67" customFormat="1" customHeight="1" spans="7:7">
      <c r="G8975" s="262" t="str">
        <f t="shared" si="146"/>
        <v/>
      </c>
    </row>
    <row r="8976" s="67" customFormat="1" customHeight="1" spans="7:7">
      <c r="G8976" s="262" t="str">
        <f t="shared" si="146"/>
        <v/>
      </c>
    </row>
    <row r="8977" s="67" customFormat="1" customHeight="1" spans="7:7">
      <c r="G8977" s="262" t="str">
        <f t="shared" si="146"/>
        <v/>
      </c>
    </row>
    <row r="8978" s="67" customFormat="1" customHeight="1" spans="7:7">
      <c r="G8978" s="262" t="str">
        <f t="shared" si="146"/>
        <v/>
      </c>
    </row>
    <row r="8979" s="67" customFormat="1" customHeight="1" spans="7:7">
      <c r="G8979" s="262" t="str">
        <f t="shared" si="146"/>
        <v/>
      </c>
    </row>
    <row r="8980" s="67" customFormat="1" customHeight="1" spans="7:7">
      <c r="G8980" s="262" t="str">
        <f t="shared" si="146"/>
        <v/>
      </c>
    </row>
    <row r="8981" s="67" customFormat="1" customHeight="1" spans="7:7">
      <c r="G8981" s="262" t="str">
        <f t="shared" si="146"/>
        <v/>
      </c>
    </row>
    <row r="8982" s="67" customFormat="1" customHeight="1" spans="7:7">
      <c r="G8982" s="262" t="str">
        <f t="shared" si="146"/>
        <v/>
      </c>
    </row>
    <row r="8983" s="67" customFormat="1" customHeight="1" spans="7:7">
      <c r="G8983" s="262" t="str">
        <f t="shared" si="146"/>
        <v/>
      </c>
    </row>
    <row r="8984" s="67" customFormat="1" customHeight="1" spans="7:7">
      <c r="G8984" s="262" t="str">
        <f t="shared" si="146"/>
        <v/>
      </c>
    </row>
    <row r="8985" s="67" customFormat="1" customHeight="1" spans="7:7">
      <c r="G8985" s="262" t="str">
        <f t="shared" si="146"/>
        <v/>
      </c>
    </row>
    <row r="8986" s="67" customFormat="1" customHeight="1" spans="7:7">
      <c r="G8986" s="262" t="str">
        <f t="shared" si="146"/>
        <v/>
      </c>
    </row>
    <row r="8987" s="67" customFormat="1" customHeight="1" spans="7:7">
      <c r="G8987" s="262" t="str">
        <f t="shared" si="146"/>
        <v/>
      </c>
    </row>
    <row r="8988" s="67" customFormat="1" customHeight="1" spans="7:7">
      <c r="G8988" s="262" t="str">
        <f t="shared" si="146"/>
        <v/>
      </c>
    </row>
    <row r="8989" s="67" customFormat="1" customHeight="1" spans="7:7">
      <c r="G8989" s="262" t="str">
        <f t="shared" si="146"/>
        <v/>
      </c>
    </row>
    <row r="8990" s="67" customFormat="1" customHeight="1" spans="7:7">
      <c r="G8990" s="262" t="str">
        <f t="shared" si="146"/>
        <v/>
      </c>
    </row>
    <row r="8991" s="67" customFormat="1" customHeight="1" spans="7:7">
      <c r="G8991" s="262" t="str">
        <f t="shared" si="146"/>
        <v/>
      </c>
    </row>
    <row r="8992" s="67" customFormat="1" customHeight="1" spans="7:7">
      <c r="G8992" s="262" t="str">
        <f t="shared" si="146"/>
        <v/>
      </c>
    </row>
    <row r="8993" s="67" customFormat="1" customHeight="1" spans="7:7">
      <c r="G8993" s="262" t="str">
        <f t="shared" si="146"/>
        <v/>
      </c>
    </row>
    <row r="8994" s="67" customFormat="1" customHeight="1" spans="7:7">
      <c r="G8994" s="262" t="str">
        <f t="shared" si="146"/>
        <v/>
      </c>
    </row>
    <row r="8995" s="67" customFormat="1" customHeight="1" spans="7:7">
      <c r="G8995" s="262" t="str">
        <f t="shared" si="146"/>
        <v/>
      </c>
    </row>
    <row r="8996" s="67" customFormat="1" customHeight="1" spans="7:7">
      <c r="G8996" s="262" t="str">
        <f t="shared" si="146"/>
        <v/>
      </c>
    </row>
    <row r="8997" s="67" customFormat="1" customHeight="1" spans="7:7">
      <c r="G8997" s="262" t="str">
        <f t="shared" si="146"/>
        <v/>
      </c>
    </row>
    <row r="8998" s="67" customFormat="1" customHeight="1" spans="7:7">
      <c r="G8998" s="262" t="str">
        <f t="shared" si="146"/>
        <v/>
      </c>
    </row>
    <row r="8999" s="67" customFormat="1" customHeight="1" spans="7:7">
      <c r="G8999" s="262" t="str">
        <f t="shared" si="146"/>
        <v/>
      </c>
    </row>
    <row r="9000" s="67" customFormat="1" customHeight="1" spans="7:7">
      <c r="G9000" s="262" t="str">
        <f t="shared" si="146"/>
        <v/>
      </c>
    </row>
    <row r="9001" s="67" customFormat="1" customHeight="1" spans="7:7">
      <c r="G9001" s="262" t="str">
        <f t="shared" si="146"/>
        <v/>
      </c>
    </row>
    <row r="9002" s="67" customFormat="1" customHeight="1" spans="7:7">
      <c r="G9002" s="262" t="str">
        <f t="shared" si="146"/>
        <v/>
      </c>
    </row>
    <row r="9003" s="67" customFormat="1" customHeight="1" spans="7:7">
      <c r="G9003" s="262" t="str">
        <f t="shared" si="146"/>
        <v/>
      </c>
    </row>
    <row r="9004" s="67" customFormat="1" customHeight="1" spans="7:7">
      <c r="G9004" s="262" t="str">
        <f t="shared" si="146"/>
        <v/>
      </c>
    </row>
    <row r="9005" s="67" customFormat="1" customHeight="1" spans="7:7">
      <c r="G9005" s="262" t="str">
        <f t="shared" si="146"/>
        <v/>
      </c>
    </row>
    <row r="9006" s="67" customFormat="1" customHeight="1" spans="7:7">
      <c r="G9006" s="262" t="str">
        <f t="shared" si="146"/>
        <v/>
      </c>
    </row>
    <row r="9007" s="67" customFormat="1" customHeight="1" spans="7:7">
      <c r="G9007" s="262" t="str">
        <f t="shared" si="146"/>
        <v/>
      </c>
    </row>
    <row r="9008" s="67" customFormat="1" customHeight="1" spans="7:7">
      <c r="G9008" s="262" t="str">
        <f t="shared" si="146"/>
        <v/>
      </c>
    </row>
    <row r="9009" s="67" customFormat="1" customHeight="1" spans="7:7">
      <c r="G9009" s="262" t="str">
        <f t="shared" si="146"/>
        <v/>
      </c>
    </row>
    <row r="9010" s="67" customFormat="1" customHeight="1" spans="7:7">
      <c r="G9010" s="262" t="str">
        <f t="shared" si="146"/>
        <v/>
      </c>
    </row>
    <row r="9011" s="67" customFormat="1" customHeight="1" spans="7:7">
      <c r="G9011" s="262" t="str">
        <f t="shared" si="146"/>
        <v/>
      </c>
    </row>
    <row r="9012" s="67" customFormat="1" customHeight="1" spans="7:7">
      <c r="G9012" s="262" t="str">
        <f t="shared" si="146"/>
        <v/>
      </c>
    </row>
    <row r="9013" s="67" customFormat="1" customHeight="1" spans="7:7">
      <c r="G9013" s="262" t="str">
        <f t="shared" si="146"/>
        <v/>
      </c>
    </row>
    <row r="9014" s="67" customFormat="1" customHeight="1" spans="7:7">
      <c r="G9014" s="262" t="str">
        <f t="shared" si="146"/>
        <v/>
      </c>
    </row>
    <row r="9015" s="67" customFormat="1" customHeight="1" spans="7:7">
      <c r="G9015" s="262" t="str">
        <f t="shared" si="146"/>
        <v/>
      </c>
    </row>
    <row r="9016" s="67" customFormat="1" customHeight="1" spans="7:7">
      <c r="G9016" s="262" t="str">
        <f t="shared" si="146"/>
        <v/>
      </c>
    </row>
    <row r="9017" s="67" customFormat="1" customHeight="1" spans="7:7">
      <c r="G9017" s="262" t="str">
        <f t="shared" si="146"/>
        <v/>
      </c>
    </row>
    <row r="9018" s="67" customFormat="1" customHeight="1" spans="7:7">
      <c r="G9018" s="262" t="str">
        <f t="shared" si="146"/>
        <v/>
      </c>
    </row>
    <row r="9019" s="67" customFormat="1" customHeight="1" spans="7:7">
      <c r="G9019" s="262" t="str">
        <f t="shared" si="146"/>
        <v/>
      </c>
    </row>
    <row r="9020" s="67" customFormat="1" customHeight="1" spans="7:7">
      <c r="G9020" s="262" t="str">
        <f t="shared" si="146"/>
        <v/>
      </c>
    </row>
    <row r="9021" s="67" customFormat="1" customHeight="1" spans="7:7">
      <c r="G9021" s="262" t="str">
        <f t="shared" si="146"/>
        <v/>
      </c>
    </row>
    <row r="9022" s="67" customFormat="1" customHeight="1" spans="7:7">
      <c r="G9022" s="262" t="str">
        <f t="shared" si="146"/>
        <v/>
      </c>
    </row>
    <row r="9023" s="67" customFormat="1" customHeight="1" spans="7:7">
      <c r="G9023" s="262" t="str">
        <f t="shared" si="146"/>
        <v/>
      </c>
    </row>
    <row r="9024" s="67" customFormat="1" customHeight="1" spans="7:7">
      <c r="G9024" s="262" t="str">
        <f t="shared" si="146"/>
        <v/>
      </c>
    </row>
    <row r="9025" s="67" customFormat="1" customHeight="1" spans="7:7">
      <c r="G9025" s="262" t="str">
        <f t="shared" si="146"/>
        <v/>
      </c>
    </row>
    <row r="9026" s="67" customFormat="1" customHeight="1" spans="7:7">
      <c r="G9026" s="262" t="str">
        <f t="shared" ref="G9026:G9089" si="147">IF(H9026="","",IF(H9026=I9026,H9026,_xlfn.CONCAT(H9026,"-",I9026)))</f>
        <v/>
      </c>
    </row>
    <row r="9027" s="67" customFormat="1" customHeight="1" spans="7:7">
      <c r="G9027" s="262" t="str">
        <f t="shared" si="147"/>
        <v/>
      </c>
    </row>
    <row r="9028" s="67" customFormat="1" customHeight="1" spans="7:7">
      <c r="G9028" s="262" t="str">
        <f t="shared" si="147"/>
        <v/>
      </c>
    </row>
    <row r="9029" s="67" customFormat="1" customHeight="1" spans="7:7">
      <c r="G9029" s="262" t="str">
        <f t="shared" si="147"/>
        <v/>
      </c>
    </row>
    <row r="9030" s="67" customFormat="1" customHeight="1" spans="7:7">
      <c r="G9030" s="262" t="str">
        <f t="shared" si="147"/>
        <v/>
      </c>
    </row>
    <row r="9031" s="67" customFormat="1" customHeight="1" spans="7:7">
      <c r="G9031" s="262" t="str">
        <f t="shared" si="147"/>
        <v/>
      </c>
    </row>
    <row r="9032" s="67" customFormat="1" customHeight="1" spans="7:7">
      <c r="G9032" s="262" t="str">
        <f t="shared" si="147"/>
        <v/>
      </c>
    </row>
    <row r="9033" s="67" customFormat="1" customHeight="1" spans="7:7">
      <c r="G9033" s="262" t="str">
        <f t="shared" si="147"/>
        <v/>
      </c>
    </row>
    <row r="9034" s="67" customFormat="1" customHeight="1" spans="7:7">
      <c r="G9034" s="262" t="str">
        <f t="shared" si="147"/>
        <v/>
      </c>
    </row>
    <row r="9035" s="67" customFormat="1" customHeight="1" spans="7:7">
      <c r="G9035" s="262" t="str">
        <f t="shared" si="147"/>
        <v/>
      </c>
    </row>
    <row r="9036" s="67" customFormat="1" customHeight="1" spans="7:7">
      <c r="G9036" s="262" t="str">
        <f t="shared" si="147"/>
        <v/>
      </c>
    </row>
    <row r="9037" s="67" customFormat="1" customHeight="1" spans="7:7">
      <c r="G9037" s="262" t="str">
        <f t="shared" si="147"/>
        <v/>
      </c>
    </row>
    <row r="9038" s="67" customFormat="1" customHeight="1" spans="7:7">
      <c r="G9038" s="262" t="str">
        <f t="shared" si="147"/>
        <v/>
      </c>
    </row>
    <row r="9039" s="67" customFormat="1" customHeight="1" spans="7:7">
      <c r="G9039" s="262" t="str">
        <f t="shared" si="147"/>
        <v/>
      </c>
    </row>
    <row r="9040" s="67" customFormat="1" customHeight="1" spans="7:7">
      <c r="G9040" s="262" t="str">
        <f t="shared" si="147"/>
        <v/>
      </c>
    </row>
    <row r="9041" s="67" customFormat="1" customHeight="1" spans="7:7">
      <c r="G9041" s="262" t="str">
        <f t="shared" si="147"/>
        <v/>
      </c>
    </row>
    <row r="9042" s="67" customFormat="1" customHeight="1" spans="7:7">
      <c r="G9042" s="262" t="str">
        <f t="shared" si="147"/>
        <v/>
      </c>
    </row>
    <row r="9043" s="67" customFormat="1" customHeight="1" spans="7:7">
      <c r="G9043" s="262" t="str">
        <f t="shared" si="147"/>
        <v/>
      </c>
    </row>
    <row r="9044" s="67" customFormat="1" customHeight="1" spans="7:7">
      <c r="G9044" s="262" t="str">
        <f t="shared" si="147"/>
        <v/>
      </c>
    </row>
    <row r="9045" s="67" customFormat="1" customHeight="1" spans="7:7">
      <c r="G9045" s="262" t="str">
        <f t="shared" si="147"/>
        <v/>
      </c>
    </row>
    <row r="9046" s="67" customFormat="1" customHeight="1" spans="7:7">
      <c r="G9046" s="262" t="str">
        <f t="shared" si="147"/>
        <v/>
      </c>
    </row>
    <row r="9047" s="67" customFormat="1" customHeight="1" spans="7:7">
      <c r="G9047" s="262" t="str">
        <f t="shared" si="147"/>
        <v/>
      </c>
    </row>
    <row r="9048" s="67" customFormat="1" customHeight="1" spans="7:7">
      <c r="G9048" s="262" t="str">
        <f t="shared" si="147"/>
        <v/>
      </c>
    </row>
    <row r="9049" s="67" customFormat="1" customHeight="1" spans="7:7">
      <c r="G9049" s="262" t="str">
        <f t="shared" si="147"/>
        <v/>
      </c>
    </row>
    <row r="9050" s="67" customFormat="1" customHeight="1" spans="7:7">
      <c r="G9050" s="262" t="str">
        <f t="shared" si="147"/>
        <v/>
      </c>
    </row>
    <row r="9051" s="67" customFormat="1" customHeight="1" spans="7:7">
      <c r="G9051" s="262" t="str">
        <f t="shared" si="147"/>
        <v/>
      </c>
    </row>
    <row r="9052" s="67" customFormat="1" customHeight="1" spans="7:7">
      <c r="G9052" s="262" t="str">
        <f t="shared" si="147"/>
        <v/>
      </c>
    </row>
    <row r="9053" s="67" customFormat="1" customHeight="1" spans="7:7">
      <c r="G9053" s="262" t="str">
        <f t="shared" si="147"/>
        <v/>
      </c>
    </row>
    <row r="9054" s="67" customFormat="1" customHeight="1" spans="7:7">
      <c r="G9054" s="262" t="str">
        <f t="shared" si="147"/>
        <v/>
      </c>
    </row>
    <row r="9055" s="67" customFormat="1" customHeight="1" spans="7:7">
      <c r="G9055" s="262" t="str">
        <f t="shared" si="147"/>
        <v/>
      </c>
    </row>
    <row r="9056" s="67" customFormat="1" customHeight="1" spans="7:7">
      <c r="G9056" s="262" t="str">
        <f t="shared" si="147"/>
        <v/>
      </c>
    </row>
    <row r="9057" s="67" customFormat="1" customHeight="1" spans="7:7">
      <c r="G9057" s="262" t="str">
        <f t="shared" si="147"/>
        <v/>
      </c>
    </row>
    <row r="9058" s="67" customFormat="1" customHeight="1" spans="7:7">
      <c r="G9058" s="262" t="str">
        <f t="shared" si="147"/>
        <v/>
      </c>
    </row>
    <row r="9059" s="67" customFormat="1" customHeight="1" spans="7:7">
      <c r="G9059" s="262" t="str">
        <f t="shared" si="147"/>
        <v/>
      </c>
    </row>
    <row r="9060" s="67" customFormat="1" customHeight="1" spans="7:7">
      <c r="G9060" s="262" t="str">
        <f t="shared" si="147"/>
        <v/>
      </c>
    </row>
    <row r="9061" s="67" customFormat="1" customHeight="1" spans="7:7">
      <c r="G9061" s="262" t="str">
        <f t="shared" si="147"/>
        <v/>
      </c>
    </row>
    <row r="9062" s="67" customFormat="1" customHeight="1" spans="7:7">
      <c r="G9062" s="262" t="str">
        <f t="shared" si="147"/>
        <v/>
      </c>
    </row>
    <row r="9063" s="67" customFormat="1" customHeight="1" spans="7:7">
      <c r="G9063" s="262" t="str">
        <f t="shared" si="147"/>
        <v/>
      </c>
    </row>
    <row r="9064" s="67" customFormat="1" customHeight="1" spans="7:7">
      <c r="G9064" s="262" t="str">
        <f t="shared" si="147"/>
        <v/>
      </c>
    </row>
    <row r="9065" s="67" customFormat="1" customHeight="1" spans="7:7">
      <c r="G9065" s="262" t="str">
        <f t="shared" si="147"/>
        <v/>
      </c>
    </row>
    <row r="9066" s="67" customFormat="1" customHeight="1" spans="7:7">
      <c r="G9066" s="262" t="str">
        <f t="shared" si="147"/>
        <v/>
      </c>
    </row>
    <row r="9067" s="67" customFormat="1" customHeight="1" spans="7:7">
      <c r="G9067" s="262" t="str">
        <f t="shared" si="147"/>
        <v/>
      </c>
    </row>
    <row r="9068" s="67" customFormat="1" customHeight="1" spans="7:7">
      <c r="G9068" s="262" t="str">
        <f t="shared" si="147"/>
        <v/>
      </c>
    </row>
    <row r="9069" s="67" customFormat="1" customHeight="1" spans="7:7">
      <c r="G9069" s="262" t="str">
        <f t="shared" si="147"/>
        <v/>
      </c>
    </row>
    <row r="9070" s="67" customFormat="1" customHeight="1" spans="7:7">
      <c r="G9070" s="262" t="str">
        <f t="shared" si="147"/>
        <v/>
      </c>
    </row>
    <row r="9071" s="67" customFormat="1" customHeight="1" spans="7:7">
      <c r="G9071" s="262" t="str">
        <f t="shared" si="147"/>
        <v/>
      </c>
    </row>
    <row r="9072" s="67" customFormat="1" customHeight="1" spans="7:7">
      <c r="G9072" s="262" t="str">
        <f t="shared" si="147"/>
        <v/>
      </c>
    </row>
    <row r="9073" s="67" customFormat="1" customHeight="1" spans="7:7">
      <c r="G9073" s="262" t="str">
        <f t="shared" si="147"/>
        <v/>
      </c>
    </row>
    <row r="9074" s="67" customFormat="1" customHeight="1" spans="7:7">
      <c r="G9074" s="262" t="str">
        <f t="shared" si="147"/>
        <v/>
      </c>
    </row>
    <row r="9075" s="67" customFormat="1" customHeight="1" spans="7:7">
      <c r="G9075" s="262" t="str">
        <f t="shared" si="147"/>
        <v/>
      </c>
    </row>
    <row r="9076" s="67" customFormat="1" customHeight="1" spans="7:7">
      <c r="G9076" s="262" t="str">
        <f t="shared" si="147"/>
        <v/>
      </c>
    </row>
    <row r="9077" s="67" customFormat="1" customHeight="1" spans="7:7">
      <c r="G9077" s="262" t="str">
        <f t="shared" si="147"/>
        <v/>
      </c>
    </row>
    <row r="9078" s="67" customFormat="1" customHeight="1" spans="7:7">
      <c r="G9078" s="262" t="str">
        <f t="shared" si="147"/>
        <v/>
      </c>
    </row>
    <row r="9079" s="67" customFormat="1" customHeight="1" spans="7:7">
      <c r="G9079" s="262" t="str">
        <f t="shared" si="147"/>
        <v/>
      </c>
    </row>
    <row r="9080" s="67" customFormat="1" customHeight="1" spans="7:7">
      <c r="G9080" s="262" t="str">
        <f t="shared" si="147"/>
        <v/>
      </c>
    </row>
    <row r="9081" s="67" customFormat="1" customHeight="1" spans="7:7">
      <c r="G9081" s="262" t="str">
        <f t="shared" si="147"/>
        <v/>
      </c>
    </row>
    <row r="9082" s="67" customFormat="1" customHeight="1" spans="7:7">
      <c r="G9082" s="262" t="str">
        <f t="shared" si="147"/>
        <v/>
      </c>
    </row>
    <row r="9083" s="67" customFormat="1" customHeight="1" spans="7:7">
      <c r="G9083" s="262" t="str">
        <f t="shared" si="147"/>
        <v/>
      </c>
    </row>
    <row r="9084" s="67" customFormat="1" customHeight="1" spans="7:7">
      <c r="G9084" s="262" t="str">
        <f t="shared" si="147"/>
        <v/>
      </c>
    </row>
    <row r="9085" s="67" customFormat="1" customHeight="1" spans="7:7">
      <c r="G9085" s="262" t="str">
        <f t="shared" si="147"/>
        <v/>
      </c>
    </row>
    <row r="9086" s="67" customFormat="1" customHeight="1" spans="7:7">
      <c r="G9086" s="262" t="str">
        <f t="shared" si="147"/>
        <v/>
      </c>
    </row>
    <row r="9087" s="67" customFormat="1" customHeight="1" spans="7:7">
      <c r="G9087" s="262" t="str">
        <f t="shared" si="147"/>
        <v/>
      </c>
    </row>
    <row r="9088" s="67" customFormat="1" customHeight="1" spans="7:7">
      <c r="G9088" s="262" t="str">
        <f t="shared" si="147"/>
        <v/>
      </c>
    </row>
    <row r="9089" s="67" customFormat="1" customHeight="1" spans="7:7">
      <c r="G9089" s="262" t="str">
        <f t="shared" si="147"/>
        <v/>
      </c>
    </row>
    <row r="9090" s="67" customFormat="1" customHeight="1" spans="7:7">
      <c r="G9090" s="262" t="str">
        <f t="shared" ref="G9090:G9153" si="148">IF(H9090="","",IF(H9090=I9090,H9090,_xlfn.CONCAT(H9090,"-",I9090)))</f>
        <v/>
      </c>
    </row>
    <row r="9091" s="67" customFormat="1" customHeight="1" spans="7:7">
      <c r="G9091" s="262" t="str">
        <f t="shared" si="148"/>
        <v/>
      </c>
    </row>
    <row r="9092" s="67" customFormat="1" customHeight="1" spans="7:7">
      <c r="G9092" s="262" t="str">
        <f t="shared" si="148"/>
        <v/>
      </c>
    </row>
    <row r="9093" s="67" customFormat="1" customHeight="1" spans="7:7">
      <c r="G9093" s="262" t="str">
        <f t="shared" si="148"/>
        <v/>
      </c>
    </row>
    <row r="9094" s="67" customFormat="1" customHeight="1" spans="7:7">
      <c r="G9094" s="262" t="str">
        <f t="shared" si="148"/>
        <v/>
      </c>
    </row>
    <row r="9095" s="67" customFormat="1" customHeight="1" spans="7:7">
      <c r="G9095" s="262" t="str">
        <f t="shared" si="148"/>
        <v/>
      </c>
    </row>
    <row r="9096" s="67" customFormat="1" customHeight="1" spans="7:7">
      <c r="G9096" s="262" t="str">
        <f t="shared" si="148"/>
        <v/>
      </c>
    </row>
    <row r="9097" s="67" customFormat="1" customHeight="1" spans="7:7">
      <c r="G9097" s="262" t="str">
        <f t="shared" si="148"/>
        <v/>
      </c>
    </row>
    <row r="9098" s="67" customFormat="1" customHeight="1" spans="7:7">
      <c r="G9098" s="262" t="str">
        <f t="shared" si="148"/>
        <v/>
      </c>
    </row>
    <row r="9099" s="67" customFormat="1" customHeight="1" spans="7:7">
      <c r="G9099" s="262" t="str">
        <f t="shared" si="148"/>
        <v/>
      </c>
    </row>
    <row r="9100" s="67" customFormat="1" customHeight="1" spans="7:7">
      <c r="G9100" s="262" t="str">
        <f t="shared" si="148"/>
        <v/>
      </c>
    </row>
    <row r="9101" s="67" customFormat="1" customHeight="1" spans="7:7">
      <c r="G9101" s="262" t="str">
        <f t="shared" si="148"/>
        <v/>
      </c>
    </row>
    <row r="9102" s="67" customFormat="1" customHeight="1" spans="7:7">
      <c r="G9102" s="262" t="str">
        <f t="shared" si="148"/>
        <v/>
      </c>
    </row>
    <row r="9103" s="67" customFormat="1" customHeight="1" spans="7:7">
      <c r="G9103" s="262" t="str">
        <f t="shared" si="148"/>
        <v/>
      </c>
    </row>
    <row r="9104" s="67" customFormat="1" customHeight="1" spans="7:7">
      <c r="G9104" s="262" t="str">
        <f t="shared" si="148"/>
        <v/>
      </c>
    </row>
    <row r="9105" s="67" customFormat="1" customHeight="1" spans="7:7">
      <c r="G9105" s="262" t="str">
        <f t="shared" si="148"/>
        <v/>
      </c>
    </row>
    <row r="9106" s="67" customFormat="1" customHeight="1" spans="7:7">
      <c r="G9106" s="262" t="str">
        <f t="shared" si="148"/>
        <v/>
      </c>
    </row>
    <row r="9107" s="67" customFormat="1" customHeight="1" spans="7:7">
      <c r="G9107" s="262" t="str">
        <f t="shared" si="148"/>
        <v/>
      </c>
    </row>
    <row r="9108" s="67" customFormat="1" customHeight="1" spans="7:7">
      <c r="G9108" s="262" t="str">
        <f t="shared" si="148"/>
        <v/>
      </c>
    </row>
    <row r="9109" s="67" customFormat="1" customHeight="1" spans="7:7">
      <c r="G9109" s="262" t="str">
        <f t="shared" si="148"/>
        <v/>
      </c>
    </row>
    <row r="9110" s="67" customFormat="1" customHeight="1" spans="7:7">
      <c r="G9110" s="262" t="str">
        <f t="shared" si="148"/>
        <v/>
      </c>
    </row>
    <row r="9111" s="67" customFormat="1" customHeight="1" spans="7:7">
      <c r="G9111" s="262" t="str">
        <f t="shared" si="148"/>
        <v/>
      </c>
    </row>
    <row r="9112" s="67" customFormat="1" customHeight="1" spans="7:7">
      <c r="G9112" s="262" t="str">
        <f t="shared" si="148"/>
        <v/>
      </c>
    </row>
    <row r="9113" s="67" customFormat="1" customHeight="1" spans="7:7">
      <c r="G9113" s="262" t="str">
        <f t="shared" si="148"/>
        <v/>
      </c>
    </row>
    <row r="9114" s="67" customFormat="1" customHeight="1" spans="7:7">
      <c r="G9114" s="262" t="str">
        <f t="shared" si="148"/>
        <v/>
      </c>
    </row>
    <row r="9115" s="67" customFormat="1" customHeight="1" spans="7:7">
      <c r="G9115" s="262" t="str">
        <f t="shared" si="148"/>
        <v/>
      </c>
    </row>
    <row r="9116" s="67" customFormat="1" customHeight="1" spans="7:7">
      <c r="G9116" s="262" t="str">
        <f t="shared" si="148"/>
        <v/>
      </c>
    </row>
    <row r="9117" s="67" customFormat="1" customHeight="1" spans="7:7">
      <c r="G9117" s="262" t="str">
        <f t="shared" si="148"/>
        <v/>
      </c>
    </row>
    <row r="9118" s="67" customFormat="1" customHeight="1" spans="7:7">
      <c r="G9118" s="262" t="str">
        <f t="shared" si="148"/>
        <v/>
      </c>
    </row>
    <row r="9119" s="67" customFormat="1" customHeight="1" spans="7:7">
      <c r="G9119" s="262" t="str">
        <f t="shared" si="148"/>
        <v/>
      </c>
    </row>
    <row r="9120" s="67" customFormat="1" customHeight="1" spans="7:7">
      <c r="G9120" s="262" t="str">
        <f t="shared" si="148"/>
        <v/>
      </c>
    </row>
    <row r="9121" s="67" customFormat="1" customHeight="1" spans="7:7">
      <c r="G9121" s="262" t="str">
        <f t="shared" si="148"/>
        <v/>
      </c>
    </row>
    <row r="9122" s="67" customFormat="1" customHeight="1" spans="7:7">
      <c r="G9122" s="262" t="str">
        <f t="shared" si="148"/>
        <v/>
      </c>
    </row>
    <row r="9123" s="67" customFormat="1" customHeight="1" spans="7:7">
      <c r="G9123" s="262" t="str">
        <f t="shared" si="148"/>
        <v/>
      </c>
    </row>
    <row r="9124" s="67" customFormat="1" customHeight="1" spans="7:7">
      <c r="G9124" s="262" t="str">
        <f t="shared" si="148"/>
        <v/>
      </c>
    </row>
    <row r="9125" s="67" customFormat="1" customHeight="1" spans="7:7">
      <c r="G9125" s="262" t="str">
        <f t="shared" si="148"/>
        <v/>
      </c>
    </row>
    <row r="9126" s="67" customFormat="1" customHeight="1" spans="7:7">
      <c r="G9126" s="262" t="str">
        <f t="shared" si="148"/>
        <v/>
      </c>
    </row>
    <row r="9127" s="67" customFormat="1" customHeight="1" spans="7:7">
      <c r="G9127" s="262" t="str">
        <f t="shared" si="148"/>
        <v/>
      </c>
    </row>
    <row r="9128" s="67" customFormat="1" customHeight="1" spans="7:7">
      <c r="G9128" s="262" t="str">
        <f t="shared" si="148"/>
        <v/>
      </c>
    </row>
    <row r="9129" s="67" customFormat="1" customHeight="1" spans="7:7">
      <c r="G9129" s="262" t="str">
        <f t="shared" si="148"/>
        <v/>
      </c>
    </row>
    <row r="9130" s="67" customFormat="1" customHeight="1" spans="7:7">
      <c r="G9130" s="262" t="str">
        <f t="shared" si="148"/>
        <v/>
      </c>
    </row>
    <row r="9131" s="67" customFormat="1" customHeight="1" spans="7:7">
      <c r="G9131" s="262" t="str">
        <f t="shared" si="148"/>
        <v/>
      </c>
    </row>
    <row r="9132" s="67" customFormat="1" customHeight="1" spans="7:7">
      <c r="G9132" s="262" t="str">
        <f t="shared" si="148"/>
        <v/>
      </c>
    </row>
    <row r="9133" s="67" customFormat="1" customHeight="1" spans="7:7">
      <c r="G9133" s="262" t="str">
        <f t="shared" si="148"/>
        <v/>
      </c>
    </row>
    <row r="9134" s="67" customFormat="1" customHeight="1" spans="7:7">
      <c r="G9134" s="262" t="str">
        <f t="shared" si="148"/>
        <v/>
      </c>
    </row>
    <row r="9135" s="67" customFormat="1" customHeight="1" spans="7:7">
      <c r="G9135" s="262" t="str">
        <f t="shared" si="148"/>
        <v/>
      </c>
    </row>
    <row r="9136" s="67" customFormat="1" customHeight="1" spans="7:7">
      <c r="G9136" s="262" t="str">
        <f t="shared" si="148"/>
        <v/>
      </c>
    </row>
    <row r="9137" s="67" customFormat="1" customHeight="1" spans="7:7">
      <c r="G9137" s="262" t="str">
        <f t="shared" si="148"/>
        <v/>
      </c>
    </row>
    <row r="9138" s="67" customFormat="1" customHeight="1" spans="7:7">
      <c r="G9138" s="262" t="str">
        <f t="shared" si="148"/>
        <v/>
      </c>
    </row>
    <row r="9139" s="67" customFormat="1" customHeight="1" spans="7:7">
      <c r="G9139" s="262" t="str">
        <f t="shared" si="148"/>
        <v/>
      </c>
    </row>
    <row r="9140" s="67" customFormat="1" customHeight="1" spans="7:7">
      <c r="G9140" s="262" t="str">
        <f t="shared" si="148"/>
        <v/>
      </c>
    </row>
    <row r="9141" s="67" customFormat="1" customHeight="1" spans="7:7">
      <c r="G9141" s="262" t="str">
        <f t="shared" si="148"/>
        <v/>
      </c>
    </row>
    <row r="9142" s="67" customFormat="1" customHeight="1" spans="7:7">
      <c r="G9142" s="262" t="str">
        <f t="shared" si="148"/>
        <v/>
      </c>
    </row>
    <row r="9143" s="67" customFormat="1" customHeight="1" spans="7:7">
      <c r="G9143" s="262" t="str">
        <f t="shared" si="148"/>
        <v/>
      </c>
    </row>
    <row r="9144" s="67" customFormat="1" customHeight="1" spans="7:7">
      <c r="G9144" s="262" t="str">
        <f t="shared" si="148"/>
        <v/>
      </c>
    </row>
    <row r="9145" s="67" customFormat="1" customHeight="1" spans="7:7">
      <c r="G9145" s="262" t="str">
        <f t="shared" si="148"/>
        <v/>
      </c>
    </row>
    <row r="9146" s="67" customFormat="1" customHeight="1" spans="7:7">
      <c r="G9146" s="262" t="str">
        <f t="shared" si="148"/>
        <v/>
      </c>
    </row>
    <row r="9147" s="67" customFormat="1" customHeight="1" spans="7:7">
      <c r="G9147" s="262" t="str">
        <f t="shared" si="148"/>
        <v/>
      </c>
    </row>
    <row r="9148" s="67" customFormat="1" customHeight="1" spans="7:7">
      <c r="G9148" s="262" t="str">
        <f t="shared" si="148"/>
        <v/>
      </c>
    </row>
    <row r="9149" s="67" customFormat="1" customHeight="1" spans="7:7">
      <c r="G9149" s="262" t="str">
        <f t="shared" si="148"/>
        <v/>
      </c>
    </row>
    <row r="9150" s="67" customFormat="1" customHeight="1" spans="7:7">
      <c r="G9150" s="262" t="str">
        <f t="shared" si="148"/>
        <v/>
      </c>
    </row>
    <row r="9151" s="67" customFormat="1" customHeight="1" spans="7:7">
      <c r="G9151" s="262" t="str">
        <f t="shared" si="148"/>
        <v/>
      </c>
    </row>
    <row r="9152" s="67" customFormat="1" customHeight="1" spans="7:7">
      <c r="G9152" s="262" t="str">
        <f t="shared" si="148"/>
        <v/>
      </c>
    </row>
    <row r="9153" s="67" customFormat="1" customHeight="1" spans="7:7">
      <c r="G9153" s="262" t="str">
        <f t="shared" si="148"/>
        <v/>
      </c>
    </row>
    <row r="9154" s="67" customFormat="1" customHeight="1" spans="7:7">
      <c r="G9154" s="262" t="str">
        <f t="shared" ref="G9154:G9217" si="149">IF(H9154="","",IF(H9154=I9154,H9154,_xlfn.CONCAT(H9154,"-",I9154)))</f>
        <v/>
      </c>
    </row>
    <row r="9155" s="67" customFormat="1" customHeight="1" spans="7:7">
      <c r="G9155" s="262" t="str">
        <f t="shared" si="149"/>
        <v/>
      </c>
    </row>
    <row r="9156" s="67" customFormat="1" customHeight="1" spans="7:7">
      <c r="G9156" s="262" t="str">
        <f t="shared" si="149"/>
        <v/>
      </c>
    </row>
    <row r="9157" s="67" customFormat="1" customHeight="1" spans="7:7">
      <c r="G9157" s="262" t="str">
        <f t="shared" si="149"/>
        <v/>
      </c>
    </row>
    <row r="9158" s="67" customFormat="1" customHeight="1" spans="7:7">
      <c r="G9158" s="262" t="str">
        <f t="shared" si="149"/>
        <v/>
      </c>
    </row>
    <row r="9159" s="67" customFormat="1" customHeight="1" spans="7:7">
      <c r="G9159" s="262" t="str">
        <f t="shared" si="149"/>
        <v/>
      </c>
    </row>
    <row r="9160" s="67" customFormat="1" customHeight="1" spans="7:7">
      <c r="G9160" s="262" t="str">
        <f t="shared" si="149"/>
        <v/>
      </c>
    </row>
    <row r="9161" s="67" customFormat="1" customHeight="1" spans="7:7">
      <c r="G9161" s="262" t="str">
        <f t="shared" si="149"/>
        <v/>
      </c>
    </row>
    <row r="9162" s="67" customFormat="1" customHeight="1" spans="7:7">
      <c r="G9162" s="262" t="str">
        <f t="shared" si="149"/>
        <v/>
      </c>
    </row>
    <row r="9163" s="67" customFormat="1" customHeight="1" spans="7:7">
      <c r="G9163" s="262" t="str">
        <f t="shared" si="149"/>
        <v/>
      </c>
    </row>
    <row r="9164" s="67" customFormat="1" customHeight="1" spans="7:7">
      <c r="G9164" s="262" t="str">
        <f t="shared" si="149"/>
        <v/>
      </c>
    </row>
    <row r="9165" s="67" customFormat="1" customHeight="1" spans="7:7">
      <c r="G9165" s="262" t="str">
        <f t="shared" si="149"/>
        <v/>
      </c>
    </row>
    <row r="9166" s="67" customFormat="1" customHeight="1" spans="7:7">
      <c r="G9166" s="262" t="str">
        <f t="shared" si="149"/>
        <v/>
      </c>
    </row>
    <row r="9167" s="67" customFormat="1" customHeight="1" spans="7:7">
      <c r="G9167" s="262" t="str">
        <f t="shared" si="149"/>
        <v/>
      </c>
    </row>
    <row r="9168" s="67" customFormat="1" customHeight="1" spans="7:7">
      <c r="G9168" s="262" t="str">
        <f t="shared" si="149"/>
        <v/>
      </c>
    </row>
    <row r="9169" s="67" customFormat="1" customHeight="1" spans="7:7">
      <c r="G9169" s="262" t="str">
        <f t="shared" si="149"/>
        <v/>
      </c>
    </row>
    <row r="9170" s="67" customFormat="1" customHeight="1" spans="7:7">
      <c r="G9170" s="262" t="str">
        <f t="shared" si="149"/>
        <v/>
      </c>
    </row>
    <row r="9171" s="67" customFormat="1" customHeight="1" spans="7:7">
      <c r="G9171" s="262" t="str">
        <f t="shared" si="149"/>
        <v/>
      </c>
    </row>
    <row r="9172" s="67" customFormat="1" customHeight="1" spans="7:7">
      <c r="G9172" s="262" t="str">
        <f t="shared" si="149"/>
        <v/>
      </c>
    </row>
    <row r="9173" s="67" customFormat="1" customHeight="1" spans="7:7">
      <c r="G9173" s="262" t="str">
        <f t="shared" si="149"/>
        <v/>
      </c>
    </row>
    <row r="9174" s="67" customFormat="1" customHeight="1" spans="7:7">
      <c r="G9174" s="262" t="str">
        <f t="shared" si="149"/>
        <v/>
      </c>
    </row>
    <row r="9175" s="67" customFormat="1" customHeight="1" spans="7:7">
      <c r="G9175" s="262" t="str">
        <f t="shared" si="149"/>
        <v/>
      </c>
    </row>
    <row r="9176" s="67" customFormat="1" customHeight="1" spans="7:7">
      <c r="G9176" s="262" t="str">
        <f t="shared" si="149"/>
        <v/>
      </c>
    </row>
    <row r="9177" s="67" customFormat="1" customHeight="1" spans="7:7">
      <c r="G9177" s="262" t="str">
        <f t="shared" si="149"/>
        <v/>
      </c>
    </row>
    <row r="9178" s="67" customFormat="1" customHeight="1" spans="7:7">
      <c r="G9178" s="262" t="str">
        <f t="shared" si="149"/>
        <v/>
      </c>
    </row>
    <row r="9179" s="67" customFormat="1" customHeight="1" spans="7:7">
      <c r="G9179" s="262" t="str">
        <f t="shared" si="149"/>
        <v/>
      </c>
    </row>
    <row r="9180" s="67" customFormat="1" customHeight="1" spans="7:7">
      <c r="G9180" s="262" t="str">
        <f t="shared" si="149"/>
        <v/>
      </c>
    </row>
    <row r="9181" s="67" customFormat="1" customHeight="1" spans="7:7">
      <c r="G9181" s="262" t="str">
        <f t="shared" si="149"/>
        <v/>
      </c>
    </row>
    <row r="9182" s="67" customFormat="1" customHeight="1" spans="7:7">
      <c r="G9182" s="262" t="str">
        <f t="shared" si="149"/>
        <v/>
      </c>
    </row>
    <row r="9183" s="67" customFormat="1" customHeight="1" spans="7:7">
      <c r="G9183" s="262" t="str">
        <f t="shared" si="149"/>
        <v/>
      </c>
    </row>
    <row r="9184" s="67" customFormat="1" customHeight="1" spans="7:7">
      <c r="G9184" s="262" t="str">
        <f t="shared" si="149"/>
        <v/>
      </c>
    </row>
    <row r="9185" s="67" customFormat="1" customHeight="1" spans="7:7">
      <c r="G9185" s="262" t="str">
        <f t="shared" si="149"/>
        <v/>
      </c>
    </row>
    <row r="9186" s="67" customFormat="1" customHeight="1" spans="7:7">
      <c r="G9186" s="262" t="str">
        <f t="shared" si="149"/>
        <v/>
      </c>
    </row>
    <row r="9187" s="67" customFormat="1" customHeight="1" spans="7:7">
      <c r="G9187" s="262" t="str">
        <f t="shared" si="149"/>
        <v/>
      </c>
    </row>
    <row r="9188" s="67" customFormat="1" customHeight="1" spans="7:7">
      <c r="G9188" s="262" t="str">
        <f t="shared" si="149"/>
        <v/>
      </c>
    </row>
    <row r="9189" s="67" customFormat="1" customHeight="1" spans="7:7">
      <c r="G9189" s="262" t="str">
        <f t="shared" si="149"/>
        <v/>
      </c>
    </row>
    <row r="9190" s="67" customFormat="1" customHeight="1" spans="7:7">
      <c r="G9190" s="262" t="str">
        <f t="shared" si="149"/>
        <v/>
      </c>
    </row>
    <row r="9191" s="67" customFormat="1" customHeight="1" spans="7:7">
      <c r="G9191" s="262" t="str">
        <f t="shared" si="149"/>
        <v/>
      </c>
    </row>
    <row r="9192" s="67" customFormat="1" customHeight="1" spans="7:7">
      <c r="G9192" s="262" t="str">
        <f t="shared" si="149"/>
        <v/>
      </c>
    </row>
    <row r="9193" s="67" customFormat="1" customHeight="1" spans="7:7">
      <c r="G9193" s="262" t="str">
        <f t="shared" si="149"/>
        <v/>
      </c>
    </row>
    <row r="9194" s="67" customFormat="1" customHeight="1" spans="7:7">
      <c r="G9194" s="262" t="str">
        <f t="shared" si="149"/>
        <v/>
      </c>
    </row>
    <row r="9195" s="67" customFormat="1" customHeight="1" spans="7:7">
      <c r="G9195" s="262" t="str">
        <f t="shared" si="149"/>
        <v/>
      </c>
    </row>
    <row r="9196" s="67" customFormat="1" customHeight="1" spans="7:7">
      <c r="G9196" s="262" t="str">
        <f t="shared" si="149"/>
        <v/>
      </c>
    </row>
    <row r="9197" s="67" customFormat="1" customHeight="1" spans="7:7">
      <c r="G9197" s="262" t="str">
        <f t="shared" si="149"/>
        <v/>
      </c>
    </row>
    <row r="9198" s="67" customFormat="1" customHeight="1" spans="7:7">
      <c r="G9198" s="262" t="str">
        <f t="shared" si="149"/>
        <v/>
      </c>
    </row>
    <row r="9199" s="67" customFormat="1" customHeight="1" spans="7:7">
      <c r="G9199" s="262" t="str">
        <f t="shared" si="149"/>
        <v/>
      </c>
    </row>
    <row r="9200" s="67" customFormat="1" customHeight="1" spans="7:7">
      <c r="G9200" s="262" t="str">
        <f t="shared" si="149"/>
        <v/>
      </c>
    </row>
    <row r="9201" s="67" customFormat="1" customHeight="1" spans="7:7">
      <c r="G9201" s="262" t="str">
        <f t="shared" si="149"/>
        <v/>
      </c>
    </row>
    <row r="9202" s="67" customFormat="1" customHeight="1" spans="7:7">
      <c r="G9202" s="262" t="str">
        <f t="shared" si="149"/>
        <v/>
      </c>
    </row>
    <row r="9203" s="67" customFormat="1" customHeight="1" spans="7:7">
      <c r="G9203" s="262" t="str">
        <f t="shared" si="149"/>
        <v/>
      </c>
    </row>
    <row r="9204" s="67" customFormat="1" customHeight="1" spans="7:7">
      <c r="G9204" s="262" t="str">
        <f t="shared" si="149"/>
        <v/>
      </c>
    </row>
    <row r="9205" s="67" customFormat="1" customHeight="1" spans="7:7">
      <c r="G9205" s="262" t="str">
        <f t="shared" si="149"/>
        <v/>
      </c>
    </row>
    <row r="9206" s="67" customFormat="1" customHeight="1" spans="7:7">
      <c r="G9206" s="262" t="str">
        <f t="shared" si="149"/>
        <v/>
      </c>
    </row>
    <row r="9207" s="67" customFormat="1" customHeight="1" spans="7:7">
      <c r="G9207" s="262" t="str">
        <f t="shared" si="149"/>
        <v/>
      </c>
    </row>
    <row r="9208" s="67" customFormat="1" customHeight="1" spans="7:7">
      <c r="G9208" s="262" t="str">
        <f t="shared" si="149"/>
        <v/>
      </c>
    </row>
    <row r="9209" s="67" customFormat="1" customHeight="1" spans="7:7">
      <c r="G9209" s="262" t="str">
        <f t="shared" si="149"/>
        <v/>
      </c>
    </row>
    <row r="9210" s="67" customFormat="1" customHeight="1" spans="7:7">
      <c r="G9210" s="262" t="str">
        <f t="shared" si="149"/>
        <v/>
      </c>
    </row>
    <row r="9211" s="67" customFormat="1" customHeight="1" spans="7:7">
      <c r="G9211" s="262" t="str">
        <f t="shared" si="149"/>
        <v/>
      </c>
    </row>
    <row r="9212" s="67" customFormat="1" customHeight="1" spans="7:7">
      <c r="G9212" s="262" t="str">
        <f t="shared" si="149"/>
        <v/>
      </c>
    </row>
    <row r="9213" s="67" customFormat="1" customHeight="1" spans="7:7">
      <c r="G9213" s="262" t="str">
        <f t="shared" si="149"/>
        <v/>
      </c>
    </row>
    <row r="9214" s="67" customFormat="1" customHeight="1" spans="7:7">
      <c r="G9214" s="262" t="str">
        <f t="shared" si="149"/>
        <v/>
      </c>
    </row>
    <row r="9215" s="67" customFormat="1" customHeight="1" spans="7:7">
      <c r="G9215" s="262" t="str">
        <f t="shared" si="149"/>
        <v/>
      </c>
    </row>
    <row r="9216" s="67" customFormat="1" customHeight="1" spans="7:7">
      <c r="G9216" s="262" t="str">
        <f t="shared" si="149"/>
        <v/>
      </c>
    </row>
    <row r="9217" s="67" customFormat="1" customHeight="1" spans="7:7">
      <c r="G9217" s="262" t="str">
        <f t="shared" si="149"/>
        <v/>
      </c>
    </row>
    <row r="9218" s="67" customFormat="1" customHeight="1" spans="7:7">
      <c r="G9218" s="262" t="str">
        <f t="shared" ref="G9218:G9281" si="150">IF(H9218="","",IF(H9218=I9218,H9218,_xlfn.CONCAT(H9218,"-",I9218)))</f>
        <v/>
      </c>
    </row>
    <row r="9219" s="67" customFormat="1" customHeight="1" spans="7:7">
      <c r="G9219" s="262" t="str">
        <f t="shared" si="150"/>
        <v/>
      </c>
    </row>
    <row r="9220" s="67" customFormat="1" customHeight="1" spans="7:7">
      <c r="G9220" s="262" t="str">
        <f t="shared" si="150"/>
        <v/>
      </c>
    </row>
    <row r="9221" s="67" customFormat="1" customHeight="1" spans="7:7">
      <c r="G9221" s="262" t="str">
        <f t="shared" si="150"/>
        <v/>
      </c>
    </row>
    <row r="9222" s="67" customFormat="1" customHeight="1" spans="7:7">
      <c r="G9222" s="262" t="str">
        <f t="shared" si="150"/>
        <v/>
      </c>
    </row>
    <row r="9223" s="67" customFormat="1" customHeight="1" spans="7:7">
      <c r="G9223" s="262" t="str">
        <f t="shared" si="150"/>
        <v/>
      </c>
    </row>
    <row r="9224" s="67" customFormat="1" customHeight="1" spans="7:7">
      <c r="G9224" s="262" t="str">
        <f t="shared" si="150"/>
        <v/>
      </c>
    </row>
    <row r="9225" s="67" customFormat="1" customHeight="1" spans="7:7">
      <c r="G9225" s="262" t="str">
        <f t="shared" si="150"/>
        <v/>
      </c>
    </row>
    <row r="9226" s="67" customFormat="1" customHeight="1" spans="7:7">
      <c r="G9226" s="262" t="str">
        <f t="shared" si="150"/>
        <v/>
      </c>
    </row>
    <row r="9227" s="67" customFormat="1" customHeight="1" spans="7:7">
      <c r="G9227" s="262" t="str">
        <f t="shared" si="150"/>
        <v/>
      </c>
    </row>
    <row r="9228" s="67" customFormat="1" customHeight="1" spans="7:7">
      <c r="G9228" s="262" t="str">
        <f t="shared" si="150"/>
        <v/>
      </c>
    </row>
    <row r="9229" s="67" customFormat="1" customHeight="1" spans="7:7">
      <c r="G9229" s="262" t="str">
        <f t="shared" si="150"/>
        <v/>
      </c>
    </row>
    <row r="9230" s="67" customFormat="1" customHeight="1" spans="7:7">
      <c r="G9230" s="262" t="str">
        <f t="shared" si="150"/>
        <v/>
      </c>
    </row>
    <row r="9231" s="67" customFormat="1" customHeight="1" spans="7:7">
      <c r="G9231" s="262" t="str">
        <f t="shared" si="150"/>
        <v/>
      </c>
    </row>
    <row r="9232" s="67" customFormat="1" customHeight="1" spans="7:7">
      <c r="G9232" s="262" t="str">
        <f t="shared" si="150"/>
        <v/>
      </c>
    </row>
    <row r="9233" s="67" customFormat="1" customHeight="1" spans="7:7">
      <c r="G9233" s="262" t="str">
        <f t="shared" si="150"/>
        <v/>
      </c>
    </row>
    <row r="9234" s="67" customFormat="1" customHeight="1" spans="7:7">
      <c r="G9234" s="262" t="str">
        <f t="shared" si="150"/>
        <v/>
      </c>
    </row>
    <row r="9235" s="67" customFormat="1" customHeight="1" spans="7:7">
      <c r="G9235" s="262" t="str">
        <f t="shared" si="150"/>
        <v/>
      </c>
    </row>
    <row r="9236" s="67" customFormat="1" customHeight="1" spans="7:7">
      <c r="G9236" s="262" t="str">
        <f t="shared" si="150"/>
        <v/>
      </c>
    </row>
    <row r="9237" s="67" customFormat="1" customHeight="1" spans="7:7">
      <c r="G9237" s="262" t="str">
        <f t="shared" si="150"/>
        <v/>
      </c>
    </row>
    <row r="9238" s="67" customFormat="1" customHeight="1" spans="7:7">
      <c r="G9238" s="262" t="str">
        <f t="shared" si="150"/>
        <v/>
      </c>
    </row>
    <row r="9239" s="67" customFormat="1" customHeight="1" spans="7:7">
      <c r="G9239" s="262" t="str">
        <f t="shared" si="150"/>
        <v/>
      </c>
    </row>
    <row r="9240" s="67" customFormat="1" customHeight="1" spans="7:7">
      <c r="G9240" s="262" t="str">
        <f t="shared" si="150"/>
        <v/>
      </c>
    </row>
    <row r="9241" s="67" customFormat="1" customHeight="1" spans="7:7">
      <c r="G9241" s="262" t="str">
        <f t="shared" si="150"/>
        <v/>
      </c>
    </row>
    <row r="9242" s="67" customFormat="1" customHeight="1" spans="7:7">
      <c r="G9242" s="262" t="str">
        <f t="shared" si="150"/>
        <v/>
      </c>
    </row>
    <row r="9243" s="67" customFormat="1" customHeight="1" spans="7:7">
      <c r="G9243" s="262" t="str">
        <f t="shared" si="150"/>
        <v/>
      </c>
    </row>
    <row r="9244" s="67" customFormat="1" customHeight="1" spans="7:7">
      <c r="G9244" s="262" t="str">
        <f t="shared" si="150"/>
        <v/>
      </c>
    </row>
    <row r="9245" s="67" customFormat="1" customHeight="1" spans="7:7">
      <c r="G9245" s="262" t="str">
        <f t="shared" si="150"/>
        <v/>
      </c>
    </row>
    <row r="9246" s="67" customFormat="1" customHeight="1" spans="7:7">
      <c r="G9246" s="262" t="str">
        <f t="shared" si="150"/>
        <v/>
      </c>
    </row>
    <row r="9247" s="67" customFormat="1" customHeight="1" spans="7:7">
      <c r="G9247" s="262" t="str">
        <f t="shared" si="150"/>
        <v/>
      </c>
    </row>
    <row r="9248" s="67" customFormat="1" customHeight="1" spans="7:7">
      <c r="G9248" s="262" t="str">
        <f t="shared" si="150"/>
        <v/>
      </c>
    </row>
    <row r="9249" s="67" customFormat="1" customHeight="1" spans="7:7">
      <c r="G9249" s="262" t="str">
        <f t="shared" si="150"/>
        <v/>
      </c>
    </row>
    <row r="9250" s="67" customFormat="1" customHeight="1" spans="7:7">
      <c r="G9250" s="262" t="str">
        <f t="shared" si="150"/>
        <v/>
      </c>
    </row>
    <row r="9251" s="67" customFormat="1" customHeight="1" spans="7:7">
      <c r="G9251" s="262" t="str">
        <f t="shared" si="150"/>
        <v/>
      </c>
    </row>
    <row r="9252" s="67" customFormat="1" customHeight="1" spans="7:7">
      <c r="G9252" s="262" t="str">
        <f t="shared" si="150"/>
        <v/>
      </c>
    </row>
    <row r="9253" s="67" customFormat="1" customHeight="1" spans="7:7">
      <c r="G9253" s="262" t="str">
        <f t="shared" si="150"/>
        <v/>
      </c>
    </row>
    <row r="9254" s="67" customFormat="1" customHeight="1" spans="7:7">
      <c r="G9254" s="262" t="str">
        <f t="shared" si="150"/>
        <v/>
      </c>
    </row>
    <row r="9255" s="67" customFormat="1" customHeight="1" spans="7:7">
      <c r="G9255" s="262" t="str">
        <f t="shared" si="150"/>
        <v/>
      </c>
    </row>
    <row r="9256" s="67" customFormat="1" customHeight="1" spans="7:7">
      <c r="G9256" s="262" t="str">
        <f t="shared" si="150"/>
        <v/>
      </c>
    </row>
    <row r="9257" s="67" customFormat="1" customHeight="1" spans="7:7">
      <c r="G9257" s="262" t="str">
        <f t="shared" si="150"/>
        <v/>
      </c>
    </row>
    <row r="9258" s="67" customFormat="1" customHeight="1" spans="7:7">
      <c r="G9258" s="262" t="str">
        <f t="shared" si="150"/>
        <v/>
      </c>
    </row>
    <row r="9259" s="67" customFormat="1" customHeight="1" spans="7:7">
      <c r="G9259" s="262" t="str">
        <f t="shared" si="150"/>
        <v/>
      </c>
    </row>
    <row r="9260" s="67" customFormat="1" customHeight="1" spans="7:7">
      <c r="G9260" s="262" t="str">
        <f t="shared" si="150"/>
        <v/>
      </c>
    </row>
    <row r="9261" s="67" customFormat="1" customHeight="1" spans="7:7">
      <c r="G9261" s="262" t="str">
        <f t="shared" si="150"/>
        <v/>
      </c>
    </row>
    <row r="9262" s="67" customFormat="1" customHeight="1" spans="7:7">
      <c r="G9262" s="262" t="str">
        <f t="shared" si="150"/>
        <v/>
      </c>
    </row>
    <row r="9263" s="67" customFormat="1" customHeight="1" spans="7:7">
      <c r="G9263" s="262" t="str">
        <f t="shared" si="150"/>
        <v/>
      </c>
    </row>
    <row r="9264" s="67" customFormat="1" customHeight="1" spans="7:7">
      <c r="G9264" s="262" t="str">
        <f t="shared" si="150"/>
        <v/>
      </c>
    </row>
    <row r="9265" s="67" customFormat="1" customHeight="1" spans="7:7">
      <c r="G9265" s="262" t="str">
        <f t="shared" si="150"/>
        <v/>
      </c>
    </row>
    <row r="9266" s="67" customFormat="1" customHeight="1" spans="7:7">
      <c r="G9266" s="262" t="str">
        <f t="shared" si="150"/>
        <v/>
      </c>
    </row>
    <row r="9267" s="67" customFormat="1" customHeight="1" spans="7:7">
      <c r="G9267" s="262" t="str">
        <f t="shared" si="150"/>
        <v/>
      </c>
    </row>
    <row r="9268" s="67" customFormat="1" customHeight="1" spans="7:7">
      <c r="G9268" s="262" t="str">
        <f t="shared" si="150"/>
        <v/>
      </c>
    </row>
    <row r="9269" s="67" customFormat="1" customHeight="1" spans="7:7">
      <c r="G9269" s="262" t="str">
        <f t="shared" si="150"/>
        <v/>
      </c>
    </row>
    <row r="9270" s="67" customFormat="1" customHeight="1" spans="7:7">
      <c r="G9270" s="262" t="str">
        <f t="shared" si="150"/>
        <v/>
      </c>
    </row>
    <row r="9271" s="67" customFormat="1" customHeight="1" spans="7:7">
      <c r="G9271" s="262" t="str">
        <f t="shared" si="150"/>
        <v/>
      </c>
    </row>
    <row r="9272" s="67" customFormat="1" customHeight="1" spans="7:7">
      <c r="G9272" s="262" t="str">
        <f t="shared" si="150"/>
        <v/>
      </c>
    </row>
    <row r="9273" s="67" customFormat="1" customHeight="1" spans="7:7">
      <c r="G9273" s="262" t="str">
        <f t="shared" si="150"/>
        <v/>
      </c>
    </row>
    <row r="9274" s="67" customFormat="1" customHeight="1" spans="7:7">
      <c r="G9274" s="262" t="str">
        <f t="shared" si="150"/>
        <v/>
      </c>
    </row>
    <row r="9275" s="67" customFormat="1" customHeight="1" spans="7:7">
      <c r="G9275" s="262" t="str">
        <f t="shared" si="150"/>
        <v/>
      </c>
    </row>
    <row r="9276" s="67" customFormat="1" customHeight="1" spans="7:7">
      <c r="G9276" s="262" t="str">
        <f t="shared" si="150"/>
        <v/>
      </c>
    </row>
    <row r="9277" s="67" customFormat="1" customHeight="1" spans="7:7">
      <c r="G9277" s="262" t="str">
        <f t="shared" si="150"/>
        <v/>
      </c>
    </row>
    <row r="9278" s="67" customFormat="1" customHeight="1" spans="7:7">
      <c r="G9278" s="262" t="str">
        <f t="shared" si="150"/>
        <v/>
      </c>
    </row>
    <row r="9279" s="67" customFormat="1" customHeight="1" spans="7:7">
      <c r="G9279" s="262" t="str">
        <f t="shared" si="150"/>
        <v/>
      </c>
    </row>
    <row r="9280" s="67" customFormat="1" customHeight="1" spans="7:7">
      <c r="G9280" s="262" t="str">
        <f t="shared" si="150"/>
        <v/>
      </c>
    </row>
    <row r="9281" s="67" customFormat="1" customHeight="1" spans="7:7">
      <c r="G9281" s="262" t="str">
        <f t="shared" si="150"/>
        <v/>
      </c>
    </row>
    <row r="9282" s="67" customFormat="1" customHeight="1" spans="7:7">
      <c r="G9282" s="262" t="str">
        <f t="shared" ref="G9282:G9345" si="151">IF(H9282="","",IF(H9282=I9282,H9282,_xlfn.CONCAT(H9282,"-",I9282)))</f>
        <v/>
      </c>
    </row>
    <row r="9283" s="67" customFormat="1" customHeight="1" spans="7:7">
      <c r="G9283" s="262" t="str">
        <f t="shared" si="151"/>
        <v/>
      </c>
    </row>
    <row r="9284" s="67" customFormat="1" customHeight="1" spans="7:7">
      <c r="G9284" s="262" t="str">
        <f t="shared" si="151"/>
        <v/>
      </c>
    </row>
    <row r="9285" s="67" customFormat="1" customHeight="1" spans="7:7">
      <c r="G9285" s="262" t="str">
        <f t="shared" si="151"/>
        <v/>
      </c>
    </row>
    <row r="9286" s="67" customFormat="1" customHeight="1" spans="7:7">
      <c r="G9286" s="262" t="str">
        <f t="shared" si="151"/>
        <v/>
      </c>
    </row>
    <row r="9287" s="67" customFormat="1" customHeight="1" spans="7:7">
      <c r="G9287" s="262" t="str">
        <f t="shared" si="151"/>
        <v/>
      </c>
    </row>
    <row r="9288" s="67" customFormat="1" customHeight="1" spans="7:7">
      <c r="G9288" s="262" t="str">
        <f t="shared" si="151"/>
        <v/>
      </c>
    </row>
    <row r="9289" s="67" customFormat="1" customHeight="1" spans="7:7">
      <c r="G9289" s="262" t="str">
        <f t="shared" si="151"/>
        <v/>
      </c>
    </row>
    <row r="9290" s="67" customFormat="1" customHeight="1" spans="7:7">
      <c r="G9290" s="262" t="str">
        <f t="shared" si="151"/>
        <v/>
      </c>
    </row>
    <row r="9291" s="67" customFormat="1" customHeight="1" spans="7:7">
      <c r="G9291" s="262" t="str">
        <f t="shared" si="151"/>
        <v/>
      </c>
    </row>
    <row r="9292" s="67" customFormat="1" customHeight="1" spans="7:7">
      <c r="G9292" s="262" t="str">
        <f t="shared" si="151"/>
        <v/>
      </c>
    </row>
    <row r="9293" s="67" customFormat="1" customHeight="1" spans="7:7">
      <c r="G9293" s="262" t="str">
        <f t="shared" si="151"/>
        <v/>
      </c>
    </row>
    <row r="9294" s="67" customFormat="1" customHeight="1" spans="7:7">
      <c r="G9294" s="262" t="str">
        <f t="shared" si="151"/>
        <v/>
      </c>
    </row>
    <row r="9295" s="67" customFormat="1" customHeight="1" spans="7:7">
      <c r="G9295" s="262" t="str">
        <f t="shared" si="151"/>
        <v/>
      </c>
    </row>
    <row r="9296" s="67" customFormat="1" customHeight="1" spans="7:7">
      <c r="G9296" s="262" t="str">
        <f t="shared" si="151"/>
        <v/>
      </c>
    </row>
    <row r="9297" s="67" customFormat="1" customHeight="1" spans="7:7">
      <c r="G9297" s="262" t="str">
        <f t="shared" si="151"/>
        <v/>
      </c>
    </row>
    <row r="9298" s="67" customFormat="1" customHeight="1" spans="7:7">
      <c r="G9298" s="262" t="str">
        <f t="shared" si="151"/>
        <v/>
      </c>
    </row>
    <row r="9299" s="67" customFormat="1" customHeight="1" spans="7:7">
      <c r="G9299" s="262" t="str">
        <f t="shared" si="151"/>
        <v/>
      </c>
    </row>
    <row r="9300" s="67" customFormat="1" customHeight="1" spans="7:7">
      <c r="G9300" s="262" t="str">
        <f t="shared" si="151"/>
        <v/>
      </c>
    </row>
    <row r="9301" s="67" customFormat="1" customHeight="1" spans="7:7">
      <c r="G9301" s="262" t="str">
        <f t="shared" si="151"/>
        <v/>
      </c>
    </row>
    <row r="9302" s="67" customFormat="1" customHeight="1" spans="7:7">
      <c r="G9302" s="262" t="str">
        <f t="shared" si="151"/>
        <v/>
      </c>
    </row>
    <row r="9303" s="67" customFormat="1" customHeight="1" spans="7:7">
      <c r="G9303" s="262" t="str">
        <f t="shared" si="151"/>
        <v/>
      </c>
    </row>
    <row r="9304" s="67" customFormat="1" customHeight="1" spans="7:7">
      <c r="G9304" s="262" t="str">
        <f t="shared" si="151"/>
        <v/>
      </c>
    </row>
    <row r="9305" s="67" customFormat="1" customHeight="1" spans="7:7">
      <c r="G9305" s="262" t="str">
        <f t="shared" si="151"/>
        <v/>
      </c>
    </row>
    <row r="9306" s="67" customFormat="1" customHeight="1" spans="7:7">
      <c r="G9306" s="262" t="str">
        <f t="shared" si="151"/>
        <v/>
      </c>
    </row>
    <row r="9307" s="67" customFormat="1" customHeight="1" spans="7:7">
      <c r="G9307" s="262" t="str">
        <f t="shared" si="151"/>
        <v/>
      </c>
    </row>
    <row r="9308" s="67" customFormat="1" customHeight="1" spans="7:7">
      <c r="G9308" s="262" t="str">
        <f t="shared" si="151"/>
        <v/>
      </c>
    </row>
    <row r="9309" s="67" customFormat="1" customHeight="1" spans="7:7">
      <c r="G9309" s="262" t="str">
        <f t="shared" si="151"/>
        <v/>
      </c>
    </row>
    <row r="9310" s="67" customFormat="1" customHeight="1" spans="7:7">
      <c r="G9310" s="262" t="str">
        <f t="shared" si="151"/>
        <v/>
      </c>
    </row>
    <row r="9311" s="67" customFormat="1" customHeight="1" spans="7:7">
      <c r="G9311" s="262" t="str">
        <f t="shared" si="151"/>
        <v/>
      </c>
    </row>
    <row r="9312" s="67" customFormat="1" customHeight="1" spans="7:7">
      <c r="G9312" s="262" t="str">
        <f t="shared" si="151"/>
        <v/>
      </c>
    </row>
    <row r="9313" s="67" customFormat="1" customHeight="1" spans="7:7">
      <c r="G9313" s="262" t="str">
        <f t="shared" si="151"/>
        <v/>
      </c>
    </row>
    <row r="9314" s="67" customFormat="1" customHeight="1" spans="7:7">
      <c r="G9314" s="262" t="str">
        <f t="shared" si="151"/>
        <v/>
      </c>
    </row>
    <row r="9315" s="67" customFormat="1" customHeight="1" spans="7:7">
      <c r="G9315" s="262" t="str">
        <f t="shared" si="151"/>
        <v/>
      </c>
    </row>
    <row r="9316" s="67" customFormat="1" customHeight="1" spans="7:7">
      <c r="G9316" s="262" t="str">
        <f t="shared" si="151"/>
        <v/>
      </c>
    </row>
    <row r="9317" s="67" customFormat="1" customHeight="1" spans="7:7">
      <c r="G9317" s="262" t="str">
        <f t="shared" si="151"/>
        <v/>
      </c>
    </row>
    <row r="9318" s="67" customFormat="1" customHeight="1" spans="7:7">
      <c r="G9318" s="262" t="str">
        <f t="shared" si="151"/>
        <v/>
      </c>
    </row>
    <row r="9319" s="67" customFormat="1" customHeight="1" spans="7:7">
      <c r="G9319" s="262" t="str">
        <f t="shared" si="151"/>
        <v/>
      </c>
    </row>
    <row r="9320" s="67" customFormat="1" customHeight="1" spans="7:7">
      <c r="G9320" s="262" t="str">
        <f t="shared" si="151"/>
        <v/>
      </c>
    </row>
    <row r="9321" s="67" customFormat="1" customHeight="1" spans="7:7">
      <c r="G9321" s="262" t="str">
        <f t="shared" si="151"/>
        <v/>
      </c>
    </row>
    <row r="9322" s="67" customFormat="1" customHeight="1" spans="7:7">
      <c r="G9322" s="262" t="str">
        <f t="shared" si="151"/>
        <v/>
      </c>
    </row>
    <row r="9323" s="67" customFormat="1" customHeight="1" spans="7:7">
      <c r="G9323" s="262" t="str">
        <f t="shared" si="151"/>
        <v/>
      </c>
    </row>
    <row r="9324" s="67" customFormat="1" customHeight="1" spans="7:7">
      <c r="G9324" s="262" t="str">
        <f t="shared" si="151"/>
        <v/>
      </c>
    </row>
    <row r="9325" s="67" customFormat="1" customHeight="1" spans="7:7">
      <c r="G9325" s="262" t="str">
        <f t="shared" si="151"/>
        <v/>
      </c>
    </row>
    <row r="9326" s="67" customFormat="1" customHeight="1" spans="7:7">
      <c r="G9326" s="262" t="str">
        <f t="shared" si="151"/>
        <v/>
      </c>
    </row>
    <row r="9327" s="67" customFormat="1" customHeight="1" spans="7:7">
      <c r="G9327" s="262" t="str">
        <f t="shared" si="151"/>
        <v/>
      </c>
    </row>
    <row r="9328" s="67" customFormat="1" customHeight="1" spans="7:7">
      <c r="G9328" s="262" t="str">
        <f t="shared" si="151"/>
        <v/>
      </c>
    </row>
    <row r="9329" s="67" customFormat="1" customHeight="1" spans="7:7">
      <c r="G9329" s="262" t="str">
        <f t="shared" si="151"/>
        <v/>
      </c>
    </row>
    <row r="9330" s="67" customFormat="1" customHeight="1" spans="7:7">
      <c r="G9330" s="262" t="str">
        <f t="shared" si="151"/>
        <v/>
      </c>
    </row>
    <row r="9331" s="67" customFormat="1" customHeight="1" spans="7:7">
      <c r="G9331" s="262" t="str">
        <f t="shared" si="151"/>
        <v/>
      </c>
    </row>
    <row r="9332" s="67" customFormat="1" customHeight="1" spans="7:7">
      <c r="G9332" s="262" t="str">
        <f t="shared" si="151"/>
        <v/>
      </c>
    </row>
    <row r="9333" s="67" customFormat="1" customHeight="1" spans="7:7">
      <c r="G9333" s="262" t="str">
        <f t="shared" si="151"/>
        <v/>
      </c>
    </row>
    <row r="9334" s="67" customFormat="1" customHeight="1" spans="7:7">
      <c r="G9334" s="262" t="str">
        <f t="shared" si="151"/>
        <v/>
      </c>
    </row>
    <row r="9335" s="67" customFormat="1" customHeight="1" spans="7:7">
      <c r="G9335" s="262" t="str">
        <f t="shared" si="151"/>
        <v/>
      </c>
    </row>
    <row r="9336" s="67" customFormat="1" customHeight="1" spans="7:7">
      <c r="G9336" s="262" t="str">
        <f t="shared" si="151"/>
        <v/>
      </c>
    </row>
    <row r="9337" s="67" customFormat="1" customHeight="1" spans="7:7">
      <c r="G9337" s="262" t="str">
        <f t="shared" si="151"/>
        <v/>
      </c>
    </row>
    <row r="9338" s="67" customFormat="1" customHeight="1" spans="7:7">
      <c r="G9338" s="262" t="str">
        <f t="shared" si="151"/>
        <v/>
      </c>
    </row>
    <row r="9339" s="67" customFormat="1" customHeight="1" spans="7:7">
      <c r="G9339" s="262" t="str">
        <f t="shared" si="151"/>
        <v/>
      </c>
    </row>
    <row r="9340" s="67" customFormat="1" customHeight="1" spans="7:7">
      <c r="G9340" s="262" t="str">
        <f t="shared" si="151"/>
        <v/>
      </c>
    </row>
    <row r="9341" s="67" customFormat="1" customHeight="1" spans="7:7">
      <c r="G9341" s="262" t="str">
        <f t="shared" si="151"/>
        <v/>
      </c>
    </row>
    <row r="9342" s="67" customFormat="1" customHeight="1" spans="7:7">
      <c r="G9342" s="262" t="str">
        <f t="shared" si="151"/>
        <v/>
      </c>
    </row>
    <row r="9343" s="67" customFormat="1" customHeight="1" spans="7:7">
      <c r="G9343" s="262" t="str">
        <f t="shared" si="151"/>
        <v/>
      </c>
    </row>
    <row r="9344" s="67" customFormat="1" customHeight="1" spans="7:7">
      <c r="G9344" s="262" t="str">
        <f t="shared" si="151"/>
        <v/>
      </c>
    </row>
    <row r="9345" s="67" customFormat="1" customHeight="1" spans="7:7">
      <c r="G9345" s="262" t="str">
        <f t="shared" si="151"/>
        <v/>
      </c>
    </row>
    <row r="9346" s="67" customFormat="1" customHeight="1" spans="7:7">
      <c r="G9346" s="262" t="str">
        <f t="shared" ref="G9346:G9409" si="152">IF(H9346="","",IF(H9346=I9346,H9346,_xlfn.CONCAT(H9346,"-",I9346)))</f>
        <v/>
      </c>
    </row>
    <row r="9347" s="67" customFormat="1" customHeight="1" spans="7:7">
      <c r="G9347" s="262" t="str">
        <f t="shared" si="152"/>
        <v/>
      </c>
    </row>
    <row r="9348" s="67" customFormat="1" customHeight="1" spans="7:7">
      <c r="G9348" s="262" t="str">
        <f t="shared" si="152"/>
        <v/>
      </c>
    </row>
    <row r="9349" s="67" customFormat="1" customHeight="1" spans="7:7">
      <c r="G9349" s="262" t="str">
        <f t="shared" si="152"/>
        <v/>
      </c>
    </row>
    <row r="9350" s="67" customFormat="1" customHeight="1" spans="7:7">
      <c r="G9350" s="262" t="str">
        <f t="shared" si="152"/>
        <v/>
      </c>
    </row>
    <row r="9351" s="67" customFormat="1" customHeight="1" spans="7:7">
      <c r="G9351" s="262" t="str">
        <f t="shared" si="152"/>
        <v/>
      </c>
    </row>
    <row r="9352" s="67" customFormat="1" customHeight="1" spans="7:7">
      <c r="G9352" s="262" t="str">
        <f t="shared" si="152"/>
        <v/>
      </c>
    </row>
    <row r="9353" s="67" customFormat="1" customHeight="1" spans="7:7">
      <c r="G9353" s="262" t="str">
        <f t="shared" si="152"/>
        <v/>
      </c>
    </row>
    <row r="9354" s="67" customFormat="1" customHeight="1" spans="7:7">
      <c r="G9354" s="262" t="str">
        <f t="shared" si="152"/>
        <v/>
      </c>
    </row>
    <row r="9355" s="67" customFormat="1" customHeight="1" spans="7:7">
      <c r="G9355" s="262" t="str">
        <f t="shared" si="152"/>
        <v/>
      </c>
    </row>
    <row r="9356" s="67" customFormat="1" customHeight="1" spans="7:7">
      <c r="G9356" s="262" t="str">
        <f t="shared" si="152"/>
        <v/>
      </c>
    </row>
    <row r="9357" s="67" customFormat="1" customHeight="1" spans="7:7">
      <c r="G9357" s="262" t="str">
        <f t="shared" si="152"/>
        <v/>
      </c>
    </row>
    <row r="9358" s="67" customFormat="1" customHeight="1" spans="7:7">
      <c r="G9358" s="262" t="str">
        <f t="shared" si="152"/>
        <v/>
      </c>
    </row>
    <row r="9359" s="67" customFormat="1" customHeight="1" spans="7:7">
      <c r="G9359" s="262" t="str">
        <f t="shared" si="152"/>
        <v/>
      </c>
    </row>
    <row r="9360" s="67" customFormat="1" customHeight="1" spans="7:7">
      <c r="G9360" s="262" t="str">
        <f t="shared" si="152"/>
        <v/>
      </c>
    </row>
    <row r="9361" s="67" customFormat="1" customHeight="1" spans="7:7">
      <c r="G9361" s="262" t="str">
        <f t="shared" si="152"/>
        <v/>
      </c>
    </row>
    <row r="9362" s="67" customFormat="1" customHeight="1" spans="7:7">
      <c r="G9362" s="262" t="str">
        <f t="shared" si="152"/>
        <v/>
      </c>
    </row>
    <row r="9363" s="67" customFormat="1" customHeight="1" spans="7:7">
      <c r="G9363" s="262" t="str">
        <f t="shared" si="152"/>
        <v/>
      </c>
    </row>
    <row r="9364" s="67" customFormat="1" customHeight="1" spans="7:7">
      <c r="G9364" s="262" t="str">
        <f t="shared" si="152"/>
        <v/>
      </c>
    </row>
    <row r="9365" s="67" customFormat="1" customHeight="1" spans="7:7">
      <c r="G9365" s="262" t="str">
        <f t="shared" si="152"/>
        <v/>
      </c>
    </row>
    <row r="9366" s="67" customFormat="1" customHeight="1" spans="7:7">
      <c r="G9366" s="262" t="str">
        <f t="shared" si="152"/>
        <v/>
      </c>
    </row>
    <row r="9367" s="67" customFormat="1" customHeight="1" spans="7:7">
      <c r="G9367" s="262" t="str">
        <f t="shared" si="152"/>
        <v/>
      </c>
    </row>
    <row r="9368" s="67" customFormat="1" customHeight="1" spans="7:7">
      <c r="G9368" s="262" t="str">
        <f t="shared" si="152"/>
        <v/>
      </c>
    </row>
    <row r="9369" s="67" customFormat="1" customHeight="1" spans="7:7">
      <c r="G9369" s="262" t="str">
        <f t="shared" si="152"/>
        <v/>
      </c>
    </row>
    <row r="9370" s="67" customFormat="1" customHeight="1" spans="7:7">
      <c r="G9370" s="262" t="str">
        <f t="shared" si="152"/>
        <v/>
      </c>
    </row>
    <row r="9371" s="67" customFormat="1" customHeight="1" spans="7:7">
      <c r="G9371" s="262" t="str">
        <f t="shared" si="152"/>
        <v/>
      </c>
    </row>
    <row r="9372" s="67" customFormat="1" customHeight="1" spans="7:7">
      <c r="G9372" s="262" t="str">
        <f t="shared" si="152"/>
        <v/>
      </c>
    </row>
    <row r="9373" s="67" customFormat="1" customHeight="1" spans="7:7">
      <c r="G9373" s="262" t="str">
        <f t="shared" si="152"/>
        <v/>
      </c>
    </row>
    <row r="9374" s="67" customFormat="1" customHeight="1" spans="7:7">
      <c r="G9374" s="262" t="str">
        <f t="shared" si="152"/>
        <v/>
      </c>
    </row>
    <row r="9375" s="67" customFormat="1" customHeight="1" spans="7:7">
      <c r="G9375" s="262" t="str">
        <f t="shared" si="152"/>
        <v/>
      </c>
    </row>
    <row r="9376" s="67" customFormat="1" customHeight="1" spans="7:7">
      <c r="G9376" s="262" t="str">
        <f t="shared" si="152"/>
        <v/>
      </c>
    </row>
    <row r="9377" s="67" customFormat="1" customHeight="1" spans="7:7">
      <c r="G9377" s="262" t="str">
        <f t="shared" si="152"/>
        <v/>
      </c>
    </row>
    <row r="9378" s="67" customFormat="1" customHeight="1" spans="7:7">
      <c r="G9378" s="262" t="str">
        <f t="shared" si="152"/>
        <v/>
      </c>
    </row>
    <row r="9379" s="67" customFormat="1" customHeight="1" spans="7:7">
      <c r="G9379" s="262" t="str">
        <f t="shared" si="152"/>
        <v/>
      </c>
    </row>
    <row r="9380" s="67" customFormat="1" customHeight="1" spans="7:7">
      <c r="G9380" s="262" t="str">
        <f t="shared" si="152"/>
        <v/>
      </c>
    </row>
    <row r="9381" s="67" customFormat="1" customHeight="1" spans="7:7">
      <c r="G9381" s="262" t="str">
        <f t="shared" si="152"/>
        <v/>
      </c>
    </row>
    <row r="9382" s="67" customFormat="1" customHeight="1" spans="7:7">
      <c r="G9382" s="262" t="str">
        <f t="shared" si="152"/>
        <v/>
      </c>
    </row>
    <row r="9383" s="67" customFormat="1" customHeight="1" spans="7:7">
      <c r="G9383" s="262" t="str">
        <f t="shared" si="152"/>
        <v/>
      </c>
    </row>
    <row r="9384" s="67" customFormat="1" customHeight="1" spans="7:7">
      <c r="G9384" s="262" t="str">
        <f t="shared" si="152"/>
        <v/>
      </c>
    </row>
    <row r="9385" s="67" customFormat="1" customHeight="1" spans="7:7">
      <c r="G9385" s="262" t="str">
        <f t="shared" si="152"/>
        <v/>
      </c>
    </row>
    <row r="9386" s="67" customFormat="1" customHeight="1" spans="7:7">
      <c r="G9386" s="262" t="str">
        <f t="shared" si="152"/>
        <v/>
      </c>
    </row>
    <row r="9387" s="67" customFormat="1" customHeight="1" spans="7:7">
      <c r="G9387" s="262" t="str">
        <f t="shared" si="152"/>
        <v/>
      </c>
    </row>
    <row r="9388" s="67" customFormat="1" customHeight="1" spans="7:7">
      <c r="G9388" s="262" t="str">
        <f t="shared" si="152"/>
        <v/>
      </c>
    </row>
    <row r="9389" s="67" customFormat="1" customHeight="1" spans="7:7">
      <c r="G9389" s="262" t="str">
        <f t="shared" si="152"/>
        <v/>
      </c>
    </row>
    <row r="9390" s="67" customFormat="1" customHeight="1" spans="7:7">
      <c r="G9390" s="262" t="str">
        <f t="shared" si="152"/>
        <v/>
      </c>
    </row>
    <row r="9391" s="67" customFormat="1" customHeight="1" spans="7:7">
      <c r="G9391" s="262" t="str">
        <f t="shared" si="152"/>
        <v/>
      </c>
    </row>
    <row r="9392" s="67" customFormat="1" customHeight="1" spans="7:7">
      <c r="G9392" s="262" t="str">
        <f t="shared" si="152"/>
        <v/>
      </c>
    </row>
    <row r="9393" s="67" customFormat="1" customHeight="1" spans="7:7">
      <c r="G9393" s="262" t="str">
        <f t="shared" si="152"/>
        <v/>
      </c>
    </row>
    <row r="9394" s="67" customFormat="1" customHeight="1" spans="7:7">
      <c r="G9394" s="262" t="str">
        <f t="shared" si="152"/>
        <v/>
      </c>
    </row>
    <row r="9395" s="67" customFormat="1" customHeight="1" spans="7:7">
      <c r="G9395" s="262" t="str">
        <f t="shared" si="152"/>
        <v/>
      </c>
    </row>
    <row r="9396" s="67" customFormat="1" customHeight="1" spans="7:7">
      <c r="G9396" s="262" t="str">
        <f t="shared" si="152"/>
        <v/>
      </c>
    </row>
    <row r="9397" s="67" customFormat="1" customHeight="1" spans="7:7">
      <c r="G9397" s="262" t="str">
        <f t="shared" si="152"/>
        <v/>
      </c>
    </row>
    <row r="9398" s="67" customFormat="1" customHeight="1" spans="7:7">
      <c r="G9398" s="262" t="str">
        <f t="shared" si="152"/>
        <v/>
      </c>
    </row>
    <row r="9399" s="67" customFormat="1" customHeight="1" spans="7:7">
      <c r="G9399" s="262" t="str">
        <f t="shared" si="152"/>
        <v/>
      </c>
    </row>
    <row r="9400" s="67" customFormat="1" customHeight="1" spans="7:7">
      <c r="G9400" s="262" t="str">
        <f t="shared" si="152"/>
        <v/>
      </c>
    </row>
    <row r="9401" s="67" customFormat="1" customHeight="1" spans="7:7">
      <c r="G9401" s="262" t="str">
        <f t="shared" si="152"/>
        <v/>
      </c>
    </row>
    <row r="9402" s="67" customFormat="1" customHeight="1" spans="7:7">
      <c r="G9402" s="262" t="str">
        <f t="shared" si="152"/>
        <v/>
      </c>
    </row>
    <row r="9403" s="67" customFormat="1" customHeight="1" spans="7:7">
      <c r="G9403" s="262" t="str">
        <f t="shared" si="152"/>
        <v/>
      </c>
    </row>
    <row r="9404" s="67" customFormat="1" customHeight="1" spans="7:7">
      <c r="G9404" s="262" t="str">
        <f t="shared" si="152"/>
        <v/>
      </c>
    </row>
    <row r="9405" s="67" customFormat="1" customHeight="1" spans="7:7">
      <c r="G9405" s="262" t="str">
        <f t="shared" si="152"/>
        <v/>
      </c>
    </row>
    <row r="9406" s="67" customFormat="1" customHeight="1" spans="7:7">
      <c r="G9406" s="262" t="str">
        <f t="shared" si="152"/>
        <v/>
      </c>
    </row>
    <row r="9407" s="67" customFormat="1" customHeight="1" spans="7:7">
      <c r="G9407" s="262" t="str">
        <f t="shared" si="152"/>
        <v/>
      </c>
    </row>
    <row r="9408" s="67" customFormat="1" customHeight="1" spans="7:7">
      <c r="G9408" s="262" t="str">
        <f t="shared" si="152"/>
        <v/>
      </c>
    </row>
    <row r="9409" s="67" customFormat="1" customHeight="1" spans="7:7">
      <c r="G9409" s="262" t="str">
        <f t="shared" si="152"/>
        <v/>
      </c>
    </row>
    <row r="9410" s="67" customFormat="1" customHeight="1" spans="7:7">
      <c r="G9410" s="262" t="str">
        <f t="shared" ref="G9410:G9473" si="153">IF(H9410="","",IF(H9410=I9410,H9410,_xlfn.CONCAT(H9410,"-",I9410)))</f>
        <v/>
      </c>
    </row>
    <row r="9411" s="67" customFormat="1" customHeight="1" spans="7:7">
      <c r="G9411" s="262" t="str">
        <f t="shared" si="153"/>
        <v/>
      </c>
    </row>
    <row r="9412" s="67" customFormat="1" customHeight="1" spans="7:7">
      <c r="G9412" s="262" t="str">
        <f t="shared" si="153"/>
        <v/>
      </c>
    </row>
    <row r="9413" s="67" customFormat="1" customHeight="1" spans="7:7">
      <c r="G9413" s="262" t="str">
        <f t="shared" si="153"/>
        <v/>
      </c>
    </row>
    <row r="9414" s="67" customFormat="1" customHeight="1" spans="7:7">
      <c r="G9414" s="262" t="str">
        <f t="shared" si="153"/>
        <v/>
      </c>
    </row>
    <row r="9415" s="67" customFormat="1" customHeight="1" spans="7:7">
      <c r="G9415" s="262" t="str">
        <f t="shared" si="153"/>
        <v/>
      </c>
    </row>
    <row r="9416" s="67" customFormat="1" customHeight="1" spans="7:7">
      <c r="G9416" s="262" t="str">
        <f t="shared" si="153"/>
        <v/>
      </c>
    </row>
    <row r="9417" s="67" customFormat="1" customHeight="1" spans="7:7">
      <c r="G9417" s="262" t="str">
        <f t="shared" si="153"/>
        <v/>
      </c>
    </row>
    <row r="9418" s="67" customFormat="1" customHeight="1" spans="7:7">
      <c r="G9418" s="262" t="str">
        <f t="shared" si="153"/>
        <v/>
      </c>
    </row>
    <row r="9419" s="67" customFormat="1" customHeight="1" spans="7:7">
      <c r="G9419" s="262" t="str">
        <f t="shared" si="153"/>
        <v/>
      </c>
    </row>
    <row r="9420" s="67" customFormat="1" customHeight="1" spans="7:7">
      <c r="G9420" s="262" t="str">
        <f t="shared" si="153"/>
        <v/>
      </c>
    </row>
    <row r="9421" s="67" customFormat="1" customHeight="1" spans="7:7">
      <c r="G9421" s="262" t="str">
        <f t="shared" si="153"/>
        <v/>
      </c>
    </row>
    <row r="9422" s="67" customFormat="1" customHeight="1" spans="7:7">
      <c r="G9422" s="262" t="str">
        <f t="shared" si="153"/>
        <v/>
      </c>
    </row>
    <row r="9423" s="67" customFormat="1" customHeight="1" spans="7:7">
      <c r="G9423" s="262" t="str">
        <f t="shared" si="153"/>
        <v/>
      </c>
    </row>
    <row r="9424" s="67" customFormat="1" customHeight="1" spans="7:7">
      <c r="G9424" s="262" t="str">
        <f t="shared" si="153"/>
        <v/>
      </c>
    </row>
    <row r="9425" s="67" customFormat="1" customHeight="1" spans="7:7">
      <c r="G9425" s="262" t="str">
        <f t="shared" si="153"/>
        <v/>
      </c>
    </row>
    <row r="9426" s="67" customFormat="1" customHeight="1" spans="7:7">
      <c r="G9426" s="262" t="str">
        <f t="shared" si="153"/>
        <v/>
      </c>
    </row>
    <row r="9427" s="67" customFormat="1" customHeight="1" spans="7:7">
      <c r="G9427" s="262" t="str">
        <f t="shared" si="153"/>
        <v/>
      </c>
    </row>
    <row r="9428" s="67" customFormat="1" customHeight="1" spans="7:7">
      <c r="G9428" s="262" t="str">
        <f t="shared" si="153"/>
        <v/>
      </c>
    </row>
    <row r="9429" s="67" customFormat="1" customHeight="1" spans="7:7">
      <c r="G9429" s="262" t="str">
        <f t="shared" si="153"/>
        <v/>
      </c>
    </row>
    <row r="9430" s="67" customFormat="1" customHeight="1" spans="7:7">
      <c r="G9430" s="262" t="str">
        <f t="shared" si="153"/>
        <v/>
      </c>
    </row>
    <row r="9431" s="67" customFormat="1" customHeight="1" spans="7:7">
      <c r="G9431" s="262" t="str">
        <f t="shared" si="153"/>
        <v/>
      </c>
    </row>
    <row r="9432" s="67" customFormat="1" customHeight="1" spans="7:7">
      <c r="G9432" s="262" t="str">
        <f t="shared" si="153"/>
        <v/>
      </c>
    </row>
    <row r="9433" s="67" customFormat="1" customHeight="1" spans="7:7">
      <c r="G9433" s="262" t="str">
        <f t="shared" si="153"/>
        <v/>
      </c>
    </row>
    <row r="9434" s="67" customFormat="1" customHeight="1" spans="7:7">
      <c r="G9434" s="262" t="str">
        <f t="shared" si="153"/>
        <v/>
      </c>
    </row>
    <row r="9435" s="67" customFormat="1" customHeight="1" spans="7:7">
      <c r="G9435" s="262" t="str">
        <f t="shared" si="153"/>
        <v/>
      </c>
    </row>
    <row r="9436" s="67" customFormat="1" customHeight="1" spans="7:7">
      <c r="G9436" s="262" t="str">
        <f t="shared" si="153"/>
        <v/>
      </c>
    </row>
    <row r="9437" s="67" customFormat="1" customHeight="1" spans="7:7">
      <c r="G9437" s="262" t="str">
        <f t="shared" si="153"/>
        <v/>
      </c>
    </row>
    <row r="9438" s="67" customFormat="1" customHeight="1" spans="7:7">
      <c r="G9438" s="262" t="str">
        <f t="shared" si="153"/>
        <v/>
      </c>
    </row>
    <row r="9439" s="67" customFormat="1" customHeight="1" spans="7:7">
      <c r="G9439" s="262" t="str">
        <f t="shared" si="153"/>
        <v/>
      </c>
    </row>
    <row r="9440" s="67" customFormat="1" customHeight="1" spans="7:7">
      <c r="G9440" s="262" t="str">
        <f t="shared" si="153"/>
        <v/>
      </c>
    </row>
    <row r="9441" s="67" customFormat="1" customHeight="1" spans="7:7">
      <c r="G9441" s="262" t="str">
        <f t="shared" si="153"/>
        <v/>
      </c>
    </row>
    <row r="9442" s="67" customFormat="1" customHeight="1" spans="7:7">
      <c r="G9442" s="262" t="str">
        <f t="shared" si="153"/>
        <v/>
      </c>
    </row>
    <row r="9443" s="67" customFormat="1" customHeight="1" spans="7:7">
      <c r="G9443" s="262" t="str">
        <f t="shared" si="153"/>
        <v/>
      </c>
    </row>
    <row r="9444" s="67" customFormat="1" customHeight="1" spans="7:7">
      <c r="G9444" s="262" t="str">
        <f t="shared" si="153"/>
        <v/>
      </c>
    </row>
    <row r="9445" s="67" customFormat="1" customHeight="1" spans="7:7">
      <c r="G9445" s="262" t="str">
        <f t="shared" si="153"/>
        <v/>
      </c>
    </row>
    <row r="9446" s="67" customFormat="1" customHeight="1" spans="7:7">
      <c r="G9446" s="262" t="str">
        <f t="shared" si="153"/>
        <v/>
      </c>
    </row>
    <row r="9447" s="67" customFormat="1" customHeight="1" spans="7:7">
      <c r="G9447" s="262" t="str">
        <f t="shared" si="153"/>
        <v/>
      </c>
    </row>
    <row r="9448" s="67" customFormat="1" customHeight="1" spans="7:7">
      <c r="G9448" s="262" t="str">
        <f t="shared" si="153"/>
        <v/>
      </c>
    </row>
    <row r="9449" s="67" customFormat="1" customHeight="1" spans="7:7">
      <c r="G9449" s="262" t="str">
        <f t="shared" si="153"/>
        <v/>
      </c>
    </row>
    <row r="9450" s="67" customFormat="1" customHeight="1" spans="7:7">
      <c r="G9450" s="262" t="str">
        <f t="shared" si="153"/>
        <v/>
      </c>
    </row>
    <row r="9451" s="67" customFormat="1" customHeight="1" spans="7:7">
      <c r="G9451" s="262" t="str">
        <f t="shared" si="153"/>
        <v/>
      </c>
    </row>
    <row r="9452" s="67" customFormat="1" customHeight="1" spans="7:7">
      <c r="G9452" s="262" t="str">
        <f t="shared" si="153"/>
        <v/>
      </c>
    </row>
    <row r="9453" s="67" customFormat="1" customHeight="1" spans="7:7">
      <c r="G9453" s="262" t="str">
        <f t="shared" si="153"/>
        <v/>
      </c>
    </row>
    <row r="9454" s="67" customFormat="1" customHeight="1" spans="7:7">
      <c r="G9454" s="262" t="str">
        <f t="shared" si="153"/>
        <v/>
      </c>
    </row>
    <row r="9455" s="67" customFormat="1" customHeight="1" spans="7:7">
      <c r="G9455" s="262" t="str">
        <f t="shared" si="153"/>
        <v/>
      </c>
    </row>
    <row r="9456" s="67" customFormat="1" customHeight="1" spans="7:7">
      <c r="G9456" s="262" t="str">
        <f t="shared" si="153"/>
        <v/>
      </c>
    </row>
    <row r="9457" s="67" customFormat="1" customHeight="1" spans="7:7">
      <c r="G9457" s="262" t="str">
        <f t="shared" si="153"/>
        <v/>
      </c>
    </row>
    <row r="9458" s="67" customFormat="1" customHeight="1" spans="7:7">
      <c r="G9458" s="262" t="str">
        <f t="shared" si="153"/>
        <v/>
      </c>
    </row>
    <row r="9459" s="67" customFormat="1" customHeight="1" spans="7:7">
      <c r="G9459" s="262" t="str">
        <f t="shared" si="153"/>
        <v/>
      </c>
    </row>
    <row r="9460" s="67" customFormat="1" customHeight="1" spans="7:7">
      <c r="G9460" s="262" t="str">
        <f t="shared" si="153"/>
        <v/>
      </c>
    </row>
    <row r="9461" s="67" customFormat="1" customHeight="1" spans="7:7">
      <c r="G9461" s="262" t="str">
        <f t="shared" si="153"/>
        <v/>
      </c>
    </row>
    <row r="9462" s="67" customFormat="1" customHeight="1" spans="7:7">
      <c r="G9462" s="262" t="str">
        <f t="shared" si="153"/>
        <v/>
      </c>
    </row>
    <row r="9463" s="67" customFormat="1" customHeight="1" spans="7:7">
      <c r="G9463" s="262" t="str">
        <f t="shared" si="153"/>
        <v/>
      </c>
    </row>
    <row r="9464" s="67" customFormat="1" customHeight="1" spans="7:7">
      <c r="G9464" s="262" t="str">
        <f t="shared" si="153"/>
        <v/>
      </c>
    </row>
    <row r="9465" s="67" customFormat="1" customHeight="1" spans="7:7">
      <c r="G9465" s="262" t="str">
        <f t="shared" si="153"/>
        <v/>
      </c>
    </row>
    <row r="9466" s="67" customFormat="1" customHeight="1" spans="7:7">
      <c r="G9466" s="262" t="str">
        <f t="shared" si="153"/>
        <v/>
      </c>
    </row>
    <row r="9467" s="67" customFormat="1" customHeight="1" spans="7:7">
      <c r="G9467" s="262" t="str">
        <f t="shared" si="153"/>
        <v/>
      </c>
    </row>
    <row r="9468" s="67" customFormat="1" customHeight="1" spans="7:7">
      <c r="G9468" s="262" t="str">
        <f t="shared" si="153"/>
        <v/>
      </c>
    </row>
    <row r="9469" s="67" customFormat="1" customHeight="1" spans="7:7">
      <c r="G9469" s="262" t="str">
        <f t="shared" si="153"/>
        <v/>
      </c>
    </row>
    <row r="9470" s="67" customFormat="1" customHeight="1" spans="7:7">
      <c r="G9470" s="262" t="str">
        <f t="shared" si="153"/>
        <v/>
      </c>
    </row>
    <row r="9471" s="67" customFormat="1" customHeight="1" spans="7:7">
      <c r="G9471" s="262" t="str">
        <f t="shared" si="153"/>
        <v/>
      </c>
    </row>
    <row r="9472" s="67" customFormat="1" customHeight="1" spans="7:7">
      <c r="G9472" s="262" t="str">
        <f t="shared" si="153"/>
        <v/>
      </c>
    </row>
    <row r="9473" s="67" customFormat="1" customHeight="1" spans="7:7">
      <c r="G9473" s="262" t="str">
        <f t="shared" si="153"/>
        <v/>
      </c>
    </row>
    <row r="9474" s="67" customFormat="1" customHeight="1" spans="7:7">
      <c r="G9474" s="262" t="str">
        <f t="shared" ref="G9474:G9537" si="154">IF(H9474="","",IF(H9474=I9474,H9474,_xlfn.CONCAT(H9474,"-",I9474)))</f>
        <v/>
      </c>
    </row>
    <row r="9475" s="67" customFormat="1" customHeight="1" spans="7:7">
      <c r="G9475" s="262" t="str">
        <f t="shared" si="154"/>
        <v/>
      </c>
    </row>
    <row r="9476" s="67" customFormat="1" customHeight="1" spans="7:7">
      <c r="G9476" s="262" t="str">
        <f t="shared" si="154"/>
        <v/>
      </c>
    </row>
    <row r="9477" s="67" customFormat="1" customHeight="1" spans="7:7">
      <c r="G9477" s="262" t="str">
        <f t="shared" si="154"/>
        <v/>
      </c>
    </row>
    <row r="9478" s="67" customFormat="1" customHeight="1" spans="7:7">
      <c r="G9478" s="262" t="str">
        <f t="shared" si="154"/>
        <v/>
      </c>
    </row>
    <row r="9479" s="67" customFormat="1" customHeight="1" spans="7:7">
      <c r="G9479" s="262" t="str">
        <f t="shared" si="154"/>
        <v/>
      </c>
    </row>
    <row r="9480" s="67" customFormat="1" customHeight="1" spans="7:7">
      <c r="G9480" s="262" t="str">
        <f t="shared" si="154"/>
        <v/>
      </c>
    </row>
    <row r="9481" s="67" customFormat="1" customHeight="1" spans="7:7">
      <c r="G9481" s="262" t="str">
        <f t="shared" si="154"/>
        <v/>
      </c>
    </row>
    <row r="9482" s="67" customFormat="1" customHeight="1" spans="7:7">
      <c r="G9482" s="262" t="str">
        <f t="shared" si="154"/>
        <v/>
      </c>
    </row>
    <row r="9483" s="67" customFormat="1" customHeight="1" spans="7:7">
      <c r="G9483" s="262" t="str">
        <f t="shared" si="154"/>
        <v/>
      </c>
    </row>
    <row r="9484" s="67" customFormat="1" customHeight="1" spans="7:7">
      <c r="G9484" s="262" t="str">
        <f t="shared" si="154"/>
        <v/>
      </c>
    </row>
    <row r="9485" s="67" customFormat="1" customHeight="1" spans="7:7">
      <c r="G9485" s="262" t="str">
        <f t="shared" si="154"/>
        <v/>
      </c>
    </row>
    <row r="9486" s="67" customFormat="1" customHeight="1" spans="7:7">
      <c r="G9486" s="262" t="str">
        <f t="shared" si="154"/>
        <v/>
      </c>
    </row>
    <row r="9487" s="67" customFormat="1" customHeight="1" spans="7:7">
      <c r="G9487" s="262" t="str">
        <f t="shared" si="154"/>
        <v/>
      </c>
    </row>
    <row r="9488" s="67" customFormat="1" customHeight="1" spans="7:7">
      <c r="G9488" s="262" t="str">
        <f t="shared" si="154"/>
        <v/>
      </c>
    </row>
    <row r="9489" s="67" customFormat="1" customHeight="1" spans="7:7">
      <c r="G9489" s="262" t="str">
        <f t="shared" si="154"/>
        <v/>
      </c>
    </row>
    <row r="9490" s="67" customFormat="1" customHeight="1" spans="7:7">
      <c r="G9490" s="262" t="str">
        <f t="shared" si="154"/>
        <v/>
      </c>
    </row>
    <row r="9491" s="67" customFormat="1" customHeight="1" spans="7:7">
      <c r="G9491" s="262" t="str">
        <f t="shared" si="154"/>
        <v/>
      </c>
    </row>
    <row r="9492" s="67" customFormat="1" customHeight="1" spans="7:7">
      <c r="G9492" s="262" t="str">
        <f t="shared" si="154"/>
        <v/>
      </c>
    </row>
    <row r="9493" s="67" customFormat="1" customHeight="1" spans="7:7">
      <c r="G9493" s="262" t="str">
        <f t="shared" si="154"/>
        <v/>
      </c>
    </row>
    <row r="9494" s="67" customFormat="1" customHeight="1" spans="7:7">
      <c r="G9494" s="262" t="str">
        <f t="shared" si="154"/>
        <v/>
      </c>
    </row>
    <row r="9495" s="67" customFormat="1" customHeight="1" spans="7:7">
      <c r="G9495" s="262" t="str">
        <f t="shared" si="154"/>
        <v/>
      </c>
    </row>
    <row r="9496" s="67" customFormat="1" customHeight="1" spans="7:7">
      <c r="G9496" s="262" t="str">
        <f t="shared" si="154"/>
        <v/>
      </c>
    </row>
    <row r="9497" s="67" customFormat="1" customHeight="1" spans="7:7">
      <c r="G9497" s="262" t="str">
        <f t="shared" si="154"/>
        <v/>
      </c>
    </row>
    <row r="9498" s="67" customFormat="1" customHeight="1" spans="7:7">
      <c r="G9498" s="262" t="str">
        <f t="shared" si="154"/>
        <v/>
      </c>
    </row>
    <row r="9499" s="67" customFormat="1" customHeight="1" spans="7:7">
      <c r="G9499" s="262" t="str">
        <f t="shared" si="154"/>
        <v/>
      </c>
    </row>
    <row r="9500" s="67" customFormat="1" customHeight="1" spans="7:7">
      <c r="G9500" s="262" t="str">
        <f t="shared" si="154"/>
        <v/>
      </c>
    </row>
    <row r="9501" s="67" customFormat="1" customHeight="1" spans="7:7">
      <c r="G9501" s="262" t="str">
        <f t="shared" si="154"/>
        <v/>
      </c>
    </row>
    <row r="9502" s="67" customFormat="1" customHeight="1" spans="7:7">
      <c r="G9502" s="262" t="str">
        <f t="shared" si="154"/>
        <v/>
      </c>
    </row>
    <row r="9503" s="67" customFormat="1" customHeight="1" spans="7:7">
      <c r="G9503" s="262" t="str">
        <f t="shared" si="154"/>
        <v/>
      </c>
    </row>
    <row r="9504" s="67" customFormat="1" customHeight="1" spans="7:7">
      <c r="G9504" s="262" t="str">
        <f t="shared" si="154"/>
        <v/>
      </c>
    </row>
    <row r="9505" s="67" customFormat="1" customHeight="1" spans="7:7">
      <c r="G9505" s="262" t="str">
        <f t="shared" si="154"/>
        <v/>
      </c>
    </row>
    <row r="9506" s="67" customFormat="1" customHeight="1" spans="7:7">
      <c r="G9506" s="262" t="str">
        <f t="shared" si="154"/>
        <v/>
      </c>
    </row>
    <row r="9507" s="67" customFormat="1" customHeight="1" spans="7:7">
      <c r="G9507" s="262" t="str">
        <f t="shared" si="154"/>
        <v/>
      </c>
    </row>
    <row r="9508" s="67" customFormat="1" customHeight="1" spans="7:7">
      <c r="G9508" s="262" t="str">
        <f t="shared" si="154"/>
        <v/>
      </c>
    </row>
    <row r="9509" s="67" customFormat="1" customHeight="1" spans="7:7">
      <c r="G9509" s="262" t="str">
        <f t="shared" si="154"/>
        <v/>
      </c>
    </row>
    <row r="9510" s="67" customFormat="1" customHeight="1" spans="7:7">
      <c r="G9510" s="262" t="str">
        <f t="shared" si="154"/>
        <v/>
      </c>
    </row>
    <row r="9511" s="67" customFormat="1" customHeight="1" spans="7:7">
      <c r="G9511" s="262" t="str">
        <f t="shared" si="154"/>
        <v/>
      </c>
    </row>
    <row r="9512" s="67" customFormat="1" customHeight="1" spans="7:7">
      <c r="G9512" s="262" t="str">
        <f t="shared" si="154"/>
        <v/>
      </c>
    </row>
    <row r="9513" s="67" customFormat="1" customHeight="1" spans="7:7">
      <c r="G9513" s="262" t="str">
        <f t="shared" si="154"/>
        <v/>
      </c>
    </row>
    <row r="9514" s="67" customFormat="1" customHeight="1" spans="7:7">
      <c r="G9514" s="262" t="str">
        <f t="shared" si="154"/>
        <v/>
      </c>
    </row>
    <row r="9515" s="67" customFormat="1" customHeight="1" spans="7:7">
      <c r="G9515" s="262" t="str">
        <f t="shared" si="154"/>
        <v/>
      </c>
    </row>
    <row r="9516" s="67" customFormat="1" customHeight="1" spans="7:7">
      <c r="G9516" s="262" t="str">
        <f t="shared" si="154"/>
        <v/>
      </c>
    </row>
    <row r="9517" s="67" customFormat="1" customHeight="1" spans="7:7">
      <c r="G9517" s="262" t="str">
        <f t="shared" si="154"/>
        <v/>
      </c>
    </row>
    <row r="9518" s="67" customFormat="1" customHeight="1" spans="7:7">
      <c r="G9518" s="262" t="str">
        <f t="shared" si="154"/>
        <v/>
      </c>
    </row>
    <row r="9519" s="67" customFormat="1" customHeight="1" spans="7:7">
      <c r="G9519" s="262" t="str">
        <f t="shared" si="154"/>
        <v/>
      </c>
    </row>
    <row r="9520" s="67" customFormat="1" customHeight="1" spans="7:7">
      <c r="G9520" s="262" t="str">
        <f t="shared" si="154"/>
        <v/>
      </c>
    </row>
    <row r="9521" s="67" customFormat="1" customHeight="1" spans="7:7">
      <c r="G9521" s="262" t="str">
        <f t="shared" si="154"/>
        <v/>
      </c>
    </row>
    <row r="9522" s="67" customFormat="1" customHeight="1" spans="7:7">
      <c r="G9522" s="262" t="str">
        <f t="shared" si="154"/>
        <v/>
      </c>
    </row>
    <row r="9523" s="67" customFormat="1" customHeight="1" spans="7:7">
      <c r="G9523" s="262" t="str">
        <f t="shared" si="154"/>
        <v/>
      </c>
    </row>
    <row r="9524" s="67" customFormat="1" customHeight="1" spans="7:7">
      <c r="G9524" s="262" t="str">
        <f t="shared" si="154"/>
        <v/>
      </c>
    </row>
    <row r="9525" s="67" customFormat="1" customHeight="1" spans="7:7">
      <c r="G9525" s="262" t="str">
        <f t="shared" si="154"/>
        <v/>
      </c>
    </row>
    <row r="9526" s="67" customFormat="1" customHeight="1" spans="7:7">
      <c r="G9526" s="262" t="str">
        <f t="shared" si="154"/>
        <v/>
      </c>
    </row>
    <row r="9527" s="67" customFormat="1" customHeight="1" spans="7:7">
      <c r="G9527" s="262" t="str">
        <f t="shared" si="154"/>
        <v/>
      </c>
    </row>
    <row r="9528" s="67" customFormat="1" customHeight="1" spans="7:7">
      <c r="G9528" s="262" t="str">
        <f t="shared" si="154"/>
        <v/>
      </c>
    </row>
    <row r="9529" s="67" customFormat="1" customHeight="1" spans="7:7">
      <c r="G9529" s="262" t="str">
        <f t="shared" si="154"/>
        <v/>
      </c>
    </row>
    <row r="9530" s="67" customFormat="1" customHeight="1" spans="7:7">
      <c r="G9530" s="262" t="str">
        <f t="shared" si="154"/>
        <v/>
      </c>
    </row>
    <row r="9531" s="67" customFormat="1" customHeight="1" spans="7:7">
      <c r="G9531" s="262" t="str">
        <f t="shared" si="154"/>
        <v/>
      </c>
    </row>
    <row r="9532" s="67" customFormat="1" customHeight="1" spans="7:7">
      <c r="G9532" s="262" t="str">
        <f t="shared" si="154"/>
        <v/>
      </c>
    </row>
    <row r="9533" s="67" customFormat="1" customHeight="1" spans="7:7">
      <c r="G9533" s="262" t="str">
        <f t="shared" si="154"/>
        <v/>
      </c>
    </row>
    <row r="9534" s="67" customFormat="1" customHeight="1" spans="7:7">
      <c r="G9534" s="262" t="str">
        <f t="shared" si="154"/>
        <v/>
      </c>
    </row>
    <row r="9535" s="67" customFormat="1" customHeight="1" spans="7:7">
      <c r="G9535" s="262" t="str">
        <f t="shared" si="154"/>
        <v/>
      </c>
    </row>
    <row r="9536" s="67" customFormat="1" customHeight="1" spans="7:7">
      <c r="G9536" s="262" t="str">
        <f t="shared" si="154"/>
        <v/>
      </c>
    </row>
    <row r="9537" s="67" customFormat="1" customHeight="1" spans="7:7">
      <c r="G9537" s="262" t="str">
        <f t="shared" si="154"/>
        <v/>
      </c>
    </row>
    <row r="9538" s="67" customFormat="1" customHeight="1" spans="7:7">
      <c r="G9538" s="262" t="str">
        <f t="shared" ref="G9538:G9601" si="155">IF(H9538="","",IF(H9538=I9538,H9538,_xlfn.CONCAT(H9538,"-",I9538)))</f>
        <v/>
      </c>
    </row>
    <row r="9539" s="67" customFormat="1" customHeight="1" spans="7:7">
      <c r="G9539" s="262" t="str">
        <f t="shared" si="155"/>
        <v/>
      </c>
    </row>
    <row r="9540" s="67" customFormat="1" customHeight="1" spans="7:7">
      <c r="G9540" s="262" t="str">
        <f t="shared" si="155"/>
        <v/>
      </c>
    </row>
    <row r="9541" s="67" customFormat="1" customHeight="1" spans="7:7">
      <c r="G9541" s="262" t="str">
        <f t="shared" si="155"/>
        <v/>
      </c>
    </row>
    <row r="9542" s="67" customFormat="1" customHeight="1" spans="7:7">
      <c r="G9542" s="262" t="str">
        <f t="shared" si="155"/>
        <v/>
      </c>
    </row>
    <row r="9543" s="67" customFormat="1" customHeight="1" spans="7:7">
      <c r="G9543" s="262" t="str">
        <f t="shared" si="155"/>
        <v/>
      </c>
    </row>
    <row r="9544" s="67" customFormat="1" customHeight="1" spans="7:7">
      <c r="G9544" s="262" t="str">
        <f t="shared" si="155"/>
        <v/>
      </c>
    </row>
    <row r="9545" s="67" customFormat="1" customHeight="1" spans="7:7">
      <c r="G9545" s="262" t="str">
        <f t="shared" si="155"/>
        <v/>
      </c>
    </row>
    <row r="9546" s="67" customFormat="1" customHeight="1" spans="7:7">
      <c r="G9546" s="262" t="str">
        <f t="shared" si="155"/>
        <v/>
      </c>
    </row>
    <row r="9547" s="67" customFormat="1" customHeight="1" spans="7:7">
      <c r="G9547" s="262" t="str">
        <f t="shared" si="155"/>
        <v/>
      </c>
    </row>
    <row r="9548" s="67" customFormat="1" customHeight="1" spans="7:7">
      <c r="G9548" s="262" t="str">
        <f t="shared" si="155"/>
        <v/>
      </c>
    </row>
    <row r="9549" s="67" customFormat="1" customHeight="1" spans="7:7">
      <c r="G9549" s="262" t="str">
        <f t="shared" si="155"/>
        <v/>
      </c>
    </row>
    <row r="9550" s="67" customFormat="1" customHeight="1" spans="7:7">
      <c r="G9550" s="262" t="str">
        <f t="shared" si="155"/>
        <v/>
      </c>
    </row>
    <row r="9551" s="67" customFormat="1" customHeight="1" spans="7:7">
      <c r="G9551" s="262" t="str">
        <f t="shared" si="155"/>
        <v/>
      </c>
    </row>
    <row r="9552" s="67" customFormat="1" customHeight="1" spans="7:7">
      <c r="G9552" s="262" t="str">
        <f t="shared" si="155"/>
        <v/>
      </c>
    </row>
    <row r="9553" s="67" customFormat="1" customHeight="1" spans="7:7">
      <c r="G9553" s="262" t="str">
        <f t="shared" si="155"/>
        <v/>
      </c>
    </row>
    <row r="9554" s="67" customFormat="1" customHeight="1" spans="7:7">
      <c r="G9554" s="262" t="str">
        <f t="shared" si="155"/>
        <v/>
      </c>
    </row>
    <row r="9555" s="67" customFormat="1" customHeight="1" spans="7:7">
      <c r="G9555" s="262" t="str">
        <f t="shared" si="155"/>
        <v/>
      </c>
    </row>
    <row r="9556" s="67" customFormat="1" customHeight="1" spans="7:7">
      <c r="G9556" s="262" t="str">
        <f t="shared" si="155"/>
        <v/>
      </c>
    </row>
    <row r="9557" s="67" customFormat="1" customHeight="1" spans="7:7">
      <c r="G9557" s="262" t="str">
        <f t="shared" si="155"/>
        <v/>
      </c>
    </row>
    <row r="9558" s="67" customFormat="1" customHeight="1" spans="7:7">
      <c r="G9558" s="262" t="str">
        <f t="shared" si="155"/>
        <v/>
      </c>
    </row>
    <row r="9559" s="67" customFormat="1" customHeight="1" spans="7:7">
      <c r="G9559" s="262" t="str">
        <f t="shared" si="155"/>
        <v/>
      </c>
    </row>
    <row r="9560" s="67" customFormat="1" customHeight="1" spans="7:7">
      <c r="G9560" s="262" t="str">
        <f t="shared" si="155"/>
        <v/>
      </c>
    </row>
    <row r="9561" s="67" customFormat="1" customHeight="1" spans="7:7">
      <c r="G9561" s="262" t="str">
        <f t="shared" si="155"/>
        <v/>
      </c>
    </row>
    <row r="9562" s="67" customFormat="1" customHeight="1" spans="7:7">
      <c r="G9562" s="262" t="str">
        <f t="shared" si="155"/>
        <v/>
      </c>
    </row>
    <row r="9563" s="67" customFormat="1" customHeight="1" spans="7:7">
      <c r="G9563" s="262" t="str">
        <f t="shared" si="155"/>
        <v/>
      </c>
    </row>
    <row r="9564" s="67" customFormat="1" customHeight="1" spans="7:7">
      <c r="G9564" s="262" t="str">
        <f t="shared" si="155"/>
        <v/>
      </c>
    </row>
    <row r="9565" s="67" customFormat="1" customHeight="1" spans="7:7">
      <c r="G9565" s="262" t="str">
        <f t="shared" si="155"/>
        <v/>
      </c>
    </row>
    <row r="9566" s="67" customFormat="1" customHeight="1" spans="7:7">
      <c r="G9566" s="262" t="str">
        <f t="shared" si="155"/>
        <v/>
      </c>
    </row>
    <row r="9567" s="67" customFormat="1" customHeight="1" spans="7:7">
      <c r="G9567" s="262" t="str">
        <f t="shared" si="155"/>
        <v/>
      </c>
    </row>
    <row r="9568" s="67" customFormat="1" customHeight="1" spans="7:7">
      <c r="G9568" s="262" t="str">
        <f t="shared" si="155"/>
        <v/>
      </c>
    </row>
    <row r="9569" s="67" customFormat="1" customHeight="1" spans="7:7">
      <c r="G9569" s="262" t="str">
        <f t="shared" si="155"/>
        <v/>
      </c>
    </row>
    <row r="9570" s="67" customFormat="1" customHeight="1" spans="7:7">
      <c r="G9570" s="262" t="str">
        <f t="shared" si="155"/>
        <v/>
      </c>
    </row>
    <row r="9571" s="67" customFormat="1" customHeight="1" spans="7:7">
      <c r="G9571" s="262" t="str">
        <f t="shared" si="155"/>
        <v/>
      </c>
    </row>
    <row r="9572" s="67" customFormat="1" customHeight="1" spans="7:7">
      <c r="G9572" s="262" t="str">
        <f t="shared" si="155"/>
        <v/>
      </c>
    </row>
    <row r="9573" s="67" customFormat="1" customHeight="1" spans="7:7">
      <c r="G9573" s="262" t="str">
        <f t="shared" si="155"/>
        <v/>
      </c>
    </row>
    <row r="9574" s="67" customFormat="1" customHeight="1" spans="7:7">
      <c r="G9574" s="262" t="str">
        <f t="shared" si="155"/>
        <v/>
      </c>
    </row>
    <row r="9575" s="67" customFormat="1" customHeight="1" spans="7:7">
      <c r="G9575" s="262" t="str">
        <f t="shared" si="155"/>
        <v/>
      </c>
    </row>
    <row r="9576" s="67" customFormat="1" customHeight="1" spans="7:7">
      <c r="G9576" s="262" t="str">
        <f t="shared" si="155"/>
        <v/>
      </c>
    </row>
    <row r="9577" s="67" customFormat="1" customHeight="1" spans="7:7">
      <c r="G9577" s="262" t="str">
        <f t="shared" si="155"/>
        <v/>
      </c>
    </row>
    <row r="9578" s="67" customFormat="1" customHeight="1" spans="7:7">
      <c r="G9578" s="262" t="str">
        <f t="shared" si="155"/>
        <v/>
      </c>
    </row>
    <row r="9579" s="67" customFormat="1" customHeight="1" spans="7:7">
      <c r="G9579" s="262" t="str">
        <f t="shared" si="155"/>
        <v/>
      </c>
    </row>
    <row r="9580" s="67" customFormat="1" customHeight="1" spans="7:7">
      <c r="G9580" s="262" t="str">
        <f t="shared" si="155"/>
        <v/>
      </c>
    </row>
    <row r="9581" s="67" customFormat="1" customHeight="1" spans="7:7">
      <c r="G9581" s="262" t="str">
        <f t="shared" si="155"/>
        <v/>
      </c>
    </row>
    <row r="9582" s="67" customFormat="1" customHeight="1" spans="7:7">
      <c r="G9582" s="262" t="str">
        <f t="shared" si="155"/>
        <v/>
      </c>
    </row>
    <row r="9583" s="67" customFormat="1" customHeight="1" spans="7:7">
      <c r="G9583" s="262" t="str">
        <f t="shared" si="155"/>
        <v/>
      </c>
    </row>
    <row r="9584" s="67" customFormat="1" customHeight="1" spans="7:7">
      <c r="G9584" s="262" t="str">
        <f t="shared" si="155"/>
        <v/>
      </c>
    </row>
    <row r="9585" s="67" customFormat="1" customHeight="1" spans="7:7">
      <c r="G9585" s="262" t="str">
        <f t="shared" si="155"/>
        <v/>
      </c>
    </row>
    <row r="9586" s="67" customFormat="1" customHeight="1" spans="7:7">
      <c r="G9586" s="262" t="str">
        <f t="shared" si="155"/>
        <v/>
      </c>
    </row>
    <row r="9587" s="67" customFormat="1" customHeight="1" spans="7:7">
      <c r="G9587" s="262" t="str">
        <f t="shared" si="155"/>
        <v/>
      </c>
    </row>
    <row r="9588" s="67" customFormat="1" customHeight="1" spans="7:7">
      <c r="G9588" s="262" t="str">
        <f t="shared" si="155"/>
        <v/>
      </c>
    </row>
    <row r="9589" s="67" customFormat="1" customHeight="1" spans="7:7">
      <c r="G9589" s="262" t="str">
        <f t="shared" si="155"/>
        <v/>
      </c>
    </row>
    <row r="9590" s="67" customFormat="1" customHeight="1" spans="7:7">
      <c r="G9590" s="262" t="str">
        <f t="shared" si="155"/>
        <v/>
      </c>
    </row>
    <row r="9591" s="67" customFormat="1" customHeight="1" spans="7:7">
      <c r="G9591" s="262" t="str">
        <f t="shared" si="155"/>
        <v/>
      </c>
    </row>
    <row r="9592" s="67" customFormat="1" customHeight="1" spans="7:7">
      <c r="G9592" s="262" t="str">
        <f t="shared" si="155"/>
        <v/>
      </c>
    </row>
    <row r="9593" s="67" customFormat="1" customHeight="1" spans="7:7">
      <c r="G9593" s="262" t="str">
        <f t="shared" si="155"/>
        <v/>
      </c>
    </row>
    <row r="9594" s="67" customFormat="1" customHeight="1" spans="7:7">
      <c r="G9594" s="262" t="str">
        <f t="shared" si="155"/>
        <v/>
      </c>
    </row>
    <row r="9595" s="67" customFormat="1" customHeight="1" spans="7:7">
      <c r="G9595" s="262" t="str">
        <f t="shared" si="155"/>
        <v/>
      </c>
    </row>
    <row r="9596" s="67" customFormat="1" customHeight="1" spans="7:7">
      <c r="G9596" s="262" t="str">
        <f t="shared" si="155"/>
        <v/>
      </c>
    </row>
    <row r="9597" s="67" customFormat="1" customHeight="1" spans="7:7">
      <c r="G9597" s="262" t="str">
        <f t="shared" si="155"/>
        <v/>
      </c>
    </row>
    <row r="9598" s="67" customFormat="1" customHeight="1" spans="7:7">
      <c r="G9598" s="262" t="str">
        <f t="shared" si="155"/>
        <v/>
      </c>
    </row>
    <row r="9599" s="67" customFormat="1" customHeight="1" spans="7:7">
      <c r="G9599" s="262" t="str">
        <f t="shared" si="155"/>
        <v/>
      </c>
    </row>
    <row r="9600" s="67" customFormat="1" customHeight="1" spans="7:7">
      <c r="G9600" s="262" t="str">
        <f t="shared" si="155"/>
        <v/>
      </c>
    </row>
    <row r="9601" s="67" customFormat="1" customHeight="1" spans="7:7">
      <c r="G9601" s="262" t="str">
        <f t="shared" si="155"/>
        <v/>
      </c>
    </row>
    <row r="9602" s="67" customFormat="1" customHeight="1" spans="7:7">
      <c r="G9602" s="262" t="str">
        <f t="shared" ref="G9602:G9665" si="156">IF(H9602="","",IF(H9602=I9602,H9602,_xlfn.CONCAT(H9602,"-",I9602)))</f>
        <v/>
      </c>
    </row>
    <row r="9603" s="67" customFormat="1" customHeight="1" spans="7:7">
      <c r="G9603" s="262" t="str">
        <f t="shared" si="156"/>
        <v/>
      </c>
    </row>
    <row r="9604" s="67" customFormat="1" customHeight="1" spans="7:7">
      <c r="G9604" s="262" t="str">
        <f t="shared" si="156"/>
        <v/>
      </c>
    </row>
    <row r="9605" s="67" customFormat="1" customHeight="1" spans="7:7">
      <c r="G9605" s="262" t="str">
        <f t="shared" si="156"/>
        <v/>
      </c>
    </row>
    <row r="9606" s="67" customFormat="1" customHeight="1" spans="7:7">
      <c r="G9606" s="262" t="str">
        <f t="shared" si="156"/>
        <v/>
      </c>
    </row>
    <row r="9607" s="67" customFormat="1" customHeight="1" spans="7:7">
      <c r="G9607" s="262" t="str">
        <f t="shared" si="156"/>
        <v/>
      </c>
    </row>
    <row r="9608" s="67" customFormat="1" customHeight="1" spans="7:7">
      <c r="G9608" s="262" t="str">
        <f t="shared" si="156"/>
        <v/>
      </c>
    </row>
    <row r="9609" s="67" customFormat="1" customHeight="1" spans="7:7">
      <c r="G9609" s="262" t="str">
        <f t="shared" si="156"/>
        <v/>
      </c>
    </row>
    <row r="9610" s="67" customFormat="1" customHeight="1" spans="7:7">
      <c r="G9610" s="262" t="str">
        <f t="shared" si="156"/>
        <v/>
      </c>
    </row>
    <row r="9611" s="67" customFormat="1" customHeight="1" spans="7:7">
      <c r="G9611" s="262" t="str">
        <f t="shared" si="156"/>
        <v/>
      </c>
    </row>
    <row r="9612" s="67" customFormat="1" customHeight="1" spans="7:7">
      <c r="G9612" s="262" t="str">
        <f t="shared" si="156"/>
        <v/>
      </c>
    </row>
    <row r="9613" s="67" customFormat="1" customHeight="1" spans="7:7">
      <c r="G9613" s="262" t="str">
        <f t="shared" si="156"/>
        <v/>
      </c>
    </row>
    <row r="9614" s="67" customFormat="1" customHeight="1" spans="7:7">
      <c r="G9614" s="262" t="str">
        <f t="shared" si="156"/>
        <v/>
      </c>
    </row>
    <row r="9615" s="67" customFormat="1" customHeight="1" spans="7:7">
      <c r="G9615" s="262" t="str">
        <f t="shared" si="156"/>
        <v/>
      </c>
    </row>
    <row r="9616" s="67" customFormat="1" customHeight="1" spans="7:7">
      <c r="G9616" s="262" t="str">
        <f t="shared" si="156"/>
        <v/>
      </c>
    </row>
    <row r="9617" s="67" customFormat="1" customHeight="1" spans="7:7">
      <c r="G9617" s="262" t="str">
        <f t="shared" si="156"/>
        <v/>
      </c>
    </row>
    <row r="9618" s="67" customFormat="1" customHeight="1" spans="7:7">
      <c r="G9618" s="262" t="str">
        <f t="shared" si="156"/>
        <v/>
      </c>
    </row>
    <row r="9619" s="67" customFormat="1" customHeight="1" spans="7:7">
      <c r="G9619" s="262" t="str">
        <f t="shared" si="156"/>
        <v/>
      </c>
    </row>
    <row r="9620" s="67" customFormat="1" customHeight="1" spans="7:7">
      <c r="G9620" s="262" t="str">
        <f t="shared" si="156"/>
        <v/>
      </c>
    </row>
    <row r="9621" s="67" customFormat="1" customHeight="1" spans="7:7">
      <c r="G9621" s="262" t="str">
        <f t="shared" si="156"/>
        <v/>
      </c>
    </row>
    <row r="9622" s="67" customFormat="1" customHeight="1" spans="7:7">
      <c r="G9622" s="262" t="str">
        <f t="shared" si="156"/>
        <v/>
      </c>
    </row>
    <row r="9623" s="67" customFormat="1" customHeight="1" spans="7:7">
      <c r="G9623" s="262" t="str">
        <f t="shared" si="156"/>
        <v/>
      </c>
    </row>
    <row r="9624" s="67" customFormat="1" customHeight="1" spans="7:7">
      <c r="G9624" s="262" t="str">
        <f t="shared" si="156"/>
        <v/>
      </c>
    </row>
    <row r="9625" s="67" customFormat="1" customHeight="1" spans="7:7">
      <c r="G9625" s="262" t="str">
        <f t="shared" si="156"/>
        <v/>
      </c>
    </row>
    <row r="9626" s="67" customFormat="1" customHeight="1" spans="7:7">
      <c r="G9626" s="262" t="str">
        <f t="shared" si="156"/>
        <v/>
      </c>
    </row>
    <row r="9627" s="67" customFormat="1" customHeight="1" spans="7:7">
      <c r="G9627" s="262" t="str">
        <f t="shared" si="156"/>
        <v/>
      </c>
    </row>
    <row r="9628" s="67" customFormat="1" customHeight="1" spans="7:7">
      <c r="G9628" s="262" t="str">
        <f t="shared" si="156"/>
        <v/>
      </c>
    </row>
    <row r="9629" s="67" customFormat="1" customHeight="1" spans="7:7">
      <c r="G9629" s="262" t="str">
        <f t="shared" si="156"/>
        <v/>
      </c>
    </row>
    <row r="9630" s="67" customFormat="1" customHeight="1" spans="7:7">
      <c r="G9630" s="262" t="str">
        <f t="shared" si="156"/>
        <v/>
      </c>
    </row>
    <row r="9631" s="67" customFormat="1" customHeight="1" spans="7:7">
      <c r="G9631" s="262" t="str">
        <f t="shared" si="156"/>
        <v/>
      </c>
    </row>
    <row r="9632" s="67" customFormat="1" customHeight="1" spans="7:7">
      <c r="G9632" s="262" t="str">
        <f t="shared" si="156"/>
        <v/>
      </c>
    </row>
    <row r="9633" s="67" customFormat="1" customHeight="1" spans="7:7">
      <c r="G9633" s="262" t="str">
        <f t="shared" si="156"/>
        <v/>
      </c>
    </row>
    <row r="9634" s="67" customFormat="1" customHeight="1" spans="7:7">
      <c r="G9634" s="262" t="str">
        <f t="shared" si="156"/>
        <v/>
      </c>
    </row>
    <row r="9635" s="67" customFormat="1" customHeight="1" spans="7:7">
      <c r="G9635" s="262" t="str">
        <f t="shared" si="156"/>
        <v/>
      </c>
    </row>
    <row r="9636" s="67" customFormat="1" customHeight="1" spans="7:7">
      <c r="G9636" s="262" t="str">
        <f t="shared" si="156"/>
        <v/>
      </c>
    </row>
    <row r="9637" s="67" customFormat="1" customHeight="1" spans="7:7">
      <c r="G9637" s="262" t="str">
        <f t="shared" si="156"/>
        <v/>
      </c>
    </row>
    <row r="9638" s="67" customFormat="1" customHeight="1" spans="7:7">
      <c r="G9638" s="262" t="str">
        <f t="shared" si="156"/>
        <v/>
      </c>
    </row>
    <row r="9639" s="67" customFormat="1" customHeight="1" spans="7:7">
      <c r="G9639" s="262" t="str">
        <f t="shared" si="156"/>
        <v/>
      </c>
    </row>
    <row r="9640" s="67" customFormat="1" customHeight="1" spans="7:7">
      <c r="G9640" s="262" t="str">
        <f t="shared" si="156"/>
        <v/>
      </c>
    </row>
    <row r="9641" s="67" customFormat="1" customHeight="1" spans="7:7">
      <c r="G9641" s="262" t="str">
        <f t="shared" si="156"/>
        <v/>
      </c>
    </row>
    <row r="9642" s="67" customFormat="1" customHeight="1" spans="7:7">
      <c r="G9642" s="262" t="str">
        <f t="shared" si="156"/>
        <v/>
      </c>
    </row>
    <row r="9643" s="67" customFormat="1" customHeight="1" spans="7:7">
      <c r="G9643" s="262" t="str">
        <f t="shared" si="156"/>
        <v/>
      </c>
    </row>
    <row r="9644" s="67" customFormat="1" customHeight="1" spans="7:7">
      <c r="G9644" s="262" t="str">
        <f t="shared" si="156"/>
        <v/>
      </c>
    </row>
    <row r="9645" s="67" customFormat="1" customHeight="1" spans="7:7">
      <c r="G9645" s="262" t="str">
        <f t="shared" si="156"/>
        <v/>
      </c>
    </row>
    <row r="9646" s="67" customFormat="1" customHeight="1" spans="7:7">
      <c r="G9646" s="262" t="str">
        <f t="shared" si="156"/>
        <v/>
      </c>
    </row>
    <row r="9647" s="67" customFormat="1" customHeight="1" spans="7:7">
      <c r="G9647" s="262" t="str">
        <f t="shared" si="156"/>
        <v/>
      </c>
    </row>
    <row r="9648" s="67" customFormat="1" customHeight="1" spans="7:7">
      <c r="G9648" s="262" t="str">
        <f t="shared" si="156"/>
        <v/>
      </c>
    </row>
    <row r="9649" s="67" customFormat="1" customHeight="1" spans="7:7">
      <c r="G9649" s="262" t="str">
        <f t="shared" si="156"/>
        <v/>
      </c>
    </row>
    <row r="9650" s="67" customFormat="1" customHeight="1" spans="7:7">
      <c r="G9650" s="262" t="str">
        <f t="shared" si="156"/>
        <v/>
      </c>
    </row>
    <row r="9651" s="67" customFormat="1" customHeight="1" spans="7:7">
      <c r="G9651" s="262" t="str">
        <f t="shared" si="156"/>
        <v/>
      </c>
    </row>
    <row r="9652" s="67" customFormat="1" customHeight="1" spans="7:7">
      <c r="G9652" s="262" t="str">
        <f t="shared" si="156"/>
        <v/>
      </c>
    </row>
    <row r="9653" s="67" customFormat="1" customHeight="1" spans="7:7">
      <c r="G9653" s="262" t="str">
        <f t="shared" si="156"/>
        <v/>
      </c>
    </row>
    <row r="9654" s="67" customFormat="1" customHeight="1" spans="7:7">
      <c r="G9654" s="262" t="str">
        <f t="shared" si="156"/>
        <v/>
      </c>
    </row>
    <row r="9655" s="67" customFormat="1" customHeight="1" spans="7:7">
      <c r="G9655" s="262" t="str">
        <f t="shared" si="156"/>
        <v/>
      </c>
    </row>
    <row r="9656" s="67" customFormat="1" customHeight="1" spans="7:7">
      <c r="G9656" s="262" t="str">
        <f t="shared" si="156"/>
        <v/>
      </c>
    </row>
    <row r="9657" s="67" customFormat="1" customHeight="1" spans="7:7">
      <c r="G9657" s="262" t="str">
        <f t="shared" si="156"/>
        <v/>
      </c>
    </row>
    <row r="9658" s="67" customFormat="1" customHeight="1" spans="7:7">
      <c r="G9658" s="262" t="str">
        <f t="shared" si="156"/>
        <v/>
      </c>
    </row>
    <row r="9659" s="67" customFormat="1" customHeight="1" spans="7:7">
      <c r="G9659" s="262" t="str">
        <f t="shared" si="156"/>
        <v/>
      </c>
    </row>
    <row r="9660" s="67" customFormat="1" customHeight="1" spans="7:7">
      <c r="G9660" s="262" t="str">
        <f t="shared" si="156"/>
        <v/>
      </c>
    </row>
    <row r="9661" s="67" customFormat="1" customHeight="1" spans="7:7">
      <c r="G9661" s="262" t="str">
        <f t="shared" si="156"/>
        <v/>
      </c>
    </row>
    <row r="9662" s="67" customFormat="1" customHeight="1" spans="7:7">
      <c r="G9662" s="262" t="str">
        <f t="shared" si="156"/>
        <v/>
      </c>
    </row>
    <row r="9663" s="67" customFormat="1" customHeight="1" spans="7:7">
      <c r="G9663" s="262" t="str">
        <f t="shared" si="156"/>
        <v/>
      </c>
    </row>
    <row r="9664" s="67" customFormat="1" customHeight="1" spans="7:7">
      <c r="G9664" s="262" t="str">
        <f t="shared" si="156"/>
        <v/>
      </c>
    </row>
    <row r="9665" s="67" customFormat="1" customHeight="1" spans="7:7">
      <c r="G9665" s="262" t="str">
        <f t="shared" si="156"/>
        <v/>
      </c>
    </row>
    <row r="9666" s="67" customFormat="1" customHeight="1" spans="7:7">
      <c r="G9666" s="262" t="str">
        <f t="shared" ref="G9666:G9729" si="157">IF(H9666="","",IF(H9666=I9666,H9666,_xlfn.CONCAT(H9666,"-",I9666)))</f>
        <v/>
      </c>
    </row>
    <row r="9667" s="67" customFormat="1" customHeight="1" spans="7:7">
      <c r="G9667" s="262" t="str">
        <f t="shared" si="157"/>
        <v/>
      </c>
    </row>
    <row r="9668" s="67" customFormat="1" customHeight="1" spans="7:7">
      <c r="G9668" s="262" t="str">
        <f t="shared" si="157"/>
        <v/>
      </c>
    </row>
    <row r="9669" s="67" customFormat="1" customHeight="1" spans="7:7">
      <c r="G9669" s="262" t="str">
        <f t="shared" si="157"/>
        <v/>
      </c>
    </row>
    <row r="9670" s="67" customFormat="1" customHeight="1" spans="7:7">
      <c r="G9670" s="262" t="str">
        <f t="shared" si="157"/>
        <v/>
      </c>
    </row>
    <row r="9671" s="67" customFormat="1" customHeight="1" spans="7:7">
      <c r="G9671" s="262" t="str">
        <f t="shared" si="157"/>
        <v/>
      </c>
    </row>
    <row r="9672" s="67" customFormat="1" customHeight="1" spans="7:7">
      <c r="G9672" s="262" t="str">
        <f t="shared" si="157"/>
        <v/>
      </c>
    </row>
    <row r="9673" s="67" customFormat="1" customHeight="1" spans="7:7">
      <c r="G9673" s="262" t="str">
        <f t="shared" si="157"/>
        <v/>
      </c>
    </row>
    <row r="9674" s="67" customFormat="1" customHeight="1" spans="7:7">
      <c r="G9674" s="262" t="str">
        <f t="shared" si="157"/>
        <v/>
      </c>
    </row>
    <row r="9675" s="67" customFormat="1" customHeight="1" spans="7:7">
      <c r="G9675" s="262" t="str">
        <f t="shared" si="157"/>
        <v/>
      </c>
    </row>
    <row r="9676" s="67" customFormat="1" customHeight="1" spans="7:7">
      <c r="G9676" s="262" t="str">
        <f t="shared" si="157"/>
        <v/>
      </c>
    </row>
    <row r="9677" s="67" customFormat="1" customHeight="1" spans="7:7">
      <c r="G9677" s="262" t="str">
        <f t="shared" si="157"/>
        <v/>
      </c>
    </row>
    <row r="9678" s="67" customFormat="1" customHeight="1" spans="7:7">
      <c r="G9678" s="262" t="str">
        <f t="shared" si="157"/>
        <v/>
      </c>
    </row>
    <row r="9679" s="67" customFormat="1" customHeight="1" spans="7:7">
      <c r="G9679" s="262" t="str">
        <f t="shared" si="157"/>
        <v/>
      </c>
    </row>
    <row r="9680" s="67" customFormat="1" customHeight="1" spans="7:7">
      <c r="G9680" s="262" t="str">
        <f t="shared" si="157"/>
        <v/>
      </c>
    </row>
    <row r="9681" s="67" customFormat="1" customHeight="1" spans="7:7">
      <c r="G9681" s="262" t="str">
        <f t="shared" si="157"/>
        <v/>
      </c>
    </row>
    <row r="9682" s="67" customFormat="1" customHeight="1" spans="7:7">
      <c r="G9682" s="262" t="str">
        <f t="shared" si="157"/>
        <v/>
      </c>
    </row>
    <row r="9683" s="67" customFormat="1" customHeight="1" spans="7:7">
      <c r="G9683" s="262" t="str">
        <f t="shared" si="157"/>
        <v/>
      </c>
    </row>
    <row r="9684" s="67" customFormat="1" customHeight="1" spans="7:7">
      <c r="G9684" s="262" t="str">
        <f t="shared" si="157"/>
        <v/>
      </c>
    </row>
    <row r="9685" s="67" customFormat="1" customHeight="1" spans="7:7">
      <c r="G9685" s="262" t="str">
        <f t="shared" si="157"/>
        <v/>
      </c>
    </row>
    <row r="9686" s="67" customFormat="1" customHeight="1" spans="7:7">
      <c r="G9686" s="262" t="str">
        <f t="shared" si="157"/>
        <v/>
      </c>
    </row>
    <row r="9687" s="67" customFormat="1" customHeight="1" spans="7:7">
      <c r="G9687" s="262" t="str">
        <f t="shared" si="157"/>
        <v/>
      </c>
    </row>
    <row r="9688" s="67" customFormat="1" customHeight="1" spans="7:7">
      <c r="G9688" s="262" t="str">
        <f t="shared" si="157"/>
        <v/>
      </c>
    </row>
    <row r="9689" s="67" customFormat="1" customHeight="1" spans="7:7">
      <c r="G9689" s="262" t="str">
        <f t="shared" si="157"/>
        <v/>
      </c>
    </row>
    <row r="9690" s="67" customFormat="1" customHeight="1" spans="7:7">
      <c r="G9690" s="262" t="str">
        <f t="shared" si="157"/>
        <v/>
      </c>
    </row>
    <row r="9691" s="67" customFormat="1" customHeight="1" spans="7:7">
      <c r="G9691" s="262" t="str">
        <f t="shared" si="157"/>
        <v/>
      </c>
    </row>
    <row r="9692" s="67" customFormat="1" customHeight="1" spans="7:7">
      <c r="G9692" s="262" t="str">
        <f t="shared" si="157"/>
        <v/>
      </c>
    </row>
    <row r="9693" s="67" customFormat="1" customHeight="1" spans="7:7">
      <c r="G9693" s="262" t="str">
        <f t="shared" si="157"/>
        <v/>
      </c>
    </row>
    <row r="9694" s="67" customFormat="1" customHeight="1" spans="7:7">
      <c r="G9694" s="262" t="str">
        <f t="shared" si="157"/>
        <v/>
      </c>
    </row>
    <row r="9695" s="67" customFormat="1" customHeight="1" spans="7:7">
      <c r="G9695" s="262" t="str">
        <f t="shared" si="157"/>
        <v/>
      </c>
    </row>
    <row r="9696" s="67" customFormat="1" customHeight="1" spans="7:7">
      <c r="G9696" s="262" t="str">
        <f t="shared" si="157"/>
        <v/>
      </c>
    </row>
    <row r="9697" s="67" customFormat="1" customHeight="1" spans="7:7">
      <c r="G9697" s="262" t="str">
        <f t="shared" si="157"/>
        <v/>
      </c>
    </row>
    <row r="9698" s="67" customFormat="1" customHeight="1" spans="7:7">
      <c r="G9698" s="262" t="str">
        <f t="shared" si="157"/>
        <v/>
      </c>
    </row>
    <row r="9699" s="67" customFormat="1" customHeight="1" spans="7:7">
      <c r="G9699" s="262" t="str">
        <f t="shared" si="157"/>
        <v/>
      </c>
    </row>
    <row r="9700" s="67" customFormat="1" customHeight="1" spans="7:7">
      <c r="G9700" s="262" t="str">
        <f t="shared" si="157"/>
        <v/>
      </c>
    </row>
    <row r="9701" s="67" customFormat="1" customHeight="1" spans="7:7">
      <c r="G9701" s="262" t="str">
        <f t="shared" si="157"/>
        <v/>
      </c>
    </row>
    <row r="9702" s="67" customFormat="1" customHeight="1" spans="7:7">
      <c r="G9702" s="262" t="str">
        <f t="shared" si="157"/>
        <v/>
      </c>
    </row>
    <row r="9703" s="67" customFormat="1" customHeight="1" spans="7:7">
      <c r="G9703" s="262" t="str">
        <f t="shared" si="157"/>
        <v/>
      </c>
    </row>
    <row r="9704" s="67" customFormat="1" customHeight="1" spans="7:7">
      <c r="G9704" s="262" t="str">
        <f t="shared" si="157"/>
        <v/>
      </c>
    </row>
    <row r="9705" s="67" customFormat="1" customHeight="1" spans="7:7">
      <c r="G9705" s="262" t="str">
        <f t="shared" si="157"/>
        <v/>
      </c>
    </row>
    <row r="9706" s="67" customFormat="1" customHeight="1" spans="7:7">
      <c r="G9706" s="262" t="str">
        <f t="shared" si="157"/>
        <v/>
      </c>
    </row>
    <row r="9707" s="67" customFormat="1" customHeight="1" spans="7:7">
      <c r="G9707" s="262" t="str">
        <f t="shared" si="157"/>
        <v/>
      </c>
    </row>
    <row r="9708" s="67" customFormat="1" customHeight="1" spans="7:7">
      <c r="G9708" s="262" t="str">
        <f t="shared" si="157"/>
        <v/>
      </c>
    </row>
    <row r="9709" s="67" customFormat="1" customHeight="1" spans="7:7">
      <c r="G9709" s="262" t="str">
        <f t="shared" si="157"/>
        <v/>
      </c>
    </row>
    <row r="9710" s="67" customFormat="1" customHeight="1" spans="7:7">
      <c r="G9710" s="262" t="str">
        <f t="shared" si="157"/>
        <v/>
      </c>
    </row>
    <row r="9711" s="67" customFormat="1" customHeight="1" spans="7:7">
      <c r="G9711" s="262" t="str">
        <f t="shared" si="157"/>
        <v/>
      </c>
    </row>
    <row r="9712" s="67" customFormat="1" customHeight="1" spans="7:7">
      <c r="G9712" s="262" t="str">
        <f t="shared" si="157"/>
        <v/>
      </c>
    </row>
    <row r="9713" s="67" customFormat="1" customHeight="1" spans="7:7">
      <c r="G9713" s="262" t="str">
        <f t="shared" si="157"/>
        <v/>
      </c>
    </row>
    <row r="9714" s="67" customFormat="1" customHeight="1" spans="7:7">
      <c r="G9714" s="262" t="str">
        <f t="shared" si="157"/>
        <v/>
      </c>
    </row>
    <row r="9715" s="67" customFormat="1" customHeight="1" spans="7:7">
      <c r="G9715" s="262" t="str">
        <f t="shared" si="157"/>
        <v/>
      </c>
    </row>
    <row r="9716" s="67" customFormat="1" customHeight="1" spans="7:7">
      <c r="G9716" s="262" t="str">
        <f t="shared" si="157"/>
        <v/>
      </c>
    </row>
    <row r="9717" s="67" customFormat="1" customHeight="1" spans="7:7">
      <c r="G9717" s="262" t="str">
        <f t="shared" si="157"/>
        <v/>
      </c>
    </row>
    <row r="9718" s="67" customFormat="1" customHeight="1" spans="7:7">
      <c r="G9718" s="262" t="str">
        <f t="shared" si="157"/>
        <v/>
      </c>
    </row>
    <row r="9719" s="67" customFormat="1" customHeight="1" spans="7:7">
      <c r="G9719" s="262" t="str">
        <f t="shared" si="157"/>
        <v/>
      </c>
    </row>
    <row r="9720" s="67" customFormat="1" customHeight="1" spans="7:7">
      <c r="G9720" s="262" t="str">
        <f t="shared" si="157"/>
        <v/>
      </c>
    </row>
    <row r="9721" s="67" customFormat="1" customHeight="1" spans="7:7">
      <c r="G9721" s="262" t="str">
        <f t="shared" si="157"/>
        <v/>
      </c>
    </row>
    <row r="9722" s="67" customFormat="1" customHeight="1" spans="7:7">
      <c r="G9722" s="262" t="str">
        <f t="shared" si="157"/>
        <v/>
      </c>
    </row>
    <row r="9723" s="67" customFormat="1" customHeight="1" spans="7:7">
      <c r="G9723" s="262" t="str">
        <f t="shared" si="157"/>
        <v/>
      </c>
    </row>
    <row r="9724" s="67" customFormat="1" customHeight="1" spans="7:7">
      <c r="G9724" s="262" t="str">
        <f t="shared" si="157"/>
        <v/>
      </c>
    </row>
    <row r="9725" s="67" customFormat="1" customHeight="1" spans="7:7">
      <c r="G9725" s="262" t="str">
        <f t="shared" si="157"/>
        <v/>
      </c>
    </row>
    <row r="9726" s="67" customFormat="1" customHeight="1" spans="7:7">
      <c r="G9726" s="262" t="str">
        <f t="shared" si="157"/>
        <v/>
      </c>
    </row>
    <row r="9727" s="67" customFormat="1" customHeight="1" spans="7:7">
      <c r="G9727" s="262" t="str">
        <f t="shared" si="157"/>
        <v/>
      </c>
    </row>
    <row r="9728" s="67" customFormat="1" customHeight="1" spans="7:7">
      <c r="G9728" s="262" t="str">
        <f t="shared" si="157"/>
        <v/>
      </c>
    </row>
    <row r="9729" s="67" customFormat="1" customHeight="1" spans="7:7">
      <c r="G9729" s="262" t="str">
        <f t="shared" si="157"/>
        <v/>
      </c>
    </row>
    <row r="9730" s="67" customFormat="1" customHeight="1" spans="7:7">
      <c r="G9730" s="262" t="str">
        <f t="shared" ref="G9730:G9793" si="158">IF(H9730="","",IF(H9730=I9730,H9730,_xlfn.CONCAT(H9730,"-",I9730)))</f>
        <v/>
      </c>
    </row>
    <row r="9731" s="67" customFormat="1" customHeight="1" spans="7:7">
      <c r="G9731" s="262" t="str">
        <f t="shared" si="158"/>
        <v/>
      </c>
    </row>
    <row r="9732" s="67" customFormat="1" customHeight="1" spans="7:7">
      <c r="G9732" s="262" t="str">
        <f t="shared" si="158"/>
        <v/>
      </c>
    </row>
    <row r="9733" s="67" customFormat="1" customHeight="1" spans="7:7">
      <c r="G9733" s="262" t="str">
        <f t="shared" si="158"/>
        <v/>
      </c>
    </row>
    <row r="9734" s="67" customFormat="1" customHeight="1" spans="7:7">
      <c r="G9734" s="262" t="str">
        <f t="shared" si="158"/>
        <v/>
      </c>
    </row>
    <row r="9735" s="67" customFormat="1" customHeight="1" spans="7:7">
      <c r="G9735" s="262" t="str">
        <f t="shared" si="158"/>
        <v/>
      </c>
    </row>
    <row r="9736" s="67" customFormat="1" customHeight="1" spans="7:7">
      <c r="G9736" s="262" t="str">
        <f t="shared" si="158"/>
        <v/>
      </c>
    </row>
    <row r="9737" s="67" customFormat="1" customHeight="1" spans="7:7">
      <c r="G9737" s="262" t="str">
        <f t="shared" si="158"/>
        <v/>
      </c>
    </row>
    <row r="9738" s="67" customFormat="1" customHeight="1" spans="7:7">
      <c r="G9738" s="262" t="str">
        <f t="shared" si="158"/>
        <v/>
      </c>
    </row>
    <row r="9739" s="67" customFormat="1" customHeight="1" spans="7:7">
      <c r="G9739" s="262" t="str">
        <f t="shared" si="158"/>
        <v/>
      </c>
    </row>
    <row r="9740" s="67" customFormat="1" customHeight="1" spans="7:7">
      <c r="G9740" s="262" t="str">
        <f t="shared" si="158"/>
        <v/>
      </c>
    </row>
    <row r="9741" s="67" customFormat="1" customHeight="1" spans="7:7">
      <c r="G9741" s="262" t="str">
        <f t="shared" si="158"/>
        <v/>
      </c>
    </row>
    <row r="9742" s="67" customFormat="1" customHeight="1" spans="7:7">
      <c r="G9742" s="262" t="str">
        <f t="shared" si="158"/>
        <v/>
      </c>
    </row>
    <row r="9743" s="67" customFormat="1" customHeight="1" spans="7:7">
      <c r="G9743" s="262" t="str">
        <f t="shared" si="158"/>
        <v/>
      </c>
    </row>
    <row r="9744" s="67" customFormat="1" customHeight="1" spans="7:7">
      <c r="G9744" s="262" t="str">
        <f t="shared" si="158"/>
        <v/>
      </c>
    </row>
    <row r="9745" s="67" customFormat="1" customHeight="1" spans="7:7">
      <c r="G9745" s="262" t="str">
        <f t="shared" si="158"/>
        <v/>
      </c>
    </row>
    <row r="9746" s="67" customFormat="1" customHeight="1" spans="7:7">
      <c r="G9746" s="262" t="str">
        <f t="shared" si="158"/>
        <v/>
      </c>
    </row>
    <row r="9747" s="67" customFormat="1" customHeight="1" spans="7:7">
      <c r="G9747" s="262" t="str">
        <f t="shared" si="158"/>
        <v/>
      </c>
    </row>
    <row r="9748" s="67" customFormat="1" customHeight="1" spans="7:7">
      <c r="G9748" s="262" t="str">
        <f t="shared" si="158"/>
        <v/>
      </c>
    </row>
    <row r="9749" s="67" customFormat="1" customHeight="1" spans="7:7">
      <c r="G9749" s="262" t="str">
        <f t="shared" si="158"/>
        <v/>
      </c>
    </row>
    <row r="9750" s="67" customFormat="1" customHeight="1" spans="7:7">
      <c r="G9750" s="262" t="str">
        <f t="shared" si="158"/>
        <v/>
      </c>
    </row>
    <row r="9751" s="67" customFormat="1" customHeight="1" spans="7:7">
      <c r="G9751" s="262" t="str">
        <f t="shared" si="158"/>
        <v/>
      </c>
    </row>
    <row r="9752" s="67" customFormat="1" customHeight="1" spans="7:7">
      <c r="G9752" s="262" t="str">
        <f t="shared" si="158"/>
        <v/>
      </c>
    </row>
    <row r="9753" s="67" customFormat="1" customHeight="1" spans="7:7">
      <c r="G9753" s="262" t="str">
        <f t="shared" si="158"/>
        <v/>
      </c>
    </row>
    <row r="9754" s="67" customFormat="1" customHeight="1" spans="7:7">
      <c r="G9754" s="262" t="str">
        <f t="shared" si="158"/>
        <v/>
      </c>
    </row>
    <row r="9755" s="67" customFormat="1" customHeight="1" spans="7:7">
      <c r="G9755" s="262" t="str">
        <f t="shared" si="158"/>
        <v/>
      </c>
    </row>
    <row r="9756" s="67" customFormat="1" customHeight="1" spans="7:7">
      <c r="G9756" s="262" t="str">
        <f t="shared" si="158"/>
        <v/>
      </c>
    </row>
    <row r="9757" s="67" customFormat="1" customHeight="1" spans="7:7">
      <c r="G9757" s="262" t="str">
        <f t="shared" si="158"/>
        <v/>
      </c>
    </row>
    <row r="9758" s="67" customFormat="1" customHeight="1" spans="7:7">
      <c r="G9758" s="262" t="str">
        <f t="shared" si="158"/>
        <v/>
      </c>
    </row>
    <row r="9759" s="67" customFormat="1" customHeight="1" spans="7:7">
      <c r="G9759" s="262" t="str">
        <f t="shared" si="158"/>
        <v/>
      </c>
    </row>
    <row r="9760" s="67" customFormat="1" customHeight="1" spans="7:7">
      <c r="G9760" s="262" t="str">
        <f t="shared" si="158"/>
        <v/>
      </c>
    </row>
    <row r="9761" s="67" customFormat="1" customHeight="1" spans="7:7">
      <c r="G9761" s="262" t="str">
        <f t="shared" si="158"/>
        <v/>
      </c>
    </row>
    <row r="9762" s="67" customFormat="1" customHeight="1" spans="7:7">
      <c r="G9762" s="262" t="str">
        <f t="shared" si="158"/>
        <v/>
      </c>
    </row>
    <row r="9763" s="67" customFormat="1" customHeight="1" spans="7:7">
      <c r="G9763" s="262" t="str">
        <f t="shared" si="158"/>
        <v/>
      </c>
    </row>
    <row r="9764" s="67" customFormat="1" customHeight="1" spans="7:7">
      <c r="G9764" s="262" t="str">
        <f t="shared" si="158"/>
        <v/>
      </c>
    </row>
    <row r="9765" s="67" customFormat="1" customHeight="1" spans="7:7">
      <c r="G9765" s="262" t="str">
        <f t="shared" si="158"/>
        <v/>
      </c>
    </row>
    <row r="9766" s="67" customFormat="1" customHeight="1" spans="7:7">
      <c r="G9766" s="262" t="str">
        <f t="shared" si="158"/>
        <v/>
      </c>
    </row>
    <row r="9767" s="67" customFormat="1" customHeight="1" spans="7:7">
      <c r="G9767" s="262" t="str">
        <f t="shared" si="158"/>
        <v/>
      </c>
    </row>
    <row r="9768" s="67" customFormat="1" customHeight="1" spans="7:7">
      <c r="G9768" s="262" t="str">
        <f t="shared" si="158"/>
        <v/>
      </c>
    </row>
    <row r="9769" s="67" customFormat="1" customHeight="1" spans="7:7">
      <c r="G9769" s="262" t="str">
        <f t="shared" si="158"/>
        <v/>
      </c>
    </row>
    <row r="9770" s="67" customFormat="1" customHeight="1" spans="7:7">
      <c r="G9770" s="262" t="str">
        <f t="shared" si="158"/>
        <v/>
      </c>
    </row>
    <row r="9771" s="67" customFormat="1" customHeight="1" spans="7:7">
      <c r="G9771" s="262" t="str">
        <f t="shared" si="158"/>
        <v/>
      </c>
    </row>
    <row r="9772" s="67" customFormat="1" customHeight="1" spans="7:7">
      <c r="G9772" s="262" t="str">
        <f t="shared" si="158"/>
        <v/>
      </c>
    </row>
    <row r="9773" s="67" customFormat="1" customHeight="1" spans="7:7">
      <c r="G9773" s="262" t="str">
        <f t="shared" si="158"/>
        <v/>
      </c>
    </row>
    <row r="9774" s="67" customFormat="1" customHeight="1" spans="7:7">
      <c r="G9774" s="262" t="str">
        <f t="shared" si="158"/>
        <v/>
      </c>
    </row>
    <row r="9775" s="67" customFormat="1" customHeight="1" spans="7:7">
      <c r="G9775" s="262" t="str">
        <f t="shared" si="158"/>
        <v/>
      </c>
    </row>
    <row r="9776" s="67" customFormat="1" customHeight="1" spans="7:7">
      <c r="G9776" s="262" t="str">
        <f t="shared" si="158"/>
        <v/>
      </c>
    </row>
    <row r="9777" s="67" customFormat="1" customHeight="1" spans="7:7">
      <c r="G9777" s="262" t="str">
        <f t="shared" si="158"/>
        <v/>
      </c>
    </row>
    <row r="9778" s="67" customFormat="1" customHeight="1" spans="7:7">
      <c r="G9778" s="262" t="str">
        <f t="shared" si="158"/>
        <v/>
      </c>
    </row>
    <row r="9779" s="67" customFormat="1" customHeight="1" spans="7:7">
      <c r="G9779" s="262" t="str">
        <f t="shared" si="158"/>
        <v/>
      </c>
    </row>
    <row r="9780" s="67" customFormat="1" customHeight="1" spans="7:7">
      <c r="G9780" s="262" t="str">
        <f t="shared" si="158"/>
        <v/>
      </c>
    </row>
    <row r="9781" s="67" customFormat="1" customHeight="1" spans="7:7">
      <c r="G9781" s="262" t="str">
        <f t="shared" si="158"/>
        <v/>
      </c>
    </row>
    <row r="9782" s="67" customFormat="1" customHeight="1" spans="7:7">
      <c r="G9782" s="262" t="str">
        <f t="shared" si="158"/>
        <v/>
      </c>
    </row>
    <row r="9783" s="67" customFormat="1" customHeight="1" spans="7:7">
      <c r="G9783" s="262" t="str">
        <f t="shared" si="158"/>
        <v/>
      </c>
    </row>
    <row r="9784" s="67" customFormat="1" customHeight="1" spans="7:7">
      <c r="G9784" s="262" t="str">
        <f t="shared" si="158"/>
        <v/>
      </c>
    </row>
    <row r="9785" s="67" customFormat="1" customHeight="1" spans="7:7">
      <c r="G9785" s="262" t="str">
        <f t="shared" si="158"/>
        <v/>
      </c>
    </row>
    <row r="9786" s="67" customFormat="1" customHeight="1" spans="7:7">
      <c r="G9786" s="262" t="str">
        <f t="shared" si="158"/>
        <v/>
      </c>
    </row>
    <row r="9787" s="67" customFormat="1" customHeight="1" spans="7:7">
      <c r="G9787" s="262" t="str">
        <f t="shared" si="158"/>
        <v/>
      </c>
    </row>
    <row r="9788" s="67" customFormat="1" customHeight="1" spans="7:7">
      <c r="G9788" s="262" t="str">
        <f t="shared" si="158"/>
        <v/>
      </c>
    </row>
    <row r="9789" s="67" customFormat="1" customHeight="1" spans="7:7">
      <c r="G9789" s="262" t="str">
        <f t="shared" si="158"/>
        <v/>
      </c>
    </row>
    <row r="9790" s="67" customFormat="1" customHeight="1" spans="7:7">
      <c r="G9790" s="262" t="str">
        <f t="shared" si="158"/>
        <v/>
      </c>
    </row>
    <row r="9791" s="67" customFormat="1" customHeight="1" spans="7:7">
      <c r="G9791" s="262" t="str">
        <f t="shared" si="158"/>
        <v/>
      </c>
    </row>
    <row r="9792" s="67" customFormat="1" customHeight="1" spans="7:7">
      <c r="G9792" s="262" t="str">
        <f t="shared" si="158"/>
        <v/>
      </c>
    </row>
    <row r="9793" s="67" customFormat="1" customHeight="1" spans="7:7">
      <c r="G9793" s="262" t="str">
        <f t="shared" si="158"/>
        <v/>
      </c>
    </row>
    <row r="9794" s="67" customFormat="1" customHeight="1" spans="7:7">
      <c r="G9794" s="262" t="str">
        <f t="shared" ref="G9794:G9857" si="159">IF(H9794="","",IF(H9794=I9794,H9794,_xlfn.CONCAT(H9794,"-",I9794)))</f>
        <v/>
      </c>
    </row>
    <row r="9795" s="67" customFormat="1" customHeight="1" spans="7:7">
      <c r="G9795" s="262" t="str">
        <f t="shared" si="159"/>
        <v/>
      </c>
    </row>
    <row r="9796" s="67" customFormat="1" customHeight="1" spans="7:7">
      <c r="G9796" s="262" t="str">
        <f t="shared" si="159"/>
        <v/>
      </c>
    </row>
    <row r="9797" s="67" customFormat="1" customHeight="1" spans="7:7">
      <c r="G9797" s="262" t="str">
        <f t="shared" si="159"/>
        <v/>
      </c>
    </row>
    <row r="9798" s="67" customFormat="1" customHeight="1" spans="7:7">
      <c r="G9798" s="262" t="str">
        <f t="shared" si="159"/>
        <v/>
      </c>
    </row>
    <row r="9799" s="67" customFormat="1" customHeight="1" spans="7:7">
      <c r="G9799" s="262" t="str">
        <f t="shared" si="159"/>
        <v/>
      </c>
    </row>
    <row r="9800" s="67" customFormat="1" customHeight="1" spans="7:7">
      <c r="G9800" s="262" t="str">
        <f t="shared" si="159"/>
        <v/>
      </c>
    </row>
    <row r="9801" s="67" customFormat="1" customHeight="1" spans="7:7">
      <c r="G9801" s="262" t="str">
        <f t="shared" si="159"/>
        <v/>
      </c>
    </row>
    <row r="9802" s="67" customFormat="1" customHeight="1" spans="7:7">
      <c r="G9802" s="262" t="str">
        <f t="shared" si="159"/>
        <v/>
      </c>
    </row>
    <row r="9803" s="67" customFormat="1" customHeight="1" spans="7:7">
      <c r="G9803" s="262" t="str">
        <f t="shared" si="159"/>
        <v/>
      </c>
    </row>
    <row r="9804" s="67" customFormat="1" customHeight="1" spans="7:7">
      <c r="G9804" s="262" t="str">
        <f t="shared" si="159"/>
        <v/>
      </c>
    </row>
    <row r="9805" s="67" customFormat="1" customHeight="1" spans="7:7">
      <c r="G9805" s="262" t="str">
        <f t="shared" si="159"/>
        <v/>
      </c>
    </row>
    <row r="9806" s="67" customFormat="1" customHeight="1" spans="7:7">
      <c r="G9806" s="262" t="str">
        <f t="shared" si="159"/>
        <v/>
      </c>
    </row>
    <row r="9807" s="67" customFormat="1" customHeight="1" spans="7:7">
      <c r="G9807" s="262" t="str">
        <f t="shared" si="159"/>
        <v/>
      </c>
    </row>
    <row r="9808" s="67" customFormat="1" customHeight="1" spans="7:7">
      <c r="G9808" s="262" t="str">
        <f t="shared" si="159"/>
        <v/>
      </c>
    </row>
    <row r="9809" s="67" customFormat="1" customHeight="1" spans="7:7">
      <c r="G9809" s="262" t="str">
        <f t="shared" si="159"/>
        <v/>
      </c>
    </row>
    <row r="9810" s="67" customFormat="1" customHeight="1" spans="7:7">
      <c r="G9810" s="262" t="str">
        <f t="shared" si="159"/>
        <v/>
      </c>
    </row>
    <row r="9811" s="67" customFormat="1" customHeight="1" spans="7:7">
      <c r="G9811" s="262" t="str">
        <f t="shared" si="159"/>
        <v/>
      </c>
    </row>
    <row r="9812" s="67" customFormat="1" customHeight="1" spans="7:7">
      <c r="G9812" s="262" t="str">
        <f t="shared" si="159"/>
        <v/>
      </c>
    </row>
    <row r="9813" s="67" customFormat="1" customHeight="1" spans="7:7">
      <c r="G9813" s="262" t="str">
        <f t="shared" si="159"/>
        <v/>
      </c>
    </row>
    <row r="9814" s="67" customFormat="1" customHeight="1" spans="7:7">
      <c r="G9814" s="262" t="str">
        <f t="shared" si="159"/>
        <v/>
      </c>
    </row>
    <row r="9815" s="67" customFormat="1" customHeight="1" spans="7:7">
      <c r="G9815" s="262" t="str">
        <f t="shared" si="159"/>
        <v/>
      </c>
    </row>
    <row r="9816" s="67" customFormat="1" customHeight="1" spans="7:7">
      <c r="G9816" s="262" t="str">
        <f t="shared" si="159"/>
        <v/>
      </c>
    </row>
    <row r="9817" s="67" customFormat="1" customHeight="1" spans="7:7">
      <c r="G9817" s="262" t="str">
        <f t="shared" si="159"/>
        <v/>
      </c>
    </row>
    <row r="9818" s="67" customFormat="1" customHeight="1" spans="7:7">
      <c r="G9818" s="262" t="str">
        <f t="shared" si="159"/>
        <v/>
      </c>
    </row>
    <row r="9819" s="67" customFormat="1" customHeight="1" spans="7:7">
      <c r="G9819" s="262" t="str">
        <f t="shared" si="159"/>
        <v/>
      </c>
    </row>
    <row r="9820" s="67" customFormat="1" customHeight="1" spans="7:7">
      <c r="G9820" s="262" t="str">
        <f t="shared" si="159"/>
        <v/>
      </c>
    </row>
    <row r="9821" s="67" customFormat="1" customHeight="1" spans="7:7">
      <c r="G9821" s="262" t="str">
        <f t="shared" si="159"/>
        <v/>
      </c>
    </row>
    <row r="9822" s="67" customFormat="1" customHeight="1" spans="7:7">
      <c r="G9822" s="262" t="str">
        <f t="shared" si="159"/>
        <v/>
      </c>
    </row>
    <row r="9823" s="67" customFormat="1" customHeight="1" spans="7:7">
      <c r="G9823" s="262" t="str">
        <f t="shared" si="159"/>
        <v/>
      </c>
    </row>
    <row r="9824" s="67" customFormat="1" customHeight="1" spans="7:7">
      <c r="G9824" s="262" t="str">
        <f t="shared" si="159"/>
        <v/>
      </c>
    </row>
    <row r="9825" s="67" customFormat="1" customHeight="1" spans="7:7">
      <c r="G9825" s="262" t="str">
        <f t="shared" si="159"/>
        <v/>
      </c>
    </row>
    <row r="9826" s="67" customFormat="1" customHeight="1" spans="7:7">
      <c r="G9826" s="262" t="str">
        <f t="shared" si="159"/>
        <v/>
      </c>
    </row>
    <row r="9827" s="67" customFormat="1" customHeight="1" spans="7:7">
      <c r="G9827" s="262" t="str">
        <f t="shared" si="159"/>
        <v/>
      </c>
    </row>
    <row r="9828" s="67" customFormat="1" customHeight="1" spans="7:7">
      <c r="G9828" s="262" t="str">
        <f t="shared" si="159"/>
        <v/>
      </c>
    </row>
    <row r="9829" s="67" customFormat="1" customHeight="1" spans="7:7">
      <c r="G9829" s="262" t="str">
        <f t="shared" si="159"/>
        <v/>
      </c>
    </row>
    <row r="9830" s="67" customFormat="1" customHeight="1" spans="7:7">
      <c r="G9830" s="262" t="str">
        <f t="shared" si="159"/>
        <v/>
      </c>
    </row>
    <row r="9831" s="67" customFormat="1" customHeight="1" spans="7:7">
      <c r="G9831" s="262" t="str">
        <f t="shared" si="159"/>
        <v/>
      </c>
    </row>
    <row r="9832" s="67" customFormat="1" customHeight="1" spans="7:7">
      <c r="G9832" s="262" t="str">
        <f t="shared" si="159"/>
        <v/>
      </c>
    </row>
    <row r="9833" s="67" customFormat="1" customHeight="1" spans="7:7">
      <c r="G9833" s="262" t="str">
        <f t="shared" si="159"/>
        <v/>
      </c>
    </row>
    <row r="9834" s="67" customFormat="1" customHeight="1" spans="7:7">
      <c r="G9834" s="262" t="str">
        <f t="shared" si="159"/>
        <v/>
      </c>
    </row>
    <row r="9835" s="67" customFormat="1" customHeight="1" spans="7:7">
      <c r="G9835" s="262" t="str">
        <f t="shared" si="159"/>
        <v/>
      </c>
    </row>
    <row r="9836" s="67" customFormat="1" customHeight="1" spans="7:7">
      <c r="G9836" s="262" t="str">
        <f t="shared" si="159"/>
        <v/>
      </c>
    </row>
    <row r="9837" s="67" customFormat="1" customHeight="1" spans="7:7">
      <c r="G9837" s="262" t="str">
        <f t="shared" si="159"/>
        <v/>
      </c>
    </row>
    <row r="9838" s="67" customFormat="1" customHeight="1" spans="7:7">
      <c r="G9838" s="262" t="str">
        <f t="shared" si="159"/>
        <v/>
      </c>
    </row>
    <row r="9839" s="67" customFormat="1" customHeight="1" spans="7:7">
      <c r="G9839" s="262" t="str">
        <f t="shared" si="159"/>
        <v/>
      </c>
    </row>
    <row r="9840" s="67" customFormat="1" customHeight="1" spans="7:7">
      <c r="G9840" s="262" t="str">
        <f t="shared" si="159"/>
        <v/>
      </c>
    </row>
    <row r="9841" s="67" customFormat="1" customHeight="1" spans="7:7">
      <c r="G9841" s="262" t="str">
        <f t="shared" si="159"/>
        <v/>
      </c>
    </row>
    <row r="9842" s="67" customFormat="1" customHeight="1" spans="7:7">
      <c r="G9842" s="262" t="str">
        <f t="shared" si="159"/>
        <v/>
      </c>
    </row>
    <row r="9843" s="67" customFormat="1" customHeight="1" spans="7:7">
      <c r="G9843" s="262" t="str">
        <f t="shared" si="159"/>
        <v/>
      </c>
    </row>
    <row r="9844" s="67" customFormat="1" customHeight="1" spans="7:7">
      <c r="G9844" s="262" t="str">
        <f t="shared" si="159"/>
        <v/>
      </c>
    </row>
    <row r="9845" s="67" customFormat="1" customHeight="1" spans="7:7">
      <c r="G9845" s="262" t="str">
        <f t="shared" si="159"/>
        <v/>
      </c>
    </row>
    <row r="9846" s="67" customFormat="1" customHeight="1" spans="7:7">
      <c r="G9846" s="262" t="str">
        <f t="shared" si="159"/>
        <v/>
      </c>
    </row>
    <row r="9847" s="67" customFormat="1" customHeight="1" spans="7:7">
      <c r="G9847" s="262" t="str">
        <f t="shared" si="159"/>
        <v/>
      </c>
    </row>
    <row r="9848" s="67" customFormat="1" customHeight="1" spans="7:7">
      <c r="G9848" s="262" t="str">
        <f t="shared" si="159"/>
        <v/>
      </c>
    </row>
    <row r="9849" s="67" customFormat="1" customHeight="1" spans="7:7">
      <c r="G9849" s="262" t="str">
        <f t="shared" si="159"/>
        <v/>
      </c>
    </row>
    <row r="9850" s="67" customFormat="1" customHeight="1" spans="7:7">
      <c r="G9850" s="262" t="str">
        <f t="shared" si="159"/>
        <v/>
      </c>
    </row>
    <row r="9851" s="67" customFormat="1" customHeight="1" spans="7:7">
      <c r="G9851" s="262" t="str">
        <f t="shared" si="159"/>
        <v/>
      </c>
    </row>
    <row r="9852" s="67" customFormat="1" customHeight="1" spans="7:7">
      <c r="G9852" s="262" t="str">
        <f t="shared" si="159"/>
        <v/>
      </c>
    </row>
    <row r="9853" s="67" customFormat="1" customHeight="1" spans="7:7">
      <c r="G9853" s="262" t="str">
        <f t="shared" si="159"/>
        <v/>
      </c>
    </row>
    <row r="9854" s="67" customFormat="1" customHeight="1" spans="7:7">
      <c r="G9854" s="262" t="str">
        <f t="shared" si="159"/>
        <v/>
      </c>
    </row>
    <row r="9855" s="67" customFormat="1" customHeight="1" spans="7:7">
      <c r="G9855" s="262" t="str">
        <f t="shared" si="159"/>
        <v/>
      </c>
    </row>
    <row r="9856" s="67" customFormat="1" customHeight="1" spans="7:7">
      <c r="G9856" s="262" t="str">
        <f t="shared" si="159"/>
        <v/>
      </c>
    </row>
    <row r="9857" s="67" customFormat="1" customHeight="1" spans="7:7">
      <c r="G9857" s="262" t="str">
        <f t="shared" si="159"/>
        <v/>
      </c>
    </row>
    <row r="9858" s="67" customFormat="1" customHeight="1" spans="7:7">
      <c r="G9858" s="262" t="str">
        <f t="shared" ref="G9858:G9921" si="160">IF(H9858="","",IF(H9858=I9858,H9858,_xlfn.CONCAT(H9858,"-",I9858)))</f>
        <v/>
      </c>
    </row>
    <row r="9859" s="67" customFormat="1" customHeight="1" spans="7:7">
      <c r="G9859" s="262" t="str">
        <f t="shared" si="160"/>
        <v/>
      </c>
    </row>
    <row r="9860" s="67" customFormat="1" customHeight="1" spans="7:7">
      <c r="G9860" s="262" t="str">
        <f t="shared" si="160"/>
        <v/>
      </c>
    </row>
    <row r="9861" s="67" customFormat="1" customHeight="1" spans="7:7">
      <c r="G9861" s="262" t="str">
        <f t="shared" si="160"/>
        <v/>
      </c>
    </row>
    <row r="9862" s="67" customFormat="1" customHeight="1" spans="7:7">
      <c r="G9862" s="262" t="str">
        <f t="shared" si="160"/>
        <v/>
      </c>
    </row>
    <row r="9863" s="67" customFormat="1" customHeight="1" spans="7:7">
      <c r="G9863" s="262" t="str">
        <f t="shared" si="160"/>
        <v/>
      </c>
    </row>
    <row r="9864" s="67" customFormat="1" customHeight="1" spans="7:7">
      <c r="G9864" s="262" t="str">
        <f t="shared" si="160"/>
        <v/>
      </c>
    </row>
    <row r="9865" s="67" customFormat="1" customHeight="1" spans="7:7">
      <c r="G9865" s="262" t="str">
        <f t="shared" si="160"/>
        <v/>
      </c>
    </row>
    <row r="9866" s="67" customFormat="1" customHeight="1" spans="7:7">
      <c r="G9866" s="262" t="str">
        <f t="shared" si="160"/>
        <v/>
      </c>
    </row>
    <row r="9867" s="67" customFormat="1" customHeight="1" spans="7:7">
      <c r="G9867" s="262" t="str">
        <f t="shared" si="160"/>
        <v/>
      </c>
    </row>
    <row r="9868" s="67" customFormat="1" customHeight="1" spans="7:7">
      <c r="G9868" s="262" t="str">
        <f t="shared" si="160"/>
        <v/>
      </c>
    </row>
    <row r="9869" s="67" customFormat="1" customHeight="1" spans="7:7">
      <c r="G9869" s="262" t="str">
        <f t="shared" si="160"/>
        <v/>
      </c>
    </row>
    <row r="9870" s="67" customFormat="1" customHeight="1" spans="7:7">
      <c r="G9870" s="262" t="str">
        <f t="shared" si="160"/>
        <v/>
      </c>
    </row>
    <row r="9871" s="67" customFormat="1" customHeight="1" spans="7:7">
      <c r="G9871" s="262" t="str">
        <f t="shared" si="160"/>
        <v/>
      </c>
    </row>
    <row r="9872" s="67" customFormat="1" customHeight="1" spans="7:7">
      <c r="G9872" s="262" t="str">
        <f t="shared" si="160"/>
        <v/>
      </c>
    </row>
    <row r="9873" s="67" customFormat="1" customHeight="1" spans="7:7">
      <c r="G9873" s="262" t="str">
        <f t="shared" si="160"/>
        <v/>
      </c>
    </row>
    <row r="9874" s="67" customFormat="1" customHeight="1" spans="7:7">
      <c r="G9874" s="262" t="str">
        <f t="shared" si="160"/>
        <v/>
      </c>
    </row>
    <row r="9875" s="67" customFormat="1" customHeight="1" spans="7:7">
      <c r="G9875" s="262" t="str">
        <f t="shared" si="160"/>
        <v/>
      </c>
    </row>
    <row r="9876" s="67" customFormat="1" customHeight="1" spans="7:7">
      <c r="G9876" s="262" t="str">
        <f t="shared" si="160"/>
        <v/>
      </c>
    </row>
    <row r="9877" s="67" customFormat="1" customHeight="1" spans="7:7">
      <c r="G9877" s="262" t="str">
        <f t="shared" si="160"/>
        <v/>
      </c>
    </row>
    <row r="9878" s="67" customFormat="1" customHeight="1" spans="7:7">
      <c r="G9878" s="262" t="str">
        <f t="shared" si="160"/>
        <v/>
      </c>
    </row>
    <row r="9879" s="67" customFormat="1" customHeight="1" spans="7:7">
      <c r="G9879" s="262" t="str">
        <f t="shared" si="160"/>
        <v/>
      </c>
    </row>
    <row r="9880" s="67" customFormat="1" customHeight="1" spans="7:7">
      <c r="G9880" s="262" t="str">
        <f t="shared" si="160"/>
        <v/>
      </c>
    </row>
    <row r="9881" s="67" customFormat="1" customHeight="1" spans="7:7">
      <c r="G9881" s="262" t="str">
        <f t="shared" si="160"/>
        <v/>
      </c>
    </row>
    <row r="9882" s="67" customFormat="1" customHeight="1" spans="7:7">
      <c r="G9882" s="262" t="str">
        <f t="shared" si="160"/>
        <v/>
      </c>
    </row>
    <row r="9883" s="67" customFormat="1" customHeight="1" spans="7:7">
      <c r="G9883" s="262" t="str">
        <f t="shared" si="160"/>
        <v/>
      </c>
    </row>
    <row r="9884" s="67" customFormat="1" customHeight="1" spans="7:7">
      <c r="G9884" s="262" t="str">
        <f t="shared" si="160"/>
        <v/>
      </c>
    </row>
    <row r="9885" s="67" customFormat="1" customHeight="1" spans="7:7">
      <c r="G9885" s="262" t="str">
        <f t="shared" si="160"/>
        <v/>
      </c>
    </row>
    <row r="9886" s="67" customFormat="1" customHeight="1" spans="7:7">
      <c r="G9886" s="262" t="str">
        <f t="shared" si="160"/>
        <v/>
      </c>
    </row>
    <row r="9887" s="67" customFormat="1" customHeight="1" spans="7:7">
      <c r="G9887" s="262" t="str">
        <f t="shared" si="160"/>
        <v/>
      </c>
    </row>
    <row r="9888" s="67" customFormat="1" customHeight="1" spans="7:7">
      <c r="G9888" s="262" t="str">
        <f t="shared" si="160"/>
        <v/>
      </c>
    </row>
    <row r="9889" s="67" customFormat="1" customHeight="1" spans="7:7">
      <c r="G9889" s="262" t="str">
        <f t="shared" si="160"/>
        <v/>
      </c>
    </row>
    <row r="9890" s="67" customFormat="1" customHeight="1" spans="7:7">
      <c r="G9890" s="262" t="str">
        <f t="shared" si="160"/>
        <v/>
      </c>
    </row>
    <row r="9891" s="67" customFormat="1" customHeight="1" spans="7:7">
      <c r="G9891" s="262" t="str">
        <f t="shared" si="160"/>
        <v/>
      </c>
    </row>
    <row r="9892" s="67" customFormat="1" customHeight="1" spans="7:7">
      <c r="G9892" s="262" t="str">
        <f t="shared" si="160"/>
        <v/>
      </c>
    </row>
    <row r="9893" s="67" customFormat="1" customHeight="1" spans="7:7">
      <c r="G9893" s="262" t="str">
        <f t="shared" si="160"/>
        <v/>
      </c>
    </row>
    <row r="9894" s="67" customFormat="1" customHeight="1" spans="7:7">
      <c r="G9894" s="262" t="str">
        <f t="shared" si="160"/>
        <v/>
      </c>
    </row>
    <row r="9895" s="67" customFormat="1" customHeight="1" spans="7:7">
      <c r="G9895" s="262" t="str">
        <f t="shared" si="160"/>
        <v/>
      </c>
    </row>
    <row r="9896" s="67" customFormat="1" customHeight="1" spans="7:7">
      <c r="G9896" s="262" t="str">
        <f t="shared" si="160"/>
        <v/>
      </c>
    </row>
    <row r="9897" s="67" customFormat="1" customHeight="1" spans="7:7">
      <c r="G9897" s="262" t="str">
        <f t="shared" si="160"/>
        <v/>
      </c>
    </row>
    <row r="9898" s="67" customFormat="1" customHeight="1" spans="7:7">
      <c r="G9898" s="262" t="str">
        <f t="shared" si="160"/>
        <v/>
      </c>
    </row>
    <row r="9899" s="67" customFormat="1" customHeight="1" spans="7:7">
      <c r="G9899" s="262" t="str">
        <f t="shared" si="160"/>
        <v/>
      </c>
    </row>
    <row r="9900" s="67" customFormat="1" customHeight="1" spans="7:7">
      <c r="G9900" s="262" t="str">
        <f t="shared" si="160"/>
        <v/>
      </c>
    </row>
    <row r="9901" s="67" customFormat="1" customHeight="1" spans="7:7">
      <c r="G9901" s="262" t="str">
        <f t="shared" si="160"/>
        <v/>
      </c>
    </row>
    <row r="9902" s="67" customFormat="1" customHeight="1" spans="7:7">
      <c r="G9902" s="262" t="str">
        <f t="shared" si="160"/>
        <v/>
      </c>
    </row>
    <row r="9903" s="67" customFormat="1" customHeight="1" spans="7:7">
      <c r="G9903" s="262" t="str">
        <f t="shared" si="160"/>
        <v/>
      </c>
    </row>
    <row r="9904" s="67" customFormat="1" customHeight="1" spans="7:7">
      <c r="G9904" s="262" t="str">
        <f t="shared" si="160"/>
        <v/>
      </c>
    </row>
    <row r="9905" s="67" customFormat="1" customHeight="1" spans="7:7">
      <c r="G9905" s="262" t="str">
        <f t="shared" si="160"/>
        <v/>
      </c>
    </row>
    <row r="9906" s="67" customFormat="1" customHeight="1" spans="7:7">
      <c r="G9906" s="262" t="str">
        <f t="shared" si="160"/>
        <v/>
      </c>
    </row>
    <row r="9907" s="67" customFormat="1" customHeight="1" spans="7:7">
      <c r="G9907" s="262" t="str">
        <f t="shared" si="160"/>
        <v/>
      </c>
    </row>
    <row r="9908" s="67" customFormat="1" customHeight="1" spans="7:7">
      <c r="G9908" s="262" t="str">
        <f t="shared" si="160"/>
        <v/>
      </c>
    </row>
    <row r="9909" s="67" customFormat="1" customHeight="1" spans="7:7">
      <c r="G9909" s="262" t="str">
        <f t="shared" si="160"/>
        <v/>
      </c>
    </row>
    <row r="9910" s="67" customFormat="1" customHeight="1" spans="7:7">
      <c r="G9910" s="262" t="str">
        <f t="shared" si="160"/>
        <v/>
      </c>
    </row>
    <row r="9911" s="67" customFormat="1" customHeight="1" spans="7:7">
      <c r="G9911" s="262" t="str">
        <f t="shared" si="160"/>
        <v/>
      </c>
    </row>
    <row r="9912" s="67" customFormat="1" customHeight="1" spans="7:7">
      <c r="G9912" s="262" t="str">
        <f t="shared" si="160"/>
        <v/>
      </c>
    </row>
    <row r="9913" s="67" customFormat="1" customHeight="1" spans="7:7">
      <c r="G9913" s="262" t="str">
        <f t="shared" si="160"/>
        <v/>
      </c>
    </row>
    <row r="9914" s="67" customFormat="1" customHeight="1" spans="7:7">
      <c r="G9914" s="262" t="str">
        <f t="shared" si="160"/>
        <v/>
      </c>
    </row>
    <row r="9915" s="67" customFormat="1" customHeight="1" spans="7:7">
      <c r="G9915" s="262" t="str">
        <f t="shared" si="160"/>
        <v/>
      </c>
    </row>
    <row r="9916" s="67" customFormat="1" customHeight="1" spans="7:7">
      <c r="G9916" s="262" t="str">
        <f t="shared" si="160"/>
        <v/>
      </c>
    </row>
    <row r="9917" s="67" customFormat="1" customHeight="1" spans="7:7">
      <c r="G9917" s="262" t="str">
        <f t="shared" si="160"/>
        <v/>
      </c>
    </row>
    <row r="9918" s="67" customFormat="1" customHeight="1" spans="7:7">
      <c r="G9918" s="262" t="str">
        <f t="shared" si="160"/>
        <v/>
      </c>
    </row>
    <row r="9919" s="67" customFormat="1" customHeight="1" spans="7:7">
      <c r="G9919" s="262" t="str">
        <f t="shared" si="160"/>
        <v/>
      </c>
    </row>
    <row r="9920" s="67" customFormat="1" customHeight="1" spans="7:7">
      <c r="G9920" s="262" t="str">
        <f t="shared" si="160"/>
        <v/>
      </c>
    </row>
    <row r="9921" s="67" customFormat="1" customHeight="1" spans="7:7">
      <c r="G9921" s="262" t="str">
        <f t="shared" si="160"/>
        <v/>
      </c>
    </row>
    <row r="9922" s="67" customFormat="1" customHeight="1" spans="7:7">
      <c r="G9922" s="262" t="str">
        <f t="shared" ref="G9922:G9985" si="161">IF(H9922="","",IF(H9922=I9922,H9922,_xlfn.CONCAT(H9922,"-",I9922)))</f>
        <v/>
      </c>
    </row>
    <row r="9923" s="67" customFormat="1" customHeight="1" spans="7:7">
      <c r="G9923" s="262" t="str">
        <f t="shared" si="161"/>
        <v/>
      </c>
    </row>
    <row r="9924" s="67" customFormat="1" customHeight="1" spans="7:7">
      <c r="G9924" s="262" t="str">
        <f t="shared" si="161"/>
        <v/>
      </c>
    </row>
    <row r="9925" s="67" customFormat="1" customHeight="1" spans="7:7">
      <c r="G9925" s="262" t="str">
        <f t="shared" si="161"/>
        <v/>
      </c>
    </row>
    <row r="9926" s="67" customFormat="1" customHeight="1" spans="7:7">
      <c r="G9926" s="262" t="str">
        <f t="shared" si="161"/>
        <v/>
      </c>
    </row>
    <row r="9927" s="67" customFormat="1" customHeight="1" spans="7:7">
      <c r="G9927" s="262" t="str">
        <f t="shared" si="161"/>
        <v/>
      </c>
    </row>
    <row r="9928" s="67" customFormat="1" customHeight="1" spans="7:7">
      <c r="G9928" s="262" t="str">
        <f t="shared" si="161"/>
        <v/>
      </c>
    </row>
    <row r="9929" s="67" customFormat="1" customHeight="1" spans="7:7">
      <c r="G9929" s="262" t="str">
        <f t="shared" si="161"/>
        <v/>
      </c>
    </row>
    <row r="9930" s="67" customFormat="1" customHeight="1" spans="7:7">
      <c r="G9930" s="262" t="str">
        <f t="shared" si="161"/>
        <v/>
      </c>
    </row>
    <row r="9931" s="67" customFormat="1" customHeight="1" spans="7:7">
      <c r="G9931" s="262" t="str">
        <f t="shared" si="161"/>
        <v/>
      </c>
    </row>
    <row r="9932" s="67" customFormat="1" customHeight="1" spans="7:7">
      <c r="G9932" s="262" t="str">
        <f t="shared" si="161"/>
        <v/>
      </c>
    </row>
    <row r="9933" s="67" customFormat="1" customHeight="1" spans="7:7">
      <c r="G9933" s="262" t="str">
        <f t="shared" si="161"/>
        <v/>
      </c>
    </row>
    <row r="9934" s="67" customFormat="1" customHeight="1" spans="7:7">
      <c r="G9934" s="262" t="str">
        <f t="shared" si="161"/>
        <v/>
      </c>
    </row>
    <row r="9935" s="67" customFormat="1" customHeight="1" spans="7:7">
      <c r="G9935" s="262" t="str">
        <f t="shared" si="161"/>
        <v/>
      </c>
    </row>
    <row r="9936" s="67" customFormat="1" customHeight="1" spans="7:7">
      <c r="G9936" s="262" t="str">
        <f t="shared" si="161"/>
        <v/>
      </c>
    </row>
    <row r="9937" s="67" customFormat="1" customHeight="1" spans="7:7">
      <c r="G9937" s="262" t="str">
        <f t="shared" si="161"/>
        <v/>
      </c>
    </row>
    <row r="9938" s="67" customFormat="1" customHeight="1" spans="7:7">
      <c r="G9938" s="262" t="str">
        <f t="shared" si="161"/>
        <v/>
      </c>
    </row>
    <row r="9939" s="67" customFormat="1" customHeight="1" spans="7:7">
      <c r="G9939" s="262" t="str">
        <f t="shared" si="161"/>
        <v/>
      </c>
    </row>
    <row r="9940" s="67" customFormat="1" customHeight="1" spans="7:7">
      <c r="G9940" s="262" t="str">
        <f t="shared" si="161"/>
        <v/>
      </c>
    </row>
    <row r="9941" s="67" customFormat="1" customHeight="1" spans="7:7">
      <c r="G9941" s="262" t="str">
        <f t="shared" si="161"/>
        <v/>
      </c>
    </row>
    <row r="9942" s="67" customFormat="1" customHeight="1" spans="7:7">
      <c r="G9942" s="262" t="str">
        <f t="shared" si="161"/>
        <v/>
      </c>
    </row>
    <row r="9943" s="67" customFormat="1" customHeight="1" spans="7:7">
      <c r="G9943" s="262" t="str">
        <f t="shared" si="161"/>
        <v/>
      </c>
    </row>
    <row r="9944" s="67" customFormat="1" customHeight="1" spans="7:7">
      <c r="G9944" s="262" t="str">
        <f t="shared" si="161"/>
        <v/>
      </c>
    </row>
    <row r="9945" s="67" customFormat="1" customHeight="1" spans="7:7">
      <c r="G9945" s="262" t="str">
        <f t="shared" si="161"/>
        <v/>
      </c>
    </row>
    <row r="9946" s="67" customFormat="1" customHeight="1" spans="7:7">
      <c r="G9946" s="262" t="str">
        <f t="shared" si="161"/>
        <v/>
      </c>
    </row>
    <row r="9947" s="67" customFormat="1" customHeight="1" spans="7:7">
      <c r="G9947" s="262" t="str">
        <f t="shared" si="161"/>
        <v/>
      </c>
    </row>
    <row r="9948" s="67" customFormat="1" customHeight="1" spans="7:7">
      <c r="G9948" s="262" t="str">
        <f t="shared" si="161"/>
        <v/>
      </c>
    </row>
    <row r="9949" s="67" customFormat="1" customHeight="1" spans="7:7">
      <c r="G9949" s="262" t="str">
        <f t="shared" si="161"/>
        <v/>
      </c>
    </row>
    <row r="9950" s="67" customFormat="1" customHeight="1" spans="7:7">
      <c r="G9950" s="262" t="str">
        <f t="shared" si="161"/>
        <v/>
      </c>
    </row>
    <row r="9951" s="67" customFormat="1" customHeight="1" spans="7:7">
      <c r="G9951" s="262" t="str">
        <f t="shared" si="161"/>
        <v/>
      </c>
    </row>
    <row r="9952" s="67" customFormat="1" customHeight="1" spans="7:7">
      <c r="G9952" s="262" t="str">
        <f t="shared" si="161"/>
        <v/>
      </c>
    </row>
    <row r="9953" s="67" customFormat="1" customHeight="1" spans="7:7">
      <c r="G9953" s="262" t="str">
        <f t="shared" si="161"/>
        <v/>
      </c>
    </row>
    <row r="9954" s="67" customFormat="1" customHeight="1" spans="7:7">
      <c r="G9954" s="262" t="str">
        <f t="shared" si="161"/>
        <v/>
      </c>
    </row>
    <row r="9955" s="67" customFormat="1" customHeight="1" spans="7:7">
      <c r="G9955" s="262" t="str">
        <f t="shared" si="161"/>
        <v/>
      </c>
    </row>
    <row r="9956" s="67" customFormat="1" customHeight="1" spans="7:7">
      <c r="G9956" s="262" t="str">
        <f t="shared" si="161"/>
        <v/>
      </c>
    </row>
    <row r="9957" s="67" customFormat="1" customHeight="1" spans="7:7">
      <c r="G9957" s="262" t="str">
        <f t="shared" si="161"/>
        <v/>
      </c>
    </row>
    <row r="9958" s="67" customFormat="1" customHeight="1" spans="7:7">
      <c r="G9958" s="262" t="str">
        <f t="shared" si="161"/>
        <v/>
      </c>
    </row>
    <row r="9959" s="67" customFormat="1" customHeight="1" spans="7:7">
      <c r="G9959" s="262" t="str">
        <f t="shared" si="161"/>
        <v/>
      </c>
    </row>
    <row r="9960" s="67" customFormat="1" customHeight="1" spans="7:7">
      <c r="G9960" s="262" t="str">
        <f t="shared" si="161"/>
        <v/>
      </c>
    </row>
    <row r="9961" s="67" customFormat="1" customHeight="1" spans="7:7">
      <c r="G9961" s="262" t="str">
        <f t="shared" si="161"/>
        <v/>
      </c>
    </row>
    <row r="9962" s="67" customFormat="1" customHeight="1" spans="7:7">
      <c r="G9962" s="262" t="str">
        <f t="shared" si="161"/>
        <v/>
      </c>
    </row>
    <row r="9963" s="67" customFormat="1" customHeight="1" spans="7:7">
      <c r="G9963" s="262" t="str">
        <f t="shared" si="161"/>
        <v/>
      </c>
    </row>
    <row r="9964" s="67" customFormat="1" customHeight="1" spans="7:7">
      <c r="G9964" s="262" t="str">
        <f t="shared" si="161"/>
        <v/>
      </c>
    </row>
    <row r="9965" s="67" customFormat="1" customHeight="1" spans="7:7">
      <c r="G9965" s="262" t="str">
        <f t="shared" si="161"/>
        <v/>
      </c>
    </row>
    <row r="9966" s="67" customFormat="1" customHeight="1" spans="7:7">
      <c r="G9966" s="262" t="str">
        <f t="shared" si="161"/>
        <v/>
      </c>
    </row>
    <row r="9967" s="67" customFormat="1" customHeight="1" spans="7:7">
      <c r="G9967" s="262" t="str">
        <f t="shared" si="161"/>
        <v/>
      </c>
    </row>
    <row r="9968" s="67" customFormat="1" customHeight="1" spans="7:7">
      <c r="G9968" s="262" t="str">
        <f t="shared" si="161"/>
        <v/>
      </c>
    </row>
    <row r="9969" s="67" customFormat="1" customHeight="1" spans="7:7">
      <c r="G9969" s="262" t="str">
        <f t="shared" si="161"/>
        <v/>
      </c>
    </row>
    <row r="9970" s="67" customFormat="1" customHeight="1" spans="7:7">
      <c r="G9970" s="262" t="str">
        <f t="shared" si="161"/>
        <v/>
      </c>
    </row>
    <row r="9971" s="67" customFormat="1" customHeight="1" spans="7:7">
      <c r="G9971" s="262" t="str">
        <f t="shared" si="161"/>
        <v/>
      </c>
    </row>
    <row r="9972" s="67" customFormat="1" customHeight="1" spans="7:7">
      <c r="G9972" s="262" t="str">
        <f t="shared" si="161"/>
        <v/>
      </c>
    </row>
    <row r="9973" s="67" customFormat="1" customHeight="1" spans="7:7">
      <c r="G9973" s="262" t="str">
        <f t="shared" si="161"/>
        <v/>
      </c>
    </row>
    <row r="9974" s="67" customFormat="1" customHeight="1" spans="7:7">
      <c r="G9974" s="262" t="str">
        <f t="shared" si="161"/>
        <v/>
      </c>
    </row>
    <row r="9975" s="67" customFormat="1" customHeight="1" spans="7:7">
      <c r="G9975" s="262" t="str">
        <f t="shared" si="161"/>
        <v/>
      </c>
    </row>
    <row r="9976" s="67" customFormat="1" customHeight="1" spans="7:7">
      <c r="G9976" s="262" t="str">
        <f t="shared" si="161"/>
        <v/>
      </c>
    </row>
    <row r="9977" s="67" customFormat="1" customHeight="1" spans="7:7">
      <c r="G9977" s="262" t="str">
        <f t="shared" si="161"/>
        <v/>
      </c>
    </row>
    <row r="9978" s="67" customFormat="1" customHeight="1" spans="7:7">
      <c r="G9978" s="262" t="str">
        <f t="shared" si="161"/>
        <v/>
      </c>
    </row>
    <row r="9979" s="67" customFormat="1" customHeight="1" spans="7:7">
      <c r="G9979" s="262" t="str">
        <f t="shared" si="161"/>
        <v/>
      </c>
    </row>
    <row r="9980" s="67" customFormat="1" customHeight="1" spans="7:7">
      <c r="G9980" s="262" t="str">
        <f t="shared" si="161"/>
        <v/>
      </c>
    </row>
    <row r="9981" s="67" customFormat="1" customHeight="1" spans="7:7">
      <c r="G9981" s="262" t="str">
        <f t="shared" si="161"/>
        <v/>
      </c>
    </row>
    <row r="9982" s="67" customFormat="1" customHeight="1" spans="7:7">
      <c r="G9982" s="262" t="str">
        <f t="shared" si="161"/>
        <v/>
      </c>
    </row>
    <row r="9983" s="67" customFormat="1" customHeight="1" spans="7:7">
      <c r="G9983" s="262" t="str">
        <f t="shared" si="161"/>
        <v/>
      </c>
    </row>
    <row r="9984" s="67" customFormat="1" customHeight="1" spans="7:7">
      <c r="G9984" s="262" t="str">
        <f t="shared" si="161"/>
        <v/>
      </c>
    </row>
    <row r="9985" s="67" customFormat="1" customHeight="1" spans="7:7">
      <c r="G9985" s="262" t="str">
        <f t="shared" si="161"/>
        <v/>
      </c>
    </row>
    <row r="9986" s="67" customFormat="1" customHeight="1" spans="7:7">
      <c r="G9986" s="262" t="str">
        <f t="shared" ref="G9986:G10000" si="162">IF(H9986="","",IF(H9986=I9986,H9986,_xlfn.CONCAT(H9986,"-",I9986)))</f>
        <v/>
      </c>
    </row>
    <row r="9987" s="67" customFormat="1" customHeight="1" spans="7:7">
      <c r="G9987" s="262" t="str">
        <f t="shared" si="162"/>
        <v/>
      </c>
    </row>
    <row r="9988" s="67" customFormat="1" customHeight="1" spans="7:7">
      <c r="G9988" s="262" t="str">
        <f t="shared" si="162"/>
        <v/>
      </c>
    </row>
    <row r="9989" s="67" customFormat="1" customHeight="1" spans="7:7">
      <c r="G9989" s="262" t="str">
        <f t="shared" si="162"/>
        <v/>
      </c>
    </row>
    <row r="9990" s="67" customFormat="1" customHeight="1" spans="7:7">
      <c r="G9990" s="262" t="str">
        <f t="shared" si="162"/>
        <v/>
      </c>
    </row>
    <row r="9991" s="67" customFormat="1" customHeight="1" spans="7:7">
      <c r="G9991" s="262" t="str">
        <f t="shared" si="162"/>
        <v/>
      </c>
    </row>
    <row r="9992" s="67" customFormat="1" customHeight="1" spans="7:7">
      <c r="G9992" s="262" t="str">
        <f t="shared" si="162"/>
        <v/>
      </c>
    </row>
    <row r="9993" s="67" customFormat="1" customHeight="1" spans="7:7">
      <c r="G9993" s="262" t="str">
        <f t="shared" si="162"/>
        <v/>
      </c>
    </row>
    <row r="9994" s="67" customFormat="1" customHeight="1" spans="7:7">
      <c r="G9994" s="262" t="str">
        <f t="shared" si="162"/>
        <v/>
      </c>
    </row>
    <row r="9995" s="67" customFormat="1" customHeight="1" spans="7:7">
      <c r="G9995" s="262" t="str">
        <f t="shared" si="162"/>
        <v/>
      </c>
    </row>
    <row r="9996" s="67" customFormat="1" customHeight="1" spans="7:7">
      <c r="G9996" s="262" t="str">
        <f t="shared" si="162"/>
        <v/>
      </c>
    </row>
    <row r="9997" s="67" customFormat="1" customHeight="1" spans="7:7">
      <c r="G9997" s="262" t="str">
        <f t="shared" si="162"/>
        <v/>
      </c>
    </row>
    <row r="9998" s="67" customFormat="1" customHeight="1" spans="7:7">
      <c r="G9998" s="262" t="str">
        <f t="shared" si="162"/>
        <v/>
      </c>
    </row>
    <row r="9999" s="67" customFormat="1" customHeight="1" spans="7:7">
      <c r="G9999" s="262" t="str">
        <f t="shared" si="162"/>
        <v/>
      </c>
    </row>
    <row r="10000" s="67" customFormat="1" customHeight="1" spans="7:7">
      <c r="G10000" s="262" t="str">
        <f t="shared" si="162"/>
        <v/>
      </c>
    </row>
  </sheetData>
  <dataValidations count="4">
    <dataValidation type="list" allowBlank="1" showInputMessage="1" showErrorMessage="1" sqref="O41">
      <formula1>INDIRECT($D42)</formula1>
    </dataValidation>
    <dataValidation type="list" allowBlank="1" showInputMessage="1" showErrorMessage="1" sqref="O42 O14:O37 O51:O55">
      <formula1>INDIRECT($D14)</formula1>
    </dataValidation>
    <dataValidation type="list" showInputMessage="1" showErrorMessage="1" sqref="N2:N1048576">
      <formula1>主体</formula1>
    </dataValidation>
    <dataValidation type="list" allowBlank="1" showInputMessage="1" showErrorMessage="1" sqref="O43:O50 O56:O64 O77:O10000">
      <formula1>INDIRECT($D52)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9"/>
  <sheetViews>
    <sheetView workbookViewId="0">
      <selection activeCell="AJ13" sqref="AJ13"/>
    </sheetView>
  </sheetViews>
  <sheetFormatPr defaultColWidth="8.83333333333333" defaultRowHeight="23" customHeight="1"/>
  <cols>
    <col min="1" max="1" width="3.5" style="112" customWidth="1"/>
    <col min="2" max="2" width="10.1666666666667" style="112" customWidth="1"/>
    <col min="3" max="3" width="8.33333333333333" style="112" customWidth="1"/>
    <col min="4" max="4" width="13.1666666666667" style="112" customWidth="1"/>
    <col min="5" max="5" width="23.1666666666667" style="112" customWidth="1"/>
    <col min="6" max="6" width="11.1666666666667" style="112" customWidth="1"/>
    <col min="7" max="8" width="13.1666666666667" style="112" hidden="1" customWidth="1"/>
    <col min="9" max="9" width="12.1666666666667" style="112" hidden="1" customWidth="1"/>
    <col min="10" max="10" width="11.1666666666667" style="112" customWidth="1"/>
    <col min="11" max="11" width="26.1666666666667" style="112" hidden="1" customWidth="1"/>
    <col min="12" max="12" width="12.8333333333333" style="112" customWidth="1"/>
    <col min="13" max="13" width="13.3333333333333" style="112" customWidth="1"/>
    <col min="14" max="14" width="31.1666666666667" style="112" customWidth="1"/>
  </cols>
  <sheetData>
    <row r="1" ht="28" customHeight="1" spans="1:14">
      <c r="A1" s="225" t="s">
        <v>0</v>
      </c>
      <c r="B1" s="226" t="s">
        <v>260</v>
      </c>
      <c r="C1" s="227" t="s">
        <v>482</v>
      </c>
      <c r="D1" s="227" t="s">
        <v>483</v>
      </c>
      <c r="E1" s="227" t="s">
        <v>484</v>
      </c>
      <c r="F1" s="228" t="s">
        <v>485</v>
      </c>
      <c r="G1" s="229" t="s">
        <v>486</v>
      </c>
      <c r="H1" s="229" t="s">
        <v>487</v>
      </c>
      <c r="I1" s="244" t="s">
        <v>488</v>
      </c>
      <c r="J1" s="245" t="s">
        <v>262</v>
      </c>
      <c r="K1" s="246" t="s">
        <v>257</v>
      </c>
      <c r="L1" s="247" t="s">
        <v>489</v>
      </c>
      <c r="M1" s="248" t="s">
        <v>490</v>
      </c>
      <c r="N1" s="249"/>
    </row>
    <row r="2" customHeight="1" spans="1:14">
      <c r="A2" s="67"/>
      <c r="B2" s="230" t="str">
        <f t="shared" ref="B2:B65" si="0">IF(D2="","",TEXT(ROW(A1),"账户0000"))</f>
        <v>账户0001</v>
      </c>
      <c r="C2" s="231" t="s">
        <v>220</v>
      </c>
      <c r="D2" s="231" t="s">
        <v>491</v>
      </c>
      <c r="E2" s="351" t="s">
        <v>492</v>
      </c>
      <c r="F2" s="233">
        <v>749805.6</v>
      </c>
      <c r="G2" s="234">
        <f>IF(B2="","",SUMIFS(实收!E:E,实收!T:T,B2))</f>
        <v>0</v>
      </c>
      <c r="H2" s="234" t="e">
        <f>IF(B2="","",SUMIFS(#REF!,#REF!,B2))</f>
        <v>#REF!</v>
      </c>
      <c r="I2" s="250" t="e">
        <f t="shared" ref="I2:I65" si="1">IF(B2="","",G2-H2)</f>
        <v>#REF!</v>
      </c>
      <c r="J2" s="251" t="e">
        <f t="shared" ref="J2:J65" si="2">IF(B2="","",F2+I2)</f>
        <v>#REF!</v>
      </c>
      <c r="K2" s="230" t="str">
        <f t="shared" ref="K2:K65" si="3">IF(B2="","",_xlfn.CONCAT(B2,"-",C2,"-",D2,))</f>
        <v>账户0001-能环-农商丰台支行</v>
      </c>
      <c r="L2" s="252">
        <v>895.02</v>
      </c>
      <c r="M2" s="252" t="e">
        <f t="shared" ref="M2:M17" si="4">J2-L2</f>
        <v>#REF!</v>
      </c>
      <c r="N2" s="67"/>
    </row>
    <row r="3" customHeight="1" spans="1:14">
      <c r="A3" s="67"/>
      <c r="B3" s="230" t="str">
        <f t="shared" si="0"/>
        <v>账户0002</v>
      </c>
      <c r="C3" s="231" t="s">
        <v>220</v>
      </c>
      <c r="D3" s="231" t="s">
        <v>493</v>
      </c>
      <c r="E3" s="232">
        <v>161980674</v>
      </c>
      <c r="F3" s="233">
        <v>716435.81</v>
      </c>
      <c r="G3" s="234">
        <f>IF(B3="","",SUMIFS(实收!E:E,实收!T:T,B3))</f>
        <v>0</v>
      </c>
      <c r="H3" s="234" t="e">
        <f>IF(B3="","",SUMIFS(#REF!,#REF!,B3))</f>
        <v>#REF!</v>
      </c>
      <c r="I3" s="250" t="e">
        <f t="shared" si="1"/>
        <v>#REF!</v>
      </c>
      <c r="J3" s="251" t="e">
        <f t="shared" si="2"/>
        <v>#REF!</v>
      </c>
      <c r="K3" s="230" t="str">
        <f t="shared" si="3"/>
        <v>账户0002-能环-民生西客站支行</v>
      </c>
      <c r="L3" s="252">
        <v>15056.65</v>
      </c>
      <c r="M3" s="252" t="e">
        <f t="shared" si="4"/>
        <v>#REF!</v>
      </c>
      <c r="N3" s="67"/>
    </row>
    <row r="4" customHeight="1" spans="1:14">
      <c r="A4" s="67"/>
      <c r="B4" s="230" t="str">
        <f t="shared" si="0"/>
        <v>账户0003</v>
      </c>
      <c r="C4" s="235" t="s">
        <v>374</v>
      </c>
      <c r="D4" s="235" t="s">
        <v>494</v>
      </c>
      <c r="E4" s="352" t="s">
        <v>495</v>
      </c>
      <c r="F4" s="233">
        <v>4965.51</v>
      </c>
      <c r="G4" s="234">
        <f>IF(B4="","",SUMIFS(实收!E:E,实收!T:T,B4))</f>
        <v>0</v>
      </c>
      <c r="H4" s="234" t="e">
        <f>IF(B4="","",SUMIFS(#REF!,#REF!,B4))</f>
        <v>#REF!</v>
      </c>
      <c r="I4" s="250" t="e">
        <f t="shared" si="1"/>
        <v>#REF!</v>
      </c>
      <c r="J4" s="251" t="e">
        <f t="shared" si="2"/>
        <v>#REF!</v>
      </c>
      <c r="K4" s="230" t="str">
        <f t="shared" si="3"/>
        <v>账户0003-荣辉-农商西城支行</v>
      </c>
      <c r="L4" s="252">
        <v>253.84</v>
      </c>
      <c r="M4" s="252" t="e">
        <f t="shared" si="4"/>
        <v>#REF!</v>
      </c>
      <c r="N4" s="67"/>
    </row>
    <row r="5" customHeight="1" spans="1:14">
      <c r="A5" s="67"/>
      <c r="B5" s="230" t="str">
        <f t="shared" si="0"/>
        <v>账户0004</v>
      </c>
      <c r="C5" s="235" t="s">
        <v>374</v>
      </c>
      <c r="D5" s="235" t="s">
        <v>496</v>
      </c>
      <c r="E5" s="236">
        <v>1005507255</v>
      </c>
      <c r="F5" s="233">
        <v>43002.07</v>
      </c>
      <c r="G5" s="234">
        <f>IF(B5="","",SUMIFS(实收!E:E,实收!T:T,B5))</f>
        <v>0</v>
      </c>
      <c r="H5" s="234" t="e">
        <f>IF(B5="","",SUMIFS(#REF!,#REF!,B5))</f>
        <v>#REF!</v>
      </c>
      <c r="I5" s="250" t="e">
        <f t="shared" si="1"/>
        <v>#REF!</v>
      </c>
      <c r="J5" s="251" t="e">
        <f t="shared" si="2"/>
        <v>#REF!</v>
      </c>
      <c r="K5" s="230" t="str">
        <f t="shared" si="3"/>
        <v>账户0004-荣辉-刘述珍邮储行</v>
      </c>
      <c r="L5" s="252">
        <v>26622.87</v>
      </c>
      <c r="M5" s="252" t="e">
        <f t="shared" si="4"/>
        <v>#REF!</v>
      </c>
      <c r="N5" s="67"/>
    </row>
    <row r="6" customHeight="1" spans="1:14">
      <c r="A6" s="67"/>
      <c r="B6" s="230" t="str">
        <f t="shared" si="0"/>
        <v>账户0005</v>
      </c>
      <c r="C6" s="237" t="s">
        <v>356</v>
      </c>
      <c r="D6" s="237" t="s">
        <v>497</v>
      </c>
      <c r="E6" s="353" t="s">
        <v>498</v>
      </c>
      <c r="F6" s="233">
        <v>5083.1</v>
      </c>
      <c r="G6" s="234">
        <f>IF(B6="","",SUMIFS(实收!E:E,实收!T:T,B6))</f>
        <v>0</v>
      </c>
      <c r="H6" s="234" t="e">
        <f>IF(B6="","",SUMIFS(#REF!,#REF!,B6))</f>
        <v>#REF!</v>
      </c>
      <c r="I6" s="250" t="e">
        <f t="shared" si="1"/>
        <v>#REF!</v>
      </c>
      <c r="J6" s="251" t="e">
        <f t="shared" si="2"/>
        <v>#REF!</v>
      </c>
      <c r="K6" s="230" t="str">
        <f t="shared" si="3"/>
        <v>账户0005-冷暖-北京行平谷支行</v>
      </c>
      <c r="L6" s="252">
        <v>14254.84</v>
      </c>
      <c r="M6" s="252" t="e">
        <f t="shared" si="4"/>
        <v>#REF!</v>
      </c>
      <c r="N6" s="67"/>
    </row>
    <row r="7" customHeight="1" spans="1:14">
      <c r="A7" s="67"/>
      <c r="B7" s="230" t="str">
        <f t="shared" si="0"/>
        <v>账户0006</v>
      </c>
      <c r="C7" s="237" t="s">
        <v>356</v>
      </c>
      <c r="D7" s="237" t="s">
        <v>493</v>
      </c>
      <c r="E7" s="238">
        <v>691605583</v>
      </c>
      <c r="F7" s="233">
        <v>193905.02</v>
      </c>
      <c r="G7" s="234">
        <f>IF(B7="","",SUMIFS(实收!E:E,实收!T:T,B7))</f>
        <v>0</v>
      </c>
      <c r="H7" s="234" t="e">
        <f>IF(B7="","",SUMIFS(#REF!,#REF!,B7))</f>
        <v>#REF!</v>
      </c>
      <c r="I7" s="250" t="e">
        <f t="shared" si="1"/>
        <v>#REF!</v>
      </c>
      <c r="J7" s="251" t="e">
        <f t="shared" si="2"/>
        <v>#REF!</v>
      </c>
      <c r="K7" s="230" t="str">
        <f t="shared" si="3"/>
        <v>账户0006-冷暖-民生西客站支行</v>
      </c>
      <c r="L7" s="252">
        <v>69309.73</v>
      </c>
      <c r="M7" s="252" t="e">
        <f t="shared" si="4"/>
        <v>#REF!</v>
      </c>
      <c r="N7" s="67"/>
    </row>
    <row r="8" customHeight="1" spans="1:14">
      <c r="A8" s="67"/>
      <c r="B8" s="230" t="str">
        <f t="shared" si="0"/>
        <v>账户0007</v>
      </c>
      <c r="C8" s="239" t="s">
        <v>389</v>
      </c>
      <c r="D8" s="239" t="s">
        <v>499</v>
      </c>
      <c r="E8" s="354" t="s">
        <v>500</v>
      </c>
      <c r="F8" s="233">
        <v>1137.26</v>
      </c>
      <c r="G8" s="234">
        <f>IF(B8="","",SUMIFS(实收!E:E,实收!T:T,B8))</f>
        <v>0</v>
      </c>
      <c r="H8" s="234" t="e">
        <f>IF(B8="","",SUMIFS(#REF!,#REF!,B8))</f>
        <v>#REF!</v>
      </c>
      <c r="I8" s="250" t="e">
        <f t="shared" si="1"/>
        <v>#REF!</v>
      </c>
      <c r="J8" s="251" t="e">
        <f t="shared" si="2"/>
        <v>#REF!</v>
      </c>
      <c r="K8" s="230" t="str">
        <f t="shared" si="3"/>
        <v>账户0007-芝麻-招行西客站支行</v>
      </c>
      <c r="L8" s="252">
        <v>3531.97</v>
      </c>
      <c r="M8" s="252" t="e">
        <f t="shared" si="4"/>
        <v>#REF!</v>
      </c>
      <c r="N8" s="67"/>
    </row>
    <row r="9" customHeight="1" spans="1:14">
      <c r="A9" s="67"/>
      <c r="B9" s="230" t="str">
        <f t="shared" si="0"/>
        <v>账户0008</v>
      </c>
      <c r="C9" s="231" t="s">
        <v>220</v>
      </c>
      <c r="D9" s="231" t="s">
        <v>501</v>
      </c>
      <c r="E9" s="231" t="s">
        <v>501</v>
      </c>
      <c r="F9" s="233">
        <v>281354.17</v>
      </c>
      <c r="G9" s="234">
        <f>IF(B9="","",SUMIFS(实收!E:E,实收!T:T,B9))</f>
        <v>0</v>
      </c>
      <c r="H9" s="234" t="e">
        <f>IF(B9="","",SUMIFS(#REF!,#REF!,B9))</f>
        <v>#REF!</v>
      </c>
      <c r="I9" s="250" t="e">
        <f t="shared" si="1"/>
        <v>#REF!</v>
      </c>
      <c r="J9" s="251" t="e">
        <f t="shared" si="2"/>
        <v>#REF!</v>
      </c>
      <c r="K9" s="230" t="str">
        <f t="shared" si="3"/>
        <v>账户0008-能环-农商电子银行</v>
      </c>
      <c r="L9" s="252">
        <v>643986.69</v>
      </c>
      <c r="M9" s="252" t="e">
        <f t="shared" si="4"/>
        <v>#REF!</v>
      </c>
      <c r="N9" s="67" t="s">
        <v>502</v>
      </c>
    </row>
    <row r="10" customHeight="1" spans="1:14">
      <c r="A10" s="67"/>
      <c r="B10" s="230" t="str">
        <f t="shared" si="0"/>
        <v>账户0009</v>
      </c>
      <c r="C10" s="241" t="s">
        <v>220</v>
      </c>
      <c r="D10" s="241" t="s">
        <v>503</v>
      </c>
      <c r="E10" s="241" t="s">
        <v>503</v>
      </c>
      <c r="F10" s="233">
        <v>0</v>
      </c>
      <c r="G10" s="234">
        <f>IF(B10="","",SUMIFS(实收!E:E,实收!T:T,B10))</f>
        <v>0</v>
      </c>
      <c r="H10" s="234" t="e">
        <f>IF(B10="","",SUMIFS(#REF!,#REF!,B10))</f>
        <v>#REF!</v>
      </c>
      <c r="I10" s="250" t="e">
        <f t="shared" si="1"/>
        <v>#REF!</v>
      </c>
      <c r="J10" s="251" t="e">
        <f t="shared" si="2"/>
        <v>#REF!</v>
      </c>
      <c r="K10" s="230" t="str">
        <f t="shared" si="3"/>
        <v>账户0009-能环-铁信网</v>
      </c>
      <c r="L10" s="252"/>
      <c r="M10" s="252" t="e">
        <f t="shared" si="4"/>
        <v>#REF!</v>
      </c>
      <c r="N10" s="67"/>
    </row>
    <row r="11" customHeight="1" spans="1:14">
      <c r="A11" s="67"/>
      <c r="B11" s="230" t="str">
        <f t="shared" si="0"/>
        <v>账户0010</v>
      </c>
      <c r="C11" s="237" t="s">
        <v>356</v>
      </c>
      <c r="D11" s="237" t="s">
        <v>410</v>
      </c>
      <c r="E11" s="237"/>
      <c r="F11" s="233">
        <v>0</v>
      </c>
      <c r="G11" s="234">
        <f>IF(B11="","",SUMIFS(实收!E:E,实收!T:T,B11))</f>
        <v>0</v>
      </c>
      <c r="H11" s="234" t="e">
        <f>IF(B11="","",SUMIFS(#REF!,#REF!,B11))</f>
        <v>#REF!</v>
      </c>
      <c r="I11" s="250" t="e">
        <f t="shared" si="1"/>
        <v>#REF!</v>
      </c>
      <c r="J11" s="251" t="e">
        <f t="shared" si="2"/>
        <v>#REF!</v>
      </c>
      <c r="K11" s="230" t="str">
        <f t="shared" si="3"/>
        <v>账户0010-冷暖-现金</v>
      </c>
      <c r="L11" s="252"/>
      <c r="M11" s="252" t="e">
        <f t="shared" si="4"/>
        <v>#REF!</v>
      </c>
      <c r="N11" s="67"/>
    </row>
    <row r="12" customHeight="1" spans="1:14">
      <c r="A12" s="67"/>
      <c r="B12" s="230" t="str">
        <f t="shared" si="0"/>
        <v>账户0011</v>
      </c>
      <c r="C12" s="231" t="s">
        <v>220</v>
      </c>
      <c r="D12" s="231" t="s">
        <v>410</v>
      </c>
      <c r="E12" s="231"/>
      <c r="F12" s="233">
        <v>0</v>
      </c>
      <c r="G12" s="234">
        <f>IF(B12="","",SUMIFS(实收!E:E,实收!T:T,B12))</f>
        <v>0</v>
      </c>
      <c r="H12" s="234" t="e">
        <f>IF(B12="","",SUMIFS(#REF!,#REF!,B12))</f>
        <v>#REF!</v>
      </c>
      <c r="I12" s="250" t="e">
        <f t="shared" si="1"/>
        <v>#REF!</v>
      </c>
      <c r="J12" s="251" t="e">
        <f t="shared" si="2"/>
        <v>#REF!</v>
      </c>
      <c r="K12" s="230" t="str">
        <f t="shared" si="3"/>
        <v>账户0011-能环-现金</v>
      </c>
      <c r="L12" s="252">
        <v>0</v>
      </c>
      <c r="M12" s="252" t="e">
        <f t="shared" si="4"/>
        <v>#REF!</v>
      </c>
      <c r="N12" s="67"/>
    </row>
    <row r="13" customHeight="1" spans="1:14">
      <c r="A13" s="67"/>
      <c r="B13" s="230" t="str">
        <f t="shared" si="0"/>
        <v>账户0012</v>
      </c>
      <c r="C13" s="235" t="s">
        <v>374</v>
      </c>
      <c r="D13" s="235" t="s">
        <v>410</v>
      </c>
      <c r="E13" s="235"/>
      <c r="F13" s="233">
        <v>0</v>
      </c>
      <c r="G13" s="234">
        <f>IF(B13="","",SUMIFS(实收!E:E,实收!T:T,B13))</f>
        <v>0</v>
      </c>
      <c r="H13" s="234" t="e">
        <f>IF(B13="","",SUMIFS(#REF!,#REF!,B13))</f>
        <v>#REF!</v>
      </c>
      <c r="I13" s="250" t="e">
        <f t="shared" si="1"/>
        <v>#REF!</v>
      </c>
      <c r="J13" s="251" t="e">
        <f t="shared" si="2"/>
        <v>#REF!</v>
      </c>
      <c r="K13" s="230" t="str">
        <f t="shared" si="3"/>
        <v>账户0012-荣辉-现金</v>
      </c>
      <c r="L13" s="252"/>
      <c r="M13" s="252" t="e">
        <f t="shared" si="4"/>
        <v>#REF!</v>
      </c>
      <c r="N13" s="67"/>
    </row>
    <row r="14" customHeight="1" spans="1:14">
      <c r="A14" s="67"/>
      <c r="B14" s="230" t="str">
        <f t="shared" si="0"/>
        <v>账户0013</v>
      </c>
      <c r="C14" s="242" t="s">
        <v>401</v>
      </c>
      <c r="D14" s="242" t="s">
        <v>493</v>
      </c>
      <c r="E14" s="243">
        <v>635446313</v>
      </c>
      <c r="F14" s="233">
        <v>20039.03</v>
      </c>
      <c r="G14" s="234">
        <f>IF(B14="","",SUMIFS(实收!E:E,实收!T:T,B14))</f>
        <v>0</v>
      </c>
      <c r="H14" s="234" t="e">
        <f>IF(B14="","",SUMIFS(#REF!,#REF!,B14))</f>
        <v>#REF!</v>
      </c>
      <c r="I14" s="250" t="e">
        <f t="shared" si="1"/>
        <v>#REF!</v>
      </c>
      <c r="J14" s="251" t="e">
        <f t="shared" si="2"/>
        <v>#REF!</v>
      </c>
      <c r="K14" s="230" t="str">
        <f t="shared" si="3"/>
        <v>账户0013-炎东-民生西客站支行</v>
      </c>
      <c r="L14" s="252">
        <v>20039.03</v>
      </c>
      <c r="M14" s="252" t="e">
        <f t="shared" si="4"/>
        <v>#REF!</v>
      </c>
      <c r="N14" s="67"/>
    </row>
    <row r="15" customHeight="1" spans="1:14">
      <c r="A15" s="67"/>
      <c r="B15" s="230" t="str">
        <f t="shared" si="0"/>
        <v>账户0014</v>
      </c>
      <c r="C15" s="91" t="s">
        <v>341</v>
      </c>
      <c r="D15" s="91" t="s">
        <v>410</v>
      </c>
      <c r="E15" s="91"/>
      <c r="F15" s="85">
        <v>0</v>
      </c>
      <c r="G15" s="234">
        <f>IF(B15="","",SUMIFS(实收!E:E,实收!T:T,B15))</f>
        <v>0</v>
      </c>
      <c r="H15" s="234" t="e">
        <f>IF(B15="","",SUMIFS(#REF!,#REF!,B15))</f>
        <v>#REF!</v>
      </c>
      <c r="I15" s="250" t="e">
        <f t="shared" si="1"/>
        <v>#REF!</v>
      </c>
      <c r="J15" s="251" t="e">
        <f t="shared" si="2"/>
        <v>#REF!</v>
      </c>
      <c r="K15" s="230" t="str">
        <f t="shared" si="3"/>
        <v>账户0014-刘柯-现金</v>
      </c>
      <c r="L15" s="252"/>
      <c r="M15" s="252" t="e">
        <f t="shared" si="4"/>
        <v>#REF!</v>
      </c>
      <c r="N15" s="67"/>
    </row>
    <row r="16" customHeight="1" spans="1:14">
      <c r="A16" s="67"/>
      <c r="B16" s="230" t="str">
        <f t="shared" si="0"/>
        <v>账户0015</v>
      </c>
      <c r="C16" s="91" t="s">
        <v>220</v>
      </c>
      <c r="D16" s="91" t="s">
        <v>504</v>
      </c>
      <c r="E16" s="355" t="s">
        <v>505</v>
      </c>
      <c r="F16" s="85">
        <v>20065.9</v>
      </c>
      <c r="G16" s="234">
        <f>IF(B16="","",SUMIFS(实收!E:E,实收!T:T,B16))</f>
        <v>0</v>
      </c>
      <c r="H16" s="234" t="e">
        <f>IF(B16="","",SUMIFS(#REF!,#REF!,B16))</f>
        <v>#REF!</v>
      </c>
      <c r="I16" s="250" t="e">
        <f t="shared" si="1"/>
        <v>#REF!</v>
      </c>
      <c r="J16" s="251" t="e">
        <f t="shared" si="2"/>
        <v>#REF!</v>
      </c>
      <c r="K16" s="230" t="str">
        <f t="shared" si="3"/>
        <v>账户0015-能环-建行木樨园支行</v>
      </c>
      <c r="L16" s="252">
        <v>64.9</v>
      </c>
      <c r="M16" s="252" t="e">
        <f t="shared" si="4"/>
        <v>#REF!</v>
      </c>
      <c r="N16" s="67"/>
    </row>
    <row r="17" customHeight="1" spans="1:14">
      <c r="A17" s="67"/>
      <c r="B17" s="230" t="str">
        <f t="shared" si="0"/>
        <v>账户0016</v>
      </c>
      <c r="C17" s="91" t="s">
        <v>220</v>
      </c>
      <c r="D17" s="91" t="s">
        <v>506</v>
      </c>
      <c r="E17" s="111" t="s">
        <v>507</v>
      </c>
      <c r="F17" s="85">
        <v>60000</v>
      </c>
      <c r="G17" s="234">
        <f>IF(B17="","",SUMIFS(实收!E:E,实收!T:T,B17))</f>
        <v>0</v>
      </c>
      <c r="H17" s="234" t="e">
        <f>IF(B17="","",SUMIFS(#REF!,#REF!,B17))</f>
        <v>#REF!</v>
      </c>
      <c r="I17" s="250" t="e">
        <f t="shared" si="1"/>
        <v>#REF!</v>
      </c>
      <c r="J17" s="251" t="e">
        <f t="shared" si="2"/>
        <v>#REF!</v>
      </c>
      <c r="K17" s="230" t="str">
        <f t="shared" si="3"/>
        <v>账户0016-能环-建信融通</v>
      </c>
      <c r="L17" s="252">
        <v>60000</v>
      </c>
      <c r="M17" s="252" t="e">
        <f t="shared" si="4"/>
        <v>#REF!</v>
      </c>
      <c r="N17" s="67" t="s">
        <v>508</v>
      </c>
    </row>
    <row r="18" customHeight="1" spans="1:14">
      <c r="A18" s="67"/>
      <c r="B18" s="230" t="str">
        <f t="shared" si="0"/>
        <v>账户0017</v>
      </c>
      <c r="C18" s="241" t="s">
        <v>220</v>
      </c>
      <c r="D18" s="241" t="s">
        <v>357</v>
      </c>
      <c r="E18" s="91"/>
      <c r="F18" s="85">
        <v>0</v>
      </c>
      <c r="G18" s="234">
        <f>IF(B18="","",SUMIFS(实收!E:E,实收!T:T,B18))</f>
        <v>0</v>
      </c>
      <c r="H18" s="234" t="e">
        <f>IF(B18="","",SUMIFS(#REF!,#REF!,B18))</f>
        <v>#REF!</v>
      </c>
      <c r="I18" s="92" t="e">
        <f t="shared" si="1"/>
        <v>#REF!</v>
      </c>
      <c r="J18" s="92" t="e">
        <f t="shared" si="2"/>
        <v>#REF!</v>
      </c>
      <c r="K18" s="230" t="str">
        <f t="shared" si="3"/>
        <v>账户0017-能环-支票</v>
      </c>
      <c r="L18" s="252"/>
      <c r="M18" s="252"/>
      <c r="N18" s="67"/>
    </row>
    <row r="19" customHeight="1" spans="1:14">
      <c r="A19" s="67"/>
      <c r="B19" s="230" t="str">
        <f t="shared" si="0"/>
        <v>账户0018</v>
      </c>
      <c r="C19" s="237" t="s">
        <v>356</v>
      </c>
      <c r="D19" s="241" t="s">
        <v>357</v>
      </c>
      <c r="E19" s="91"/>
      <c r="F19" s="85">
        <v>0</v>
      </c>
      <c r="G19" s="234">
        <f>IF(B19="","",SUMIFS(实收!E:E,实收!T:T,B19))</f>
        <v>0</v>
      </c>
      <c r="H19" s="234" t="e">
        <f>IF(B19="","",SUMIFS(#REF!,#REF!,B19))</f>
        <v>#REF!</v>
      </c>
      <c r="I19" s="92" t="e">
        <f t="shared" si="1"/>
        <v>#REF!</v>
      </c>
      <c r="J19" s="92" t="e">
        <f t="shared" si="2"/>
        <v>#REF!</v>
      </c>
      <c r="K19" s="230" t="str">
        <f t="shared" si="3"/>
        <v>账户0018-冷暖-支票</v>
      </c>
      <c r="L19" s="252"/>
      <c r="M19" s="252"/>
      <c r="N19" s="67"/>
    </row>
    <row r="20" customHeight="1" spans="1:14">
      <c r="A20" s="67"/>
      <c r="B20" s="230" t="str">
        <f t="shared" si="0"/>
        <v>账户0019</v>
      </c>
      <c r="C20" s="231" t="s">
        <v>220</v>
      </c>
      <c r="D20" s="241" t="s">
        <v>357</v>
      </c>
      <c r="E20" s="91"/>
      <c r="F20" s="85">
        <v>0</v>
      </c>
      <c r="G20" s="234">
        <f>IF(B20="","",SUMIFS(实收!E:E,实收!T:T,B20))</f>
        <v>0</v>
      </c>
      <c r="H20" s="234" t="e">
        <f>IF(B20="","",SUMIFS(#REF!,#REF!,B20))</f>
        <v>#REF!</v>
      </c>
      <c r="I20" s="92" t="e">
        <f t="shared" si="1"/>
        <v>#REF!</v>
      </c>
      <c r="J20" s="92" t="e">
        <f t="shared" si="2"/>
        <v>#REF!</v>
      </c>
      <c r="K20" s="230" t="str">
        <f t="shared" si="3"/>
        <v>账户0019-能环-支票</v>
      </c>
      <c r="L20" s="252"/>
      <c r="M20" s="252"/>
      <c r="N20" s="67"/>
    </row>
    <row r="21" customHeight="1" spans="1:14">
      <c r="A21" s="67"/>
      <c r="B21" s="230" t="str">
        <f t="shared" si="0"/>
        <v>账户0020</v>
      </c>
      <c r="C21" s="235" t="s">
        <v>374</v>
      </c>
      <c r="D21" s="241" t="s">
        <v>357</v>
      </c>
      <c r="E21" s="91"/>
      <c r="F21" s="85">
        <v>0</v>
      </c>
      <c r="G21" s="234">
        <f>IF(B21="","",SUMIFS(实收!E:E,实收!T:T,B21))</f>
        <v>0</v>
      </c>
      <c r="H21" s="234" t="e">
        <f>IF(B21="","",SUMIFS(#REF!,#REF!,B21))</f>
        <v>#REF!</v>
      </c>
      <c r="I21" s="92" t="e">
        <f t="shared" si="1"/>
        <v>#REF!</v>
      </c>
      <c r="J21" s="92" t="e">
        <f t="shared" si="2"/>
        <v>#REF!</v>
      </c>
      <c r="K21" s="230" t="str">
        <f t="shared" si="3"/>
        <v>账户0020-荣辉-支票</v>
      </c>
      <c r="L21" s="252"/>
      <c r="M21" s="252"/>
      <c r="N21" s="67"/>
    </row>
    <row r="22" customHeight="1" spans="1:14">
      <c r="A22" s="67"/>
      <c r="B22" s="230" t="str">
        <f t="shared" si="0"/>
        <v>账户0021</v>
      </c>
      <c r="C22" s="241" t="s">
        <v>220</v>
      </c>
      <c r="D22" s="241" t="s">
        <v>427</v>
      </c>
      <c r="E22" s="91"/>
      <c r="F22" s="85">
        <v>0</v>
      </c>
      <c r="G22" s="234">
        <f>IF(B22="","",SUMIFS(实收!E:E,实收!T:T,B22))</f>
        <v>0</v>
      </c>
      <c r="H22" s="234" t="e">
        <f>IF(B22="","",SUMIFS(#REF!,#REF!,B22))</f>
        <v>#REF!</v>
      </c>
      <c r="I22" s="92" t="e">
        <f t="shared" si="1"/>
        <v>#REF!</v>
      </c>
      <c r="J22" s="92" t="e">
        <f t="shared" si="2"/>
        <v>#REF!</v>
      </c>
      <c r="K22" s="230" t="str">
        <f t="shared" si="3"/>
        <v>账户0021-能环-商承</v>
      </c>
      <c r="L22" s="252"/>
      <c r="M22" s="252"/>
      <c r="N22" s="67"/>
    </row>
    <row r="23" customHeight="1" spans="1:14">
      <c r="A23" s="67"/>
      <c r="B23" s="230" t="str">
        <f t="shared" si="0"/>
        <v>账户0022</v>
      </c>
      <c r="C23" s="237" t="s">
        <v>356</v>
      </c>
      <c r="D23" s="241" t="s">
        <v>427</v>
      </c>
      <c r="E23" s="91"/>
      <c r="F23" s="85">
        <v>0</v>
      </c>
      <c r="G23" s="234">
        <f>IF(B23="","",SUMIFS(实收!E:E,实收!T:T,B23))</f>
        <v>0</v>
      </c>
      <c r="H23" s="234" t="e">
        <f>IF(B23="","",SUMIFS(#REF!,#REF!,B23))</f>
        <v>#REF!</v>
      </c>
      <c r="I23" s="92" t="e">
        <f t="shared" si="1"/>
        <v>#REF!</v>
      </c>
      <c r="J23" s="92" t="e">
        <f t="shared" si="2"/>
        <v>#REF!</v>
      </c>
      <c r="K23" s="230" t="str">
        <f t="shared" si="3"/>
        <v>账户0022-冷暖-商承</v>
      </c>
      <c r="L23" s="252"/>
      <c r="M23" s="252"/>
      <c r="N23" s="67"/>
    </row>
    <row r="24" customHeight="1" spans="1:14">
      <c r="A24" s="67"/>
      <c r="B24" s="230" t="str">
        <f t="shared" si="0"/>
        <v>账户0023</v>
      </c>
      <c r="C24" s="231" t="s">
        <v>220</v>
      </c>
      <c r="D24" s="241" t="s">
        <v>427</v>
      </c>
      <c r="E24" s="91"/>
      <c r="F24" s="85">
        <v>0</v>
      </c>
      <c r="G24" s="234">
        <f>IF(B24="","",SUMIFS(实收!E:E,实收!T:T,B24))</f>
        <v>0</v>
      </c>
      <c r="H24" s="234" t="e">
        <f>IF(B24="","",SUMIFS(#REF!,#REF!,B24))</f>
        <v>#REF!</v>
      </c>
      <c r="I24" s="92" t="e">
        <f t="shared" si="1"/>
        <v>#REF!</v>
      </c>
      <c r="J24" s="92" t="e">
        <f t="shared" si="2"/>
        <v>#REF!</v>
      </c>
      <c r="K24" s="230" t="str">
        <f t="shared" si="3"/>
        <v>账户0023-能环-商承</v>
      </c>
      <c r="L24" s="252"/>
      <c r="M24" s="252"/>
      <c r="N24" s="67"/>
    </row>
    <row r="25" customHeight="1" spans="1:14">
      <c r="A25" s="67"/>
      <c r="B25" s="230" t="str">
        <f t="shared" si="0"/>
        <v>账户0024</v>
      </c>
      <c r="C25" s="235" t="s">
        <v>374</v>
      </c>
      <c r="D25" s="241" t="s">
        <v>427</v>
      </c>
      <c r="E25" s="91"/>
      <c r="F25" s="85">
        <v>0</v>
      </c>
      <c r="G25" s="234">
        <f>IF(B25="","",SUMIFS(实收!E:E,实收!T:T,B25))</f>
        <v>0</v>
      </c>
      <c r="H25" s="234" t="e">
        <f>IF(B25="","",SUMIFS(#REF!,#REF!,B25))</f>
        <v>#REF!</v>
      </c>
      <c r="I25" s="92" t="e">
        <f t="shared" si="1"/>
        <v>#REF!</v>
      </c>
      <c r="J25" s="92" t="e">
        <f t="shared" si="2"/>
        <v>#REF!</v>
      </c>
      <c r="K25" s="230" t="str">
        <f t="shared" si="3"/>
        <v>账户0024-荣辉-商承</v>
      </c>
      <c r="L25" s="252"/>
      <c r="M25" s="252"/>
      <c r="N25" s="67"/>
    </row>
    <row r="26" customHeight="1" spans="1:14">
      <c r="A26" s="67"/>
      <c r="B26" s="230" t="str">
        <f t="shared" si="0"/>
        <v>账户0025</v>
      </c>
      <c r="C26" s="241" t="s">
        <v>220</v>
      </c>
      <c r="D26" s="241" t="s">
        <v>419</v>
      </c>
      <c r="E26" s="91"/>
      <c r="F26" s="85">
        <v>0</v>
      </c>
      <c r="G26" s="234">
        <f>IF(B26="","",SUMIFS(实收!E:E,实收!T:T,B26))</f>
        <v>0</v>
      </c>
      <c r="H26" s="234" t="e">
        <f>IF(B26="","",SUMIFS(#REF!,#REF!,B26))</f>
        <v>#REF!</v>
      </c>
      <c r="I26" s="92" t="e">
        <f t="shared" si="1"/>
        <v>#REF!</v>
      </c>
      <c r="J26" s="92" t="e">
        <f t="shared" si="2"/>
        <v>#REF!</v>
      </c>
      <c r="K26" s="230" t="str">
        <f t="shared" si="3"/>
        <v>账户0025-能环-银承</v>
      </c>
      <c r="L26" s="252"/>
      <c r="M26" s="252"/>
      <c r="N26" s="67"/>
    </row>
    <row r="27" customHeight="1" spans="1:14">
      <c r="A27" s="67"/>
      <c r="B27" s="230" t="str">
        <f t="shared" si="0"/>
        <v>账户0026</v>
      </c>
      <c r="C27" s="237" t="s">
        <v>356</v>
      </c>
      <c r="D27" s="241" t="s">
        <v>419</v>
      </c>
      <c r="E27" s="91"/>
      <c r="F27" s="85">
        <v>0</v>
      </c>
      <c r="G27" s="234">
        <f>IF(B27="","",SUMIFS(实收!E:E,实收!T:T,B27))</f>
        <v>0</v>
      </c>
      <c r="H27" s="234" t="e">
        <f>IF(B27="","",SUMIFS(#REF!,#REF!,B27))</f>
        <v>#REF!</v>
      </c>
      <c r="I27" s="92" t="e">
        <f t="shared" si="1"/>
        <v>#REF!</v>
      </c>
      <c r="J27" s="92" t="e">
        <f t="shared" si="2"/>
        <v>#REF!</v>
      </c>
      <c r="K27" s="230" t="str">
        <f t="shared" si="3"/>
        <v>账户0026-冷暖-银承</v>
      </c>
      <c r="L27" s="252"/>
      <c r="M27" s="252"/>
      <c r="N27" s="67"/>
    </row>
    <row r="28" customHeight="1" spans="1:14">
      <c r="A28" s="67"/>
      <c r="B28" s="230" t="str">
        <f t="shared" si="0"/>
        <v>账户0027</v>
      </c>
      <c r="C28" s="231" t="s">
        <v>220</v>
      </c>
      <c r="D28" s="241" t="s">
        <v>419</v>
      </c>
      <c r="E28" s="91"/>
      <c r="F28" s="85">
        <v>0</v>
      </c>
      <c r="G28" s="234">
        <f>IF(B28="","",SUMIFS(实收!E:E,实收!T:T,B28))</f>
        <v>0</v>
      </c>
      <c r="H28" s="234" t="e">
        <f>IF(B28="","",SUMIFS(#REF!,#REF!,B28))</f>
        <v>#REF!</v>
      </c>
      <c r="I28" s="92" t="e">
        <f t="shared" si="1"/>
        <v>#REF!</v>
      </c>
      <c r="J28" s="92" t="e">
        <f t="shared" si="2"/>
        <v>#REF!</v>
      </c>
      <c r="K28" s="230" t="str">
        <f t="shared" si="3"/>
        <v>账户0027-能环-银承</v>
      </c>
      <c r="L28" s="252"/>
      <c r="M28" s="252"/>
      <c r="N28" s="67"/>
    </row>
    <row r="29" customHeight="1" spans="1:14">
      <c r="A29" s="67"/>
      <c r="B29" s="230" t="str">
        <f t="shared" si="0"/>
        <v>账户0028</v>
      </c>
      <c r="C29" s="235" t="s">
        <v>374</v>
      </c>
      <c r="D29" s="241" t="s">
        <v>419</v>
      </c>
      <c r="E29" s="91"/>
      <c r="F29" s="85">
        <v>0</v>
      </c>
      <c r="G29" s="234">
        <f>IF(B29="","",SUMIFS(实收!E:E,实收!T:T,B29))</f>
        <v>0</v>
      </c>
      <c r="H29" s="234" t="e">
        <f>IF(B29="","",SUMIFS(#REF!,#REF!,B29))</f>
        <v>#REF!</v>
      </c>
      <c r="I29" s="92" t="e">
        <f t="shared" si="1"/>
        <v>#REF!</v>
      </c>
      <c r="J29" s="92" t="e">
        <f t="shared" si="2"/>
        <v>#REF!</v>
      </c>
      <c r="K29" s="230" t="str">
        <f t="shared" si="3"/>
        <v>账户0028-荣辉-银承</v>
      </c>
      <c r="L29" s="252"/>
      <c r="M29" s="252"/>
      <c r="N29" s="67"/>
    </row>
    <row r="30" customHeight="1" spans="1:14">
      <c r="A30" s="67"/>
      <c r="B30" s="67" t="str">
        <f t="shared" si="0"/>
        <v/>
      </c>
      <c r="C30" s="67"/>
      <c r="D30" s="67"/>
      <c r="E30" s="67"/>
      <c r="F30" s="70"/>
      <c r="G30" s="234" t="str">
        <f>IF(B30="","",SUMIFS(实收!E:E,实收!T:T,B30))</f>
        <v/>
      </c>
      <c r="H30" s="234" t="str">
        <f>IF(B30="","",SUMIFS(#REF!,#REF!,B30))</f>
        <v/>
      </c>
      <c r="I30" s="75" t="str">
        <f t="shared" si="1"/>
        <v/>
      </c>
      <c r="J30" s="75" t="str">
        <f t="shared" si="2"/>
        <v/>
      </c>
      <c r="K30" s="253" t="str">
        <f t="shared" si="3"/>
        <v/>
      </c>
      <c r="L30" s="252"/>
      <c r="M30" s="252"/>
      <c r="N30" s="67"/>
    </row>
    <row r="31" customHeight="1" spans="1:14">
      <c r="A31" s="67"/>
      <c r="B31" s="67" t="str">
        <f t="shared" si="0"/>
        <v/>
      </c>
      <c r="C31" s="67"/>
      <c r="D31" s="67"/>
      <c r="E31" s="67"/>
      <c r="F31" s="70"/>
      <c r="G31" s="234" t="str">
        <f>IF(B31="","",SUMIFS(实收!E:E,实收!T:T,B31))</f>
        <v/>
      </c>
      <c r="H31" s="234" t="str">
        <f>IF(B31="","",SUMIFS(#REF!,#REF!,B31))</f>
        <v/>
      </c>
      <c r="I31" s="75" t="str">
        <f t="shared" si="1"/>
        <v/>
      </c>
      <c r="J31" s="75" t="str">
        <f t="shared" si="2"/>
        <v/>
      </c>
      <c r="K31" s="230" t="str">
        <f t="shared" si="3"/>
        <v/>
      </c>
      <c r="L31" s="252"/>
      <c r="M31" s="252"/>
      <c r="N31" s="67"/>
    </row>
    <row r="32" customHeight="1" spans="1:14">
      <c r="A32" s="67"/>
      <c r="B32" s="67" t="str">
        <f t="shared" si="0"/>
        <v/>
      </c>
      <c r="C32" s="67"/>
      <c r="D32" s="67"/>
      <c r="E32" s="67"/>
      <c r="F32" s="70"/>
      <c r="G32" s="234" t="str">
        <f>IF(B32="","",SUMIFS(实收!E:E,实收!T:T,B32))</f>
        <v/>
      </c>
      <c r="H32" s="234" t="str">
        <f>IF(B32="","",SUMIFS(#REF!,#REF!,B32))</f>
        <v/>
      </c>
      <c r="I32" s="75" t="str">
        <f t="shared" si="1"/>
        <v/>
      </c>
      <c r="J32" s="75" t="str">
        <f t="shared" si="2"/>
        <v/>
      </c>
      <c r="K32" s="230" t="str">
        <f t="shared" si="3"/>
        <v/>
      </c>
      <c r="L32" s="252"/>
      <c r="M32" s="252"/>
      <c r="N32" s="67"/>
    </row>
    <row r="33" customHeight="1" spans="1:14">
      <c r="A33" s="67"/>
      <c r="B33" s="67" t="str">
        <f t="shared" si="0"/>
        <v/>
      </c>
      <c r="C33" s="67"/>
      <c r="D33" s="67"/>
      <c r="E33" s="67"/>
      <c r="F33" s="70"/>
      <c r="G33" s="234" t="str">
        <f>IF(B33="","",SUMIFS(实收!E:E,实收!T:T,B33))</f>
        <v/>
      </c>
      <c r="H33" s="234" t="str">
        <f>IF(B33="","",SUMIFS(#REF!,#REF!,B33))</f>
        <v/>
      </c>
      <c r="I33" s="75" t="str">
        <f t="shared" si="1"/>
        <v/>
      </c>
      <c r="J33" s="75" t="str">
        <f t="shared" si="2"/>
        <v/>
      </c>
      <c r="K33" s="230" t="str">
        <f t="shared" si="3"/>
        <v/>
      </c>
      <c r="L33" s="252"/>
      <c r="M33" s="252"/>
      <c r="N33" s="67"/>
    </row>
    <row r="34" customHeight="1" spans="1:14">
      <c r="A34" s="67"/>
      <c r="B34" s="67" t="str">
        <f t="shared" si="0"/>
        <v/>
      </c>
      <c r="C34" s="67"/>
      <c r="D34" s="67"/>
      <c r="E34" s="67"/>
      <c r="F34" s="70"/>
      <c r="G34" s="234" t="str">
        <f>IF(B34="","",SUMIFS(实收!E:E,实收!T:T,B34))</f>
        <v/>
      </c>
      <c r="H34" s="234" t="str">
        <f>IF(B34="","",SUMIFS(#REF!,#REF!,B34))</f>
        <v/>
      </c>
      <c r="I34" s="75" t="str">
        <f t="shared" si="1"/>
        <v/>
      </c>
      <c r="J34" s="75" t="str">
        <f t="shared" si="2"/>
        <v/>
      </c>
      <c r="K34" s="230" t="str">
        <f t="shared" si="3"/>
        <v/>
      </c>
      <c r="L34" s="252"/>
      <c r="M34" s="252"/>
      <c r="N34" s="67"/>
    </row>
    <row r="35" customHeight="1" spans="1:14">
      <c r="A35" s="67"/>
      <c r="B35" s="67" t="str">
        <f t="shared" si="0"/>
        <v/>
      </c>
      <c r="C35" s="67"/>
      <c r="D35" s="67"/>
      <c r="E35" s="67"/>
      <c r="F35" s="70"/>
      <c r="G35" s="234" t="str">
        <f>IF(B35="","",SUMIFS(实收!E:E,实收!T:T,B35))</f>
        <v/>
      </c>
      <c r="H35" s="234" t="str">
        <f>IF(B35="","",SUMIFS(#REF!,#REF!,B35))</f>
        <v/>
      </c>
      <c r="I35" s="75" t="str">
        <f t="shared" si="1"/>
        <v/>
      </c>
      <c r="J35" s="75" t="str">
        <f t="shared" si="2"/>
        <v/>
      </c>
      <c r="K35" s="230" t="str">
        <f t="shared" si="3"/>
        <v/>
      </c>
      <c r="L35" s="252"/>
      <c r="M35" s="252"/>
      <c r="N35" s="67"/>
    </row>
    <row r="36" customHeight="1" spans="1:14">
      <c r="A36" s="67"/>
      <c r="B36" s="67" t="str">
        <f t="shared" si="0"/>
        <v/>
      </c>
      <c r="C36" s="67"/>
      <c r="D36" s="67"/>
      <c r="E36" s="67"/>
      <c r="F36" s="70"/>
      <c r="G36" s="234" t="str">
        <f>IF(B36="","",SUMIFS(实收!E:E,实收!T:T,B36))</f>
        <v/>
      </c>
      <c r="H36" s="234" t="str">
        <f>IF(B36="","",SUMIFS(#REF!,#REF!,B36))</f>
        <v/>
      </c>
      <c r="I36" s="75" t="str">
        <f t="shared" si="1"/>
        <v/>
      </c>
      <c r="J36" s="75" t="str">
        <f t="shared" si="2"/>
        <v/>
      </c>
      <c r="K36" s="230" t="str">
        <f t="shared" si="3"/>
        <v/>
      </c>
      <c r="L36" s="252"/>
      <c r="M36" s="252"/>
      <c r="N36" s="67"/>
    </row>
    <row r="37" customHeight="1" spans="1:14">
      <c r="A37" s="67"/>
      <c r="B37" s="67" t="str">
        <f t="shared" si="0"/>
        <v/>
      </c>
      <c r="C37" s="67"/>
      <c r="D37" s="67"/>
      <c r="E37" s="67"/>
      <c r="F37" s="70"/>
      <c r="G37" s="234" t="str">
        <f>IF(B37="","",SUMIFS(实收!E:E,实收!T:T,B37))</f>
        <v/>
      </c>
      <c r="H37" s="234" t="str">
        <f>IF(B37="","",SUMIFS(#REF!,#REF!,B37))</f>
        <v/>
      </c>
      <c r="I37" s="75" t="str">
        <f t="shared" si="1"/>
        <v/>
      </c>
      <c r="J37" s="75" t="str">
        <f t="shared" si="2"/>
        <v/>
      </c>
      <c r="K37" s="230" t="str">
        <f t="shared" si="3"/>
        <v/>
      </c>
      <c r="L37" s="252"/>
      <c r="M37" s="252"/>
      <c r="N37" s="67"/>
    </row>
    <row r="38" customHeight="1" spans="1:14">
      <c r="A38" s="67"/>
      <c r="B38" s="67" t="str">
        <f t="shared" si="0"/>
        <v/>
      </c>
      <c r="C38" s="67"/>
      <c r="D38" s="67"/>
      <c r="E38" s="67"/>
      <c r="F38" s="70"/>
      <c r="G38" s="234" t="str">
        <f>IF(B38="","",SUMIFS(实收!E:E,实收!T:T,B38))</f>
        <v/>
      </c>
      <c r="H38" s="234" t="str">
        <f>IF(B38="","",SUMIFS(#REF!,#REF!,B38))</f>
        <v/>
      </c>
      <c r="I38" s="75" t="str">
        <f t="shared" si="1"/>
        <v/>
      </c>
      <c r="J38" s="75" t="str">
        <f t="shared" si="2"/>
        <v/>
      </c>
      <c r="K38" s="230" t="str">
        <f t="shared" si="3"/>
        <v/>
      </c>
      <c r="L38" s="252"/>
      <c r="M38" s="252"/>
      <c r="N38" s="67"/>
    </row>
    <row r="39" customHeight="1" spans="1:14">
      <c r="A39" s="67"/>
      <c r="B39" s="67" t="str">
        <f t="shared" si="0"/>
        <v/>
      </c>
      <c r="C39" s="67"/>
      <c r="D39" s="67"/>
      <c r="E39" s="67"/>
      <c r="F39" s="70"/>
      <c r="G39" s="234" t="str">
        <f>IF(B39="","",SUMIFS(实收!E:E,实收!T:T,B39))</f>
        <v/>
      </c>
      <c r="H39" s="234" t="str">
        <f>IF(B39="","",SUMIFS(#REF!,#REF!,B39))</f>
        <v/>
      </c>
      <c r="I39" s="75" t="str">
        <f t="shared" si="1"/>
        <v/>
      </c>
      <c r="J39" s="75" t="str">
        <f t="shared" si="2"/>
        <v/>
      </c>
      <c r="K39" s="230" t="str">
        <f t="shared" si="3"/>
        <v/>
      </c>
      <c r="L39" s="252"/>
      <c r="M39" s="252"/>
      <c r="N39" s="67"/>
    </row>
    <row r="40" customHeight="1" spans="1:14">
      <c r="A40" s="67"/>
      <c r="B40" s="67" t="str">
        <f t="shared" si="0"/>
        <v/>
      </c>
      <c r="C40" s="67"/>
      <c r="D40" s="67"/>
      <c r="E40" s="67"/>
      <c r="F40" s="70"/>
      <c r="G40" s="234" t="str">
        <f>IF(B40="","",SUMIFS(实收!E:E,实收!T:T,B40))</f>
        <v/>
      </c>
      <c r="H40" s="234" t="str">
        <f>IF(B40="","",SUMIFS(#REF!,#REF!,B40))</f>
        <v/>
      </c>
      <c r="I40" s="75" t="str">
        <f t="shared" si="1"/>
        <v/>
      </c>
      <c r="J40" s="75" t="str">
        <f t="shared" si="2"/>
        <v/>
      </c>
      <c r="K40" s="230" t="str">
        <f t="shared" si="3"/>
        <v/>
      </c>
      <c r="L40" s="252"/>
      <c r="M40" s="252"/>
      <c r="N40" s="67"/>
    </row>
    <row r="41" customHeight="1" spans="1:14">
      <c r="A41" s="67"/>
      <c r="B41" s="67" t="str">
        <f t="shared" si="0"/>
        <v/>
      </c>
      <c r="C41" s="67"/>
      <c r="D41" s="67"/>
      <c r="E41" s="67"/>
      <c r="F41" s="70"/>
      <c r="G41" s="234" t="str">
        <f>IF(B41="","",SUMIFS(实收!E:E,实收!T:T,B41))</f>
        <v/>
      </c>
      <c r="H41" s="234" t="str">
        <f>IF(B41="","",SUMIFS(#REF!,#REF!,B41))</f>
        <v/>
      </c>
      <c r="I41" s="75" t="str">
        <f t="shared" si="1"/>
        <v/>
      </c>
      <c r="J41" s="75" t="str">
        <f t="shared" si="2"/>
        <v/>
      </c>
      <c r="K41" s="230" t="str">
        <f t="shared" si="3"/>
        <v/>
      </c>
      <c r="L41" s="252"/>
      <c r="M41" s="252"/>
      <c r="N41" s="67"/>
    </row>
    <row r="42" customHeight="1" spans="1:14">
      <c r="A42" s="67"/>
      <c r="B42" s="67" t="str">
        <f t="shared" si="0"/>
        <v/>
      </c>
      <c r="C42" s="67"/>
      <c r="D42" s="67"/>
      <c r="E42" s="67"/>
      <c r="F42" s="70"/>
      <c r="G42" s="234" t="str">
        <f>IF(B42="","",SUMIFS(实收!E:E,实收!T:T,B42))</f>
        <v/>
      </c>
      <c r="H42" s="234" t="str">
        <f>IF(B42="","",SUMIFS(#REF!,#REF!,B42))</f>
        <v/>
      </c>
      <c r="I42" s="75" t="str">
        <f t="shared" si="1"/>
        <v/>
      </c>
      <c r="J42" s="75" t="str">
        <f t="shared" si="2"/>
        <v/>
      </c>
      <c r="K42" s="230" t="str">
        <f t="shared" si="3"/>
        <v/>
      </c>
      <c r="L42" s="252"/>
      <c r="M42" s="252"/>
      <c r="N42" s="67"/>
    </row>
    <row r="43" customHeight="1" spans="1:14">
      <c r="A43" s="67"/>
      <c r="B43" s="67" t="str">
        <f t="shared" si="0"/>
        <v/>
      </c>
      <c r="C43" s="67"/>
      <c r="D43" s="67"/>
      <c r="E43" s="67"/>
      <c r="F43" s="70"/>
      <c r="G43" s="234" t="str">
        <f>IF(B43="","",SUMIFS(实收!E:E,实收!T:T,B43))</f>
        <v/>
      </c>
      <c r="H43" s="234" t="str">
        <f>IF(B43="","",SUMIFS(#REF!,#REF!,B43))</f>
        <v/>
      </c>
      <c r="I43" s="75" t="str">
        <f t="shared" si="1"/>
        <v/>
      </c>
      <c r="J43" s="75" t="str">
        <f t="shared" si="2"/>
        <v/>
      </c>
      <c r="K43" s="230" t="str">
        <f t="shared" si="3"/>
        <v/>
      </c>
      <c r="L43" s="252"/>
      <c r="M43" s="252"/>
      <c r="N43" s="67"/>
    </row>
    <row r="44" customHeight="1" spans="1:14">
      <c r="A44" s="67"/>
      <c r="B44" s="67" t="str">
        <f t="shared" si="0"/>
        <v/>
      </c>
      <c r="C44" s="67"/>
      <c r="D44" s="67"/>
      <c r="E44" s="67"/>
      <c r="F44" s="70"/>
      <c r="G44" s="234" t="str">
        <f>IF(B44="","",SUMIFS(实收!E:E,实收!T:T,B44))</f>
        <v/>
      </c>
      <c r="H44" s="234" t="str">
        <f>IF(B44="","",SUMIFS(#REF!,#REF!,B44))</f>
        <v/>
      </c>
      <c r="I44" s="75" t="str">
        <f t="shared" si="1"/>
        <v/>
      </c>
      <c r="J44" s="75" t="str">
        <f t="shared" si="2"/>
        <v/>
      </c>
      <c r="K44" s="230" t="str">
        <f t="shared" si="3"/>
        <v/>
      </c>
      <c r="L44" s="252"/>
      <c r="M44" s="252"/>
      <c r="N44" s="67"/>
    </row>
    <row r="45" customHeight="1" spans="1:14">
      <c r="A45" s="67"/>
      <c r="B45" s="67" t="str">
        <f t="shared" si="0"/>
        <v/>
      </c>
      <c r="C45" s="67"/>
      <c r="D45" s="67"/>
      <c r="E45" s="67"/>
      <c r="F45" s="70"/>
      <c r="G45" s="234" t="str">
        <f>IF(B45="","",SUMIFS(实收!E:E,实收!T:T,B45))</f>
        <v/>
      </c>
      <c r="H45" s="234" t="str">
        <f>IF(B45="","",SUMIFS(#REF!,#REF!,B45))</f>
        <v/>
      </c>
      <c r="I45" s="75" t="str">
        <f t="shared" si="1"/>
        <v/>
      </c>
      <c r="J45" s="75" t="str">
        <f t="shared" si="2"/>
        <v/>
      </c>
      <c r="K45" s="230" t="str">
        <f t="shared" si="3"/>
        <v/>
      </c>
      <c r="L45" s="252"/>
      <c r="M45" s="252"/>
      <c r="N45" s="67"/>
    </row>
    <row r="46" customHeight="1" spans="1:14">
      <c r="A46" s="67"/>
      <c r="B46" s="67" t="str">
        <f t="shared" si="0"/>
        <v/>
      </c>
      <c r="C46" s="67"/>
      <c r="D46" s="67"/>
      <c r="E46" s="67"/>
      <c r="F46" s="70"/>
      <c r="G46" s="234" t="str">
        <f>IF(B46="","",SUMIFS(实收!E:E,实收!T:T,B46))</f>
        <v/>
      </c>
      <c r="H46" s="234" t="str">
        <f>IF(B46="","",SUMIFS(#REF!,#REF!,B46))</f>
        <v/>
      </c>
      <c r="I46" s="75" t="str">
        <f t="shared" si="1"/>
        <v/>
      </c>
      <c r="J46" s="75" t="str">
        <f t="shared" si="2"/>
        <v/>
      </c>
      <c r="K46" s="230" t="str">
        <f t="shared" si="3"/>
        <v/>
      </c>
      <c r="L46" s="252"/>
      <c r="M46" s="252"/>
      <c r="N46" s="67"/>
    </row>
    <row r="47" customHeight="1" spans="1:14">
      <c r="A47" s="67"/>
      <c r="B47" s="67" t="str">
        <f t="shared" si="0"/>
        <v/>
      </c>
      <c r="C47" s="67"/>
      <c r="D47" s="67"/>
      <c r="E47" s="67"/>
      <c r="F47" s="70"/>
      <c r="G47" s="234" t="str">
        <f>IF(B47="","",SUMIFS(实收!E:E,实收!T:T,B47))</f>
        <v/>
      </c>
      <c r="H47" s="234" t="str">
        <f>IF(B47="","",SUMIFS(#REF!,#REF!,B47))</f>
        <v/>
      </c>
      <c r="I47" s="75" t="str">
        <f t="shared" si="1"/>
        <v/>
      </c>
      <c r="J47" s="75" t="str">
        <f t="shared" si="2"/>
        <v/>
      </c>
      <c r="K47" s="230" t="str">
        <f t="shared" si="3"/>
        <v/>
      </c>
      <c r="L47" s="252"/>
      <c r="M47" s="252"/>
      <c r="N47" s="67"/>
    </row>
    <row r="48" customHeight="1" spans="1:14">
      <c r="A48" s="67"/>
      <c r="B48" s="67" t="str">
        <f t="shared" si="0"/>
        <v/>
      </c>
      <c r="C48" s="67"/>
      <c r="D48" s="67"/>
      <c r="E48" s="67"/>
      <c r="F48" s="70"/>
      <c r="G48" s="234" t="str">
        <f>IF(B48="","",SUMIFS(实收!E:E,实收!T:T,B48))</f>
        <v/>
      </c>
      <c r="H48" s="234" t="str">
        <f>IF(B48="","",SUMIFS(#REF!,#REF!,B48))</f>
        <v/>
      </c>
      <c r="I48" s="75" t="str">
        <f t="shared" si="1"/>
        <v/>
      </c>
      <c r="J48" s="75" t="str">
        <f t="shared" si="2"/>
        <v/>
      </c>
      <c r="K48" s="230" t="str">
        <f t="shared" si="3"/>
        <v/>
      </c>
      <c r="L48" s="252"/>
      <c r="M48" s="252"/>
      <c r="N48" s="67"/>
    </row>
    <row r="49" customHeight="1" spans="1:14">
      <c r="A49" s="67"/>
      <c r="B49" s="67" t="str">
        <f t="shared" si="0"/>
        <v/>
      </c>
      <c r="C49" s="67"/>
      <c r="D49" s="67"/>
      <c r="E49" s="67"/>
      <c r="F49" s="70"/>
      <c r="G49" s="234" t="str">
        <f>IF(B49="","",SUMIFS(实收!E:E,实收!T:T,B49))</f>
        <v/>
      </c>
      <c r="H49" s="234" t="str">
        <f>IF(B49="","",SUMIFS(#REF!,#REF!,B49))</f>
        <v/>
      </c>
      <c r="I49" s="75" t="str">
        <f t="shared" si="1"/>
        <v/>
      </c>
      <c r="J49" s="75" t="str">
        <f t="shared" si="2"/>
        <v/>
      </c>
      <c r="K49" s="230" t="str">
        <f t="shared" si="3"/>
        <v/>
      </c>
      <c r="L49" s="252"/>
      <c r="M49" s="252"/>
      <c r="N49" s="67"/>
    </row>
    <row r="50" customHeight="1" spans="1:14">
      <c r="A50" s="67"/>
      <c r="B50" s="67" t="str">
        <f t="shared" si="0"/>
        <v/>
      </c>
      <c r="C50" s="67"/>
      <c r="D50" s="67"/>
      <c r="E50" s="67"/>
      <c r="F50" s="70"/>
      <c r="G50" s="234" t="str">
        <f>IF(B50="","",SUMIFS(实收!E:E,实收!T:T,B50))</f>
        <v/>
      </c>
      <c r="H50" s="234" t="str">
        <f>IF(B50="","",SUMIFS(#REF!,#REF!,B50))</f>
        <v/>
      </c>
      <c r="I50" s="75" t="str">
        <f t="shared" si="1"/>
        <v/>
      </c>
      <c r="J50" s="75" t="str">
        <f t="shared" si="2"/>
        <v/>
      </c>
      <c r="K50" s="230" t="str">
        <f t="shared" si="3"/>
        <v/>
      </c>
      <c r="L50" s="252"/>
      <c r="M50" s="252"/>
      <c r="N50" s="67"/>
    </row>
    <row r="51" customHeight="1" spans="1:14">
      <c r="A51" s="67"/>
      <c r="B51" s="67" t="str">
        <f t="shared" si="0"/>
        <v/>
      </c>
      <c r="C51" s="67"/>
      <c r="D51" s="67"/>
      <c r="E51" s="67"/>
      <c r="F51" s="70"/>
      <c r="G51" s="234" t="str">
        <f>IF(B51="","",SUMIFS(实收!E:E,实收!T:T,B51))</f>
        <v/>
      </c>
      <c r="H51" s="234" t="str">
        <f>IF(B51="","",SUMIFS(#REF!,#REF!,B51))</f>
        <v/>
      </c>
      <c r="I51" s="75" t="str">
        <f t="shared" si="1"/>
        <v/>
      </c>
      <c r="J51" s="75" t="str">
        <f t="shared" si="2"/>
        <v/>
      </c>
      <c r="K51" s="230" t="str">
        <f t="shared" si="3"/>
        <v/>
      </c>
      <c r="L51" s="252"/>
      <c r="M51" s="252"/>
      <c r="N51" s="67"/>
    </row>
    <row r="52" customHeight="1" spans="1:14">
      <c r="A52" s="67"/>
      <c r="B52" s="67" t="str">
        <f t="shared" si="0"/>
        <v/>
      </c>
      <c r="C52" s="67"/>
      <c r="D52" s="67"/>
      <c r="E52" s="67"/>
      <c r="F52" s="70"/>
      <c r="G52" s="234" t="str">
        <f>IF(B52="","",SUMIFS(实收!E:E,实收!T:T,B52))</f>
        <v/>
      </c>
      <c r="H52" s="234" t="str">
        <f>IF(B52="","",SUMIFS(#REF!,#REF!,B52))</f>
        <v/>
      </c>
      <c r="I52" s="75" t="str">
        <f t="shared" si="1"/>
        <v/>
      </c>
      <c r="J52" s="75" t="str">
        <f t="shared" si="2"/>
        <v/>
      </c>
      <c r="K52" s="230" t="str">
        <f t="shared" si="3"/>
        <v/>
      </c>
      <c r="L52" s="252"/>
      <c r="M52" s="252"/>
      <c r="N52" s="67"/>
    </row>
    <row r="53" customHeight="1" spans="1:14">
      <c r="A53" s="67"/>
      <c r="B53" s="67" t="str">
        <f t="shared" si="0"/>
        <v/>
      </c>
      <c r="C53" s="67"/>
      <c r="D53" s="67"/>
      <c r="E53" s="67"/>
      <c r="F53" s="70"/>
      <c r="G53" s="234" t="str">
        <f>IF(B53="","",SUMIFS(实收!E:E,实收!T:T,B53))</f>
        <v/>
      </c>
      <c r="H53" s="234" t="str">
        <f>IF(B53="","",SUMIFS(#REF!,#REF!,B53))</f>
        <v/>
      </c>
      <c r="I53" s="75" t="str">
        <f t="shared" si="1"/>
        <v/>
      </c>
      <c r="J53" s="75" t="str">
        <f t="shared" si="2"/>
        <v/>
      </c>
      <c r="K53" s="230" t="str">
        <f t="shared" si="3"/>
        <v/>
      </c>
      <c r="L53" s="252"/>
      <c r="M53" s="252"/>
      <c r="N53" s="67"/>
    </row>
    <row r="54" customHeight="1" spans="1:14">
      <c r="A54" s="67"/>
      <c r="B54" s="67" t="str">
        <f t="shared" si="0"/>
        <v/>
      </c>
      <c r="C54" s="67"/>
      <c r="D54" s="67"/>
      <c r="E54" s="67"/>
      <c r="F54" s="70"/>
      <c r="G54" s="234" t="str">
        <f>IF(B54="","",SUMIFS(实收!E:E,实收!T:T,B54))</f>
        <v/>
      </c>
      <c r="H54" s="234" t="str">
        <f>IF(B54="","",SUMIFS(#REF!,#REF!,B54))</f>
        <v/>
      </c>
      <c r="I54" s="75" t="str">
        <f t="shared" si="1"/>
        <v/>
      </c>
      <c r="J54" s="75" t="str">
        <f t="shared" si="2"/>
        <v/>
      </c>
      <c r="K54" s="230" t="str">
        <f t="shared" si="3"/>
        <v/>
      </c>
      <c r="L54" s="252"/>
      <c r="M54" s="252"/>
      <c r="N54" s="67"/>
    </row>
    <row r="55" customHeight="1" spans="1:14">
      <c r="A55" s="67"/>
      <c r="B55" s="67" t="str">
        <f t="shared" si="0"/>
        <v/>
      </c>
      <c r="C55" s="67"/>
      <c r="D55" s="67"/>
      <c r="E55" s="67"/>
      <c r="F55" s="70"/>
      <c r="G55" s="234" t="str">
        <f>IF(B55="","",SUMIFS(实收!E:E,实收!T:T,B55))</f>
        <v/>
      </c>
      <c r="H55" s="234" t="str">
        <f>IF(B55="","",SUMIFS(#REF!,#REF!,B55))</f>
        <v/>
      </c>
      <c r="I55" s="75" t="str">
        <f t="shared" si="1"/>
        <v/>
      </c>
      <c r="J55" s="75" t="str">
        <f t="shared" si="2"/>
        <v/>
      </c>
      <c r="K55" s="230" t="str">
        <f t="shared" si="3"/>
        <v/>
      </c>
      <c r="L55" s="252"/>
      <c r="M55" s="252"/>
      <c r="N55" s="67"/>
    </row>
    <row r="56" customHeight="1" spans="1:14">
      <c r="A56" s="67"/>
      <c r="B56" s="67" t="str">
        <f t="shared" si="0"/>
        <v/>
      </c>
      <c r="C56" s="67"/>
      <c r="D56" s="67"/>
      <c r="E56" s="67"/>
      <c r="F56" s="70"/>
      <c r="G56" s="234" t="str">
        <f>IF(B56="","",SUMIFS(实收!E:E,实收!T:T,B56))</f>
        <v/>
      </c>
      <c r="H56" s="234" t="str">
        <f>IF(B56="","",SUMIFS(#REF!,#REF!,B56))</f>
        <v/>
      </c>
      <c r="I56" s="75" t="str">
        <f t="shared" si="1"/>
        <v/>
      </c>
      <c r="J56" s="75" t="str">
        <f t="shared" si="2"/>
        <v/>
      </c>
      <c r="K56" s="230" t="str">
        <f t="shared" si="3"/>
        <v/>
      </c>
      <c r="L56" s="252"/>
      <c r="M56" s="252"/>
      <c r="N56" s="67"/>
    </row>
    <row r="57" customHeight="1" spans="1:14">
      <c r="A57" s="67"/>
      <c r="B57" s="67" t="str">
        <f t="shared" si="0"/>
        <v/>
      </c>
      <c r="C57" s="67"/>
      <c r="D57" s="67"/>
      <c r="E57" s="67"/>
      <c r="F57" s="70"/>
      <c r="G57" s="234" t="str">
        <f>IF(B57="","",SUMIFS(实收!E:E,实收!T:T,B57))</f>
        <v/>
      </c>
      <c r="H57" s="234" t="str">
        <f>IF(B57="","",SUMIFS(#REF!,#REF!,B57))</f>
        <v/>
      </c>
      <c r="I57" s="75" t="str">
        <f t="shared" si="1"/>
        <v/>
      </c>
      <c r="J57" s="75" t="str">
        <f t="shared" si="2"/>
        <v/>
      </c>
      <c r="K57" s="230" t="str">
        <f t="shared" si="3"/>
        <v/>
      </c>
      <c r="L57" s="252"/>
      <c r="M57" s="252"/>
      <c r="N57" s="67"/>
    </row>
    <row r="58" customHeight="1" spans="1:14">
      <c r="A58" s="67"/>
      <c r="B58" s="67" t="str">
        <f t="shared" si="0"/>
        <v/>
      </c>
      <c r="C58" s="67"/>
      <c r="D58" s="67"/>
      <c r="E58" s="67"/>
      <c r="F58" s="70"/>
      <c r="G58" s="234" t="str">
        <f>IF(B58="","",SUMIFS(实收!E:E,实收!T:T,B58))</f>
        <v/>
      </c>
      <c r="H58" s="234" t="str">
        <f>IF(B58="","",SUMIFS(#REF!,#REF!,B58))</f>
        <v/>
      </c>
      <c r="I58" s="75" t="str">
        <f t="shared" si="1"/>
        <v/>
      </c>
      <c r="J58" s="75" t="str">
        <f t="shared" si="2"/>
        <v/>
      </c>
      <c r="K58" s="230" t="str">
        <f t="shared" si="3"/>
        <v/>
      </c>
      <c r="L58" s="252"/>
      <c r="M58" s="252"/>
      <c r="N58" s="67"/>
    </row>
    <row r="59" customHeight="1" spans="1:14">
      <c r="A59" s="67"/>
      <c r="B59" s="67" t="str">
        <f t="shared" si="0"/>
        <v/>
      </c>
      <c r="C59" s="67"/>
      <c r="D59" s="67"/>
      <c r="E59" s="67"/>
      <c r="F59" s="70"/>
      <c r="G59" s="234" t="str">
        <f>IF(B59="","",SUMIFS(实收!E:E,实收!T:T,B59))</f>
        <v/>
      </c>
      <c r="H59" s="234" t="str">
        <f>IF(B59="","",SUMIFS(#REF!,#REF!,B59))</f>
        <v/>
      </c>
      <c r="I59" s="75" t="str">
        <f t="shared" si="1"/>
        <v/>
      </c>
      <c r="J59" s="75" t="str">
        <f t="shared" si="2"/>
        <v/>
      </c>
      <c r="K59" s="230" t="str">
        <f t="shared" si="3"/>
        <v/>
      </c>
      <c r="L59" s="252"/>
      <c r="M59" s="252"/>
      <c r="N59" s="67"/>
    </row>
    <row r="60" customHeight="1" spans="1:14">
      <c r="A60" s="67"/>
      <c r="B60" s="67" t="str">
        <f t="shared" si="0"/>
        <v/>
      </c>
      <c r="C60" s="67"/>
      <c r="D60" s="67"/>
      <c r="E60" s="67"/>
      <c r="F60" s="70"/>
      <c r="G60" s="234" t="str">
        <f>IF(B60="","",SUMIFS(实收!E:E,实收!T:T,B60))</f>
        <v/>
      </c>
      <c r="H60" s="234" t="str">
        <f>IF(B60="","",SUMIFS(#REF!,#REF!,B60))</f>
        <v/>
      </c>
      <c r="I60" s="75" t="str">
        <f t="shared" si="1"/>
        <v/>
      </c>
      <c r="J60" s="75" t="str">
        <f t="shared" si="2"/>
        <v/>
      </c>
      <c r="K60" s="230" t="str">
        <f t="shared" si="3"/>
        <v/>
      </c>
      <c r="L60" s="252"/>
      <c r="M60" s="252"/>
      <c r="N60" s="67"/>
    </row>
    <row r="61" customHeight="1" spans="1:14">
      <c r="A61" s="67"/>
      <c r="B61" s="67" t="str">
        <f t="shared" si="0"/>
        <v/>
      </c>
      <c r="C61" s="67"/>
      <c r="D61" s="67"/>
      <c r="E61" s="67"/>
      <c r="F61" s="70"/>
      <c r="G61" s="234" t="str">
        <f>IF(B61="","",SUMIFS(实收!E:E,实收!T:T,B61))</f>
        <v/>
      </c>
      <c r="H61" s="234" t="str">
        <f>IF(B61="","",SUMIFS(#REF!,#REF!,B61))</f>
        <v/>
      </c>
      <c r="I61" s="75" t="str">
        <f t="shared" si="1"/>
        <v/>
      </c>
      <c r="J61" s="75" t="str">
        <f t="shared" si="2"/>
        <v/>
      </c>
      <c r="K61" s="230" t="str">
        <f t="shared" si="3"/>
        <v/>
      </c>
      <c r="L61" s="252"/>
      <c r="M61" s="252"/>
      <c r="N61" s="67"/>
    </row>
    <row r="62" customHeight="1" spans="1:14">
      <c r="A62" s="67"/>
      <c r="B62" s="67" t="str">
        <f t="shared" si="0"/>
        <v/>
      </c>
      <c r="C62" s="67"/>
      <c r="D62" s="67"/>
      <c r="E62" s="67"/>
      <c r="F62" s="70"/>
      <c r="G62" s="234" t="str">
        <f>IF(B62="","",SUMIFS(实收!E:E,实收!T:T,B62))</f>
        <v/>
      </c>
      <c r="H62" s="234" t="str">
        <f>IF(B62="","",SUMIFS(#REF!,#REF!,B62))</f>
        <v/>
      </c>
      <c r="I62" s="75" t="str">
        <f t="shared" si="1"/>
        <v/>
      </c>
      <c r="J62" s="75" t="str">
        <f t="shared" si="2"/>
        <v/>
      </c>
      <c r="K62" s="230" t="str">
        <f t="shared" si="3"/>
        <v/>
      </c>
      <c r="L62" s="252"/>
      <c r="M62" s="252"/>
      <c r="N62" s="67"/>
    </row>
    <row r="63" customHeight="1" spans="1:14">
      <c r="A63" s="67"/>
      <c r="B63" s="67" t="str">
        <f t="shared" si="0"/>
        <v/>
      </c>
      <c r="C63" s="67"/>
      <c r="D63" s="67"/>
      <c r="E63" s="67"/>
      <c r="F63" s="70"/>
      <c r="G63" s="234" t="str">
        <f>IF(B63="","",SUMIFS(实收!E:E,实收!T:T,B63))</f>
        <v/>
      </c>
      <c r="H63" s="234" t="str">
        <f>IF(B63="","",SUMIFS(#REF!,#REF!,B63))</f>
        <v/>
      </c>
      <c r="I63" s="75" t="str">
        <f t="shared" si="1"/>
        <v/>
      </c>
      <c r="J63" s="75" t="str">
        <f t="shared" si="2"/>
        <v/>
      </c>
      <c r="K63" s="230" t="str">
        <f t="shared" si="3"/>
        <v/>
      </c>
      <c r="L63" s="252"/>
      <c r="M63" s="252"/>
      <c r="N63" s="67"/>
    </row>
    <row r="64" customHeight="1" spans="1:14">
      <c r="A64" s="67"/>
      <c r="B64" s="67" t="str">
        <f t="shared" si="0"/>
        <v/>
      </c>
      <c r="C64" s="67"/>
      <c r="D64" s="67"/>
      <c r="E64" s="67"/>
      <c r="F64" s="70"/>
      <c r="G64" s="234" t="str">
        <f>IF(B64="","",SUMIFS(实收!E:E,实收!T:T,B64))</f>
        <v/>
      </c>
      <c r="H64" s="234" t="str">
        <f>IF(B64="","",SUMIFS(#REF!,#REF!,B64))</f>
        <v/>
      </c>
      <c r="I64" s="75" t="str">
        <f t="shared" si="1"/>
        <v/>
      </c>
      <c r="J64" s="75" t="str">
        <f t="shared" si="2"/>
        <v/>
      </c>
      <c r="K64" s="230" t="str">
        <f t="shared" si="3"/>
        <v/>
      </c>
      <c r="L64" s="252"/>
      <c r="M64" s="252"/>
      <c r="N64" s="67"/>
    </row>
    <row r="65" customHeight="1" spans="1:14">
      <c r="A65" s="67"/>
      <c r="B65" s="67" t="str">
        <f t="shared" si="0"/>
        <v/>
      </c>
      <c r="C65" s="67"/>
      <c r="D65" s="67"/>
      <c r="E65" s="67"/>
      <c r="F65" s="70"/>
      <c r="G65" s="234" t="str">
        <f>IF(B65="","",SUMIFS(实收!E:E,实收!T:T,B65))</f>
        <v/>
      </c>
      <c r="H65" s="234" t="str">
        <f>IF(B65="","",SUMIFS(#REF!,#REF!,B65))</f>
        <v/>
      </c>
      <c r="I65" s="75" t="str">
        <f t="shared" si="1"/>
        <v/>
      </c>
      <c r="J65" s="75" t="str">
        <f t="shared" si="2"/>
        <v/>
      </c>
      <c r="K65" s="230" t="str">
        <f t="shared" si="3"/>
        <v/>
      </c>
      <c r="L65" s="252"/>
      <c r="M65" s="252"/>
      <c r="N65" s="67"/>
    </row>
    <row r="66" customHeight="1" spans="1:14">
      <c r="A66" s="67"/>
      <c r="B66" s="67" t="str">
        <f t="shared" ref="B66:B99" si="5">IF(D66="","",TEXT(ROW(A65),"账户0000"))</f>
        <v/>
      </c>
      <c r="C66" s="67"/>
      <c r="D66" s="67"/>
      <c r="E66" s="67"/>
      <c r="F66" s="70"/>
      <c r="G66" s="234" t="str">
        <f>IF(B66="","",SUMIFS(实收!E:E,实收!T:T,B66))</f>
        <v/>
      </c>
      <c r="H66" s="234" t="str">
        <f>IF(B66="","",SUMIFS(#REF!,#REF!,B66))</f>
        <v/>
      </c>
      <c r="I66" s="75" t="str">
        <f t="shared" ref="I66:I99" si="6">IF(B66="","",G66-H66)</f>
        <v/>
      </c>
      <c r="J66" s="75" t="str">
        <f t="shared" ref="J66:J99" si="7">IF(B66="","",F66+I66)</f>
        <v/>
      </c>
      <c r="K66" s="230" t="str">
        <f t="shared" ref="K66:K99" si="8">IF(B66="","",_xlfn.CONCAT(B66,"-",C66,"-",D66,))</f>
        <v/>
      </c>
      <c r="L66" s="252"/>
      <c r="M66" s="252"/>
      <c r="N66" s="67"/>
    </row>
    <row r="67" customHeight="1" spans="1:14">
      <c r="A67" s="67"/>
      <c r="B67" s="67" t="str">
        <f t="shared" si="5"/>
        <v/>
      </c>
      <c r="C67" s="67"/>
      <c r="D67" s="67"/>
      <c r="E67" s="67"/>
      <c r="F67" s="70"/>
      <c r="G67" s="234" t="str">
        <f>IF(B67="","",SUMIFS(实收!E:E,实收!T:T,B67))</f>
        <v/>
      </c>
      <c r="H67" s="234" t="str">
        <f>IF(B67="","",SUMIFS(#REF!,#REF!,B67))</f>
        <v/>
      </c>
      <c r="I67" s="75" t="str">
        <f t="shared" si="6"/>
        <v/>
      </c>
      <c r="J67" s="75" t="str">
        <f t="shared" si="7"/>
        <v/>
      </c>
      <c r="K67" s="230" t="str">
        <f t="shared" si="8"/>
        <v/>
      </c>
      <c r="L67" s="252"/>
      <c r="M67" s="252"/>
      <c r="N67" s="67"/>
    </row>
    <row r="68" customHeight="1" spans="1:14">
      <c r="A68" s="67"/>
      <c r="B68" s="67" t="str">
        <f t="shared" si="5"/>
        <v/>
      </c>
      <c r="C68" s="67"/>
      <c r="D68" s="67"/>
      <c r="E68" s="67"/>
      <c r="F68" s="70"/>
      <c r="G68" s="234" t="str">
        <f>IF(B68="","",SUMIFS(实收!E:E,实收!T:T,B68))</f>
        <v/>
      </c>
      <c r="H68" s="234" t="str">
        <f>IF(B68="","",SUMIFS(#REF!,#REF!,B68))</f>
        <v/>
      </c>
      <c r="I68" s="75" t="str">
        <f t="shared" si="6"/>
        <v/>
      </c>
      <c r="J68" s="75" t="str">
        <f t="shared" si="7"/>
        <v/>
      </c>
      <c r="K68" s="230" t="str">
        <f t="shared" si="8"/>
        <v/>
      </c>
      <c r="L68" s="252"/>
      <c r="M68" s="252"/>
      <c r="N68" s="67"/>
    </row>
    <row r="69" customHeight="1" spans="1:14">
      <c r="A69" s="67"/>
      <c r="B69" s="67" t="str">
        <f t="shared" si="5"/>
        <v/>
      </c>
      <c r="C69" s="67"/>
      <c r="D69" s="67"/>
      <c r="E69" s="67"/>
      <c r="F69" s="70"/>
      <c r="G69" s="234" t="str">
        <f>IF(B69="","",SUMIFS(实收!E:E,实收!T:T,B69))</f>
        <v/>
      </c>
      <c r="H69" s="234" t="str">
        <f>IF(B69="","",SUMIFS(#REF!,#REF!,B69))</f>
        <v/>
      </c>
      <c r="I69" s="75" t="str">
        <f t="shared" si="6"/>
        <v/>
      </c>
      <c r="J69" s="75" t="str">
        <f t="shared" si="7"/>
        <v/>
      </c>
      <c r="K69" s="230" t="str">
        <f t="shared" si="8"/>
        <v/>
      </c>
      <c r="L69" s="252"/>
      <c r="M69" s="252"/>
      <c r="N69" s="67"/>
    </row>
    <row r="70" customHeight="1" spans="1:14">
      <c r="A70" s="67"/>
      <c r="B70" s="67" t="str">
        <f t="shared" si="5"/>
        <v/>
      </c>
      <c r="C70" s="67"/>
      <c r="D70" s="67"/>
      <c r="E70" s="67"/>
      <c r="F70" s="70"/>
      <c r="G70" s="234" t="str">
        <f>IF(B70="","",SUMIFS(实收!E:E,实收!T:T,B70))</f>
        <v/>
      </c>
      <c r="H70" s="234" t="str">
        <f>IF(B70="","",SUMIFS(#REF!,#REF!,B70))</f>
        <v/>
      </c>
      <c r="I70" s="75" t="str">
        <f t="shared" si="6"/>
        <v/>
      </c>
      <c r="J70" s="75" t="str">
        <f t="shared" si="7"/>
        <v/>
      </c>
      <c r="K70" s="230" t="str">
        <f t="shared" si="8"/>
        <v/>
      </c>
      <c r="L70" s="252"/>
      <c r="M70" s="252"/>
      <c r="N70" s="67"/>
    </row>
    <row r="71" customHeight="1" spans="1:14">
      <c r="A71" s="67"/>
      <c r="B71" s="67" t="str">
        <f t="shared" si="5"/>
        <v/>
      </c>
      <c r="C71" s="67"/>
      <c r="D71" s="67"/>
      <c r="E71" s="67"/>
      <c r="F71" s="70"/>
      <c r="G71" s="234" t="str">
        <f>IF(B71="","",SUMIFS(实收!E:E,实收!T:T,B71))</f>
        <v/>
      </c>
      <c r="H71" s="234" t="str">
        <f>IF(B71="","",SUMIFS(#REF!,#REF!,B71))</f>
        <v/>
      </c>
      <c r="I71" s="75" t="str">
        <f t="shared" si="6"/>
        <v/>
      </c>
      <c r="J71" s="75" t="str">
        <f t="shared" si="7"/>
        <v/>
      </c>
      <c r="K71" s="230" t="str">
        <f t="shared" si="8"/>
        <v/>
      </c>
      <c r="L71" s="252"/>
      <c r="M71" s="252"/>
      <c r="N71" s="67"/>
    </row>
    <row r="72" customHeight="1" spans="1:14">
      <c r="A72" s="67"/>
      <c r="B72" s="67" t="str">
        <f t="shared" si="5"/>
        <v/>
      </c>
      <c r="C72" s="67"/>
      <c r="D72" s="67"/>
      <c r="E72" s="67"/>
      <c r="F72" s="70"/>
      <c r="G72" s="234" t="str">
        <f>IF(B72="","",SUMIFS(实收!E:E,实收!T:T,B72))</f>
        <v/>
      </c>
      <c r="H72" s="234" t="str">
        <f>IF(B72="","",SUMIFS(#REF!,#REF!,B72))</f>
        <v/>
      </c>
      <c r="I72" s="75" t="str">
        <f t="shared" si="6"/>
        <v/>
      </c>
      <c r="J72" s="75" t="str">
        <f t="shared" si="7"/>
        <v/>
      </c>
      <c r="K72" s="230" t="str">
        <f t="shared" si="8"/>
        <v/>
      </c>
      <c r="L72" s="252"/>
      <c r="M72" s="252"/>
      <c r="N72" s="67"/>
    </row>
    <row r="73" customHeight="1" spans="1:14">
      <c r="A73" s="67"/>
      <c r="B73" s="67" t="str">
        <f t="shared" si="5"/>
        <v/>
      </c>
      <c r="C73" s="67"/>
      <c r="D73" s="67"/>
      <c r="E73" s="67"/>
      <c r="F73" s="70"/>
      <c r="G73" s="234" t="str">
        <f>IF(B73="","",SUMIFS(实收!E:E,实收!T:T,B73))</f>
        <v/>
      </c>
      <c r="H73" s="234" t="str">
        <f>IF(B73="","",SUMIFS(#REF!,#REF!,B73))</f>
        <v/>
      </c>
      <c r="I73" s="75" t="str">
        <f t="shared" si="6"/>
        <v/>
      </c>
      <c r="J73" s="75" t="str">
        <f t="shared" si="7"/>
        <v/>
      </c>
      <c r="K73" s="230" t="str">
        <f t="shared" si="8"/>
        <v/>
      </c>
      <c r="L73" s="252"/>
      <c r="M73" s="252"/>
      <c r="N73" s="67"/>
    </row>
    <row r="74" customHeight="1" spans="1:14">
      <c r="A74" s="67"/>
      <c r="B74" s="67" t="str">
        <f t="shared" si="5"/>
        <v/>
      </c>
      <c r="C74" s="67"/>
      <c r="D74" s="67"/>
      <c r="E74" s="67"/>
      <c r="F74" s="70"/>
      <c r="G74" s="234" t="str">
        <f>IF(B74="","",SUMIFS(实收!E:E,实收!T:T,B74))</f>
        <v/>
      </c>
      <c r="H74" s="234" t="str">
        <f>IF(B74="","",SUMIFS(#REF!,#REF!,B74))</f>
        <v/>
      </c>
      <c r="I74" s="75" t="str">
        <f t="shared" si="6"/>
        <v/>
      </c>
      <c r="J74" s="75" t="str">
        <f t="shared" si="7"/>
        <v/>
      </c>
      <c r="K74" s="230" t="str">
        <f t="shared" si="8"/>
        <v/>
      </c>
      <c r="L74" s="252"/>
      <c r="M74" s="252"/>
      <c r="N74" s="67"/>
    </row>
    <row r="75" customHeight="1" spans="1:14">
      <c r="A75" s="67"/>
      <c r="B75" s="67" t="str">
        <f t="shared" si="5"/>
        <v/>
      </c>
      <c r="C75" s="67"/>
      <c r="D75" s="67"/>
      <c r="E75" s="67"/>
      <c r="F75" s="70"/>
      <c r="G75" s="234" t="str">
        <f>IF(B75="","",SUMIFS(实收!E:E,实收!T:T,B75))</f>
        <v/>
      </c>
      <c r="H75" s="234" t="str">
        <f>IF(B75="","",SUMIFS(#REF!,#REF!,B75))</f>
        <v/>
      </c>
      <c r="I75" s="75" t="str">
        <f t="shared" si="6"/>
        <v/>
      </c>
      <c r="J75" s="75" t="str">
        <f t="shared" si="7"/>
        <v/>
      </c>
      <c r="K75" s="230" t="str">
        <f t="shared" si="8"/>
        <v/>
      </c>
      <c r="L75" s="252"/>
      <c r="M75" s="252"/>
      <c r="N75" s="67"/>
    </row>
    <row r="76" customHeight="1" spans="1:14">
      <c r="A76" s="67"/>
      <c r="B76" s="67" t="str">
        <f t="shared" si="5"/>
        <v/>
      </c>
      <c r="C76" s="67"/>
      <c r="D76" s="67"/>
      <c r="E76" s="67"/>
      <c r="F76" s="70"/>
      <c r="G76" s="234" t="str">
        <f>IF(B76="","",SUMIFS(实收!E:E,实收!T:T,B76))</f>
        <v/>
      </c>
      <c r="H76" s="234" t="str">
        <f>IF(B76="","",SUMIFS(#REF!,#REF!,B76))</f>
        <v/>
      </c>
      <c r="I76" s="75" t="str">
        <f t="shared" si="6"/>
        <v/>
      </c>
      <c r="J76" s="75" t="str">
        <f t="shared" si="7"/>
        <v/>
      </c>
      <c r="K76" s="230" t="str">
        <f t="shared" si="8"/>
        <v/>
      </c>
      <c r="L76" s="252"/>
      <c r="M76" s="252"/>
      <c r="N76" s="67"/>
    </row>
    <row r="77" customHeight="1" spans="1:14">
      <c r="A77" s="67"/>
      <c r="B77" s="67" t="str">
        <f t="shared" si="5"/>
        <v/>
      </c>
      <c r="C77" s="67"/>
      <c r="D77" s="67"/>
      <c r="E77" s="67"/>
      <c r="F77" s="70"/>
      <c r="G77" s="234" t="str">
        <f>IF(B77="","",SUMIFS(实收!E:E,实收!T:T,B77))</f>
        <v/>
      </c>
      <c r="H77" s="234" t="str">
        <f>IF(B77="","",SUMIFS(#REF!,#REF!,B77))</f>
        <v/>
      </c>
      <c r="I77" s="75" t="str">
        <f t="shared" si="6"/>
        <v/>
      </c>
      <c r="J77" s="75" t="str">
        <f t="shared" si="7"/>
        <v/>
      </c>
      <c r="K77" s="230" t="str">
        <f t="shared" si="8"/>
        <v/>
      </c>
      <c r="L77" s="252"/>
      <c r="M77" s="252"/>
      <c r="N77" s="67"/>
    </row>
    <row r="78" customHeight="1" spans="1:14">
      <c r="A78" s="67"/>
      <c r="B78" s="67" t="str">
        <f t="shared" si="5"/>
        <v/>
      </c>
      <c r="C78" s="67"/>
      <c r="D78" s="67"/>
      <c r="E78" s="67"/>
      <c r="F78" s="70"/>
      <c r="G78" s="234" t="str">
        <f>IF(B78="","",SUMIFS(实收!E:E,实收!T:T,B78))</f>
        <v/>
      </c>
      <c r="H78" s="234" t="str">
        <f>IF(B78="","",SUMIFS(#REF!,#REF!,B78))</f>
        <v/>
      </c>
      <c r="I78" s="75" t="str">
        <f t="shared" si="6"/>
        <v/>
      </c>
      <c r="J78" s="75" t="str">
        <f t="shared" si="7"/>
        <v/>
      </c>
      <c r="K78" s="230" t="str">
        <f t="shared" si="8"/>
        <v/>
      </c>
      <c r="L78" s="252"/>
      <c r="M78" s="252"/>
      <c r="N78" s="67"/>
    </row>
    <row r="79" customHeight="1" spans="1:14">
      <c r="A79" s="67"/>
      <c r="B79" s="67" t="str">
        <f t="shared" si="5"/>
        <v/>
      </c>
      <c r="C79" s="67"/>
      <c r="D79" s="67"/>
      <c r="E79" s="67"/>
      <c r="F79" s="70"/>
      <c r="G79" s="234" t="str">
        <f>IF(B79="","",SUMIFS(实收!E:E,实收!T:T,B79))</f>
        <v/>
      </c>
      <c r="H79" s="234" t="str">
        <f>IF(B79="","",SUMIFS(#REF!,#REF!,B79))</f>
        <v/>
      </c>
      <c r="I79" s="75" t="str">
        <f t="shared" si="6"/>
        <v/>
      </c>
      <c r="J79" s="75" t="str">
        <f t="shared" si="7"/>
        <v/>
      </c>
      <c r="K79" s="230" t="str">
        <f t="shared" si="8"/>
        <v/>
      </c>
      <c r="L79" s="252"/>
      <c r="M79" s="252"/>
      <c r="N79" s="67"/>
    </row>
    <row r="80" customHeight="1" spans="1:14">
      <c r="A80" s="67"/>
      <c r="B80" s="67" t="str">
        <f t="shared" si="5"/>
        <v/>
      </c>
      <c r="C80" s="67"/>
      <c r="D80" s="67"/>
      <c r="E80" s="67"/>
      <c r="F80" s="70"/>
      <c r="G80" s="234" t="str">
        <f>IF(B80="","",SUMIFS(实收!E:E,实收!T:T,B80))</f>
        <v/>
      </c>
      <c r="H80" s="234" t="str">
        <f>IF(B80="","",SUMIFS(#REF!,#REF!,B80))</f>
        <v/>
      </c>
      <c r="I80" s="75" t="str">
        <f t="shared" si="6"/>
        <v/>
      </c>
      <c r="J80" s="75" t="str">
        <f t="shared" si="7"/>
        <v/>
      </c>
      <c r="K80" s="230" t="str">
        <f t="shared" si="8"/>
        <v/>
      </c>
      <c r="L80" s="252"/>
      <c r="M80" s="252"/>
      <c r="N80" s="67"/>
    </row>
    <row r="81" customHeight="1" spans="1:14">
      <c r="A81" s="67"/>
      <c r="B81" s="67" t="str">
        <f t="shared" si="5"/>
        <v/>
      </c>
      <c r="C81" s="67"/>
      <c r="D81" s="67"/>
      <c r="E81" s="67"/>
      <c r="F81" s="70"/>
      <c r="G81" s="234" t="str">
        <f>IF(B81="","",SUMIFS(实收!E:E,实收!T:T,B81))</f>
        <v/>
      </c>
      <c r="H81" s="234" t="str">
        <f>IF(B81="","",SUMIFS(#REF!,#REF!,B81))</f>
        <v/>
      </c>
      <c r="I81" s="75" t="str">
        <f t="shared" si="6"/>
        <v/>
      </c>
      <c r="J81" s="75" t="str">
        <f t="shared" si="7"/>
        <v/>
      </c>
      <c r="K81" s="230" t="str">
        <f t="shared" si="8"/>
        <v/>
      </c>
      <c r="L81" s="252"/>
      <c r="M81" s="252"/>
      <c r="N81" s="67"/>
    </row>
    <row r="82" customHeight="1" spans="1:14">
      <c r="A82" s="67"/>
      <c r="B82" s="67" t="str">
        <f t="shared" si="5"/>
        <v/>
      </c>
      <c r="C82" s="67"/>
      <c r="D82" s="67"/>
      <c r="E82" s="67"/>
      <c r="F82" s="70"/>
      <c r="G82" s="234" t="str">
        <f>IF(B82="","",SUMIFS(实收!E:E,实收!T:T,B82))</f>
        <v/>
      </c>
      <c r="H82" s="234" t="str">
        <f>IF(B82="","",SUMIFS(#REF!,#REF!,B82))</f>
        <v/>
      </c>
      <c r="I82" s="75" t="str">
        <f t="shared" si="6"/>
        <v/>
      </c>
      <c r="J82" s="75" t="str">
        <f t="shared" si="7"/>
        <v/>
      </c>
      <c r="K82" s="230" t="str">
        <f t="shared" si="8"/>
        <v/>
      </c>
      <c r="L82" s="252"/>
      <c r="M82" s="252"/>
      <c r="N82" s="67"/>
    </row>
    <row r="83" customHeight="1" spans="1:14">
      <c r="A83" s="67"/>
      <c r="B83" s="67" t="str">
        <f t="shared" si="5"/>
        <v/>
      </c>
      <c r="C83" s="67"/>
      <c r="D83" s="67"/>
      <c r="E83" s="67"/>
      <c r="F83" s="70"/>
      <c r="G83" s="234" t="str">
        <f>IF(B83="","",SUMIFS(实收!E:E,实收!T:T,B83))</f>
        <v/>
      </c>
      <c r="H83" s="234" t="str">
        <f>IF(B83="","",SUMIFS(#REF!,#REF!,B83))</f>
        <v/>
      </c>
      <c r="I83" s="75" t="str">
        <f t="shared" si="6"/>
        <v/>
      </c>
      <c r="J83" s="75" t="str">
        <f t="shared" si="7"/>
        <v/>
      </c>
      <c r="K83" s="230" t="str">
        <f t="shared" si="8"/>
        <v/>
      </c>
      <c r="L83" s="252"/>
      <c r="M83" s="252"/>
      <c r="N83" s="67"/>
    </row>
    <row r="84" customHeight="1" spans="1:14">
      <c r="A84" s="67"/>
      <c r="B84" s="67" t="str">
        <f t="shared" si="5"/>
        <v/>
      </c>
      <c r="C84" s="67"/>
      <c r="D84" s="67"/>
      <c r="E84" s="67"/>
      <c r="F84" s="70"/>
      <c r="G84" s="234" t="str">
        <f>IF(B84="","",SUMIFS(实收!E:E,实收!T:T,B84))</f>
        <v/>
      </c>
      <c r="H84" s="234" t="str">
        <f>IF(B84="","",SUMIFS(#REF!,#REF!,B84))</f>
        <v/>
      </c>
      <c r="I84" s="75" t="str">
        <f t="shared" si="6"/>
        <v/>
      </c>
      <c r="J84" s="75" t="str">
        <f t="shared" si="7"/>
        <v/>
      </c>
      <c r="K84" s="230" t="str">
        <f t="shared" si="8"/>
        <v/>
      </c>
      <c r="L84" s="252"/>
      <c r="M84" s="252"/>
      <c r="N84" s="67"/>
    </row>
    <row r="85" customHeight="1" spans="1:14">
      <c r="A85" s="67"/>
      <c r="B85" s="67" t="str">
        <f t="shared" si="5"/>
        <v/>
      </c>
      <c r="C85" s="67"/>
      <c r="D85" s="67"/>
      <c r="E85" s="67"/>
      <c r="F85" s="70"/>
      <c r="G85" s="234" t="str">
        <f>IF(B85="","",SUMIFS(实收!E:E,实收!T:T,B85))</f>
        <v/>
      </c>
      <c r="H85" s="234" t="str">
        <f>IF(B85="","",SUMIFS(#REF!,#REF!,B85))</f>
        <v/>
      </c>
      <c r="I85" s="75" t="str">
        <f t="shared" si="6"/>
        <v/>
      </c>
      <c r="J85" s="75" t="str">
        <f t="shared" si="7"/>
        <v/>
      </c>
      <c r="K85" s="230" t="str">
        <f t="shared" si="8"/>
        <v/>
      </c>
      <c r="L85" s="252"/>
      <c r="M85" s="252"/>
      <c r="N85" s="67"/>
    </row>
    <row r="86" customHeight="1" spans="1:14">
      <c r="A86" s="67"/>
      <c r="B86" s="67" t="str">
        <f t="shared" si="5"/>
        <v/>
      </c>
      <c r="C86" s="67"/>
      <c r="D86" s="67"/>
      <c r="E86" s="67"/>
      <c r="F86" s="70"/>
      <c r="G86" s="234" t="str">
        <f>IF(B86="","",SUMIFS(实收!E:E,实收!T:T,B86))</f>
        <v/>
      </c>
      <c r="H86" s="234" t="str">
        <f>IF(B86="","",SUMIFS(#REF!,#REF!,B86))</f>
        <v/>
      </c>
      <c r="I86" s="75" t="str">
        <f t="shared" si="6"/>
        <v/>
      </c>
      <c r="J86" s="75" t="str">
        <f t="shared" si="7"/>
        <v/>
      </c>
      <c r="K86" s="230" t="str">
        <f t="shared" si="8"/>
        <v/>
      </c>
      <c r="L86" s="252"/>
      <c r="M86" s="252"/>
      <c r="N86" s="67"/>
    </row>
    <row r="87" customHeight="1" spans="1:14">
      <c r="A87" s="67"/>
      <c r="B87" s="67" t="str">
        <f t="shared" si="5"/>
        <v/>
      </c>
      <c r="C87" s="67"/>
      <c r="D87" s="67"/>
      <c r="E87" s="67"/>
      <c r="F87" s="70"/>
      <c r="G87" s="234" t="str">
        <f>IF(B87="","",SUMIFS(实收!E:E,实收!T:T,B87))</f>
        <v/>
      </c>
      <c r="H87" s="234" t="str">
        <f>IF(B87="","",SUMIFS(#REF!,#REF!,B87))</f>
        <v/>
      </c>
      <c r="I87" s="75" t="str">
        <f t="shared" si="6"/>
        <v/>
      </c>
      <c r="J87" s="75" t="str">
        <f t="shared" si="7"/>
        <v/>
      </c>
      <c r="K87" s="230" t="str">
        <f t="shared" si="8"/>
        <v/>
      </c>
      <c r="L87" s="252"/>
      <c r="M87" s="252"/>
      <c r="N87" s="67"/>
    </row>
    <row r="88" customHeight="1" spans="1:14">
      <c r="A88" s="67"/>
      <c r="B88" s="67" t="str">
        <f t="shared" si="5"/>
        <v/>
      </c>
      <c r="C88" s="67"/>
      <c r="D88" s="67"/>
      <c r="E88" s="67"/>
      <c r="F88" s="70"/>
      <c r="G88" s="234" t="str">
        <f>IF(B88="","",SUMIFS(实收!E:E,实收!T:T,B88))</f>
        <v/>
      </c>
      <c r="H88" s="234" t="str">
        <f>IF(B88="","",SUMIFS(#REF!,#REF!,B88))</f>
        <v/>
      </c>
      <c r="I88" s="75" t="str">
        <f t="shared" si="6"/>
        <v/>
      </c>
      <c r="J88" s="75" t="str">
        <f t="shared" si="7"/>
        <v/>
      </c>
      <c r="K88" s="230" t="str">
        <f t="shared" si="8"/>
        <v/>
      </c>
      <c r="L88" s="252"/>
      <c r="M88" s="252"/>
      <c r="N88" s="67"/>
    </row>
    <row r="89" customHeight="1" spans="1:14">
      <c r="A89" s="67"/>
      <c r="B89" s="67" t="str">
        <f t="shared" si="5"/>
        <v/>
      </c>
      <c r="C89" s="67"/>
      <c r="D89" s="67"/>
      <c r="E89" s="67"/>
      <c r="F89" s="70"/>
      <c r="G89" s="234" t="str">
        <f>IF(B89="","",SUMIFS(实收!E:E,实收!T:T,B89))</f>
        <v/>
      </c>
      <c r="H89" s="234" t="str">
        <f>IF(B89="","",SUMIFS(#REF!,#REF!,B89))</f>
        <v/>
      </c>
      <c r="I89" s="75" t="str">
        <f t="shared" si="6"/>
        <v/>
      </c>
      <c r="J89" s="75" t="str">
        <f t="shared" si="7"/>
        <v/>
      </c>
      <c r="K89" s="230" t="str">
        <f t="shared" si="8"/>
        <v/>
      </c>
      <c r="L89" s="252"/>
      <c r="M89" s="252"/>
      <c r="N89" s="67"/>
    </row>
    <row r="90" customHeight="1" spans="1:14">
      <c r="A90" s="67"/>
      <c r="B90" s="67" t="str">
        <f t="shared" si="5"/>
        <v/>
      </c>
      <c r="C90" s="67"/>
      <c r="D90" s="67"/>
      <c r="E90" s="67"/>
      <c r="F90" s="70"/>
      <c r="G90" s="234" t="str">
        <f>IF(B90="","",SUMIFS(实收!E:E,实收!T:T,B90))</f>
        <v/>
      </c>
      <c r="H90" s="234" t="str">
        <f>IF(B90="","",SUMIFS(#REF!,#REF!,B90))</f>
        <v/>
      </c>
      <c r="I90" s="75" t="str">
        <f t="shared" si="6"/>
        <v/>
      </c>
      <c r="J90" s="75" t="str">
        <f t="shared" si="7"/>
        <v/>
      </c>
      <c r="K90" s="230" t="str">
        <f t="shared" si="8"/>
        <v/>
      </c>
      <c r="L90" s="252"/>
      <c r="M90" s="252"/>
      <c r="N90" s="67"/>
    </row>
    <row r="91" customHeight="1" spans="1:14">
      <c r="A91" s="67"/>
      <c r="B91" s="67" t="str">
        <f t="shared" si="5"/>
        <v/>
      </c>
      <c r="C91" s="67"/>
      <c r="D91" s="67"/>
      <c r="E91" s="67"/>
      <c r="F91" s="70"/>
      <c r="G91" s="234" t="str">
        <f>IF(B91="","",SUMIFS(实收!E:E,实收!T:T,B91))</f>
        <v/>
      </c>
      <c r="H91" s="234" t="str">
        <f>IF(B91="","",SUMIFS(#REF!,#REF!,B91))</f>
        <v/>
      </c>
      <c r="I91" s="75" t="str">
        <f t="shared" si="6"/>
        <v/>
      </c>
      <c r="J91" s="75" t="str">
        <f t="shared" si="7"/>
        <v/>
      </c>
      <c r="K91" s="230" t="str">
        <f t="shared" si="8"/>
        <v/>
      </c>
      <c r="L91" s="252"/>
      <c r="M91" s="252"/>
      <c r="N91" s="67"/>
    </row>
    <row r="92" customHeight="1" spans="1:14">
      <c r="A92" s="67"/>
      <c r="B92" s="67" t="str">
        <f t="shared" si="5"/>
        <v/>
      </c>
      <c r="C92" s="67"/>
      <c r="D92" s="67"/>
      <c r="E92" s="67"/>
      <c r="F92" s="70"/>
      <c r="G92" s="234" t="str">
        <f>IF(B92="","",SUMIFS(实收!E:E,实收!T:T,B92))</f>
        <v/>
      </c>
      <c r="H92" s="234" t="str">
        <f>IF(B92="","",SUMIFS(#REF!,#REF!,B92))</f>
        <v/>
      </c>
      <c r="I92" s="75" t="str">
        <f t="shared" si="6"/>
        <v/>
      </c>
      <c r="J92" s="75" t="str">
        <f t="shared" si="7"/>
        <v/>
      </c>
      <c r="K92" s="230" t="str">
        <f t="shared" si="8"/>
        <v/>
      </c>
      <c r="L92" s="252"/>
      <c r="M92" s="252"/>
      <c r="N92" s="67"/>
    </row>
    <row r="93" customHeight="1" spans="1:14">
      <c r="A93" s="67"/>
      <c r="B93" s="67" t="str">
        <f t="shared" si="5"/>
        <v/>
      </c>
      <c r="C93" s="67"/>
      <c r="D93" s="67"/>
      <c r="E93" s="67"/>
      <c r="F93" s="70"/>
      <c r="G93" s="234" t="str">
        <f>IF(B93="","",SUMIFS(实收!E:E,实收!T:T,B93))</f>
        <v/>
      </c>
      <c r="H93" s="234" t="str">
        <f>IF(B93="","",SUMIFS(#REF!,#REF!,B93))</f>
        <v/>
      </c>
      <c r="I93" s="75" t="str">
        <f t="shared" si="6"/>
        <v/>
      </c>
      <c r="J93" s="75" t="str">
        <f t="shared" si="7"/>
        <v/>
      </c>
      <c r="K93" s="230" t="str">
        <f t="shared" si="8"/>
        <v/>
      </c>
      <c r="L93" s="252"/>
      <c r="M93" s="252"/>
      <c r="N93" s="67"/>
    </row>
    <row r="94" customHeight="1" spans="1:14">
      <c r="A94" s="67"/>
      <c r="B94" s="67" t="str">
        <f t="shared" si="5"/>
        <v/>
      </c>
      <c r="C94" s="67"/>
      <c r="D94" s="67"/>
      <c r="E94" s="67"/>
      <c r="F94" s="70"/>
      <c r="G94" s="234" t="str">
        <f>IF(B94="","",SUMIFS(实收!E:E,实收!T:T,B94))</f>
        <v/>
      </c>
      <c r="H94" s="234" t="str">
        <f>IF(B94="","",SUMIFS(#REF!,#REF!,B94))</f>
        <v/>
      </c>
      <c r="I94" s="75" t="str">
        <f t="shared" si="6"/>
        <v/>
      </c>
      <c r="J94" s="75" t="str">
        <f t="shared" si="7"/>
        <v/>
      </c>
      <c r="K94" s="230" t="str">
        <f t="shared" si="8"/>
        <v/>
      </c>
      <c r="L94" s="252"/>
      <c r="M94" s="252"/>
      <c r="N94" s="67"/>
    </row>
    <row r="95" customHeight="1" spans="1:14">
      <c r="A95" s="67"/>
      <c r="B95" s="67" t="str">
        <f t="shared" si="5"/>
        <v/>
      </c>
      <c r="C95" s="67"/>
      <c r="D95" s="67"/>
      <c r="E95" s="67"/>
      <c r="F95" s="70"/>
      <c r="G95" s="234" t="str">
        <f>IF(B95="","",SUMIFS(实收!E:E,实收!T:T,B95))</f>
        <v/>
      </c>
      <c r="H95" s="234" t="str">
        <f>IF(B95="","",SUMIFS(#REF!,#REF!,B95))</f>
        <v/>
      </c>
      <c r="I95" s="75" t="str">
        <f t="shared" si="6"/>
        <v/>
      </c>
      <c r="J95" s="75" t="str">
        <f t="shared" si="7"/>
        <v/>
      </c>
      <c r="K95" s="230" t="str">
        <f t="shared" si="8"/>
        <v/>
      </c>
      <c r="L95" s="252"/>
      <c r="M95" s="252"/>
      <c r="N95" s="67"/>
    </row>
    <row r="96" customHeight="1" spans="1:14">
      <c r="A96" s="67"/>
      <c r="B96" s="67" t="str">
        <f t="shared" si="5"/>
        <v/>
      </c>
      <c r="C96" s="67"/>
      <c r="D96" s="67"/>
      <c r="E96" s="67"/>
      <c r="F96" s="70"/>
      <c r="G96" s="234" t="str">
        <f>IF(B96="","",SUMIFS(实收!E:E,实收!T:T,B96))</f>
        <v/>
      </c>
      <c r="H96" s="234" t="str">
        <f>IF(B96="","",SUMIFS(#REF!,#REF!,B96))</f>
        <v/>
      </c>
      <c r="I96" s="75" t="str">
        <f t="shared" si="6"/>
        <v/>
      </c>
      <c r="J96" s="75" t="str">
        <f t="shared" si="7"/>
        <v/>
      </c>
      <c r="K96" s="230" t="str">
        <f t="shared" si="8"/>
        <v/>
      </c>
      <c r="L96" s="252"/>
      <c r="M96" s="252"/>
      <c r="N96" s="67"/>
    </row>
    <row r="97" customHeight="1" spans="1:14">
      <c r="A97" s="67"/>
      <c r="B97" s="67" t="str">
        <f t="shared" si="5"/>
        <v/>
      </c>
      <c r="C97" s="67"/>
      <c r="D97" s="67"/>
      <c r="E97" s="67"/>
      <c r="F97" s="70"/>
      <c r="G97" s="234" t="str">
        <f>IF(B97="","",SUMIFS(实收!E:E,实收!T:T,B97))</f>
        <v/>
      </c>
      <c r="H97" s="234" t="str">
        <f>IF(B97="","",SUMIFS(#REF!,#REF!,B97))</f>
        <v/>
      </c>
      <c r="I97" s="75" t="str">
        <f t="shared" si="6"/>
        <v/>
      </c>
      <c r="J97" s="75" t="str">
        <f t="shared" si="7"/>
        <v/>
      </c>
      <c r="K97" s="230" t="str">
        <f t="shared" si="8"/>
        <v/>
      </c>
      <c r="L97" s="252"/>
      <c r="M97" s="252"/>
      <c r="N97" s="67"/>
    </row>
    <row r="98" customHeight="1" spans="1:14">
      <c r="A98" s="67"/>
      <c r="B98" s="67" t="str">
        <f t="shared" si="5"/>
        <v/>
      </c>
      <c r="C98" s="67"/>
      <c r="D98" s="67"/>
      <c r="E98" s="67"/>
      <c r="F98" s="70"/>
      <c r="G98" s="234" t="str">
        <f>IF(B98="","",SUMIFS(实收!E:E,实收!T:T,B98))</f>
        <v/>
      </c>
      <c r="H98" s="234" t="str">
        <f>IF(B98="","",SUMIFS(#REF!,#REF!,B98))</f>
        <v/>
      </c>
      <c r="I98" s="75" t="str">
        <f t="shared" si="6"/>
        <v/>
      </c>
      <c r="J98" s="75" t="str">
        <f t="shared" si="7"/>
        <v/>
      </c>
      <c r="K98" s="230" t="str">
        <f t="shared" si="8"/>
        <v/>
      </c>
      <c r="L98" s="252"/>
      <c r="M98" s="252"/>
      <c r="N98" s="67"/>
    </row>
    <row r="99" customHeight="1" spans="1:14">
      <c r="A99" s="67"/>
      <c r="B99" s="67" t="str">
        <f t="shared" si="5"/>
        <v/>
      </c>
      <c r="C99" s="67"/>
      <c r="D99" s="67"/>
      <c r="E99" s="67"/>
      <c r="F99" s="70"/>
      <c r="G99" s="234" t="str">
        <f>IF(B99="","",SUMIFS(实收!E:E,实收!T:T,B99))</f>
        <v/>
      </c>
      <c r="H99" s="234" t="str">
        <f>IF(B99="","",SUMIFS(#REF!,#REF!,B99))</f>
        <v/>
      </c>
      <c r="I99" s="75" t="str">
        <f t="shared" si="6"/>
        <v/>
      </c>
      <c r="J99" s="75" t="str">
        <f t="shared" si="7"/>
        <v/>
      </c>
      <c r="K99" s="230" t="str">
        <f t="shared" si="8"/>
        <v/>
      </c>
      <c r="L99" s="252"/>
      <c r="M99" s="252"/>
      <c r="N99" s="67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421"/>
  <sheetViews>
    <sheetView workbookViewId="0">
      <pane xSplit="2" ySplit="1" topLeftCell="C3" activePane="bottomRight" state="frozen"/>
      <selection/>
      <selection pane="topRight"/>
      <selection pane="bottomLeft"/>
      <selection pane="bottomRight" activeCell="AJ374" sqref="AJ374"/>
    </sheetView>
  </sheetViews>
  <sheetFormatPr defaultColWidth="8.83333333333333" defaultRowHeight="30" customHeight="1"/>
  <cols>
    <col min="1" max="1" width="3.5" style="112" customWidth="1"/>
    <col min="2" max="2" width="83.8333333333333" style="112" customWidth="1"/>
    <col min="3" max="3" width="14.1666666666667" style="112" hidden="1" customWidth="1"/>
    <col min="4" max="4" width="6" style="112" hidden="1" customWidth="1"/>
    <col min="5" max="5" width="8.66666666666667" style="112" hidden="1" customWidth="1"/>
    <col min="6" max="6" width="7.83333333333333" style="112" hidden="1" customWidth="1"/>
    <col min="7" max="7" width="11.6666666666667" style="112" hidden="1" customWidth="1"/>
    <col min="8" max="8" width="6.83333333333333" style="112" hidden="1" customWidth="1"/>
    <col min="9" max="9" width="19.8333333333333" style="112" hidden="1" customWidth="1"/>
    <col min="10" max="10" width="7" style="112" hidden="1" customWidth="1"/>
    <col min="11" max="11" width="11.6666666666667" style="112" hidden="1" customWidth="1"/>
    <col min="12" max="12" width="5.66666666666667" style="112" hidden="1" customWidth="1"/>
    <col min="13" max="13" width="6.5" style="112" hidden="1" customWidth="1"/>
    <col min="14" max="14" width="17.8333333333333" style="112" hidden="1" customWidth="1"/>
    <col min="15" max="15" width="19.8333333333333" style="112" hidden="1" customWidth="1"/>
    <col min="16" max="16" width="15" style="112" hidden="1" customWidth="1"/>
    <col min="17" max="18" width="11.8333333333333" style="112" hidden="1" customWidth="1"/>
    <col min="19" max="19" width="44.8333333333333" style="112" hidden="1" customWidth="1"/>
    <col min="20" max="20" width="16.5" style="112" hidden="1" customWidth="1"/>
    <col min="21" max="22" width="12.6666666666667" style="112" hidden="1" customWidth="1"/>
    <col min="23" max="23" width="20" style="112" hidden="1" customWidth="1"/>
    <col min="24" max="24" width="26.1666666666667" style="112" hidden="1" customWidth="1"/>
    <col min="25" max="25" width="9.66666666666667" style="112" hidden="1" customWidth="1"/>
    <col min="26" max="26" width="8.83333333333333" style="112" hidden="1" customWidth="1"/>
    <col min="27" max="28" width="9.66666666666667" style="112" hidden="1" customWidth="1"/>
  </cols>
  <sheetData>
    <row r="1" customHeight="1" spans="1:28">
      <c r="A1" s="168" t="s">
        <v>0</v>
      </c>
      <c r="B1" s="169" t="s">
        <v>230</v>
      </c>
      <c r="C1" s="170" t="s">
        <v>509</v>
      </c>
      <c r="D1" s="171" t="s">
        <v>510</v>
      </c>
      <c r="E1" s="170" t="s">
        <v>511</v>
      </c>
      <c r="F1" s="170" t="s">
        <v>512</v>
      </c>
      <c r="G1" s="170" t="s">
        <v>513</v>
      </c>
      <c r="H1" s="172" t="s">
        <v>33</v>
      </c>
      <c r="I1" s="177" t="s">
        <v>514</v>
      </c>
      <c r="J1" s="177" t="s">
        <v>224</v>
      </c>
      <c r="K1" s="177" t="s">
        <v>225</v>
      </c>
      <c r="L1" s="178" t="s">
        <v>515</v>
      </c>
      <c r="M1" s="178" t="s">
        <v>516</v>
      </c>
      <c r="N1" s="179" t="s">
        <v>517</v>
      </c>
      <c r="O1" s="180" t="s">
        <v>283</v>
      </c>
      <c r="P1" s="180" t="s">
        <v>518</v>
      </c>
      <c r="Q1" s="182" t="s">
        <v>519</v>
      </c>
      <c r="R1" s="183" t="s">
        <v>520</v>
      </c>
      <c r="S1" s="184" t="s">
        <v>521</v>
      </c>
      <c r="T1" s="185" t="s">
        <v>522</v>
      </c>
      <c r="U1" s="186" t="s">
        <v>523</v>
      </c>
      <c r="V1" s="186" t="s">
        <v>524</v>
      </c>
      <c r="W1" s="182" t="s">
        <v>227</v>
      </c>
      <c r="X1" s="180"/>
      <c r="Y1" s="180"/>
      <c r="Z1" s="189"/>
      <c r="AA1" s="190"/>
      <c r="AB1" s="190"/>
    </row>
    <row r="2" customHeight="1" spans="1:28">
      <c r="A2" s="173"/>
      <c r="B2" s="174" t="str">
        <f t="shared" ref="B2:B65" si="0">IF(O2="","",_xlfn.TEXTJOIN("-",1,W2,I2,P2,TEXT(U2,"YYYYMMDD"),T2))</f>
        <v>P20220601-000077-能环-新星石油-运维-保养-20220601-69000</v>
      </c>
      <c r="C2" s="175"/>
      <c r="D2" s="175" t="s">
        <v>220</v>
      </c>
      <c r="E2" s="175"/>
      <c r="F2" s="175"/>
      <c r="G2" s="175"/>
      <c r="H2" s="176" t="str">
        <f>IF(D2="","",_xlfn.XLOOKUP(D2,设置!B:B,设置!C:C))</f>
        <v>一般</v>
      </c>
      <c r="I2" s="181" t="str">
        <f t="shared" ref="I2:I65" si="1">IF(D2="","",_xlfn.TEXTJOIN("-",1,D2,E2,N2))</f>
        <v>能环-新星石油</v>
      </c>
      <c r="J2" s="181" t="str">
        <f>IF($P2="","",_xlfn.XLOOKUP($P2,设置!$G:$G,设置!H:H))</f>
        <v>运维</v>
      </c>
      <c r="K2" s="181" t="str">
        <f>IF($P2="","",_xlfn.XLOOKUP($P2,设置!$G:$G,设置!I:I))</f>
        <v>保养</v>
      </c>
      <c r="L2" s="156">
        <v>123</v>
      </c>
      <c r="M2" s="156">
        <v>663</v>
      </c>
      <c r="N2" s="152" t="s">
        <v>525</v>
      </c>
      <c r="O2" s="156" t="s">
        <v>526</v>
      </c>
      <c r="P2" s="156" t="s">
        <v>527</v>
      </c>
      <c r="Q2" s="128"/>
      <c r="R2" s="187"/>
      <c r="S2" s="128" t="s">
        <v>528</v>
      </c>
      <c r="T2" s="188">
        <v>69000</v>
      </c>
      <c r="U2" s="153">
        <v>44713</v>
      </c>
      <c r="V2" s="153">
        <v>45077</v>
      </c>
      <c r="W2" s="128" t="s">
        <v>529</v>
      </c>
      <c r="X2" s="156"/>
      <c r="Y2" s="156"/>
      <c r="Z2" s="156"/>
      <c r="AA2" s="191"/>
      <c r="AB2" s="91"/>
    </row>
    <row r="3" customHeight="1" spans="1:28">
      <c r="A3" s="173"/>
      <c r="B3" s="174" t="str">
        <f t="shared" si="0"/>
        <v>P20220601-000079-荣辉-兴安嘉业物业-EMC-节能运营-20220505-8400</v>
      </c>
      <c r="C3" s="175"/>
      <c r="D3" s="175" t="s">
        <v>374</v>
      </c>
      <c r="E3" s="175"/>
      <c r="F3" s="175"/>
      <c r="G3" s="175"/>
      <c r="H3" s="176" t="str">
        <f>IF(D3="","",_xlfn.XLOOKUP(D3,设置!B:B,设置!C:C))</f>
        <v>小规模</v>
      </c>
      <c r="I3" s="181" t="str">
        <f t="shared" si="1"/>
        <v>荣辉-兴安嘉业物业</v>
      </c>
      <c r="J3" s="181" t="str">
        <f>IF($P3="","",_xlfn.XLOOKUP($P3,设置!$G:$G,设置!H:H))</f>
        <v>EMC</v>
      </c>
      <c r="K3" s="181" t="str">
        <f>IF($P3="","",_xlfn.XLOOKUP($P3,设置!$G:$G,设置!I:I))</f>
        <v>节能运营</v>
      </c>
      <c r="L3" s="156">
        <v>207</v>
      </c>
      <c r="M3" s="156">
        <v>577</v>
      </c>
      <c r="N3" s="152" t="s">
        <v>530</v>
      </c>
      <c r="O3" s="156" t="s">
        <v>531</v>
      </c>
      <c r="P3" s="156" t="s">
        <v>532</v>
      </c>
      <c r="Q3" s="128"/>
      <c r="R3" s="187"/>
      <c r="S3" s="128" t="s">
        <v>533</v>
      </c>
      <c r="T3" s="188">
        <v>8400</v>
      </c>
      <c r="U3" s="153">
        <v>44686</v>
      </c>
      <c r="V3" s="153">
        <v>44687</v>
      </c>
      <c r="W3" s="128" t="s">
        <v>534</v>
      </c>
      <c r="X3" s="156"/>
      <c r="Y3" s="156"/>
      <c r="Z3" s="156"/>
      <c r="AA3" s="91"/>
      <c r="AB3" s="91"/>
    </row>
    <row r="4" customHeight="1" spans="1:28">
      <c r="A4" s="173"/>
      <c r="B4" s="174" t="str">
        <f t="shared" si="0"/>
        <v>P20220601-000081-能环-金三环宾馆-EMC-节能运营-20220101-0</v>
      </c>
      <c r="C4" s="175"/>
      <c r="D4" s="175" t="s">
        <v>220</v>
      </c>
      <c r="E4" s="175"/>
      <c r="F4" s="175"/>
      <c r="G4" s="175"/>
      <c r="H4" s="176" t="str">
        <f>IF(D4="","",_xlfn.XLOOKUP(D4,设置!B:B,设置!C:C))</f>
        <v>一般</v>
      </c>
      <c r="I4" s="181" t="str">
        <f t="shared" si="1"/>
        <v>能环-金三环宾馆</v>
      </c>
      <c r="J4" s="181" t="str">
        <f>IF($P4="","",_xlfn.XLOOKUP($P4,设置!$G:$G,设置!H:H))</f>
        <v>EMC</v>
      </c>
      <c r="K4" s="181" t="str">
        <f>IF($P4="","",_xlfn.XLOOKUP($P4,设置!$G:$G,设置!I:I))</f>
        <v>节能运营</v>
      </c>
      <c r="L4" s="156">
        <v>621</v>
      </c>
      <c r="M4" s="156">
        <v>158</v>
      </c>
      <c r="N4" s="152" t="s">
        <v>535</v>
      </c>
      <c r="O4" s="156" t="s">
        <v>526</v>
      </c>
      <c r="P4" s="156" t="s">
        <v>532</v>
      </c>
      <c r="Q4" s="128"/>
      <c r="R4" s="187"/>
      <c r="S4" s="128" t="s">
        <v>536</v>
      </c>
      <c r="T4" s="188">
        <v>0</v>
      </c>
      <c r="U4" s="153">
        <v>44562</v>
      </c>
      <c r="V4" s="153">
        <v>44926</v>
      </c>
      <c r="W4" s="128" t="s">
        <v>537</v>
      </c>
      <c r="X4" s="156"/>
      <c r="Y4" s="156"/>
      <c r="Z4" s="156"/>
      <c r="AA4" s="91"/>
      <c r="AB4" s="91"/>
    </row>
    <row r="5" customHeight="1" spans="1:28">
      <c r="A5" s="173"/>
      <c r="B5" s="174" t="str">
        <f t="shared" si="0"/>
        <v>P20220606-000084-能环-华胜富邦-中泽农-运维-零售-20220610-2584.31</v>
      </c>
      <c r="C5" s="175"/>
      <c r="D5" s="175" t="s">
        <v>220</v>
      </c>
      <c r="E5" s="175"/>
      <c r="F5" s="175"/>
      <c r="G5" s="175"/>
      <c r="H5" s="176" t="str">
        <f>IF(D5="","",_xlfn.XLOOKUP(D5,设置!B:B,设置!C:C))</f>
        <v>一般</v>
      </c>
      <c r="I5" s="181" t="str">
        <f t="shared" si="1"/>
        <v>能环-华胜富邦-中泽农</v>
      </c>
      <c r="J5" s="181" t="str">
        <f>IF($P5="","",_xlfn.XLOOKUP($P5,设置!$G:$G,设置!H:H))</f>
        <v>运维</v>
      </c>
      <c r="K5" s="181" t="str">
        <f>IF($P5="","",_xlfn.XLOOKUP($P5,设置!$G:$G,设置!I:I))</f>
        <v>零售</v>
      </c>
      <c r="L5" s="156">
        <v>179</v>
      </c>
      <c r="M5" s="156">
        <v>606</v>
      </c>
      <c r="N5" s="152" t="s">
        <v>538</v>
      </c>
      <c r="O5" s="156" t="s">
        <v>531</v>
      </c>
      <c r="P5" s="156" t="s">
        <v>539</v>
      </c>
      <c r="Q5" s="128"/>
      <c r="R5" s="187"/>
      <c r="S5" s="128" t="s">
        <v>540</v>
      </c>
      <c r="T5" s="188">
        <v>2584.31</v>
      </c>
      <c r="U5" s="153">
        <v>44722</v>
      </c>
      <c r="V5" s="153">
        <v>44732</v>
      </c>
      <c r="W5" s="128" t="s">
        <v>541</v>
      </c>
      <c r="X5" s="156"/>
      <c r="Y5" s="156"/>
      <c r="Z5" s="156"/>
      <c r="AA5" s="91"/>
      <c r="AB5" s="91"/>
    </row>
    <row r="6" customHeight="1" spans="1:28">
      <c r="A6" s="173"/>
      <c r="B6" s="174" t="str">
        <f t="shared" si="0"/>
        <v>P20220610-000086-能环-汇恒远大-久峰月季国际酒店-运维-维修-20220526-31270</v>
      </c>
      <c r="C6" s="175"/>
      <c r="D6" s="175" t="s">
        <v>220</v>
      </c>
      <c r="E6" s="175"/>
      <c r="F6" s="175"/>
      <c r="G6" s="175"/>
      <c r="H6" s="176" t="str">
        <f>IF(D6="","",_xlfn.XLOOKUP(D6,设置!B:B,设置!C:C))</f>
        <v>一般</v>
      </c>
      <c r="I6" s="181" t="str">
        <f t="shared" si="1"/>
        <v>能环-汇恒远大-久峰月季国际酒店</v>
      </c>
      <c r="J6" s="181" t="str">
        <f>IF($P6="","",_xlfn.XLOOKUP($P6,设置!$G:$G,设置!H:H))</f>
        <v>运维</v>
      </c>
      <c r="K6" s="181" t="str">
        <f>IF($P6="","",_xlfn.XLOOKUP($P6,设置!$G:$G,设置!I:I))</f>
        <v>维修</v>
      </c>
      <c r="L6" s="156">
        <v>171</v>
      </c>
      <c r="M6" s="156">
        <v>614</v>
      </c>
      <c r="N6" s="152" t="s">
        <v>542</v>
      </c>
      <c r="O6" s="156" t="s">
        <v>531</v>
      </c>
      <c r="P6" s="156" t="s">
        <v>543</v>
      </c>
      <c r="Q6" s="128"/>
      <c r="R6" s="187"/>
      <c r="S6" s="128" t="s">
        <v>544</v>
      </c>
      <c r="T6" s="188">
        <v>31270</v>
      </c>
      <c r="U6" s="153">
        <v>44707</v>
      </c>
      <c r="V6" s="153">
        <v>44718</v>
      </c>
      <c r="W6" s="128" t="s">
        <v>545</v>
      </c>
      <c r="X6" s="156"/>
      <c r="Y6" s="156"/>
      <c r="Z6" s="156"/>
      <c r="AA6" s="91"/>
      <c r="AB6" s="91"/>
    </row>
    <row r="7" customHeight="1" spans="1:28">
      <c r="A7" s="173"/>
      <c r="B7" s="174" t="str">
        <f t="shared" si="0"/>
        <v>P20220610-000087-能环-唐山文丰-运维-零售-20220519-117000</v>
      </c>
      <c r="C7" s="175"/>
      <c r="D7" s="175" t="s">
        <v>220</v>
      </c>
      <c r="E7" s="175"/>
      <c r="F7" s="175"/>
      <c r="G7" s="175"/>
      <c r="H7" s="176" t="str">
        <f>IF(D7="","",_xlfn.XLOOKUP(D7,设置!B:B,设置!C:C))</f>
        <v>一般</v>
      </c>
      <c r="I7" s="181" t="str">
        <f t="shared" si="1"/>
        <v>能环-唐山文丰</v>
      </c>
      <c r="J7" s="181" t="str">
        <f>IF($P7="","",_xlfn.XLOOKUP($P7,设置!$G:$G,设置!H:H))</f>
        <v>运维</v>
      </c>
      <c r="K7" s="181" t="str">
        <f>IF($P7="","",_xlfn.XLOOKUP($P7,设置!$G:$G,设置!I:I))</f>
        <v>零售</v>
      </c>
      <c r="L7" s="156">
        <v>160</v>
      </c>
      <c r="M7" s="156">
        <v>625</v>
      </c>
      <c r="N7" s="152" t="s">
        <v>546</v>
      </c>
      <c r="O7" s="156" t="s">
        <v>531</v>
      </c>
      <c r="P7" s="156" t="s">
        <v>539</v>
      </c>
      <c r="Q7" s="128"/>
      <c r="R7" s="187"/>
      <c r="S7" s="128" t="s">
        <v>547</v>
      </c>
      <c r="T7" s="188">
        <v>117000</v>
      </c>
      <c r="U7" s="153">
        <v>44700</v>
      </c>
      <c r="V7" s="153">
        <v>44712</v>
      </c>
      <c r="W7" s="128" t="s">
        <v>548</v>
      </c>
      <c r="X7" s="156"/>
      <c r="Y7" s="156"/>
      <c r="Z7" s="156"/>
      <c r="AA7" s="91"/>
      <c r="AB7" s="91"/>
    </row>
    <row r="8" customHeight="1" spans="1:28">
      <c r="A8" s="173"/>
      <c r="B8" s="174" t="str">
        <f t="shared" si="0"/>
        <v>P20220610-000088-荣辉-将台酒店-运维-保养-20220420-9000</v>
      </c>
      <c r="C8" s="175"/>
      <c r="D8" s="175" t="s">
        <v>374</v>
      </c>
      <c r="E8" s="175"/>
      <c r="F8" s="175"/>
      <c r="G8" s="175"/>
      <c r="H8" s="176" t="str">
        <f>IF(D8="","",_xlfn.XLOOKUP(D8,设置!B:B,设置!C:C))</f>
        <v>小规模</v>
      </c>
      <c r="I8" s="181" t="str">
        <f t="shared" si="1"/>
        <v>荣辉-将台酒店</v>
      </c>
      <c r="J8" s="181" t="str">
        <f>IF($P8="","",_xlfn.XLOOKUP($P8,设置!$G:$G,设置!H:H))</f>
        <v>运维</v>
      </c>
      <c r="K8" s="181" t="str">
        <f>IF($P8="","",_xlfn.XLOOKUP($P8,设置!$G:$G,设置!I:I))</f>
        <v>保养</v>
      </c>
      <c r="L8" s="156">
        <v>132</v>
      </c>
      <c r="M8" s="156">
        <v>654</v>
      </c>
      <c r="N8" s="152" t="s">
        <v>549</v>
      </c>
      <c r="O8" s="156" t="s">
        <v>531</v>
      </c>
      <c r="P8" s="156" t="s">
        <v>527</v>
      </c>
      <c r="Q8" s="128"/>
      <c r="R8" s="187"/>
      <c r="S8" s="128" t="s">
        <v>550</v>
      </c>
      <c r="T8" s="188">
        <v>9000</v>
      </c>
      <c r="U8" s="153">
        <v>44671</v>
      </c>
      <c r="V8" s="153">
        <v>45035</v>
      </c>
      <c r="W8" s="128" t="s">
        <v>551</v>
      </c>
      <c r="X8" s="156"/>
      <c r="Y8" s="156"/>
      <c r="Z8" s="156"/>
      <c r="AA8" s="91"/>
      <c r="AB8" s="91"/>
    </row>
    <row r="9" customHeight="1" spans="1:28">
      <c r="A9" s="173"/>
      <c r="B9" s="174" t="str">
        <f t="shared" si="0"/>
        <v>P20220610-000089-能环-友信劳务公司-任丘华北油田-运维-清洗-20220504-4271.4</v>
      </c>
      <c r="C9" s="175"/>
      <c r="D9" s="175" t="s">
        <v>220</v>
      </c>
      <c r="E9" s="175"/>
      <c r="F9" s="175"/>
      <c r="G9" s="175"/>
      <c r="H9" s="176" t="str">
        <f>IF(D9="","",_xlfn.XLOOKUP(D9,设置!B:B,设置!C:C))</f>
        <v>一般</v>
      </c>
      <c r="I9" s="181" t="str">
        <f t="shared" si="1"/>
        <v>能环-友信劳务公司-任丘华北油田</v>
      </c>
      <c r="J9" s="181" t="str">
        <f>IF($P9="","",_xlfn.XLOOKUP($P9,设置!$G:$G,设置!H:H))</f>
        <v>运维</v>
      </c>
      <c r="K9" s="181" t="str">
        <f>IF($P9="","",_xlfn.XLOOKUP($P9,设置!$G:$G,设置!I:I))</f>
        <v>清洗</v>
      </c>
      <c r="L9" s="156">
        <v>760</v>
      </c>
      <c r="M9" s="156">
        <v>19</v>
      </c>
      <c r="N9" s="152" t="s">
        <v>552</v>
      </c>
      <c r="O9" s="156" t="s">
        <v>553</v>
      </c>
      <c r="P9" s="156" t="s">
        <v>554</v>
      </c>
      <c r="Q9" s="128"/>
      <c r="R9" s="187"/>
      <c r="S9" s="128" t="s">
        <v>555</v>
      </c>
      <c r="T9" s="188">
        <v>4271.4</v>
      </c>
      <c r="U9" s="153">
        <v>44685</v>
      </c>
      <c r="V9" s="153">
        <v>44695</v>
      </c>
      <c r="W9" s="128" t="s">
        <v>556</v>
      </c>
      <c r="X9" s="156"/>
      <c r="Y9" s="156"/>
      <c r="Z9" s="192"/>
      <c r="AA9" s="91"/>
      <c r="AB9" s="91"/>
    </row>
    <row r="10" customHeight="1" spans="1:28">
      <c r="A10" s="173"/>
      <c r="B10" s="174" t="str">
        <f t="shared" si="0"/>
        <v>P20220610-000090-能环-碧海方舟-京都儿童医院-运维-维修-20220512-5000</v>
      </c>
      <c r="C10" s="175"/>
      <c r="D10" s="175" t="s">
        <v>220</v>
      </c>
      <c r="E10" s="175"/>
      <c r="F10" s="175"/>
      <c r="G10" s="175"/>
      <c r="H10" s="176" t="str">
        <f>IF(D10="","",_xlfn.XLOOKUP(D10,设置!B:B,设置!C:C))</f>
        <v>一般</v>
      </c>
      <c r="I10" s="181" t="str">
        <f t="shared" si="1"/>
        <v>能环-碧海方舟-京都儿童医院</v>
      </c>
      <c r="J10" s="181" t="str">
        <f>IF($P10="","",_xlfn.XLOOKUP($P10,设置!$G:$G,设置!H:H))</f>
        <v>运维</v>
      </c>
      <c r="K10" s="181" t="str">
        <f>IF($P10="","",_xlfn.XLOOKUP($P10,设置!$G:$G,设置!I:I))</f>
        <v>维修</v>
      </c>
      <c r="L10" s="156">
        <v>136</v>
      </c>
      <c r="M10" s="156">
        <v>650</v>
      </c>
      <c r="N10" s="152" t="s">
        <v>557</v>
      </c>
      <c r="O10" s="156" t="s">
        <v>531</v>
      </c>
      <c r="P10" s="156" t="s">
        <v>543</v>
      </c>
      <c r="Q10" s="128"/>
      <c r="R10" s="187"/>
      <c r="S10" s="128" t="s">
        <v>558</v>
      </c>
      <c r="T10" s="188">
        <v>5000</v>
      </c>
      <c r="U10" s="153">
        <v>44693</v>
      </c>
      <c r="V10" s="153">
        <v>44701</v>
      </c>
      <c r="W10" s="128" t="s">
        <v>559</v>
      </c>
      <c r="X10" s="156"/>
      <c r="Y10" s="156"/>
      <c r="Z10" s="156"/>
      <c r="AA10" s="91"/>
      <c r="AB10" s="91"/>
    </row>
    <row r="11" customHeight="1" spans="1:28">
      <c r="A11" s="173"/>
      <c r="B11" s="174" t="str">
        <f t="shared" si="0"/>
        <v>P20220610-000091-能环-华胜富邦-中泽农-运维-零售-20220519-32815.2</v>
      </c>
      <c r="C11" s="175"/>
      <c r="D11" s="175" t="s">
        <v>220</v>
      </c>
      <c r="E11" s="175"/>
      <c r="F11" s="175"/>
      <c r="G11" s="175"/>
      <c r="H11" s="176" t="str">
        <f>IF(D11="","",_xlfn.XLOOKUP(D11,设置!B:B,设置!C:C))</f>
        <v>一般</v>
      </c>
      <c r="I11" s="181" t="str">
        <f t="shared" si="1"/>
        <v>能环-华胜富邦-中泽农</v>
      </c>
      <c r="J11" s="181" t="str">
        <f>IF($P11="","",_xlfn.XLOOKUP($P11,设置!$G:$G,设置!H:H))</f>
        <v>运维</v>
      </c>
      <c r="K11" s="181" t="str">
        <f>IF($P11="","",_xlfn.XLOOKUP($P11,设置!$G:$G,设置!I:I))</f>
        <v>零售</v>
      </c>
      <c r="L11" s="156">
        <v>134</v>
      </c>
      <c r="M11" s="156">
        <v>652</v>
      </c>
      <c r="N11" s="152" t="s">
        <v>538</v>
      </c>
      <c r="O11" s="156" t="s">
        <v>531</v>
      </c>
      <c r="P11" s="156" t="s">
        <v>539</v>
      </c>
      <c r="Q11" s="128"/>
      <c r="R11" s="187"/>
      <c r="S11" s="128" t="s">
        <v>560</v>
      </c>
      <c r="T11" s="188">
        <v>32815.2</v>
      </c>
      <c r="U11" s="153">
        <v>44700</v>
      </c>
      <c r="V11" s="153">
        <v>44712</v>
      </c>
      <c r="W11" s="128" t="s">
        <v>561</v>
      </c>
      <c r="X11" s="156"/>
      <c r="Y11" s="156"/>
      <c r="Z11" s="156"/>
      <c r="AA11" s="91"/>
      <c r="AB11" s="91"/>
    </row>
    <row r="12" customHeight="1" spans="1:28">
      <c r="A12" s="173"/>
      <c r="B12" s="174" t="str">
        <f t="shared" si="0"/>
        <v>P20220610-000092-能环-五瑞互联-北京杰富瑞大厦-运维-清洗-20220516-12000</v>
      </c>
      <c r="C12" s="175"/>
      <c r="D12" s="175" t="s">
        <v>220</v>
      </c>
      <c r="E12" s="175"/>
      <c r="F12" s="175"/>
      <c r="G12" s="175"/>
      <c r="H12" s="176" t="str">
        <f>IF(D12="","",_xlfn.XLOOKUP(D12,设置!B:B,设置!C:C))</f>
        <v>一般</v>
      </c>
      <c r="I12" s="181" t="str">
        <f t="shared" si="1"/>
        <v>能环-五瑞互联-北京杰富瑞大厦</v>
      </c>
      <c r="J12" s="181" t="str">
        <f>IF($P12="","",_xlfn.XLOOKUP($P12,设置!$G:$G,设置!H:H))</f>
        <v>运维</v>
      </c>
      <c r="K12" s="181" t="str">
        <f>IF($P12="","",_xlfn.XLOOKUP($P12,设置!$G:$G,设置!I:I))</f>
        <v>清洗</v>
      </c>
      <c r="L12" s="156">
        <v>178</v>
      </c>
      <c r="M12" s="156">
        <v>607</v>
      </c>
      <c r="N12" s="152" t="s">
        <v>562</v>
      </c>
      <c r="O12" s="156" t="s">
        <v>531</v>
      </c>
      <c r="P12" s="156" t="s">
        <v>554</v>
      </c>
      <c r="Q12" s="128"/>
      <c r="R12" s="187"/>
      <c r="S12" s="128" t="s">
        <v>563</v>
      </c>
      <c r="T12" s="188">
        <v>12000</v>
      </c>
      <c r="U12" s="153">
        <v>44697</v>
      </c>
      <c r="V12" s="153">
        <v>44712</v>
      </c>
      <c r="W12" s="128" t="s">
        <v>564</v>
      </c>
      <c r="X12" s="156"/>
      <c r="Y12" s="156"/>
      <c r="Z12" s="156"/>
      <c r="AA12" s="91"/>
      <c r="AB12" s="91"/>
    </row>
    <row r="13" customHeight="1" spans="1:28">
      <c r="A13" s="173"/>
      <c r="B13" s="174" t="str">
        <f t="shared" si="0"/>
        <v>P20220610-000094-能环-唐山文丰-运维-保养-20220427-0</v>
      </c>
      <c r="C13" s="175"/>
      <c r="D13" s="175" t="s">
        <v>220</v>
      </c>
      <c r="E13" s="175"/>
      <c r="F13" s="175"/>
      <c r="G13" s="175"/>
      <c r="H13" s="176" t="str">
        <f>IF(D13="","",_xlfn.XLOOKUP(D13,设置!B:B,设置!C:C))</f>
        <v>一般</v>
      </c>
      <c r="I13" s="181" t="str">
        <f t="shared" si="1"/>
        <v>能环-唐山文丰</v>
      </c>
      <c r="J13" s="181" t="str">
        <f>IF($P13="","",_xlfn.XLOOKUP($P13,设置!$G:$G,设置!H:H))</f>
        <v>运维</v>
      </c>
      <c r="K13" s="181" t="str">
        <f>IF($P13="","",_xlfn.XLOOKUP($P13,设置!$G:$G,设置!I:I))</f>
        <v>保养</v>
      </c>
      <c r="L13" s="156">
        <v>112</v>
      </c>
      <c r="M13" s="156">
        <v>674</v>
      </c>
      <c r="N13" s="152" t="s">
        <v>546</v>
      </c>
      <c r="O13" s="156" t="s">
        <v>531</v>
      </c>
      <c r="P13" s="156" t="s">
        <v>527</v>
      </c>
      <c r="Q13" s="128"/>
      <c r="R13" s="187"/>
      <c r="S13" s="128" t="s">
        <v>565</v>
      </c>
      <c r="T13" s="188">
        <v>0</v>
      </c>
      <c r="U13" s="153">
        <v>44678</v>
      </c>
      <c r="V13" s="153">
        <v>45042</v>
      </c>
      <c r="W13" s="128" t="s">
        <v>566</v>
      </c>
      <c r="X13" s="156"/>
      <c r="Y13" s="156"/>
      <c r="Z13" s="156"/>
      <c r="AA13" s="91"/>
      <c r="AB13" s="91"/>
    </row>
    <row r="14" customHeight="1" spans="1:28">
      <c r="A14" s="173"/>
      <c r="B14" s="174" t="str">
        <f t="shared" si="0"/>
        <v>P20220610-000095-荣辉-豪嘉酒店-众诚实业-运维-零售-20220301-894.4</v>
      </c>
      <c r="C14" s="175"/>
      <c r="D14" s="175" t="s">
        <v>374</v>
      </c>
      <c r="E14" s="175"/>
      <c r="F14" s="175"/>
      <c r="G14" s="175"/>
      <c r="H14" s="176" t="str">
        <f>IF(D14="","",_xlfn.XLOOKUP(D14,设置!B:B,设置!C:C))</f>
        <v>小规模</v>
      </c>
      <c r="I14" s="181" t="str">
        <f t="shared" si="1"/>
        <v>荣辉-豪嘉酒店-众诚实业</v>
      </c>
      <c r="J14" s="181" t="str">
        <f>IF($P14="","",_xlfn.XLOOKUP($P14,设置!$G:$G,设置!H:H))</f>
        <v>运维</v>
      </c>
      <c r="K14" s="181" t="str">
        <f>IF($P14="","",_xlfn.XLOOKUP($P14,设置!$G:$G,设置!I:I))</f>
        <v>零售</v>
      </c>
      <c r="L14" s="156">
        <v>103</v>
      </c>
      <c r="M14" s="156">
        <v>683</v>
      </c>
      <c r="N14" s="152" t="s">
        <v>567</v>
      </c>
      <c r="O14" s="156" t="s">
        <v>531</v>
      </c>
      <c r="P14" s="156" t="s">
        <v>539</v>
      </c>
      <c r="Q14" s="128"/>
      <c r="R14" s="187"/>
      <c r="S14" s="128" t="s">
        <v>568</v>
      </c>
      <c r="T14" s="188">
        <v>894.4</v>
      </c>
      <c r="U14" s="153">
        <v>44621</v>
      </c>
      <c r="V14" s="153">
        <v>44630</v>
      </c>
      <c r="W14" s="128" t="s">
        <v>569</v>
      </c>
      <c r="X14" s="156"/>
      <c r="Y14" s="156"/>
      <c r="Z14" s="156"/>
      <c r="AA14" s="91"/>
      <c r="AB14" s="91"/>
    </row>
    <row r="15" customHeight="1" spans="1:28">
      <c r="A15" s="173"/>
      <c r="B15" s="174" t="str">
        <f t="shared" si="0"/>
        <v>P20220610-000096-能环-海特光电-运维-保养-20220514-17000</v>
      </c>
      <c r="C15" s="175"/>
      <c r="D15" s="175" t="s">
        <v>220</v>
      </c>
      <c r="E15" s="175"/>
      <c r="F15" s="175"/>
      <c r="G15" s="175"/>
      <c r="H15" s="176" t="str">
        <f>IF(D15="","",_xlfn.XLOOKUP(D15,设置!B:B,设置!C:C))</f>
        <v>一般</v>
      </c>
      <c r="I15" s="181" t="str">
        <f t="shared" si="1"/>
        <v>能环-海特光电</v>
      </c>
      <c r="J15" s="181" t="str">
        <f>IF($P15="","",_xlfn.XLOOKUP($P15,设置!$G:$G,设置!H:H))</f>
        <v>运维</v>
      </c>
      <c r="K15" s="181" t="str">
        <f>IF($P15="","",_xlfn.XLOOKUP($P15,设置!$G:$G,设置!I:I))</f>
        <v>保养</v>
      </c>
      <c r="L15" s="156">
        <v>110</v>
      </c>
      <c r="M15" s="156">
        <v>676</v>
      </c>
      <c r="N15" s="152" t="s">
        <v>570</v>
      </c>
      <c r="O15" s="156" t="s">
        <v>526</v>
      </c>
      <c r="P15" s="156" t="s">
        <v>527</v>
      </c>
      <c r="Q15" s="128"/>
      <c r="R15" s="187"/>
      <c r="S15" s="128" t="s">
        <v>571</v>
      </c>
      <c r="T15" s="188">
        <v>17000</v>
      </c>
      <c r="U15" s="153">
        <v>44695</v>
      </c>
      <c r="V15" s="153">
        <v>45059</v>
      </c>
      <c r="W15" s="128" t="s">
        <v>572</v>
      </c>
      <c r="X15" s="156"/>
      <c r="Y15" s="156"/>
      <c r="Z15" s="156"/>
      <c r="AA15" s="91"/>
      <c r="AB15" s="91"/>
    </row>
    <row r="16" customHeight="1" spans="1:28">
      <c r="A16" s="173"/>
      <c r="B16" s="174" t="str">
        <f t="shared" si="0"/>
        <v>P20220610-000097-能环-荣宝斋-运维-零售-20220424-9784.67</v>
      </c>
      <c r="C16" s="175"/>
      <c r="D16" s="175" t="s">
        <v>220</v>
      </c>
      <c r="E16" s="175"/>
      <c r="F16" s="175"/>
      <c r="G16" s="175"/>
      <c r="H16" s="176" t="str">
        <f>IF(D16="","",_xlfn.XLOOKUP(D16,设置!B:B,设置!C:C))</f>
        <v>一般</v>
      </c>
      <c r="I16" s="181" t="str">
        <f t="shared" si="1"/>
        <v>能环-荣宝斋</v>
      </c>
      <c r="J16" s="181" t="str">
        <f>IF($P16="","",_xlfn.XLOOKUP($P16,设置!$G:$G,设置!H:H))</f>
        <v>运维</v>
      </c>
      <c r="K16" s="181" t="str">
        <f>IF($P16="","",_xlfn.XLOOKUP($P16,设置!$G:$G,设置!I:I))</f>
        <v>零售</v>
      </c>
      <c r="L16" s="156">
        <v>85</v>
      </c>
      <c r="M16" s="156">
        <v>701</v>
      </c>
      <c r="N16" s="152" t="s">
        <v>573</v>
      </c>
      <c r="O16" s="156" t="s">
        <v>526</v>
      </c>
      <c r="P16" s="156" t="s">
        <v>539</v>
      </c>
      <c r="Q16" s="128"/>
      <c r="R16" s="187"/>
      <c r="S16" s="128" t="s">
        <v>574</v>
      </c>
      <c r="T16" s="188">
        <v>9784.67</v>
      </c>
      <c r="U16" s="153">
        <v>44675</v>
      </c>
      <c r="V16" s="153">
        <v>44681</v>
      </c>
      <c r="W16" s="128" t="s">
        <v>575</v>
      </c>
      <c r="X16" s="156"/>
      <c r="Y16" s="156"/>
      <c r="Z16" s="156"/>
      <c r="AA16" s="91"/>
      <c r="AB16" s="91"/>
    </row>
    <row r="17" customHeight="1" spans="1:28">
      <c r="A17" s="173"/>
      <c r="B17" s="174" t="str">
        <f t="shared" si="0"/>
        <v>P20220610-000098-能环-华电轻型燃机服务-盈坤世纪-运维-保养-20220416-35000</v>
      </c>
      <c r="C17" s="175"/>
      <c r="D17" s="175" t="s">
        <v>220</v>
      </c>
      <c r="E17" s="175"/>
      <c r="F17" s="175"/>
      <c r="G17" s="175"/>
      <c r="H17" s="176" t="str">
        <f>IF(D17="","",_xlfn.XLOOKUP(D17,设置!B:B,设置!C:C))</f>
        <v>一般</v>
      </c>
      <c r="I17" s="181" t="str">
        <f t="shared" si="1"/>
        <v>能环-华电轻型燃机服务-盈坤世纪</v>
      </c>
      <c r="J17" s="181" t="str">
        <f>IF($P17="","",_xlfn.XLOOKUP($P17,设置!$G:$G,设置!H:H))</f>
        <v>运维</v>
      </c>
      <c r="K17" s="181" t="str">
        <f>IF($P17="","",_xlfn.XLOOKUP($P17,设置!$G:$G,设置!I:I))</f>
        <v>保养</v>
      </c>
      <c r="L17" s="156">
        <v>63</v>
      </c>
      <c r="M17" s="156">
        <v>723</v>
      </c>
      <c r="N17" s="152" t="s">
        <v>576</v>
      </c>
      <c r="O17" s="156" t="s">
        <v>526</v>
      </c>
      <c r="P17" s="156" t="s">
        <v>527</v>
      </c>
      <c r="Q17" s="128"/>
      <c r="R17" s="187"/>
      <c r="S17" s="128" t="s">
        <v>577</v>
      </c>
      <c r="T17" s="188">
        <v>35000</v>
      </c>
      <c r="U17" s="153">
        <v>44667</v>
      </c>
      <c r="V17" s="153">
        <v>45031</v>
      </c>
      <c r="W17" s="128" t="s">
        <v>578</v>
      </c>
      <c r="X17" s="156"/>
      <c r="Y17" s="156"/>
      <c r="Z17" s="156"/>
      <c r="AA17" s="91"/>
      <c r="AB17" s="91"/>
    </row>
    <row r="18" customHeight="1" spans="1:28">
      <c r="A18" s="173"/>
      <c r="B18" s="174" t="str">
        <f t="shared" si="0"/>
        <v>P20220610-000099-能环-程田家园古玩市场-运维-维修-20220419-69978.5</v>
      </c>
      <c r="C18" s="175"/>
      <c r="D18" s="175" t="s">
        <v>220</v>
      </c>
      <c r="E18" s="175"/>
      <c r="F18" s="175"/>
      <c r="G18" s="175"/>
      <c r="H18" s="176" t="str">
        <f>IF(D18="","",_xlfn.XLOOKUP(D18,设置!B:B,设置!C:C))</f>
        <v>一般</v>
      </c>
      <c r="I18" s="181" t="str">
        <f t="shared" si="1"/>
        <v>能环-程田家园古玩市场</v>
      </c>
      <c r="J18" s="181" t="str">
        <f>IF($P18="","",_xlfn.XLOOKUP($P18,设置!$G:$G,设置!H:H))</f>
        <v>运维</v>
      </c>
      <c r="K18" s="181" t="str">
        <f>IF($P18="","",_xlfn.XLOOKUP($P18,设置!$G:$G,设置!I:I))</f>
        <v>维修</v>
      </c>
      <c r="L18" s="156">
        <v>758</v>
      </c>
      <c r="M18" s="156">
        <v>21</v>
      </c>
      <c r="N18" s="152" t="s">
        <v>579</v>
      </c>
      <c r="O18" s="156" t="s">
        <v>531</v>
      </c>
      <c r="P18" s="156" t="s">
        <v>543</v>
      </c>
      <c r="Q18" s="128"/>
      <c r="R18" s="187"/>
      <c r="S18" s="128" t="s">
        <v>580</v>
      </c>
      <c r="T18" s="188">
        <v>69978.5</v>
      </c>
      <c r="U18" s="153">
        <v>44670</v>
      </c>
      <c r="V18" s="153">
        <v>44691</v>
      </c>
      <c r="W18" s="128" t="s">
        <v>581</v>
      </c>
      <c r="X18" s="156"/>
      <c r="Y18" s="156"/>
      <c r="Z18" s="192"/>
      <c r="AA18" s="91"/>
      <c r="AB18" s="91"/>
    </row>
    <row r="19" customHeight="1" spans="1:28">
      <c r="A19" s="173"/>
      <c r="B19" s="174" t="str">
        <f t="shared" si="0"/>
        <v>P20220610-000100-能环-味还行-蜀国演义酒店-运维-清洗-20220414-3800</v>
      </c>
      <c r="C19" s="175"/>
      <c r="D19" s="175" t="s">
        <v>220</v>
      </c>
      <c r="E19" s="175"/>
      <c r="F19" s="175"/>
      <c r="G19" s="175"/>
      <c r="H19" s="176" t="str">
        <f>IF(D19="","",_xlfn.XLOOKUP(D19,设置!B:B,设置!C:C))</f>
        <v>一般</v>
      </c>
      <c r="I19" s="181" t="str">
        <f t="shared" si="1"/>
        <v>能环-味还行-蜀国演义酒店</v>
      </c>
      <c r="J19" s="181" t="str">
        <f>IF($P19="","",_xlfn.XLOOKUP($P19,设置!$G:$G,设置!H:H))</f>
        <v>运维</v>
      </c>
      <c r="K19" s="181" t="str">
        <f>IF($P19="","",_xlfn.XLOOKUP($P19,设置!$G:$G,设置!I:I))</f>
        <v>清洗</v>
      </c>
      <c r="L19" s="156">
        <v>60</v>
      </c>
      <c r="M19" s="156">
        <v>726</v>
      </c>
      <c r="N19" s="152" t="s">
        <v>582</v>
      </c>
      <c r="O19" s="156" t="s">
        <v>531</v>
      </c>
      <c r="P19" s="156" t="s">
        <v>554</v>
      </c>
      <c r="Q19" s="128"/>
      <c r="R19" s="187"/>
      <c r="S19" s="128" t="s">
        <v>583</v>
      </c>
      <c r="T19" s="188">
        <v>3800</v>
      </c>
      <c r="U19" s="153">
        <v>44665</v>
      </c>
      <c r="V19" s="153">
        <v>44681</v>
      </c>
      <c r="W19" s="128" t="s">
        <v>584</v>
      </c>
      <c r="X19" s="156"/>
      <c r="Y19" s="156"/>
      <c r="Z19" s="192"/>
      <c r="AA19" s="91"/>
      <c r="AB19" s="91"/>
    </row>
    <row r="20" customHeight="1" spans="1:28">
      <c r="A20" s="173"/>
      <c r="B20" s="174" t="str">
        <f t="shared" si="0"/>
        <v>P20220610-000101-能环-兴安嘉业物业-EMC-节能运营-20220101-157500</v>
      </c>
      <c r="C20" s="175"/>
      <c r="D20" s="175" t="s">
        <v>220</v>
      </c>
      <c r="E20" s="175"/>
      <c r="F20" s="175"/>
      <c r="G20" s="175"/>
      <c r="H20" s="176" t="str">
        <f>IF(D20="","",_xlfn.XLOOKUP(D20,设置!B:B,设置!C:C))</f>
        <v>一般</v>
      </c>
      <c r="I20" s="181" t="str">
        <f t="shared" si="1"/>
        <v>能环-兴安嘉业物业</v>
      </c>
      <c r="J20" s="181" t="str">
        <f>IF($P20="","",_xlfn.XLOOKUP($P20,设置!$G:$G,设置!H:H))</f>
        <v>EMC</v>
      </c>
      <c r="K20" s="181" t="str">
        <f>IF($P20="","",_xlfn.XLOOKUP($P20,设置!$G:$G,设置!I:I))</f>
        <v>节能运营</v>
      </c>
      <c r="L20" s="156">
        <v>757</v>
      </c>
      <c r="M20" s="156">
        <v>22</v>
      </c>
      <c r="N20" s="152" t="s">
        <v>530</v>
      </c>
      <c r="O20" s="156" t="s">
        <v>531</v>
      </c>
      <c r="P20" s="156" t="s">
        <v>532</v>
      </c>
      <c r="Q20" s="128"/>
      <c r="R20" s="187"/>
      <c r="S20" s="128" t="s">
        <v>585</v>
      </c>
      <c r="T20" s="188">
        <v>157500</v>
      </c>
      <c r="U20" s="153">
        <v>44562</v>
      </c>
      <c r="V20" s="153">
        <v>44620</v>
      </c>
      <c r="W20" s="128" t="s">
        <v>586</v>
      </c>
      <c r="X20" s="156"/>
      <c r="Y20" s="156"/>
      <c r="Z20" s="156"/>
      <c r="AA20" s="91"/>
      <c r="AB20" s="91"/>
    </row>
    <row r="21" customHeight="1" spans="1:28">
      <c r="A21" s="173"/>
      <c r="B21" s="174" t="str">
        <f t="shared" si="0"/>
        <v>P20220610-000102-能环-西京医院-运维-保养-20220501-6000</v>
      </c>
      <c r="C21" s="175"/>
      <c r="D21" s="175" t="s">
        <v>220</v>
      </c>
      <c r="E21" s="175"/>
      <c r="F21" s="175"/>
      <c r="G21" s="175"/>
      <c r="H21" s="176" t="str">
        <f>IF(D21="","",_xlfn.XLOOKUP(D21,设置!B:B,设置!C:C))</f>
        <v>一般</v>
      </c>
      <c r="I21" s="181" t="str">
        <f t="shared" si="1"/>
        <v>能环-西京医院</v>
      </c>
      <c r="J21" s="181" t="str">
        <f>IF($P21="","",_xlfn.XLOOKUP($P21,设置!$G:$G,设置!H:H))</f>
        <v>运维</v>
      </c>
      <c r="K21" s="181" t="str">
        <f>IF($P21="","",_xlfn.XLOOKUP($P21,设置!$G:$G,设置!I:I))</f>
        <v>保养</v>
      </c>
      <c r="L21" s="156">
        <v>57</v>
      </c>
      <c r="M21" s="156">
        <v>729</v>
      </c>
      <c r="N21" s="152" t="s">
        <v>587</v>
      </c>
      <c r="O21" s="156" t="s">
        <v>526</v>
      </c>
      <c r="P21" s="156" t="s">
        <v>527</v>
      </c>
      <c r="Q21" s="128"/>
      <c r="R21" s="187"/>
      <c r="S21" s="128" t="s">
        <v>588</v>
      </c>
      <c r="T21" s="188">
        <v>6000</v>
      </c>
      <c r="U21" s="153">
        <v>44682</v>
      </c>
      <c r="V21" s="153">
        <v>45046</v>
      </c>
      <c r="W21" s="128" t="s">
        <v>589</v>
      </c>
      <c r="X21" s="156"/>
      <c r="Y21" s="156"/>
      <c r="Z21" s="156"/>
      <c r="AA21" s="91"/>
      <c r="AB21" s="91"/>
    </row>
    <row r="22" customHeight="1" spans="1:28">
      <c r="A22" s="173"/>
      <c r="B22" s="174" t="str">
        <f t="shared" si="0"/>
        <v>P20220610-000103-能环-天津平河建材城-运维-保养-20220415-20140</v>
      </c>
      <c r="C22" s="175"/>
      <c r="D22" s="175" t="s">
        <v>220</v>
      </c>
      <c r="E22" s="175"/>
      <c r="F22" s="175"/>
      <c r="G22" s="175"/>
      <c r="H22" s="176" t="str">
        <f>IF(D22="","",_xlfn.XLOOKUP(D22,设置!B:B,设置!C:C))</f>
        <v>一般</v>
      </c>
      <c r="I22" s="181" t="str">
        <f t="shared" si="1"/>
        <v>能环-天津平河建材城</v>
      </c>
      <c r="J22" s="181" t="str">
        <f>IF($P22="","",_xlfn.XLOOKUP($P22,设置!$G:$G,设置!H:H))</f>
        <v>运维</v>
      </c>
      <c r="K22" s="181" t="str">
        <f>IF($P22="","",_xlfn.XLOOKUP($P22,设置!$G:$G,设置!I:I))</f>
        <v>保养</v>
      </c>
      <c r="L22" s="156">
        <v>62</v>
      </c>
      <c r="M22" s="156">
        <v>724</v>
      </c>
      <c r="N22" s="152" t="s">
        <v>590</v>
      </c>
      <c r="O22" s="156" t="s">
        <v>531</v>
      </c>
      <c r="P22" s="156" t="s">
        <v>527</v>
      </c>
      <c r="Q22" s="128"/>
      <c r="R22" s="187"/>
      <c r="S22" s="128" t="s">
        <v>591</v>
      </c>
      <c r="T22" s="188">
        <v>20140</v>
      </c>
      <c r="U22" s="153">
        <v>44666</v>
      </c>
      <c r="V22" s="153">
        <v>45030</v>
      </c>
      <c r="W22" s="128" t="s">
        <v>592</v>
      </c>
      <c r="X22" s="156"/>
      <c r="Y22" s="156"/>
      <c r="Z22" s="156"/>
      <c r="AA22" s="91"/>
      <c r="AB22" s="91"/>
    </row>
    <row r="23" customHeight="1" spans="1:28">
      <c r="A23" s="173"/>
      <c r="B23" s="174" t="str">
        <f t="shared" si="0"/>
        <v>P20220610-000104-能环-华大钧翔-房山长阳CSD商务广场-运维-维修-20220412-182955.9</v>
      </c>
      <c r="C23" s="175"/>
      <c r="D23" s="175" t="s">
        <v>220</v>
      </c>
      <c r="E23" s="175"/>
      <c r="F23" s="175"/>
      <c r="G23" s="175"/>
      <c r="H23" s="176" t="str">
        <f>IF(D23="","",_xlfn.XLOOKUP(D23,设置!B:B,设置!C:C))</f>
        <v>一般</v>
      </c>
      <c r="I23" s="181" t="str">
        <f t="shared" si="1"/>
        <v>能环-华大钧翔-房山长阳CSD商务广场</v>
      </c>
      <c r="J23" s="181" t="str">
        <f>IF($P23="","",_xlfn.XLOOKUP($P23,设置!$G:$G,设置!H:H))</f>
        <v>运维</v>
      </c>
      <c r="K23" s="181" t="str">
        <f>IF($P23="","",_xlfn.XLOOKUP($P23,设置!$G:$G,设置!I:I))</f>
        <v>维修</v>
      </c>
      <c r="L23" s="156">
        <v>56</v>
      </c>
      <c r="M23" s="156">
        <v>730</v>
      </c>
      <c r="N23" s="152" t="s">
        <v>593</v>
      </c>
      <c r="O23" s="156" t="s">
        <v>531</v>
      </c>
      <c r="P23" s="156" t="s">
        <v>543</v>
      </c>
      <c r="Q23" s="128"/>
      <c r="R23" s="187"/>
      <c r="S23" s="128" t="s">
        <v>594</v>
      </c>
      <c r="T23" s="188">
        <v>182955.9</v>
      </c>
      <c r="U23" s="153">
        <v>44663</v>
      </c>
      <c r="V23" s="153">
        <v>44693</v>
      </c>
      <c r="W23" s="128" t="s">
        <v>595</v>
      </c>
      <c r="X23" s="156"/>
      <c r="Y23" s="156"/>
      <c r="Z23" s="156"/>
      <c r="AA23" s="91"/>
      <c r="AB23" s="91"/>
    </row>
    <row r="24" customHeight="1" spans="1:28">
      <c r="A24" s="173"/>
      <c r="B24" s="174" t="str">
        <f t="shared" si="0"/>
        <v>P20220610-000105-荣辉-兴安嘉业物业-EMC-制冷与供暖运营-20181030-4384380</v>
      </c>
      <c r="C24" s="175"/>
      <c r="D24" s="175" t="s">
        <v>374</v>
      </c>
      <c r="E24" s="175"/>
      <c r="F24" s="175"/>
      <c r="G24" s="175"/>
      <c r="H24" s="176" t="str">
        <f>IF(D24="","",_xlfn.XLOOKUP(D24,设置!B:B,设置!C:C))</f>
        <v>小规模</v>
      </c>
      <c r="I24" s="181" t="str">
        <f t="shared" si="1"/>
        <v>荣辉-兴安嘉业物业</v>
      </c>
      <c r="J24" s="181" t="str">
        <f>IF($P24="","",_xlfn.XLOOKUP($P24,设置!$G:$G,设置!H:H))</f>
        <v>EMC</v>
      </c>
      <c r="K24" s="181" t="str">
        <f>IF($P24="","",_xlfn.XLOOKUP($P24,设置!$G:$G,设置!I:I))</f>
        <v>制冷与供暖运营</v>
      </c>
      <c r="L24" s="156">
        <v>614</v>
      </c>
      <c r="M24" s="156">
        <v>165</v>
      </c>
      <c r="N24" s="152" t="s">
        <v>530</v>
      </c>
      <c r="O24" s="156" t="s">
        <v>531</v>
      </c>
      <c r="P24" s="156" t="s">
        <v>596</v>
      </c>
      <c r="Q24" s="128"/>
      <c r="R24" s="187"/>
      <c r="S24" s="128" t="s">
        <v>597</v>
      </c>
      <c r="T24" s="188">
        <v>4384380</v>
      </c>
      <c r="U24" s="153">
        <v>43403</v>
      </c>
      <c r="V24" s="153">
        <v>45229</v>
      </c>
      <c r="W24" s="128" t="s">
        <v>598</v>
      </c>
      <c r="X24" s="156"/>
      <c r="Y24" s="156"/>
      <c r="Z24" s="156"/>
      <c r="AA24" s="91"/>
      <c r="AB24" s="91"/>
    </row>
    <row r="25" customHeight="1" spans="1:28">
      <c r="A25" s="173"/>
      <c r="B25" s="174" t="str">
        <f t="shared" si="0"/>
        <v>P20220610-000106-能环-荣宝斋-运维-运行-20220401-207000</v>
      </c>
      <c r="C25" s="175"/>
      <c r="D25" s="175" t="s">
        <v>220</v>
      </c>
      <c r="E25" s="175"/>
      <c r="F25" s="175"/>
      <c r="G25" s="175"/>
      <c r="H25" s="176" t="str">
        <f>IF(D25="","",_xlfn.XLOOKUP(D25,设置!B:B,设置!C:C))</f>
        <v>一般</v>
      </c>
      <c r="I25" s="181" t="str">
        <f t="shared" si="1"/>
        <v>能环-荣宝斋</v>
      </c>
      <c r="J25" s="181" t="str">
        <f>IF($P25="","",_xlfn.XLOOKUP($P25,设置!$G:$G,设置!H:H))</f>
        <v>运维</v>
      </c>
      <c r="K25" s="181" t="str">
        <f>IF($P25="","",_xlfn.XLOOKUP($P25,设置!$G:$G,设置!I:I))</f>
        <v>运行</v>
      </c>
      <c r="L25" s="156">
        <v>84</v>
      </c>
      <c r="M25" s="156">
        <v>702</v>
      </c>
      <c r="N25" s="152" t="s">
        <v>573</v>
      </c>
      <c r="O25" s="156" t="s">
        <v>526</v>
      </c>
      <c r="P25" s="156" t="s">
        <v>599</v>
      </c>
      <c r="Q25" s="128"/>
      <c r="R25" s="187"/>
      <c r="S25" s="128" t="s">
        <v>600</v>
      </c>
      <c r="T25" s="188">
        <v>207000</v>
      </c>
      <c r="U25" s="153">
        <v>44652</v>
      </c>
      <c r="V25" s="153">
        <v>45016</v>
      </c>
      <c r="W25" s="128" t="s">
        <v>601</v>
      </c>
      <c r="X25" s="156"/>
      <c r="Y25" s="156"/>
      <c r="Z25" s="192"/>
      <c r="AA25" s="91"/>
      <c r="AB25" s="91"/>
    </row>
    <row r="26" customHeight="1" spans="1:28">
      <c r="A26" s="173"/>
      <c r="B26" s="174" t="str">
        <f t="shared" si="0"/>
        <v>P20220610-000107-能环-碧海方舟-京都儿童医院-运维-保养-20220408-33000</v>
      </c>
      <c r="C26" s="175"/>
      <c r="D26" s="175" t="s">
        <v>220</v>
      </c>
      <c r="E26" s="175"/>
      <c r="F26" s="175"/>
      <c r="G26" s="175"/>
      <c r="H26" s="176" t="str">
        <f>IF(D26="","",_xlfn.XLOOKUP(D26,设置!B:B,设置!C:C))</f>
        <v>一般</v>
      </c>
      <c r="I26" s="181" t="str">
        <f t="shared" si="1"/>
        <v>能环-碧海方舟-京都儿童医院</v>
      </c>
      <c r="J26" s="181" t="str">
        <f>IF($P26="","",_xlfn.XLOOKUP($P26,设置!$G:$G,设置!H:H))</f>
        <v>运维</v>
      </c>
      <c r="K26" s="181" t="str">
        <f>IF($P26="","",_xlfn.XLOOKUP($P26,设置!$G:$G,设置!I:I))</f>
        <v>保养</v>
      </c>
      <c r="L26" s="156">
        <v>80</v>
      </c>
      <c r="M26" s="156">
        <v>706</v>
      </c>
      <c r="N26" s="152" t="s">
        <v>557</v>
      </c>
      <c r="O26" s="156" t="s">
        <v>531</v>
      </c>
      <c r="P26" s="156" t="s">
        <v>527</v>
      </c>
      <c r="Q26" s="128"/>
      <c r="R26" s="187"/>
      <c r="S26" s="128" t="s">
        <v>602</v>
      </c>
      <c r="T26" s="188">
        <v>33000</v>
      </c>
      <c r="U26" s="153">
        <v>44659</v>
      </c>
      <c r="V26" s="153">
        <v>45023</v>
      </c>
      <c r="W26" s="128" t="s">
        <v>603</v>
      </c>
      <c r="X26" s="156"/>
      <c r="Y26" s="156"/>
      <c r="Z26" s="156"/>
      <c r="AA26" s="91"/>
      <c r="AB26" s="91"/>
    </row>
    <row r="27" customHeight="1" spans="1:28">
      <c r="A27" s="173"/>
      <c r="B27" s="174" t="str">
        <f t="shared" si="0"/>
        <v>P20220610-000108-能环-环境大厦-运维-保养-20220401-69600</v>
      </c>
      <c r="C27" s="175"/>
      <c r="D27" s="175" t="s">
        <v>220</v>
      </c>
      <c r="E27" s="175"/>
      <c r="F27" s="175"/>
      <c r="G27" s="175"/>
      <c r="H27" s="176" t="str">
        <f>IF(D27="","",_xlfn.XLOOKUP(D27,设置!B:B,设置!C:C))</f>
        <v>一般</v>
      </c>
      <c r="I27" s="181" t="str">
        <f t="shared" si="1"/>
        <v>能环-环境大厦</v>
      </c>
      <c r="J27" s="181" t="str">
        <f>IF($P27="","",_xlfn.XLOOKUP($P27,设置!$G:$G,设置!H:H))</f>
        <v>运维</v>
      </c>
      <c r="K27" s="181" t="str">
        <f>IF($P27="","",_xlfn.XLOOKUP($P27,设置!$G:$G,设置!I:I))</f>
        <v>保养</v>
      </c>
      <c r="L27" s="156">
        <v>45</v>
      </c>
      <c r="M27" s="156">
        <v>741</v>
      </c>
      <c r="N27" s="152" t="s">
        <v>604</v>
      </c>
      <c r="O27" s="156" t="s">
        <v>531</v>
      </c>
      <c r="P27" s="156" t="s">
        <v>527</v>
      </c>
      <c r="Q27" s="128"/>
      <c r="R27" s="187"/>
      <c r="S27" s="128" t="s">
        <v>605</v>
      </c>
      <c r="T27" s="188">
        <v>69600</v>
      </c>
      <c r="U27" s="153">
        <v>44652</v>
      </c>
      <c r="V27" s="153">
        <v>45016</v>
      </c>
      <c r="W27" s="128" t="s">
        <v>606</v>
      </c>
      <c r="X27" s="156"/>
      <c r="Y27" s="156"/>
      <c r="Z27" s="192"/>
      <c r="AA27" s="91"/>
      <c r="AB27" s="91"/>
    </row>
    <row r="28" customHeight="1" spans="1:28">
      <c r="A28" s="173"/>
      <c r="B28" s="174" t="str">
        <f t="shared" si="0"/>
        <v>P20220610-000109-能环-环境大厦-运维-运行-20220401-199600</v>
      </c>
      <c r="C28" s="175"/>
      <c r="D28" s="175" t="s">
        <v>220</v>
      </c>
      <c r="E28" s="175"/>
      <c r="F28" s="175"/>
      <c r="G28" s="175"/>
      <c r="H28" s="176" t="str">
        <f>IF(D28="","",_xlfn.XLOOKUP(D28,设置!B:B,设置!C:C))</f>
        <v>一般</v>
      </c>
      <c r="I28" s="181" t="str">
        <f t="shared" si="1"/>
        <v>能环-环境大厦</v>
      </c>
      <c r="J28" s="181" t="str">
        <f>IF($P28="","",_xlfn.XLOOKUP($P28,设置!$G:$G,设置!H:H))</f>
        <v>运维</v>
      </c>
      <c r="K28" s="181" t="str">
        <f>IF($P28="","",_xlfn.XLOOKUP($P28,设置!$G:$G,设置!I:I))</f>
        <v>运行</v>
      </c>
      <c r="L28" s="156">
        <v>46</v>
      </c>
      <c r="M28" s="156">
        <v>740</v>
      </c>
      <c r="N28" s="152" t="s">
        <v>604</v>
      </c>
      <c r="O28" s="156" t="s">
        <v>531</v>
      </c>
      <c r="P28" s="156" t="s">
        <v>599</v>
      </c>
      <c r="Q28" s="128"/>
      <c r="R28" s="187"/>
      <c r="S28" s="128" t="s">
        <v>607</v>
      </c>
      <c r="T28" s="188">
        <v>199600</v>
      </c>
      <c r="U28" s="153">
        <v>44652</v>
      </c>
      <c r="V28" s="153">
        <v>45016</v>
      </c>
      <c r="W28" s="128" t="s">
        <v>608</v>
      </c>
      <c r="X28" s="156"/>
      <c r="Y28" s="156"/>
      <c r="Z28" s="156"/>
      <c r="AA28" s="91"/>
      <c r="AB28" s="91"/>
    </row>
    <row r="29" customHeight="1" spans="1:28">
      <c r="A29" s="173"/>
      <c r="B29" s="174" t="str">
        <f t="shared" si="0"/>
        <v>P20220610-000110-能环-松下制冷-中石油-上地CPECC大厦-运维-改造-20220331-3312000</v>
      </c>
      <c r="C29" s="175"/>
      <c r="D29" s="175" t="s">
        <v>220</v>
      </c>
      <c r="E29" s="175"/>
      <c r="F29" s="175"/>
      <c r="G29" s="175"/>
      <c r="H29" s="176" t="str">
        <f>IF(D29="","",_xlfn.XLOOKUP(D29,设置!B:B,设置!C:C))</f>
        <v>一般</v>
      </c>
      <c r="I29" s="181" t="str">
        <f t="shared" si="1"/>
        <v>能环-松下制冷-中石油-上地CPECC大厦</v>
      </c>
      <c r="J29" s="181" t="str">
        <f>IF($P29="","",_xlfn.XLOOKUP($P29,设置!$G:$G,设置!H:H))</f>
        <v>运维</v>
      </c>
      <c r="K29" s="181" t="str">
        <f>IF($P29="","",_xlfn.XLOOKUP($P29,设置!$G:$G,设置!I:I))</f>
        <v>改造</v>
      </c>
      <c r="L29" s="156">
        <v>83</v>
      </c>
      <c r="M29" s="156">
        <v>703</v>
      </c>
      <c r="N29" s="152" t="s">
        <v>609</v>
      </c>
      <c r="O29" s="156" t="s">
        <v>531</v>
      </c>
      <c r="P29" s="156" t="s">
        <v>610</v>
      </c>
      <c r="Q29" s="128"/>
      <c r="R29" s="187"/>
      <c r="S29" s="128" t="s">
        <v>611</v>
      </c>
      <c r="T29" s="188">
        <v>3312000</v>
      </c>
      <c r="U29" s="153">
        <v>44651</v>
      </c>
      <c r="V29" s="153">
        <v>44712</v>
      </c>
      <c r="W29" s="128" t="s">
        <v>612</v>
      </c>
      <c r="X29" s="156"/>
      <c r="Y29" s="156"/>
      <c r="Z29" s="156"/>
      <c r="AA29" s="91"/>
      <c r="AB29" s="91"/>
    </row>
    <row r="30" customHeight="1" spans="1:28">
      <c r="A30" s="173"/>
      <c r="B30" s="174" t="str">
        <f t="shared" si="0"/>
        <v>P20220610-000111-荣辉-蜂巢工厂-EMC-节能运营-20220301-31500</v>
      </c>
      <c r="C30" s="175"/>
      <c r="D30" s="175" t="s">
        <v>374</v>
      </c>
      <c r="E30" s="175"/>
      <c r="F30" s="175"/>
      <c r="G30" s="175"/>
      <c r="H30" s="176" t="str">
        <f>IF(D30="","",_xlfn.XLOOKUP(D30,设置!B:B,设置!C:C))</f>
        <v>小规模</v>
      </c>
      <c r="I30" s="181" t="str">
        <f t="shared" si="1"/>
        <v>荣辉-蜂巢工厂</v>
      </c>
      <c r="J30" s="181" t="str">
        <f>IF($P30="","",_xlfn.XLOOKUP($P30,设置!$G:$G,设置!H:H))</f>
        <v>EMC</v>
      </c>
      <c r="K30" s="181" t="str">
        <f>IF($P30="","",_xlfn.XLOOKUP($P30,设置!$G:$G,设置!I:I))</f>
        <v>节能运营</v>
      </c>
      <c r="L30" s="156">
        <v>59</v>
      </c>
      <c r="M30" s="156">
        <v>727</v>
      </c>
      <c r="N30" s="152" t="s">
        <v>613</v>
      </c>
      <c r="O30" s="156" t="s">
        <v>531</v>
      </c>
      <c r="P30" s="156" t="s">
        <v>532</v>
      </c>
      <c r="Q30" s="128"/>
      <c r="R30" s="187"/>
      <c r="S30" s="128" t="s">
        <v>614</v>
      </c>
      <c r="T30" s="188">
        <v>31500</v>
      </c>
      <c r="U30" s="153">
        <v>44621</v>
      </c>
      <c r="V30" s="153">
        <v>44651</v>
      </c>
      <c r="W30" s="128" t="s">
        <v>615</v>
      </c>
      <c r="X30" s="156"/>
      <c r="Y30" s="156"/>
      <c r="Z30" s="156"/>
      <c r="AA30" s="91"/>
      <c r="AB30" s="91"/>
    </row>
    <row r="31" customHeight="1" spans="1:28">
      <c r="A31" s="173"/>
      <c r="B31" s="174" t="str">
        <f t="shared" si="0"/>
        <v>P20220610-000112-荣辉-兴安嘉业物业-EMC-节能运营-20220301-4200</v>
      </c>
      <c r="C31" s="175"/>
      <c r="D31" s="175" t="s">
        <v>374</v>
      </c>
      <c r="E31" s="175"/>
      <c r="F31" s="175"/>
      <c r="G31" s="175"/>
      <c r="H31" s="176" t="str">
        <f>IF(D31="","",_xlfn.XLOOKUP(D31,设置!B:B,设置!C:C))</f>
        <v>小规模</v>
      </c>
      <c r="I31" s="181" t="str">
        <f t="shared" si="1"/>
        <v>荣辉-兴安嘉业物业</v>
      </c>
      <c r="J31" s="181" t="str">
        <f>IF($P31="","",_xlfn.XLOOKUP($P31,设置!$G:$G,设置!H:H))</f>
        <v>EMC</v>
      </c>
      <c r="K31" s="181" t="str">
        <f>IF($P31="","",_xlfn.XLOOKUP($P31,设置!$G:$G,设置!I:I))</f>
        <v>节能运营</v>
      </c>
      <c r="L31" s="156">
        <v>74</v>
      </c>
      <c r="M31" s="156">
        <v>712</v>
      </c>
      <c r="N31" s="152" t="s">
        <v>530</v>
      </c>
      <c r="O31" s="156" t="s">
        <v>531</v>
      </c>
      <c r="P31" s="156" t="s">
        <v>532</v>
      </c>
      <c r="Q31" s="128"/>
      <c r="R31" s="187"/>
      <c r="S31" s="128" t="s">
        <v>616</v>
      </c>
      <c r="T31" s="188">
        <v>4200</v>
      </c>
      <c r="U31" s="153">
        <v>44621</v>
      </c>
      <c r="V31" s="153">
        <v>44651</v>
      </c>
      <c r="W31" s="128" t="s">
        <v>617</v>
      </c>
      <c r="X31" s="156"/>
      <c r="Y31" s="156"/>
      <c r="Z31" s="156"/>
      <c r="AA31" s="91"/>
      <c r="AB31" s="91"/>
    </row>
    <row r="32" customHeight="1" spans="1:28">
      <c r="A32" s="173"/>
      <c r="B32" s="174" t="str">
        <f t="shared" si="0"/>
        <v>P20220610-000113-能环-韩太汽车-运维-保养-20220401-26000</v>
      </c>
      <c r="C32" s="175"/>
      <c r="D32" s="175" t="s">
        <v>220</v>
      </c>
      <c r="E32" s="175"/>
      <c r="F32" s="175"/>
      <c r="G32" s="175"/>
      <c r="H32" s="176" t="str">
        <f>IF(D32="","",_xlfn.XLOOKUP(D32,设置!B:B,设置!C:C))</f>
        <v>一般</v>
      </c>
      <c r="I32" s="181" t="str">
        <f t="shared" si="1"/>
        <v>能环-韩太汽车</v>
      </c>
      <c r="J32" s="181" t="str">
        <f>IF($P32="","",_xlfn.XLOOKUP($P32,设置!$G:$G,设置!H:H))</f>
        <v>运维</v>
      </c>
      <c r="K32" s="181" t="str">
        <f>IF($P32="","",_xlfn.XLOOKUP($P32,设置!$G:$G,设置!I:I))</f>
        <v>保养</v>
      </c>
      <c r="L32" s="156">
        <v>43</v>
      </c>
      <c r="M32" s="156">
        <v>743</v>
      </c>
      <c r="N32" s="152" t="s">
        <v>618</v>
      </c>
      <c r="O32" s="156" t="s">
        <v>619</v>
      </c>
      <c r="P32" s="156" t="s">
        <v>527</v>
      </c>
      <c r="Q32" s="128"/>
      <c r="R32" s="187"/>
      <c r="S32" s="128" t="s">
        <v>620</v>
      </c>
      <c r="T32" s="188">
        <v>26000</v>
      </c>
      <c r="U32" s="153">
        <v>44652</v>
      </c>
      <c r="V32" s="153">
        <v>45016</v>
      </c>
      <c r="W32" s="128" t="s">
        <v>621</v>
      </c>
      <c r="X32" s="156"/>
      <c r="Y32" s="156"/>
      <c r="Z32" s="192"/>
      <c r="AA32" s="91"/>
      <c r="AB32" s="91"/>
    </row>
    <row r="33" customHeight="1" spans="1:28">
      <c r="A33" s="173"/>
      <c r="B33" s="174" t="str">
        <f t="shared" si="0"/>
        <v>P20220610-000114-能环-华联-公益西桥店-运维-保养-20220401-40625</v>
      </c>
      <c r="C33" s="175"/>
      <c r="D33" s="175" t="s">
        <v>220</v>
      </c>
      <c r="E33" s="175"/>
      <c r="F33" s="175"/>
      <c r="G33" s="175"/>
      <c r="H33" s="176" t="str">
        <f>IF(D33="","",_xlfn.XLOOKUP(D33,设置!B:B,设置!C:C))</f>
        <v>一般</v>
      </c>
      <c r="I33" s="181" t="str">
        <f t="shared" si="1"/>
        <v>能环-华联-公益西桥店</v>
      </c>
      <c r="J33" s="181" t="str">
        <f>IF($P33="","",_xlfn.XLOOKUP($P33,设置!$G:$G,设置!H:H))</f>
        <v>运维</v>
      </c>
      <c r="K33" s="181" t="str">
        <f>IF($P33="","",_xlfn.XLOOKUP($P33,设置!$G:$G,设置!I:I))</f>
        <v>保养</v>
      </c>
      <c r="L33" s="156">
        <v>42</v>
      </c>
      <c r="M33" s="156">
        <v>744</v>
      </c>
      <c r="N33" s="152" t="s">
        <v>622</v>
      </c>
      <c r="O33" s="156" t="s">
        <v>526</v>
      </c>
      <c r="P33" s="156" t="s">
        <v>527</v>
      </c>
      <c r="Q33" s="128"/>
      <c r="R33" s="187"/>
      <c r="S33" s="128" t="s">
        <v>623</v>
      </c>
      <c r="T33" s="188">
        <v>40625</v>
      </c>
      <c r="U33" s="153">
        <v>44652</v>
      </c>
      <c r="V33" s="153">
        <v>45016</v>
      </c>
      <c r="W33" s="128" t="s">
        <v>624</v>
      </c>
      <c r="X33" s="156"/>
      <c r="Y33" s="156"/>
      <c r="Z33" s="156"/>
      <c r="AA33" s="91"/>
      <c r="AB33" s="91"/>
    </row>
    <row r="34" customHeight="1" spans="1:28">
      <c r="A34" s="173"/>
      <c r="B34" s="174" t="str">
        <f t="shared" si="0"/>
        <v>P20220610-000115-荣辉-中物理想物业-理想大厦-运维-保养-20220401-22000</v>
      </c>
      <c r="C34" s="175"/>
      <c r="D34" s="175" t="s">
        <v>374</v>
      </c>
      <c r="E34" s="175"/>
      <c r="F34" s="175"/>
      <c r="G34" s="175"/>
      <c r="H34" s="176" t="str">
        <f>IF(D34="","",_xlfn.XLOOKUP(D34,设置!B:B,设置!C:C))</f>
        <v>小规模</v>
      </c>
      <c r="I34" s="181" t="str">
        <f t="shared" si="1"/>
        <v>荣辉-中物理想物业-理想大厦</v>
      </c>
      <c r="J34" s="181" t="str">
        <f>IF($P34="","",_xlfn.XLOOKUP($P34,设置!$G:$G,设置!H:H))</f>
        <v>运维</v>
      </c>
      <c r="K34" s="181" t="str">
        <f>IF($P34="","",_xlfn.XLOOKUP($P34,设置!$G:$G,设置!I:I))</f>
        <v>保养</v>
      </c>
      <c r="L34" s="156">
        <v>121</v>
      </c>
      <c r="M34" s="156">
        <v>665</v>
      </c>
      <c r="N34" s="152" t="s">
        <v>625</v>
      </c>
      <c r="O34" s="156" t="s">
        <v>531</v>
      </c>
      <c r="P34" s="156" t="s">
        <v>527</v>
      </c>
      <c r="Q34" s="128"/>
      <c r="R34" s="187"/>
      <c r="S34" s="128" t="s">
        <v>626</v>
      </c>
      <c r="T34" s="188">
        <v>22000</v>
      </c>
      <c r="U34" s="153">
        <v>44652</v>
      </c>
      <c r="V34" s="153">
        <v>45016</v>
      </c>
      <c r="W34" s="128" t="s">
        <v>627</v>
      </c>
      <c r="X34" s="156"/>
      <c r="Y34" s="156"/>
      <c r="Z34" s="156"/>
      <c r="AA34" s="91"/>
      <c r="AB34" s="91"/>
    </row>
    <row r="35" customHeight="1" spans="1:28">
      <c r="A35" s="173"/>
      <c r="B35" s="174" t="str">
        <f t="shared" si="0"/>
        <v>P20220610-000116-能环-荣宝斋-运维-零售-20220119-296.06</v>
      </c>
      <c r="C35" s="175"/>
      <c r="D35" s="175" t="s">
        <v>220</v>
      </c>
      <c r="E35" s="175"/>
      <c r="F35" s="175"/>
      <c r="G35" s="175"/>
      <c r="H35" s="176" t="str">
        <f>IF(D35="","",_xlfn.XLOOKUP(D35,设置!B:B,设置!C:C))</f>
        <v>一般</v>
      </c>
      <c r="I35" s="181" t="str">
        <f t="shared" si="1"/>
        <v>能环-荣宝斋</v>
      </c>
      <c r="J35" s="181" t="str">
        <f>IF($P35="","",_xlfn.XLOOKUP($P35,设置!$G:$G,设置!H:H))</f>
        <v>运维</v>
      </c>
      <c r="K35" s="181" t="str">
        <f>IF($P35="","",_xlfn.XLOOKUP($P35,设置!$G:$G,设置!I:I))</f>
        <v>零售</v>
      </c>
      <c r="L35" s="156">
        <v>25</v>
      </c>
      <c r="M35" s="156">
        <v>761</v>
      </c>
      <c r="N35" s="152" t="s">
        <v>573</v>
      </c>
      <c r="O35" s="156" t="s">
        <v>526</v>
      </c>
      <c r="P35" s="156" t="s">
        <v>539</v>
      </c>
      <c r="Q35" s="128"/>
      <c r="R35" s="187"/>
      <c r="S35" s="128" t="s">
        <v>628</v>
      </c>
      <c r="T35" s="188">
        <v>296.06</v>
      </c>
      <c r="U35" s="153">
        <v>44580</v>
      </c>
      <c r="V35" s="153">
        <v>44583</v>
      </c>
      <c r="W35" s="128" t="s">
        <v>629</v>
      </c>
      <c r="X35" s="156"/>
      <c r="Y35" s="156"/>
      <c r="Z35" s="156"/>
      <c r="AA35" s="91"/>
      <c r="AB35" s="91"/>
    </row>
    <row r="36" customHeight="1" spans="1:28">
      <c r="A36" s="173"/>
      <c r="B36" s="174" t="str">
        <f t="shared" si="0"/>
        <v>P20220610-000117-冷暖-诚通嘉晟-九章别墅会所-运维-保养-20220401-16000</v>
      </c>
      <c r="C36" s="175"/>
      <c r="D36" s="175" t="s">
        <v>356</v>
      </c>
      <c r="E36" s="175"/>
      <c r="F36" s="175"/>
      <c r="G36" s="175"/>
      <c r="H36" s="176" t="str">
        <f>IF(D36="","",_xlfn.XLOOKUP(D36,设置!B:B,设置!C:C))</f>
        <v>小规模</v>
      </c>
      <c r="I36" s="181" t="str">
        <f t="shared" si="1"/>
        <v>冷暖-诚通嘉晟-九章别墅会所</v>
      </c>
      <c r="J36" s="181" t="str">
        <f>IF($P36="","",_xlfn.XLOOKUP($P36,设置!$G:$G,设置!H:H))</f>
        <v>运维</v>
      </c>
      <c r="K36" s="181" t="str">
        <f>IF($P36="","",_xlfn.XLOOKUP($P36,设置!$G:$G,设置!I:I))</f>
        <v>保养</v>
      </c>
      <c r="L36" s="156">
        <v>26</v>
      </c>
      <c r="M36" s="156">
        <v>760</v>
      </c>
      <c r="N36" s="152" t="s">
        <v>630</v>
      </c>
      <c r="O36" s="156" t="s">
        <v>619</v>
      </c>
      <c r="P36" s="156" t="s">
        <v>527</v>
      </c>
      <c r="Q36" s="128"/>
      <c r="R36" s="187"/>
      <c r="S36" s="128" t="s">
        <v>631</v>
      </c>
      <c r="T36" s="188">
        <v>16000</v>
      </c>
      <c r="U36" s="153">
        <v>44652</v>
      </c>
      <c r="V36" s="153">
        <v>45016</v>
      </c>
      <c r="W36" s="128" t="s">
        <v>632</v>
      </c>
      <c r="X36" s="156"/>
      <c r="Y36" s="156"/>
      <c r="Z36" s="156"/>
      <c r="AA36" s="91"/>
      <c r="AB36" s="91"/>
    </row>
    <row r="37" customHeight="1" spans="1:28">
      <c r="A37" s="173"/>
      <c r="B37" s="174" t="str">
        <f t="shared" si="0"/>
        <v>P20220610-000118-能环-北青华宁-运维-保养-20220401-50000</v>
      </c>
      <c r="C37" s="175"/>
      <c r="D37" s="175" t="s">
        <v>220</v>
      </c>
      <c r="E37" s="175"/>
      <c r="F37" s="175"/>
      <c r="G37" s="175"/>
      <c r="H37" s="176" t="str">
        <f>IF(D37="","",_xlfn.XLOOKUP(D37,设置!B:B,设置!C:C))</f>
        <v>一般</v>
      </c>
      <c r="I37" s="181" t="str">
        <f t="shared" si="1"/>
        <v>能环-北青华宁</v>
      </c>
      <c r="J37" s="181" t="str">
        <f>IF($P37="","",_xlfn.XLOOKUP($P37,设置!$G:$G,设置!H:H))</f>
        <v>运维</v>
      </c>
      <c r="K37" s="181" t="str">
        <f>IF($P37="","",_xlfn.XLOOKUP($P37,设置!$G:$G,设置!I:I))</f>
        <v>保养</v>
      </c>
      <c r="L37" s="156">
        <v>18</v>
      </c>
      <c r="M37" s="156">
        <v>768</v>
      </c>
      <c r="N37" s="152" t="s">
        <v>633</v>
      </c>
      <c r="O37" s="156" t="s">
        <v>531</v>
      </c>
      <c r="P37" s="156" t="s">
        <v>527</v>
      </c>
      <c r="Q37" s="128"/>
      <c r="R37" s="187"/>
      <c r="S37" s="128" t="s">
        <v>634</v>
      </c>
      <c r="T37" s="188">
        <v>50000</v>
      </c>
      <c r="U37" s="153">
        <v>44652</v>
      </c>
      <c r="V37" s="153">
        <v>45016</v>
      </c>
      <c r="W37" s="128" t="s">
        <v>635</v>
      </c>
      <c r="X37" s="156"/>
      <c r="Y37" s="156"/>
      <c r="Z37" s="156"/>
      <c r="AA37" s="91"/>
      <c r="AB37" s="91"/>
    </row>
    <row r="38" customHeight="1" spans="1:28">
      <c r="A38" s="173"/>
      <c r="B38" s="174" t="str">
        <f t="shared" si="0"/>
        <v>P20220610-000119-能环-博源紫宸-博源大厦-运维-保养-20220401-66000</v>
      </c>
      <c r="C38" s="175"/>
      <c r="D38" s="175" t="s">
        <v>220</v>
      </c>
      <c r="E38" s="175"/>
      <c r="F38" s="175"/>
      <c r="G38" s="175"/>
      <c r="H38" s="176" t="str">
        <f>IF(D38="","",_xlfn.XLOOKUP(D38,设置!B:B,设置!C:C))</f>
        <v>一般</v>
      </c>
      <c r="I38" s="181" t="str">
        <f t="shared" si="1"/>
        <v>能环-博源紫宸-博源大厦</v>
      </c>
      <c r="J38" s="181" t="str">
        <f>IF($P38="","",_xlfn.XLOOKUP($P38,设置!$G:$G,设置!H:H))</f>
        <v>运维</v>
      </c>
      <c r="K38" s="181" t="str">
        <f>IF($P38="","",_xlfn.XLOOKUP($P38,设置!$G:$G,设置!I:I))</f>
        <v>保养</v>
      </c>
      <c r="L38" s="156">
        <v>13</v>
      </c>
      <c r="M38" s="156">
        <v>773</v>
      </c>
      <c r="N38" s="152" t="s">
        <v>636</v>
      </c>
      <c r="O38" s="156" t="s">
        <v>526</v>
      </c>
      <c r="P38" s="156" t="s">
        <v>527</v>
      </c>
      <c r="Q38" s="128"/>
      <c r="R38" s="187"/>
      <c r="S38" s="128" t="s">
        <v>637</v>
      </c>
      <c r="T38" s="188">
        <v>66000</v>
      </c>
      <c r="U38" s="153">
        <v>44652</v>
      </c>
      <c r="V38" s="153">
        <v>45016</v>
      </c>
      <c r="W38" s="128" t="s">
        <v>638</v>
      </c>
      <c r="X38" s="156"/>
      <c r="Y38" s="156"/>
      <c r="Z38" s="192"/>
      <c r="AA38" s="91"/>
      <c r="AB38" s="91"/>
    </row>
    <row r="39" customHeight="1" spans="1:28">
      <c r="A39" s="173"/>
      <c r="B39" s="174" t="str">
        <f t="shared" si="0"/>
        <v>P20220610-000120-能环-平房青年路汽车商贸-东方活力-运维-维修-20220311-8136</v>
      </c>
      <c r="C39" s="175"/>
      <c r="D39" s="175" t="s">
        <v>220</v>
      </c>
      <c r="E39" s="175"/>
      <c r="F39" s="175"/>
      <c r="G39" s="175"/>
      <c r="H39" s="176" t="str">
        <f>IF(D39="","",_xlfn.XLOOKUP(D39,设置!B:B,设置!C:C))</f>
        <v>一般</v>
      </c>
      <c r="I39" s="181" t="str">
        <f t="shared" si="1"/>
        <v>能环-平房青年路汽车商贸-东方活力</v>
      </c>
      <c r="J39" s="181" t="str">
        <f>IF($P39="","",_xlfn.XLOOKUP($P39,设置!$G:$G,设置!H:H))</f>
        <v>运维</v>
      </c>
      <c r="K39" s="181" t="str">
        <f>IF($P39="","",_xlfn.XLOOKUP($P39,设置!$G:$G,设置!I:I))</f>
        <v>维修</v>
      </c>
      <c r="L39" s="156">
        <v>12</v>
      </c>
      <c r="M39" s="156">
        <v>774</v>
      </c>
      <c r="N39" s="152" t="s">
        <v>639</v>
      </c>
      <c r="O39" s="156" t="s">
        <v>531</v>
      </c>
      <c r="P39" s="156" t="s">
        <v>543</v>
      </c>
      <c r="Q39" s="128"/>
      <c r="R39" s="187"/>
      <c r="S39" s="128" t="s">
        <v>640</v>
      </c>
      <c r="T39" s="188">
        <v>8136</v>
      </c>
      <c r="U39" s="153">
        <v>44631</v>
      </c>
      <c r="V39" s="153">
        <v>44650</v>
      </c>
      <c r="W39" s="128" t="s">
        <v>641</v>
      </c>
      <c r="X39" s="156"/>
      <c r="Y39" s="156"/>
      <c r="Z39" s="192"/>
      <c r="AA39" s="91"/>
      <c r="AB39" s="91"/>
    </row>
    <row r="40" customHeight="1" spans="1:28">
      <c r="A40" s="173"/>
      <c r="B40" s="174" t="str">
        <f t="shared" si="0"/>
        <v>P20220610-000121-能环-金融街物业-西直门华电大厦-运维-运行-20220101-328176</v>
      </c>
      <c r="C40" s="175"/>
      <c r="D40" s="175" t="s">
        <v>220</v>
      </c>
      <c r="E40" s="175"/>
      <c r="F40" s="175"/>
      <c r="G40" s="175"/>
      <c r="H40" s="176" t="str">
        <f>IF(D40="","",_xlfn.XLOOKUP(D40,设置!B:B,设置!C:C))</f>
        <v>一般</v>
      </c>
      <c r="I40" s="181" t="str">
        <f t="shared" si="1"/>
        <v>能环-金融街物业-西直门华电大厦</v>
      </c>
      <c r="J40" s="181" t="str">
        <f>IF($P40="","",_xlfn.XLOOKUP($P40,设置!$G:$G,设置!H:H))</f>
        <v>运维</v>
      </c>
      <c r="K40" s="181" t="str">
        <f>IF($P40="","",_xlfn.XLOOKUP($P40,设置!$G:$G,设置!I:I))</f>
        <v>运行</v>
      </c>
      <c r="L40" s="156">
        <v>3</v>
      </c>
      <c r="M40" s="156">
        <v>783</v>
      </c>
      <c r="N40" s="152" t="s">
        <v>642</v>
      </c>
      <c r="O40" s="156" t="s">
        <v>531</v>
      </c>
      <c r="P40" s="156" t="s">
        <v>599</v>
      </c>
      <c r="Q40" s="128"/>
      <c r="R40" s="187"/>
      <c r="S40" s="128" t="s">
        <v>643</v>
      </c>
      <c r="T40" s="188">
        <v>328176</v>
      </c>
      <c r="U40" s="153">
        <v>44562</v>
      </c>
      <c r="V40" s="153">
        <v>44926</v>
      </c>
      <c r="W40" s="128" t="s">
        <v>644</v>
      </c>
      <c r="X40" s="156"/>
      <c r="Y40" s="156"/>
      <c r="Z40" s="156"/>
      <c r="AA40" s="91"/>
      <c r="AB40" s="91"/>
    </row>
    <row r="41" customHeight="1" spans="1:28">
      <c r="A41" s="173"/>
      <c r="B41" s="174" t="str">
        <f t="shared" si="0"/>
        <v>P20220610-000122-冷暖-金鼎达-华严北里八号院-运维-维修-20220305-1000</v>
      </c>
      <c r="C41" s="175"/>
      <c r="D41" s="175" t="s">
        <v>356</v>
      </c>
      <c r="E41" s="175"/>
      <c r="F41" s="175"/>
      <c r="G41" s="175"/>
      <c r="H41" s="176" t="str">
        <f>IF(D41="","",_xlfn.XLOOKUP(D41,设置!B:B,设置!C:C))</f>
        <v>小规模</v>
      </c>
      <c r="I41" s="181" t="str">
        <f t="shared" si="1"/>
        <v>冷暖-金鼎达-华严北里八号院</v>
      </c>
      <c r="J41" s="181" t="str">
        <f>IF($P41="","",_xlfn.XLOOKUP($P41,设置!$G:$G,设置!H:H))</f>
        <v>运维</v>
      </c>
      <c r="K41" s="181" t="str">
        <f>IF($P41="","",_xlfn.XLOOKUP($P41,设置!$G:$G,设置!I:I))</f>
        <v>维修</v>
      </c>
      <c r="L41" s="156">
        <v>11</v>
      </c>
      <c r="M41" s="156">
        <v>775</v>
      </c>
      <c r="N41" s="152" t="s">
        <v>645</v>
      </c>
      <c r="O41" s="156" t="s">
        <v>531</v>
      </c>
      <c r="P41" s="156" t="s">
        <v>543</v>
      </c>
      <c r="Q41" s="128"/>
      <c r="R41" s="187"/>
      <c r="S41" s="128" t="s">
        <v>646</v>
      </c>
      <c r="T41" s="188">
        <v>1000</v>
      </c>
      <c r="U41" s="153">
        <v>44625</v>
      </c>
      <c r="V41" s="153">
        <v>44626</v>
      </c>
      <c r="W41" s="128" t="s">
        <v>647</v>
      </c>
      <c r="X41" s="156"/>
      <c r="Y41" s="156"/>
      <c r="Z41" s="192"/>
      <c r="AA41" s="91"/>
      <c r="AB41" s="91"/>
    </row>
    <row r="42" customHeight="1" spans="1:28">
      <c r="A42" s="173"/>
      <c r="B42" s="174" t="str">
        <f t="shared" si="0"/>
        <v>P20220610-000123-荣辉-兴安嘉业物业-运维-零售-20220221-559.54</v>
      </c>
      <c r="C42" s="175"/>
      <c r="D42" s="175" t="s">
        <v>374</v>
      </c>
      <c r="E42" s="175"/>
      <c r="F42" s="175"/>
      <c r="G42" s="175"/>
      <c r="H42" s="176" t="str">
        <f>IF(D42="","",_xlfn.XLOOKUP(D42,设置!B:B,设置!C:C))</f>
        <v>小规模</v>
      </c>
      <c r="I42" s="181" t="str">
        <f t="shared" si="1"/>
        <v>荣辉-兴安嘉业物业</v>
      </c>
      <c r="J42" s="181" t="str">
        <f>IF($P42="","",_xlfn.XLOOKUP($P42,设置!$G:$G,设置!H:H))</f>
        <v>运维</v>
      </c>
      <c r="K42" s="181" t="str">
        <f>IF($P42="","",_xlfn.XLOOKUP($P42,设置!$G:$G,设置!I:I))</f>
        <v>零售</v>
      </c>
      <c r="L42" s="156">
        <v>54</v>
      </c>
      <c r="M42" s="156">
        <v>732</v>
      </c>
      <c r="N42" s="152" t="s">
        <v>530</v>
      </c>
      <c r="O42" s="156" t="s">
        <v>531</v>
      </c>
      <c r="P42" s="156" t="s">
        <v>539</v>
      </c>
      <c r="Q42" s="128"/>
      <c r="R42" s="187"/>
      <c r="S42" s="128" t="s">
        <v>648</v>
      </c>
      <c r="T42" s="188">
        <v>559.54</v>
      </c>
      <c r="U42" s="153">
        <v>44613</v>
      </c>
      <c r="V42" s="153">
        <v>44620</v>
      </c>
      <c r="W42" s="128" t="s">
        <v>649</v>
      </c>
      <c r="X42" s="156"/>
      <c r="Y42" s="156"/>
      <c r="Z42" s="156"/>
      <c r="AA42" s="91"/>
      <c r="AB42" s="91"/>
    </row>
    <row r="43" customHeight="1" spans="1:28">
      <c r="A43" s="173"/>
      <c r="B43" s="174" t="str">
        <f t="shared" si="0"/>
        <v>P20220610-000124-能环-环境大厦-运维-维修-20220223-99779</v>
      </c>
      <c r="C43" s="175"/>
      <c r="D43" s="175" t="s">
        <v>220</v>
      </c>
      <c r="E43" s="175"/>
      <c r="F43" s="175"/>
      <c r="G43" s="175"/>
      <c r="H43" s="176" t="str">
        <f>IF(D43="","",_xlfn.XLOOKUP(D43,设置!B:B,设置!C:C))</f>
        <v>一般</v>
      </c>
      <c r="I43" s="181" t="str">
        <f t="shared" si="1"/>
        <v>能环-环境大厦</v>
      </c>
      <c r="J43" s="181" t="str">
        <f>IF($P43="","",_xlfn.XLOOKUP($P43,设置!$G:$G,设置!H:H))</f>
        <v>运维</v>
      </c>
      <c r="K43" s="181" t="str">
        <f>IF($P43="","",_xlfn.XLOOKUP($P43,设置!$G:$G,设置!I:I))</f>
        <v>维修</v>
      </c>
      <c r="L43" s="156">
        <v>1</v>
      </c>
      <c r="M43" s="156">
        <v>785</v>
      </c>
      <c r="N43" s="152" t="s">
        <v>604</v>
      </c>
      <c r="O43" s="156" t="s">
        <v>531</v>
      </c>
      <c r="P43" s="156" t="s">
        <v>543</v>
      </c>
      <c r="Q43" s="128"/>
      <c r="R43" s="187"/>
      <c r="S43" s="128" t="s">
        <v>650</v>
      </c>
      <c r="T43" s="188">
        <v>99779</v>
      </c>
      <c r="U43" s="153">
        <v>44615</v>
      </c>
      <c r="V43" s="153">
        <v>44630</v>
      </c>
      <c r="W43" s="128" t="s">
        <v>651</v>
      </c>
      <c r="X43" s="156"/>
      <c r="Y43" s="156"/>
      <c r="Z43" s="192"/>
      <c r="AA43" s="91"/>
      <c r="AB43" s="91"/>
    </row>
    <row r="44" customHeight="1" spans="1:28">
      <c r="A44" s="173"/>
      <c r="B44" s="174" t="str">
        <f t="shared" si="0"/>
        <v>P20220610-000125-能环-成都华昌物业-妇女儿童中心-运维-保养-20220301-23499.96</v>
      </c>
      <c r="C44" s="175"/>
      <c r="D44" s="175" t="s">
        <v>220</v>
      </c>
      <c r="E44" s="175"/>
      <c r="F44" s="175"/>
      <c r="G44" s="175"/>
      <c r="H44" s="176" t="str">
        <f>IF(D44="","",_xlfn.XLOOKUP(D44,设置!B:B,设置!C:C))</f>
        <v>一般</v>
      </c>
      <c r="I44" s="181" t="str">
        <f t="shared" si="1"/>
        <v>能环-成都华昌物业-妇女儿童中心</v>
      </c>
      <c r="J44" s="181" t="str">
        <f>IF($P44="","",_xlfn.XLOOKUP($P44,设置!$G:$G,设置!H:H))</f>
        <v>运维</v>
      </c>
      <c r="K44" s="181" t="str">
        <f>IF($P44="","",_xlfn.XLOOKUP($P44,设置!$G:$G,设置!I:I))</f>
        <v>保养</v>
      </c>
      <c r="L44" s="156">
        <v>756</v>
      </c>
      <c r="M44" s="156">
        <v>23</v>
      </c>
      <c r="N44" s="152" t="s">
        <v>652</v>
      </c>
      <c r="O44" s="156" t="s">
        <v>531</v>
      </c>
      <c r="P44" s="156" t="s">
        <v>527</v>
      </c>
      <c r="Q44" s="128"/>
      <c r="R44" s="187"/>
      <c r="S44" s="128" t="s">
        <v>653</v>
      </c>
      <c r="T44" s="188">
        <v>23499.96</v>
      </c>
      <c r="U44" s="153">
        <v>44621</v>
      </c>
      <c r="V44" s="153">
        <v>44804</v>
      </c>
      <c r="W44" s="128" t="s">
        <v>654</v>
      </c>
      <c r="X44" s="156"/>
      <c r="Y44" s="156"/>
      <c r="Z44" s="156"/>
      <c r="AA44" s="91"/>
      <c r="AB44" s="91"/>
    </row>
    <row r="45" customHeight="1" spans="1:28">
      <c r="A45" s="173"/>
      <c r="B45" s="174" t="str">
        <f t="shared" si="0"/>
        <v>P20220610-000126-荣辉-兴安嘉业物业-运维-零售-20220221-410.06</v>
      </c>
      <c r="C45" s="175"/>
      <c r="D45" s="175" t="s">
        <v>374</v>
      </c>
      <c r="E45" s="175"/>
      <c r="F45" s="175"/>
      <c r="G45" s="175"/>
      <c r="H45" s="176" t="str">
        <f>IF(D45="","",_xlfn.XLOOKUP(D45,设置!B:B,设置!C:C))</f>
        <v>小规模</v>
      </c>
      <c r="I45" s="181" t="str">
        <f t="shared" si="1"/>
        <v>荣辉-兴安嘉业物业</v>
      </c>
      <c r="J45" s="181" t="str">
        <f>IF($P45="","",_xlfn.XLOOKUP($P45,设置!$G:$G,设置!H:H))</f>
        <v>运维</v>
      </c>
      <c r="K45" s="181" t="str">
        <f>IF($P45="","",_xlfn.XLOOKUP($P45,设置!$G:$G,设置!I:I))</f>
        <v>零售</v>
      </c>
      <c r="L45" s="156">
        <v>55</v>
      </c>
      <c r="M45" s="156">
        <v>731</v>
      </c>
      <c r="N45" s="152" t="s">
        <v>530</v>
      </c>
      <c r="O45" s="156" t="s">
        <v>531</v>
      </c>
      <c r="P45" s="156" t="s">
        <v>539</v>
      </c>
      <c r="Q45" s="128"/>
      <c r="R45" s="187"/>
      <c r="S45" s="128" t="s">
        <v>655</v>
      </c>
      <c r="T45" s="188">
        <v>410.06</v>
      </c>
      <c r="U45" s="153">
        <v>44613</v>
      </c>
      <c r="V45" s="153">
        <v>44620</v>
      </c>
      <c r="W45" s="128" t="s">
        <v>656</v>
      </c>
      <c r="X45" s="156"/>
      <c r="Y45" s="156"/>
      <c r="Z45" s="192"/>
      <c r="AA45" s="91"/>
      <c r="AB45" s="91"/>
    </row>
    <row r="46" customHeight="1" spans="1:28">
      <c r="A46" s="173"/>
      <c r="B46" s="174" t="str">
        <f t="shared" si="0"/>
        <v>P20220610-000127-能环-中安恒鑫-新华国际中心-工程-安装-20211021-12014.11</v>
      </c>
      <c r="C46" s="175"/>
      <c r="D46" s="175" t="s">
        <v>220</v>
      </c>
      <c r="E46" s="175"/>
      <c r="F46" s="175"/>
      <c r="G46" s="175"/>
      <c r="H46" s="176" t="str">
        <f>IF(D46="","",_xlfn.XLOOKUP(D46,设置!B:B,设置!C:C))</f>
        <v>一般</v>
      </c>
      <c r="I46" s="181" t="str">
        <f t="shared" si="1"/>
        <v>能环-中安恒鑫-新华国际中心</v>
      </c>
      <c r="J46" s="181" t="str">
        <f>IF($P46="","",_xlfn.XLOOKUP($P46,设置!$G:$G,设置!H:H))</f>
        <v>工程</v>
      </c>
      <c r="K46" s="181" t="str">
        <f>IF($P46="","",_xlfn.XLOOKUP($P46,设置!$G:$G,设置!I:I))</f>
        <v>安装</v>
      </c>
      <c r="L46" s="156">
        <v>754</v>
      </c>
      <c r="M46" s="156">
        <v>25</v>
      </c>
      <c r="N46" s="152" t="s">
        <v>657</v>
      </c>
      <c r="O46" s="156" t="s">
        <v>658</v>
      </c>
      <c r="P46" s="156" t="s">
        <v>659</v>
      </c>
      <c r="Q46" s="128"/>
      <c r="R46" s="187"/>
      <c r="S46" s="128" t="s">
        <v>660</v>
      </c>
      <c r="T46" s="188">
        <v>12014.11</v>
      </c>
      <c r="U46" s="153">
        <v>44490</v>
      </c>
      <c r="V46" s="153">
        <v>44499</v>
      </c>
      <c r="W46" s="128" t="s">
        <v>661</v>
      </c>
      <c r="X46" s="156"/>
      <c r="Y46" s="156"/>
      <c r="Z46" s="192"/>
      <c r="AA46" s="91"/>
      <c r="AB46" s="91"/>
    </row>
    <row r="47" customHeight="1" spans="1:28">
      <c r="A47" s="173"/>
      <c r="B47" s="174" t="str">
        <f t="shared" si="0"/>
        <v>P20220610-000128-能环-中安恒鑫-新华国际中心-工程-安装-20211021-12728.68</v>
      </c>
      <c r="C47" s="175"/>
      <c r="D47" s="175" t="s">
        <v>220</v>
      </c>
      <c r="E47" s="175"/>
      <c r="F47" s="175"/>
      <c r="G47" s="175"/>
      <c r="H47" s="176" t="str">
        <f>IF(D47="","",_xlfn.XLOOKUP(D47,设置!B:B,设置!C:C))</f>
        <v>一般</v>
      </c>
      <c r="I47" s="181" t="str">
        <f t="shared" si="1"/>
        <v>能环-中安恒鑫-新华国际中心</v>
      </c>
      <c r="J47" s="181" t="str">
        <f>IF($P47="","",_xlfn.XLOOKUP($P47,设置!$G:$G,设置!H:H))</f>
        <v>工程</v>
      </c>
      <c r="K47" s="181" t="str">
        <f>IF($P47="","",_xlfn.XLOOKUP($P47,设置!$G:$G,设置!I:I))</f>
        <v>安装</v>
      </c>
      <c r="L47" s="156">
        <v>753</v>
      </c>
      <c r="M47" s="156">
        <v>26</v>
      </c>
      <c r="N47" s="152" t="s">
        <v>657</v>
      </c>
      <c r="O47" s="156" t="s">
        <v>658</v>
      </c>
      <c r="P47" s="156" t="s">
        <v>659</v>
      </c>
      <c r="Q47" s="128"/>
      <c r="R47" s="187"/>
      <c r="S47" s="128" t="s">
        <v>662</v>
      </c>
      <c r="T47" s="188">
        <v>12728.68</v>
      </c>
      <c r="U47" s="153">
        <v>44490</v>
      </c>
      <c r="V47" s="153">
        <v>44499</v>
      </c>
      <c r="W47" s="128" t="s">
        <v>663</v>
      </c>
      <c r="X47" s="156"/>
      <c r="Y47" s="156"/>
      <c r="Z47" s="156"/>
      <c r="AA47" s="91"/>
      <c r="AB47" s="91"/>
    </row>
    <row r="48" customHeight="1" spans="1:28">
      <c r="A48" s="173"/>
      <c r="B48" s="174" t="str">
        <f t="shared" si="0"/>
        <v>P20220610-000129-能环-中安恒鑫-新华国际中心-工程-安装-20211021-10141.73</v>
      </c>
      <c r="C48" s="175"/>
      <c r="D48" s="175" t="s">
        <v>220</v>
      </c>
      <c r="E48" s="175"/>
      <c r="F48" s="175"/>
      <c r="G48" s="175"/>
      <c r="H48" s="176" t="str">
        <f>IF(D48="","",_xlfn.XLOOKUP(D48,设置!B:B,设置!C:C))</f>
        <v>一般</v>
      </c>
      <c r="I48" s="181" t="str">
        <f t="shared" si="1"/>
        <v>能环-中安恒鑫-新华国际中心</v>
      </c>
      <c r="J48" s="181" t="str">
        <f>IF($P48="","",_xlfn.XLOOKUP($P48,设置!$G:$G,设置!H:H))</f>
        <v>工程</v>
      </c>
      <c r="K48" s="181" t="str">
        <f>IF($P48="","",_xlfn.XLOOKUP($P48,设置!$G:$G,设置!I:I))</f>
        <v>安装</v>
      </c>
      <c r="L48" s="156">
        <v>752</v>
      </c>
      <c r="M48" s="156">
        <v>27</v>
      </c>
      <c r="N48" s="152" t="s">
        <v>657</v>
      </c>
      <c r="O48" s="156" t="s">
        <v>658</v>
      </c>
      <c r="P48" s="156" t="s">
        <v>659</v>
      </c>
      <c r="Q48" s="128"/>
      <c r="R48" s="187"/>
      <c r="S48" s="128" t="s">
        <v>664</v>
      </c>
      <c r="T48" s="188">
        <v>10141.73</v>
      </c>
      <c r="U48" s="153">
        <v>44490</v>
      </c>
      <c r="V48" s="153">
        <v>44499</v>
      </c>
      <c r="W48" s="128" t="s">
        <v>665</v>
      </c>
      <c r="X48" s="156"/>
      <c r="Y48" s="156"/>
      <c r="Z48" s="156"/>
      <c r="AA48" s="91"/>
      <c r="AB48" s="91"/>
    </row>
    <row r="49" customHeight="1" spans="1:28">
      <c r="A49" s="173"/>
      <c r="B49" s="174" t="str">
        <f t="shared" si="0"/>
        <v>P20220610-000130-能环-中安恒鑫-新华国际中心-工程-安装-20211021-39100</v>
      </c>
      <c r="C49" s="175"/>
      <c r="D49" s="175" t="s">
        <v>220</v>
      </c>
      <c r="E49" s="175"/>
      <c r="F49" s="175"/>
      <c r="G49" s="175"/>
      <c r="H49" s="176" t="str">
        <f>IF(D49="","",_xlfn.XLOOKUP(D49,设置!B:B,设置!C:C))</f>
        <v>一般</v>
      </c>
      <c r="I49" s="181" t="str">
        <f t="shared" si="1"/>
        <v>能环-中安恒鑫-新华国际中心</v>
      </c>
      <c r="J49" s="181" t="str">
        <f>IF($P49="","",_xlfn.XLOOKUP($P49,设置!$G:$G,设置!H:H))</f>
        <v>工程</v>
      </c>
      <c r="K49" s="181" t="str">
        <f>IF($P49="","",_xlfn.XLOOKUP($P49,设置!$G:$G,设置!I:I))</f>
        <v>安装</v>
      </c>
      <c r="L49" s="156">
        <v>751</v>
      </c>
      <c r="M49" s="156">
        <v>28</v>
      </c>
      <c r="N49" s="152" t="s">
        <v>657</v>
      </c>
      <c r="O49" s="156" t="s">
        <v>658</v>
      </c>
      <c r="P49" s="156" t="s">
        <v>659</v>
      </c>
      <c r="Q49" s="128"/>
      <c r="R49" s="187"/>
      <c r="S49" s="128" t="s">
        <v>666</v>
      </c>
      <c r="T49" s="188">
        <v>39100</v>
      </c>
      <c r="U49" s="153">
        <v>44490</v>
      </c>
      <c r="V49" s="153">
        <v>44499</v>
      </c>
      <c r="W49" s="128" t="s">
        <v>667</v>
      </c>
      <c r="X49" s="156"/>
      <c r="Y49" s="156"/>
      <c r="Z49" s="192"/>
      <c r="AA49" s="91"/>
      <c r="AB49" s="91"/>
    </row>
    <row r="50" customHeight="1" spans="1:28">
      <c r="A50" s="173"/>
      <c r="B50" s="174" t="str">
        <f t="shared" si="0"/>
        <v>P20220610-000131-能环-九号温泉-运维-维修-20220216-48000</v>
      </c>
      <c r="C50" s="175"/>
      <c r="D50" s="175" t="s">
        <v>220</v>
      </c>
      <c r="E50" s="175"/>
      <c r="F50" s="175"/>
      <c r="G50" s="175"/>
      <c r="H50" s="176" t="str">
        <f>IF(D50="","",_xlfn.XLOOKUP(D50,设置!B:B,设置!C:C))</f>
        <v>一般</v>
      </c>
      <c r="I50" s="181" t="str">
        <f t="shared" si="1"/>
        <v>能环-九号温泉</v>
      </c>
      <c r="J50" s="181" t="str">
        <f>IF($P50="","",_xlfn.XLOOKUP($P50,设置!$G:$G,设置!H:H))</f>
        <v>运维</v>
      </c>
      <c r="K50" s="181" t="str">
        <f>IF($P50="","",_xlfn.XLOOKUP($P50,设置!$G:$G,设置!I:I))</f>
        <v>维修</v>
      </c>
      <c r="L50" s="156">
        <v>720</v>
      </c>
      <c r="M50" s="156">
        <v>59</v>
      </c>
      <c r="N50" s="152" t="s">
        <v>668</v>
      </c>
      <c r="O50" s="156" t="s">
        <v>619</v>
      </c>
      <c r="P50" s="156" t="s">
        <v>543</v>
      </c>
      <c r="Q50" s="128"/>
      <c r="R50" s="187"/>
      <c r="S50" s="128" t="s">
        <v>669</v>
      </c>
      <c r="T50" s="188">
        <v>48000</v>
      </c>
      <c r="U50" s="153">
        <v>44608</v>
      </c>
      <c r="V50" s="153">
        <v>44622</v>
      </c>
      <c r="W50" s="128" t="s">
        <v>670</v>
      </c>
      <c r="X50" s="156"/>
      <c r="Y50" s="156"/>
      <c r="Z50" s="156"/>
      <c r="AA50" s="91"/>
      <c r="AB50" s="91"/>
    </row>
    <row r="51" customHeight="1" spans="1:28">
      <c r="A51" s="173"/>
      <c r="B51" s="174" t="str">
        <f t="shared" si="0"/>
        <v>P20220610-000132-能环-包钢稀土钢板材-运维-运行-20220201-738794</v>
      </c>
      <c r="C51" s="175"/>
      <c r="D51" s="175" t="s">
        <v>220</v>
      </c>
      <c r="E51" s="175"/>
      <c r="F51" s="175"/>
      <c r="G51" s="175"/>
      <c r="H51" s="176" t="str">
        <f>IF(D51="","",_xlfn.XLOOKUP(D51,设置!B:B,设置!C:C))</f>
        <v>一般</v>
      </c>
      <c r="I51" s="181" t="str">
        <f t="shared" si="1"/>
        <v>能环-包钢稀土钢板材</v>
      </c>
      <c r="J51" s="181" t="str">
        <f>IF($P51="","",_xlfn.XLOOKUP($P51,设置!$G:$G,设置!H:H))</f>
        <v>运维</v>
      </c>
      <c r="K51" s="181" t="str">
        <f>IF($P51="","",_xlfn.XLOOKUP($P51,设置!$G:$G,设置!I:I))</f>
        <v>运行</v>
      </c>
      <c r="L51" s="156">
        <v>81</v>
      </c>
      <c r="M51" s="156">
        <v>705</v>
      </c>
      <c r="N51" s="152" t="s">
        <v>671</v>
      </c>
      <c r="O51" s="156" t="s">
        <v>531</v>
      </c>
      <c r="P51" s="156" t="s">
        <v>599</v>
      </c>
      <c r="Q51" s="128"/>
      <c r="R51" s="187"/>
      <c r="S51" s="128" t="s">
        <v>672</v>
      </c>
      <c r="T51" s="188">
        <v>738794</v>
      </c>
      <c r="U51" s="153">
        <v>44593</v>
      </c>
      <c r="V51" s="153">
        <v>44957</v>
      </c>
      <c r="W51" s="128" t="s">
        <v>673</v>
      </c>
      <c r="X51" s="156"/>
      <c r="Y51" s="156"/>
      <c r="Z51" s="156"/>
      <c r="AA51" s="91"/>
      <c r="AB51" s="91"/>
    </row>
    <row r="52" customHeight="1" spans="1:28">
      <c r="A52" s="173"/>
      <c r="B52" s="174" t="str">
        <f t="shared" si="0"/>
        <v>P20220610-000133-荣辉-兴安嘉业物业-运维-零售-20220221-5656</v>
      </c>
      <c r="C52" s="175"/>
      <c r="D52" s="175" t="s">
        <v>374</v>
      </c>
      <c r="E52" s="175"/>
      <c r="F52" s="175"/>
      <c r="G52" s="175"/>
      <c r="H52" s="176" t="str">
        <f>IF(D52="","",_xlfn.XLOOKUP(D52,设置!B:B,设置!C:C))</f>
        <v>小规模</v>
      </c>
      <c r="I52" s="181" t="str">
        <f t="shared" si="1"/>
        <v>荣辉-兴安嘉业物业</v>
      </c>
      <c r="J52" s="181" t="str">
        <f>IF($P52="","",_xlfn.XLOOKUP($P52,设置!$G:$G,设置!H:H))</f>
        <v>运维</v>
      </c>
      <c r="K52" s="181" t="str">
        <f>IF($P52="","",_xlfn.XLOOKUP($P52,设置!$G:$G,设置!I:I))</f>
        <v>零售</v>
      </c>
      <c r="L52" s="156">
        <v>49</v>
      </c>
      <c r="M52" s="156">
        <v>737</v>
      </c>
      <c r="N52" s="152" t="s">
        <v>530</v>
      </c>
      <c r="O52" s="156" t="s">
        <v>531</v>
      </c>
      <c r="P52" s="156" t="s">
        <v>539</v>
      </c>
      <c r="Q52" s="128"/>
      <c r="R52" s="187"/>
      <c r="S52" s="128" t="s">
        <v>674</v>
      </c>
      <c r="T52" s="188">
        <v>5656</v>
      </c>
      <c r="U52" s="153">
        <v>44613</v>
      </c>
      <c r="V52" s="153">
        <v>44620</v>
      </c>
      <c r="W52" s="128" t="s">
        <v>675</v>
      </c>
      <c r="X52" s="156"/>
      <c r="Y52" s="156"/>
      <c r="Z52" s="156"/>
      <c r="AA52" s="91"/>
      <c r="AB52" s="91"/>
    </row>
    <row r="53" customHeight="1" spans="1:28">
      <c r="A53" s="173"/>
      <c r="B53" s="174" t="str">
        <f t="shared" si="0"/>
        <v>P20220610-000136-能环-长治金鼎煤焦化公司-运维-维修-20220210-201200</v>
      </c>
      <c r="C53" s="175"/>
      <c r="D53" s="175" t="s">
        <v>220</v>
      </c>
      <c r="E53" s="175"/>
      <c r="F53" s="175"/>
      <c r="G53" s="175"/>
      <c r="H53" s="176" t="str">
        <f>IF(D53="","",_xlfn.XLOOKUP(D53,设置!B:B,设置!C:C))</f>
        <v>一般</v>
      </c>
      <c r="I53" s="181" t="str">
        <f t="shared" si="1"/>
        <v>能环-长治金鼎煤焦化公司</v>
      </c>
      <c r="J53" s="181" t="str">
        <f>IF($P53="","",_xlfn.XLOOKUP($P53,设置!$G:$G,设置!H:H))</f>
        <v>运维</v>
      </c>
      <c r="K53" s="181" t="str">
        <f>IF($P53="","",_xlfn.XLOOKUP($P53,设置!$G:$G,设置!I:I))</f>
        <v>维修</v>
      </c>
      <c r="L53" s="156">
        <v>113</v>
      </c>
      <c r="M53" s="156">
        <v>673</v>
      </c>
      <c r="N53" s="152" t="s">
        <v>676</v>
      </c>
      <c r="O53" s="156" t="s">
        <v>531</v>
      </c>
      <c r="P53" s="156" t="s">
        <v>543</v>
      </c>
      <c r="Q53" s="128"/>
      <c r="R53" s="187"/>
      <c r="S53" s="128" t="s">
        <v>677</v>
      </c>
      <c r="T53" s="188">
        <v>201200</v>
      </c>
      <c r="U53" s="153">
        <v>44602</v>
      </c>
      <c r="V53" s="153">
        <v>44630</v>
      </c>
      <c r="W53" s="128" t="s">
        <v>678</v>
      </c>
      <c r="X53" s="156"/>
      <c r="Y53" s="156"/>
      <c r="Z53" s="156"/>
      <c r="AA53" s="91"/>
      <c r="AB53" s="91"/>
    </row>
    <row r="54" customHeight="1" spans="1:28">
      <c r="A54" s="173"/>
      <c r="B54" s="174" t="str">
        <f t="shared" si="0"/>
        <v>P20220610-000137-能环-第一太平戴维斯-东方梅地亚中心-运维-维修-20220119-38645.25</v>
      </c>
      <c r="C54" s="175"/>
      <c r="D54" s="175" t="s">
        <v>220</v>
      </c>
      <c r="E54" s="175"/>
      <c r="F54" s="175"/>
      <c r="G54" s="175"/>
      <c r="H54" s="176" t="str">
        <f>IF(D54="","",_xlfn.XLOOKUP(D54,设置!B:B,设置!C:C))</f>
        <v>一般</v>
      </c>
      <c r="I54" s="181" t="str">
        <f t="shared" si="1"/>
        <v>能环-第一太平戴维斯-东方梅地亚中心</v>
      </c>
      <c r="J54" s="181" t="str">
        <f>IF($P54="","",_xlfn.XLOOKUP($P54,设置!$G:$G,设置!H:H))</f>
        <v>运维</v>
      </c>
      <c r="K54" s="181" t="str">
        <f>IF($P54="","",_xlfn.XLOOKUP($P54,设置!$G:$G,设置!I:I))</f>
        <v>维修</v>
      </c>
      <c r="L54" s="156">
        <v>750</v>
      </c>
      <c r="M54" s="156">
        <v>29</v>
      </c>
      <c r="N54" s="152" t="s">
        <v>679</v>
      </c>
      <c r="O54" s="156" t="s">
        <v>553</v>
      </c>
      <c r="P54" s="156" t="s">
        <v>543</v>
      </c>
      <c r="Q54" s="128"/>
      <c r="R54" s="187"/>
      <c r="S54" s="128" t="s">
        <v>680</v>
      </c>
      <c r="T54" s="188">
        <v>38645.25</v>
      </c>
      <c r="U54" s="153">
        <v>44580</v>
      </c>
      <c r="V54" s="153">
        <v>44590</v>
      </c>
      <c r="W54" s="128" t="s">
        <v>681</v>
      </c>
      <c r="X54" s="156"/>
      <c r="Y54" s="156"/>
      <c r="Z54" s="156"/>
      <c r="AA54" s="91"/>
      <c r="AB54" s="91"/>
    </row>
    <row r="55" customHeight="1" spans="1:28">
      <c r="A55" s="173"/>
      <c r="B55" s="174" t="str">
        <f t="shared" si="0"/>
        <v>P20220610-000138-能环-纵横三北热力-北发大酒店-运维-维修-20220117-9540</v>
      </c>
      <c r="C55" s="175"/>
      <c r="D55" s="175" t="s">
        <v>220</v>
      </c>
      <c r="E55" s="175"/>
      <c r="F55" s="175"/>
      <c r="G55" s="175"/>
      <c r="H55" s="176" t="str">
        <f>IF(D55="","",_xlfn.XLOOKUP(D55,设置!B:B,设置!C:C))</f>
        <v>一般</v>
      </c>
      <c r="I55" s="181" t="str">
        <f t="shared" si="1"/>
        <v>能环-纵横三北热力-北发大酒店</v>
      </c>
      <c r="J55" s="181" t="str">
        <f>IF($P55="","",_xlfn.XLOOKUP($P55,设置!$G:$G,设置!H:H))</f>
        <v>运维</v>
      </c>
      <c r="K55" s="181" t="str">
        <f>IF($P55="","",_xlfn.XLOOKUP($P55,设置!$G:$G,设置!I:I))</f>
        <v>维修</v>
      </c>
      <c r="L55" s="156">
        <v>684</v>
      </c>
      <c r="M55" s="156">
        <v>95</v>
      </c>
      <c r="N55" s="152" t="s">
        <v>682</v>
      </c>
      <c r="O55" s="156" t="s">
        <v>531</v>
      </c>
      <c r="P55" s="156" t="s">
        <v>543</v>
      </c>
      <c r="Q55" s="128"/>
      <c r="R55" s="187"/>
      <c r="S55" s="128" t="s">
        <v>683</v>
      </c>
      <c r="T55" s="188">
        <v>9540</v>
      </c>
      <c r="U55" s="153">
        <v>44578</v>
      </c>
      <c r="V55" s="153">
        <v>44579</v>
      </c>
      <c r="W55" s="128" t="s">
        <v>684</v>
      </c>
      <c r="X55" s="156"/>
      <c r="Y55" s="156"/>
      <c r="Z55" s="156"/>
      <c r="AA55" s="91"/>
      <c r="AB55" s="91"/>
    </row>
    <row r="56" customHeight="1" spans="1:28">
      <c r="A56" s="173"/>
      <c r="B56" s="174" t="str">
        <f t="shared" si="0"/>
        <v>P20220610-000139-能环-茂汇万华-燕郊韦斯特商业大厦-运维-维修-20220117-13780</v>
      </c>
      <c r="C56" s="175"/>
      <c r="D56" s="175" t="s">
        <v>220</v>
      </c>
      <c r="E56" s="175"/>
      <c r="F56" s="175"/>
      <c r="G56" s="175"/>
      <c r="H56" s="176" t="str">
        <f>IF(D56="","",_xlfn.XLOOKUP(D56,设置!B:B,设置!C:C))</f>
        <v>一般</v>
      </c>
      <c r="I56" s="181" t="str">
        <f t="shared" si="1"/>
        <v>能环-茂汇万华-燕郊韦斯特商业大厦</v>
      </c>
      <c r="J56" s="181" t="str">
        <f>IF($P56="","",_xlfn.XLOOKUP($P56,设置!$G:$G,设置!H:H))</f>
        <v>运维</v>
      </c>
      <c r="K56" s="181" t="str">
        <f>IF($P56="","",_xlfn.XLOOKUP($P56,设置!$G:$G,设置!I:I))</f>
        <v>维修</v>
      </c>
      <c r="L56" s="156">
        <v>645</v>
      </c>
      <c r="M56" s="156">
        <v>134</v>
      </c>
      <c r="N56" s="152" t="s">
        <v>685</v>
      </c>
      <c r="O56" s="156" t="s">
        <v>531</v>
      </c>
      <c r="P56" s="156" t="s">
        <v>543</v>
      </c>
      <c r="Q56" s="128"/>
      <c r="R56" s="187"/>
      <c r="S56" s="128" t="s">
        <v>686</v>
      </c>
      <c r="T56" s="188">
        <v>13780</v>
      </c>
      <c r="U56" s="153">
        <v>44578</v>
      </c>
      <c r="V56" s="153">
        <v>44588</v>
      </c>
      <c r="W56" s="128" t="s">
        <v>687</v>
      </c>
      <c r="X56" s="156"/>
      <c r="Y56" s="156"/>
      <c r="Z56" s="156"/>
      <c r="AA56" s="91"/>
      <c r="AB56" s="91"/>
    </row>
    <row r="57" customHeight="1" spans="1:28">
      <c r="A57" s="173"/>
      <c r="B57" s="174" t="str">
        <f t="shared" si="0"/>
        <v>P20220610-000140-冷暖-金鼎达-华严北里八号院-运维-维修-20220115-1000</v>
      </c>
      <c r="C57" s="175"/>
      <c r="D57" s="175" t="s">
        <v>356</v>
      </c>
      <c r="E57" s="175"/>
      <c r="F57" s="175"/>
      <c r="G57" s="175"/>
      <c r="H57" s="176" t="str">
        <f>IF(D57="","",_xlfn.XLOOKUP(D57,设置!B:B,设置!C:C))</f>
        <v>小规模</v>
      </c>
      <c r="I57" s="181" t="str">
        <f t="shared" si="1"/>
        <v>冷暖-金鼎达-华严北里八号院</v>
      </c>
      <c r="J57" s="181" t="str">
        <f>IF($P57="","",_xlfn.XLOOKUP($P57,设置!$G:$G,设置!H:H))</f>
        <v>运维</v>
      </c>
      <c r="K57" s="181" t="str">
        <f>IF($P57="","",_xlfn.XLOOKUP($P57,设置!$G:$G,设置!I:I))</f>
        <v>维修</v>
      </c>
      <c r="L57" s="156">
        <v>644</v>
      </c>
      <c r="M57" s="156">
        <v>135</v>
      </c>
      <c r="N57" s="152" t="s">
        <v>645</v>
      </c>
      <c r="O57" s="156" t="s">
        <v>619</v>
      </c>
      <c r="P57" s="156" t="s">
        <v>543</v>
      </c>
      <c r="Q57" s="128"/>
      <c r="R57" s="187"/>
      <c r="S57" s="128" t="s">
        <v>646</v>
      </c>
      <c r="T57" s="188">
        <v>1000</v>
      </c>
      <c r="U57" s="153">
        <v>44576</v>
      </c>
      <c r="V57" s="153">
        <v>44577</v>
      </c>
      <c r="W57" s="128" t="s">
        <v>688</v>
      </c>
      <c r="X57" s="156"/>
      <c r="Y57" s="156"/>
      <c r="Z57" s="192"/>
      <c r="AA57" s="91"/>
      <c r="AB57" s="91"/>
    </row>
    <row r="58" customHeight="1" spans="1:28">
      <c r="A58" s="173"/>
      <c r="B58" s="174" t="str">
        <f t="shared" si="0"/>
        <v>P20220610-000141-能环-博识物业-冬残奥村-运维-运行-20220101-805600</v>
      </c>
      <c r="C58" s="175"/>
      <c r="D58" s="175" t="s">
        <v>220</v>
      </c>
      <c r="E58" s="175"/>
      <c r="F58" s="175"/>
      <c r="G58" s="175"/>
      <c r="H58" s="176" t="str">
        <f>IF(D58="","",_xlfn.XLOOKUP(D58,设置!B:B,设置!C:C))</f>
        <v>一般</v>
      </c>
      <c r="I58" s="181" t="str">
        <f t="shared" si="1"/>
        <v>能环-博识物业-冬残奥村</v>
      </c>
      <c r="J58" s="181" t="str">
        <f>IF($P58="","",_xlfn.XLOOKUP($P58,设置!$G:$G,设置!H:H))</f>
        <v>运维</v>
      </c>
      <c r="K58" s="181" t="str">
        <f>IF($P58="","",_xlfn.XLOOKUP($P58,设置!$G:$G,设置!I:I))</f>
        <v>运行</v>
      </c>
      <c r="L58" s="156">
        <v>719</v>
      </c>
      <c r="M58" s="156">
        <v>60</v>
      </c>
      <c r="N58" s="152" t="s">
        <v>689</v>
      </c>
      <c r="O58" s="156" t="s">
        <v>690</v>
      </c>
      <c r="P58" s="156" t="s">
        <v>599</v>
      </c>
      <c r="Q58" s="128"/>
      <c r="R58" s="187"/>
      <c r="S58" s="128" t="s">
        <v>691</v>
      </c>
      <c r="T58" s="188">
        <v>805600</v>
      </c>
      <c r="U58" s="153">
        <v>44562</v>
      </c>
      <c r="V58" s="153">
        <v>44667</v>
      </c>
      <c r="W58" s="128" t="s">
        <v>692</v>
      </c>
      <c r="X58" s="156"/>
      <c r="Y58" s="156"/>
      <c r="Z58" s="156"/>
      <c r="AA58" s="91"/>
      <c r="AB58" s="91"/>
    </row>
    <row r="59" customHeight="1" spans="1:28">
      <c r="A59" s="173"/>
      <c r="B59" s="174" t="str">
        <f t="shared" si="0"/>
        <v>P20220610-000142-能环-六合恒盛-运维-零售-20220114-488350</v>
      </c>
      <c r="C59" s="175"/>
      <c r="D59" s="175" t="s">
        <v>220</v>
      </c>
      <c r="E59" s="175"/>
      <c r="F59" s="175"/>
      <c r="G59" s="175"/>
      <c r="H59" s="176" t="str">
        <f>IF(D59="","",_xlfn.XLOOKUP(D59,设置!B:B,设置!C:C))</f>
        <v>一般</v>
      </c>
      <c r="I59" s="181" t="str">
        <f t="shared" si="1"/>
        <v>能环-六合恒盛</v>
      </c>
      <c r="J59" s="181" t="str">
        <f>IF($P59="","",_xlfn.XLOOKUP($P59,设置!$G:$G,设置!H:H))</f>
        <v>运维</v>
      </c>
      <c r="K59" s="181" t="str">
        <f>IF($P59="","",_xlfn.XLOOKUP($P59,设置!$G:$G,设置!I:I))</f>
        <v>零售</v>
      </c>
      <c r="L59" s="156">
        <v>647</v>
      </c>
      <c r="M59" s="156">
        <v>132</v>
      </c>
      <c r="N59" s="152" t="s">
        <v>693</v>
      </c>
      <c r="O59" s="156" t="s">
        <v>619</v>
      </c>
      <c r="P59" s="156" t="s">
        <v>539</v>
      </c>
      <c r="Q59" s="128"/>
      <c r="R59" s="187"/>
      <c r="S59" s="128" t="s">
        <v>694</v>
      </c>
      <c r="T59" s="188">
        <v>488350</v>
      </c>
      <c r="U59" s="153">
        <v>44575</v>
      </c>
      <c r="V59" s="153">
        <v>44650</v>
      </c>
      <c r="W59" s="128" t="s">
        <v>695</v>
      </c>
      <c r="X59" s="156"/>
      <c r="Y59" s="156"/>
      <c r="Z59" s="192"/>
      <c r="AA59" s="91"/>
      <c r="AB59" s="91"/>
    </row>
    <row r="60" customHeight="1" spans="1:28">
      <c r="A60" s="173"/>
      <c r="B60" s="174" t="str">
        <f t="shared" si="0"/>
        <v>P20220610-000143-能环-北京蓝天瑞德-明发广场-运维-零售-20220111-7800</v>
      </c>
      <c r="C60" s="175"/>
      <c r="D60" s="175" t="s">
        <v>220</v>
      </c>
      <c r="E60" s="175"/>
      <c r="F60" s="175"/>
      <c r="G60" s="175"/>
      <c r="H60" s="176" t="str">
        <f>IF(D60="","",_xlfn.XLOOKUP(D60,设置!B:B,设置!C:C))</f>
        <v>一般</v>
      </c>
      <c r="I60" s="181" t="str">
        <f t="shared" si="1"/>
        <v>能环-北京蓝天瑞德-明发广场</v>
      </c>
      <c r="J60" s="181" t="str">
        <f>IF($P60="","",_xlfn.XLOOKUP($P60,设置!$G:$G,设置!H:H))</f>
        <v>运维</v>
      </c>
      <c r="K60" s="181" t="str">
        <f>IF($P60="","",_xlfn.XLOOKUP($P60,设置!$G:$G,设置!I:I))</f>
        <v>零售</v>
      </c>
      <c r="L60" s="156">
        <v>749</v>
      </c>
      <c r="M60" s="156">
        <v>30</v>
      </c>
      <c r="N60" s="152" t="s">
        <v>696</v>
      </c>
      <c r="O60" s="156" t="s">
        <v>531</v>
      </c>
      <c r="P60" s="156" t="s">
        <v>539</v>
      </c>
      <c r="Q60" s="128"/>
      <c r="R60" s="187"/>
      <c r="S60" s="128" t="s">
        <v>697</v>
      </c>
      <c r="T60" s="188">
        <v>7800</v>
      </c>
      <c r="U60" s="153">
        <v>44572</v>
      </c>
      <c r="V60" s="153">
        <v>44581</v>
      </c>
      <c r="W60" s="128" t="s">
        <v>698</v>
      </c>
      <c r="X60" s="156"/>
      <c r="Y60" s="156"/>
      <c r="Z60" s="156"/>
      <c r="AA60" s="91"/>
      <c r="AB60" s="91"/>
    </row>
    <row r="61" customHeight="1" spans="1:28">
      <c r="A61" s="173"/>
      <c r="B61" s="174" t="str">
        <f t="shared" si="0"/>
        <v>P20220610-000144-能环-博大开拓-万源分公司五厂+一厂-运维-零售-20220112-3800</v>
      </c>
      <c r="C61" s="175"/>
      <c r="D61" s="175" t="s">
        <v>220</v>
      </c>
      <c r="E61" s="175"/>
      <c r="F61" s="175"/>
      <c r="G61" s="175"/>
      <c r="H61" s="176" t="str">
        <f>IF(D61="","",_xlfn.XLOOKUP(D61,设置!B:B,设置!C:C))</f>
        <v>一般</v>
      </c>
      <c r="I61" s="181" t="str">
        <f t="shared" si="1"/>
        <v>能环-博大开拓-万源分公司五厂+一厂</v>
      </c>
      <c r="J61" s="181" t="str">
        <f>IF($P61="","",_xlfn.XLOOKUP($P61,设置!$G:$G,设置!H:H))</f>
        <v>运维</v>
      </c>
      <c r="K61" s="181" t="str">
        <f>IF($P61="","",_xlfn.XLOOKUP($P61,设置!$G:$G,设置!I:I))</f>
        <v>零售</v>
      </c>
      <c r="L61" s="156">
        <v>721</v>
      </c>
      <c r="M61" s="156">
        <v>58</v>
      </c>
      <c r="N61" s="152" t="s">
        <v>699</v>
      </c>
      <c r="O61" s="156" t="s">
        <v>531</v>
      </c>
      <c r="P61" s="156" t="s">
        <v>539</v>
      </c>
      <c r="Q61" s="128"/>
      <c r="R61" s="187"/>
      <c r="S61" s="128" t="s">
        <v>700</v>
      </c>
      <c r="T61" s="188">
        <v>3800</v>
      </c>
      <c r="U61" s="153">
        <v>44573</v>
      </c>
      <c r="V61" s="153">
        <v>44583</v>
      </c>
      <c r="W61" s="128" t="s">
        <v>701</v>
      </c>
      <c r="X61" s="156"/>
      <c r="Y61" s="156"/>
      <c r="Z61" s="156"/>
      <c r="AA61" s="91"/>
      <c r="AB61" s="91"/>
    </row>
    <row r="62" customHeight="1" spans="1:28">
      <c r="A62" s="173"/>
      <c r="B62" s="174" t="str">
        <f t="shared" si="0"/>
        <v>P20220610-000145-能环-聚佳豪庭酒店-运维-零售-20220110-1264</v>
      </c>
      <c r="C62" s="175"/>
      <c r="D62" s="175" t="s">
        <v>220</v>
      </c>
      <c r="E62" s="175"/>
      <c r="F62" s="175"/>
      <c r="G62" s="175"/>
      <c r="H62" s="176" t="str">
        <f>IF(D62="","",_xlfn.XLOOKUP(D62,设置!B:B,设置!C:C))</f>
        <v>一般</v>
      </c>
      <c r="I62" s="181" t="str">
        <f t="shared" si="1"/>
        <v>能环-聚佳豪庭酒店</v>
      </c>
      <c r="J62" s="181" t="str">
        <f>IF($P62="","",_xlfn.XLOOKUP($P62,设置!$G:$G,设置!H:H))</f>
        <v>运维</v>
      </c>
      <c r="K62" s="181" t="str">
        <f>IF($P62="","",_xlfn.XLOOKUP($P62,设置!$G:$G,设置!I:I))</f>
        <v>零售</v>
      </c>
      <c r="L62" s="156">
        <v>591</v>
      </c>
      <c r="M62" s="156">
        <v>188</v>
      </c>
      <c r="N62" s="152" t="s">
        <v>702</v>
      </c>
      <c r="O62" s="156" t="s">
        <v>531</v>
      </c>
      <c r="P62" s="156" t="s">
        <v>539</v>
      </c>
      <c r="Q62" s="128"/>
      <c r="R62" s="187"/>
      <c r="S62" s="128" t="s">
        <v>703</v>
      </c>
      <c r="T62" s="188">
        <v>1264</v>
      </c>
      <c r="U62" s="153">
        <v>44571</v>
      </c>
      <c r="V62" s="153">
        <v>44573</v>
      </c>
      <c r="W62" s="128" t="s">
        <v>704</v>
      </c>
      <c r="X62" s="156"/>
      <c r="Y62" s="156"/>
      <c r="Z62" s="192"/>
      <c r="AA62" s="91"/>
      <c r="AB62" s="91"/>
    </row>
    <row r="63" customHeight="1" spans="1:28">
      <c r="A63" s="173"/>
      <c r="B63" s="174" t="str">
        <f t="shared" si="0"/>
        <v>P20220610-000146-能环-第一太平戴维斯-东方梅地亚中心-运维-维修-20220106-3087.16</v>
      </c>
      <c r="C63" s="175"/>
      <c r="D63" s="175" t="s">
        <v>220</v>
      </c>
      <c r="E63" s="175"/>
      <c r="F63" s="175"/>
      <c r="G63" s="175"/>
      <c r="H63" s="176" t="str">
        <f>IF(D63="","",_xlfn.XLOOKUP(D63,设置!B:B,设置!C:C))</f>
        <v>一般</v>
      </c>
      <c r="I63" s="181" t="str">
        <f t="shared" si="1"/>
        <v>能环-第一太平戴维斯-东方梅地亚中心</v>
      </c>
      <c r="J63" s="181" t="str">
        <f>IF($P63="","",_xlfn.XLOOKUP($P63,设置!$G:$G,设置!H:H))</f>
        <v>运维</v>
      </c>
      <c r="K63" s="181" t="str">
        <f>IF($P63="","",_xlfn.XLOOKUP($P63,设置!$G:$G,设置!I:I))</f>
        <v>维修</v>
      </c>
      <c r="L63" s="156">
        <v>563</v>
      </c>
      <c r="M63" s="156">
        <v>219</v>
      </c>
      <c r="N63" s="152" t="s">
        <v>679</v>
      </c>
      <c r="O63" s="156" t="s">
        <v>531</v>
      </c>
      <c r="P63" s="156" t="s">
        <v>543</v>
      </c>
      <c r="Q63" s="128"/>
      <c r="R63" s="187"/>
      <c r="S63" s="128" t="s">
        <v>705</v>
      </c>
      <c r="T63" s="188">
        <v>3087.16</v>
      </c>
      <c r="U63" s="153">
        <v>44567</v>
      </c>
      <c r="V63" s="153">
        <v>44571</v>
      </c>
      <c r="W63" s="128" t="s">
        <v>706</v>
      </c>
      <c r="X63" s="156"/>
      <c r="Y63" s="156"/>
      <c r="Z63" s="192"/>
      <c r="AA63" s="91"/>
      <c r="AB63" s="91"/>
    </row>
    <row r="64" customHeight="1" spans="1:28">
      <c r="A64" s="173"/>
      <c r="B64" s="174" t="str">
        <f t="shared" si="0"/>
        <v>P20220610-000147-能环-同方科迅-国粹苑-运维-零售-20220105-5424</v>
      </c>
      <c r="C64" s="175"/>
      <c r="D64" s="175" t="s">
        <v>220</v>
      </c>
      <c r="E64" s="175"/>
      <c r="F64" s="175"/>
      <c r="G64" s="175"/>
      <c r="H64" s="176" t="str">
        <f>IF(D64="","",_xlfn.XLOOKUP(D64,设置!B:B,设置!C:C))</f>
        <v>一般</v>
      </c>
      <c r="I64" s="181" t="str">
        <f t="shared" si="1"/>
        <v>能环-同方科迅-国粹苑</v>
      </c>
      <c r="J64" s="181" t="str">
        <f>IF($P64="","",_xlfn.XLOOKUP($P64,设置!$G:$G,设置!H:H))</f>
        <v>运维</v>
      </c>
      <c r="K64" s="181" t="str">
        <f>IF($P64="","",_xlfn.XLOOKUP($P64,设置!$G:$G,设置!I:I))</f>
        <v>零售</v>
      </c>
      <c r="L64" s="156">
        <v>590</v>
      </c>
      <c r="M64" s="156">
        <v>189</v>
      </c>
      <c r="N64" s="152" t="s">
        <v>707</v>
      </c>
      <c r="O64" s="156" t="s">
        <v>531</v>
      </c>
      <c r="P64" s="156" t="s">
        <v>539</v>
      </c>
      <c r="Q64" s="128"/>
      <c r="R64" s="187"/>
      <c r="S64" s="128" t="s">
        <v>708</v>
      </c>
      <c r="T64" s="188">
        <v>5424</v>
      </c>
      <c r="U64" s="153">
        <v>44566</v>
      </c>
      <c r="V64" s="153">
        <v>44576</v>
      </c>
      <c r="W64" s="128" t="s">
        <v>709</v>
      </c>
      <c r="X64" s="156"/>
      <c r="Y64" s="156"/>
      <c r="Z64" s="156"/>
      <c r="AA64" s="91"/>
      <c r="AB64" s="91"/>
    </row>
    <row r="65" customHeight="1" spans="1:28">
      <c r="A65" s="173"/>
      <c r="B65" s="174" t="str">
        <f t="shared" si="0"/>
        <v>P20220610-000148-能环-同方科迅-通惠大厦-运维-零售-20220105-1871.28</v>
      </c>
      <c r="C65" s="175"/>
      <c r="D65" s="175" t="s">
        <v>220</v>
      </c>
      <c r="E65" s="175"/>
      <c r="F65" s="175"/>
      <c r="G65" s="175"/>
      <c r="H65" s="176" t="str">
        <f>IF(D65="","",_xlfn.XLOOKUP(D65,设置!B:B,设置!C:C))</f>
        <v>一般</v>
      </c>
      <c r="I65" s="181" t="str">
        <f t="shared" si="1"/>
        <v>能环-同方科迅-通惠大厦</v>
      </c>
      <c r="J65" s="181" t="str">
        <f>IF($P65="","",_xlfn.XLOOKUP($P65,设置!$G:$G,设置!H:H))</f>
        <v>运维</v>
      </c>
      <c r="K65" s="181" t="str">
        <f>IF($P65="","",_xlfn.XLOOKUP($P65,设置!$G:$G,设置!I:I))</f>
        <v>零售</v>
      </c>
      <c r="L65" s="156">
        <v>588</v>
      </c>
      <c r="M65" s="156">
        <v>191</v>
      </c>
      <c r="N65" s="152" t="s">
        <v>710</v>
      </c>
      <c r="O65" s="156" t="s">
        <v>531</v>
      </c>
      <c r="P65" s="156" t="s">
        <v>539</v>
      </c>
      <c r="Q65" s="128"/>
      <c r="R65" s="187"/>
      <c r="S65" s="128" t="s">
        <v>711</v>
      </c>
      <c r="T65" s="188">
        <v>1871.28</v>
      </c>
      <c r="U65" s="153">
        <v>44566</v>
      </c>
      <c r="V65" s="153">
        <v>44576</v>
      </c>
      <c r="W65" s="128" t="s">
        <v>712</v>
      </c>
      <c r="X65" s="156"/>
      <c r="Y65" s="156"/>
      <c r="Z65" s="192"/>
      <c r="AA65" s="91"/>
      <c r="AB65" s="91"/>
    </row>
    <row r="66" customHeight="1" spans="1:28">
      <c r="A66" s="173"/>
      <c r="B66" s="174" t="str">
        <f t="shared" ref="B66:B129" si="2">IF(O66="","",_xlfn.TEXTJOIN("-",1,W66,I66,P66,TEXT(U66,"YYYYMMDD"),T66))</f>
        <v>P20220610-000149-能环-荣宝斋-运维-零售-20220104-522.06</v>
      </c>
      <c r="C66" s="175"/>
      <c r="D66" s="175" t="s">
        <v>220</v>
      </c>
      <c r="E66" s="175"/>
      <c r="F66" s="175"/>
      <c r="G66" s="175"/>
      <c r="H66" s="176" t="str">
        <f>IF(D66="","",_xlfn.XLOOKUP(D66,设置!B:B,设置!C:C))</f>
        <v>一般</v>
      </c>
      <c r="I66" s="181" t="str">
        <f t="shared" ref="I66:I129" si="3">IF(D66="","",_xlfn.TEXTJOIN("-",1,D66,E66,N66))</f>
        <v>能环-荣宝斋</v>
      </c>
      <c r="J66" s="181" t="str">
        <f>IF($P66="","",_xlfn.XLOOKUP($P66,设置!$G:$G,设置!H:H))</f>
        <v>运维</v>
      </c>
      <c r="K66" s="181" t="str">
        <f>IF($P66="","",_xlfn.XLOOKUP($P66,设置!$G:$G,设置!I:I))</f>
        <v>零售</v>
      </c>
      <c r="L66" s="156">
        <v>554</v>
      </c>
      <c r="M66" s="156">
        <v>228</v>
      </c>
      <c r="N66" s="152" t="s">
        <v>573</v>
      </c>
      <c r="O66" s="156" t="s">
        <v>526</v>
      </c>
      <c r="P66" s="156" t="s">
        <v>539</v>
      </c>
      <c r="Q66" s="128"/>
      <c r="R66" s="187"/>
      <c r="S66" s="128" t="s">
        <v>713</v>
      </c>
      <c r="T66" s="188">
        <v>522.06</v>
      </c>
      <c r="U66" s="153">
        <v>44565</v>
      </c>
      <c r="V66" s="153">
        <v>44571</v>
      </c>
      <c r="W66" s="128" t="s">
        <v>714</v>
      </c>
      <c r="X66" s="156"/>
      <c r="Y66" s="156"/>
      <c r="Z66" s="192"/>
      <c r="AA66" s="91"/>
      <c r="AB66" s="91"/>
    </row>
    <row r="67" customHeight="1" spans="1:28">
      <c r="A67" s="173"/>
      <c r="B67" s="174" t="str">
        <f t="shared" si="2"/>
        <v>P20220610-000150-能环-韩太汽车-运维-维修-20220101-4820.58</v>
      </c>
      <c r="C67" s="175"/>
      <c r="D67" s="175" t="s">
        <v>220</v>
      </c>
      <c r="E67" s="175"/>
      <c r="F67" s="175"/>
      <c r="G67" s="175"/>
      <c r="H67" s="176" t="str">
        <f>IF(D67="","",_xlfn.XLOOKUP(D67,设置!B:B,设置!C:C))</f>
        <v>一般</v>
      </c>
      <c r="I67" s="181" t="str">
        <f t="shared" si="3"/>
        <v>能环-韩太汽车</v>
      </c>
      <c r="J67" s="181" t="str">
        <f>IF($P67="","",_xlfn.XLOOKUP($P67,设置!$G:$G,设置!H:H))</f>
        <v>运维</v>
      </c>
      <c r="K67" s="181" t="str">
        <f>IF($P67="","",_xlfn.XLOOKUP($P67,设置!$G:$G,设置!I:I))</f>
        <v>维修</v>
      </c>
      <c r="L67" s="156">
        <v>547</v>
      </c>
      <c r="M67" s="156">
        <v>235</v>
      </c>
      <c r="N67" s="152" t="s">
        <v>618</v>
      </c>
      <c r="O67" s="156" t="s">
        <v>526</v>
      </c>
      <c r="P67" s="156" t="s">
        <v>543</v>
      </c>
      <c r="Q67" s="128"/>
      <c r="R67" s="187"/>
      <c r="S67" s="128" t="s">
        <v>715</v>
      </c>
      <c r="T67" s="188">
        <v>4820.58</v>
      </c>
      <c r="U67" s="153">
        <v>44562</v>
      </c>
      <c r="V67" s="153">
        <v>44567</v>
      </c>
      <c r="W67" s="128" t="s">
        <v>716</v>
      </c>
      <c r="X67" s="156"/>
      <c r="Y67" s="156"/>
      <c r="Z67" s="156"/>
      <c r="AA67" s="91"/>
      <c r="AB67" s="91"/>
    </row>
    <row r="68" customHeight="1" spans="1:28">
      <c r="A68" s="173"/>
      <c r="B68" s="174" t="str">
        <f t="shared" si="2"/>
        <v>P20220610-000151-能环-乔治费歇尔-运维-保养-20220101-33000</v>
      </c>
      <c r="C68" s="175"/>
      <c r="D68" s="175" t="s">
        <v>220</v>
      </c>
      <c r="E68" s="175"/>
      <c r="F68" s="175"/>
      <c r="G68" s="175"/>
      <c r="H68" s="176" t="str">
        <f>IF(D68="","",_xlfn.XLOOKUP(D68,设置!B:B,设置!C:C))</f>
        <v>一般</v>
      </c>
      <c r="I68" s="181" t="str">
        <f t="shared" si="3"/>
        <v>能环-乔治费歇尔</v>
      </c>
      <c r="J68" s="181" t="str">
        <f>IF($P68="","",_xlfn.XLOOKUP($P68,设置!$G:$G,设置!H:H))</f>
        <v>运维</v>
      </c>
      <c r="K68" s="181" t="str">
        <f>IF($P68="","",_xlfn.XLOOKUP($P68,设置!$G:$G,设置!I:I))</f>
        <v>保养</v>
      </c>
      <c r="L68" s="156">
        <v>206</v>
      </c>
      <c r="M68" s="156">
        <v>578</v>
      </c>
      <c r="N68" s="152" t="s">
        <v>717</v>
      </c>
      <c r="O68" s="156" t="s">
        <v>531</v>
      </c>
      <c r="P68" s="156" t="s">
        <v>527</v>
      </c>
      <c r="Q68" s="128"/>
      <c r="R68" s="187"/>
      <c r="S68" s="128" t="s">
        <v>718</v>
      </c>
      <c r="T68" s="188">
        <v>33000</v>
      </c>
      <c r="U68" s="153">
        <v>44562</v>
      </c>
      <c r="V68" s="153">
        <v>44926</v>
      </c>
      <c r="W68" s="128" t="s">
        <v>719</v>
      </c>
      <c r="X68" s="156"/>
      <c r="Y68" s="156"/>
      <c r="Z68" s="156"/>
      <c r="AA68" s="91"/>
      <c r="AB68" s="91"/>
    </row>
    <row r="69" customHeight="1" spans="1:28">
      <c r="A69" s="173"/>
      <c r="B69" s="174" t="str">
        <f t="shared" si="2"/>
        <v>P20220610-000153-能环-国家管网-廊坊管道局-运维-保养-20220101-98000</v>
      </c>
      <c r="C69" s="175"/>
      <c r="D69" s="175" t="s">
        <v>220</v>
      </c>
      <c r="E69" s="175"/>
      <c r="F69" s="175"/>
      <c r="G69" s="175"/>
      <c r="H69" s="176" t="str">
        <f>IF(D69="","",_xlfn.XLOOKUP(D69,设置!B:B,设置!C:C))</f>
        <v>一般</v>
      </c>
      <c r="I69" s="181" t="str">
        <f t="shared" si="3"/>
        <v>能环-国家管网-廊坊管道局</v>
      </c>
      <c r="J69" s="181" t="str">
        <f>IF($P69="","",_xlfn.XLOOKUP($P69,设置!$G:$G,设置!H:H))</f>
        <v>运维</v>
      </c>
      <c r="K69" s="181" t="str">
        <f>IF($P69="","",_xlfn.XLOOKUP($P69,设置!$G:$G,设置!I:I))</f>
        <v>保养</v>
      </c>
      <c r="L69" s="156">
        <v>348</v>
      </c>
      <c r="M69" s="156">
        <v>435</v>
      </c>
      <c r="N69" s="152" t="s">
        <v>720</v>
      </c>
      <c r="O69" s="156" t="s">
        <v>531</v>
      </c>
      <c r="P69" s="156" t="s">
        <v>527</v>
      </c>
      <c r="Q69" s="128"/>
      <c r="R69" s="187"/>
      <c r="S69" s="128" t="s">
        <v>721</v>
      </c>
      <c r="T69" s="188">
        <v>98000</v>
      </c>
      <c r="U69" s="153">
        <v>44562</v>
      </c>
      <c r="V69" s="153">
        <v>44926</v>
      </c>
      <c r="W69" s="128" t="s">
        <v>722</v>
      </c>
      <c r="X69" s="156"/>
      <c r="Y69" s="156"/>
      <c r="Z69" s="156"/>
      <c r="AA69" s="91"/>
      <c r="AB69" s="91"/>
    </row>
    <row r="70" customHeight="1" spans="1:28">
      <c r="A70" s="173"/>
      <c r="B70" s="174" t="str">
        <f t="shared" si="2"/>
        <v>P20220610-000154-能环-翠微-公主坟+牡丹店-运维-保养-20220101-42075</v>
      </c>
      <c r="C70" s="175"/>
      <c r="D70" s="175" t="s">
        <v>220</v>
      </c>
      <c r="E70" s="175"/>
      <c r="F70" s="175"/>
      <c r="G70" s="175"/>
      <c r="H70" s="176" t="str">
        <f>IF(D70="","",_xlfn.XLOOKUP(D70,设置!B:B,设置!C:C))</f>
        <v>一般</v>
      </c>
      <c r="I70" s="181" t="str">
        <f t="shared" si="3"/>
        <v>能环-翠微-公主坟+牡丹店</v>
      </c>
      <c r="J70" s="181" t="str">
        <f>IF($P70="","",_xlfn.XLOOKUP($P70,设置!$G:$G,设置!H:H))</f>
        <v>运维</v>
      </c>
      <c r="K70" s="181" t="str">
        <f>IF($P70="","",_xlfn.XLOOKUP($P70,设置!$G:$G,设置!I:I))</f>
        <v>保养</v>
      </c>
      <c r="L70" s="156">
        <v>704</v>
      </c>
      <c r="M70" s="156">
        <v>75</v>
      </c>
      <c r="N70" s="152" t="s">
        <v>723</v>
      </c>
      <c r="O70" s="156" t="s">
        <v>531</v>
      </c>
      <c r="P70" s="156" t="s">
        <v>527</v>
      </c>
      <c r="Q70" s="128"/>
      <c r="R70" s="187"/>
      <c r="S70" s="128" t="s">
        <v>724</v>
      </c>
      <c r="T70" s="188">
        <v>42075</v>
      </c>
      <c r="U70" s="153">
        <v>44562</v>
      </c>
      <c r="V70" s="153">
        <v>44926</v>
      </c>
      <c r="W70" s="128" t="s">
        <v>725</v>
      </c>
      <c r="X70" s="156"/>
      <c r="Y70" s="156"/>
      <c r="Z70" s="192"/>
      <c r="AA70" s="91"/>
      <c r="AB70" s="91"/>
    </row>
    <row r="71" customHeight="1" spans="1:28">
      <c r="A71" s="173"/>
      <c r="B71" s="174" t="str">
        <f t="shared" si="2"/>
        <v>P20220610-000155-能环-东方航空-运维-保养-20220101-0</v>
      </c>
      <c r="C71" s="175"/>
      <c r="D71" s="175" t="s">
        <v>220</v>
      </c>
      <c r="E71" s="175"/>
      <c r="F71" s="175"/>
      <c r="G71" s="175"/>
      <c r="H71" s="176" t="str">
        <f>IF(D71="","",_xlfn.XLOOKUP(D71,设置!B:B,设置!C:C))</f>
        <v>一般</v>
      </c>
      <c r="I71" s="181" t="str">
        <f t="shared" si="3"/>
        <v>能环-东方航空</v>
      </c>
      <c r="J71" s="181" t="str">
        <f>IF($P71="","",_xlfn.XLOOKUP($P71,设置!$G:$G,设置!H:H))</f>
        <v>运维</v>
      </c>
      <c r="K71" s="181" t="str">
        <f>IF($P71="","",_xlfn.XLOOKUP($P71,设置!$G:$G,设置!I:I))</f>
        <v>保养</v>
      </c>
      <c r="L71" s="156">
        <v>546</v>
      </c>
      <c r="M71" s="156">
        <v>236</v>
      </c>
      <c r="N71" s="152" t="s">
        <v>726</v>
      </c>
      <c r="O71" s="156" t="s">
        <v>526</v>
      </c>
      <c r="P71" s="156" t="s">
        <v>527</v>
      </c>
      <c r="Q71" s="128"/>
      <c r="R71" s="187"/>
      <c r="S71" s="128" t="s">
        <v>727</v>
      </c>
      <c r="T71" s="188">
        <v>0</v>
      </c>
      <c r="U71" s="153">
        <v>44562</v>
      </c>
      <c r="V71" s="153">
        <v>45291</v>
      </c>
      <c r="W71" s="128" t="s">
        <v>728</v>
      </c>
      <c r="X71" s="156"/>
      <c r="Y71" s="156"/>
      <c r="Z71" s="192"/>
      <c r="AA71" s="91"/>
      <c r="AB71" s="91"/>
    </row>
    <row r="72" customHeight="1" spans="1:28">
      <c r="A72" s="173"/>
      <c r="B72" s="174" t="str">
        <f t="shared" si="2"/>
        <v>P20220610-000156-能环-中石油-上地CPECC大厦-运维-保养-20220101-26000</v>
      </c>
      <c r="C72" s="175"/>
      <c r="D72" s="175" t="s">
        <v>220</v>
      </c>
      <c r="E72" s="175"/>
      <c r="F72" s="175"/>
      <c r="G72" s="175"/>
      <c r="H72" s="176" t="str">
        <f>IF(D72="","",_xlfn.XLOOKUP(D72,设置!B:B,设置!C:C))</f>
        <v>一般</v>
      </c>
      <c r="I72" s="181" t="str">
        <f t="shared" si="3"/>
        <v>能环-中石油-上地CPECC大厦</v>
      </c>
      <c r="J72" s="181" t="str">
        <f>IF($P72="","",_xlfn.XLOOKUP($P72,设置!$G:$G,设置!H:H))</f>
        <v>运维</v>
      </c>
      <c r="K72" s="181" t="str">
        <f>IF($P72="","",_xlfn.XLOOKUP($P72,设置!$G:$G,设置!I:I))</f>
        <v>保养</v>
      </c>
      <c r="L72" s="156">
        <v>259</v>
      </c>
      <c r="M72" s="156">
        <v>524</v>
      </c>
      <c r="N72" s="152" t="s">
        <v>729</v>
      </c>
      <c r="O72" s="156" t="s">
        <v>526</v>
      </c>
      <c r="P72" s="156" t="s">
        <v>527</v>
      </c>
      <c r="Q72" s="128"/>
      <c r="R72" s="187"/>
      <c r="S72" s="128" t="s">
        <v>730</v>
      </c>
      <c r="T72" s="188">
        <v>26000</v>
      </c>
      <c r="U72" s="153">
        <v>44562</v>
      </c>
      <c r="V72" s="153">
        <v>44926</v>
      </c>
      <c r="W72" s="128" t="s">
        <v>731</v>
      </c>
      <c r="X72" s="156"/>
      <c r="Y72" s="156"/>
      <c r="Z72" s="192"/>
      <c r="AA72" s="91"/>
      <c r="AB72" s="91"/>
    </row>
    <row r="73" customHeight="1" spans="1:28">
      <c r="A73" s="173"/>
      <c r="B73" s="174" t="str">
        <f t="shared" si="2"/>
        <v>P20220610-000157-能环-深圳南山热电-运维-保养-20211221-70000</v>
      </c>
      <c r="C73" s="175"/>
      <c r="D73" s="175" t="s">
        <v>220</v>
      </c>
      <c r="E73" s="175"/>
      <c r="F73" s="175"/>
      <c r="G73" s="175"/>
      <c r="H73" s="176" t="str">
        <f>IF(D73="","",_xlfn.XLOOKUP(D73,设置!B:B,设置!C:C))</f>
        <v>一般</v>
      </c>
      <c r="I73" s="181" t="str">
        <f t="shared" si="3"/>
        <v>能环-深圳南山热电</v>
      </c>
      <c r="J73" s="181" t="str">
        <f>IF($P73="","",_xlfn.XLOOKUP($P73,设置!$G:$G,设置!H:H))</f>
        <v>运维</v>
      </c>
      <c r="K73" s="181" t="str">
        <f>IF($P73="","",_xlfn.XLOOKUP($P73,设置!$G:$G,设置!I:I))</f>
        <v>保养</v>
      </c>
      <c r="L73" s="156">
        <v>748</v>
      </c>
      <c r="M73" s="156">
        <v>31</v>
      </c>
      <c r="N73" s="152" t="s">
        <v>732</v>
      </c>
      <c r="O73" s="156" t="s">
        <v>531</v>
      </c>
      <c r="P73" s="156" t="s">
        <v>527</v>
      </c>
      <c r="Q73" s="128"/>
      <c r="R73" s="187"/>
      <c r="S73" s="128" t="s">
        <v>733</v>
      </c>
      <c r="T73" s="188">
        <v>70000</v>
      </c>
      <c r="U73" s="153">
        <v>44551</v>
      </c>
      <c r="V73" s="153">
        <v>44916</v>
      </c>
      <c r="W73" s="128" t="s">
        <v>734</v>
      </c>
      <c r="X73" s="156"/>
      <c r="Y73" s="156"/>
      <c r="Z73" s="192"/>
      <c r="AA73" s="91"/>
      <c r="AB73" s="91"/>
    </row>
    <row r="74" customHeight="1" spans="1:28">
      <c r="A74" s="173"/>
      <c r="B74" s="174" t="str">
        <f t="shared" si="2"/>
        <v>P20220610-000158-能环-中石油-鼓楼外大街店-运维-保养-20220101-100560</v>
      </c>
      <c r="C74" s="175"/>
      <c r="D74" s="175" t="s">
        <v>220</v>
      </c>
      <c r="E74" s="175"/>
      <c r="F74" s="175"/>
      <c r="G74" s="175"/>
      <c r="H74" s="176" t="str">
        <f>IF(D74="","",_xlfn.XLOOKUP(D74,设置!B:B,设置!C:C))</f>
        <v>一般</v>
      </c>
      <c r="I74" s="181" t="str">
        <f t="shared" si="3"/>
        <v>能环-中石油-鼓楼外大街店</v>
      </c>
      <c r="J74" s="181" t="str">
        <f>IF($P74="","",_xlfn.XLOOKUP($P74,设置!$G:$G,设置!H:H))</f>
        <v>运维</v>
      </c>
      <c r="K74" s="181" t="str">
        <f>IF($P74="","",_xlfn.XLOOKUP($P74,设置!$G:$G,设置!I:I))</f>
        <v>保养</v>
      </c>
      <c r="L74" s="156">
        <v>718</v>
      </c>
      <c r="M74" s="156">
        <v>61</v>
      </c>
      <c r="N74" s="152" t="s">
        <v>735</v>
      </c>
      <c r="O74" s="156" t="s">
        <v>531</v>
      </c>
      <c r="P74" s="156" t="s">
        <v>527</v>
      </c>
      <c r="Q74" s="128"/>
      <c r="R74" s="187"/>
      <c r="S74" s="128" t="s">
        <v>736</v>
      </c>
      <c r="T74" s="188">
        <v>100560</v>
      </c>
      <c r="U74" s="153">
        <v>44562</v>
      </c>
      <c r="V74" s="153">
        <v>44926</v>
      </c>
      <c r="W74" s="128" t="s">
        <v>737</v>
      </c>
      <c r="X74" s="156"/>
      <c r="Y74" s="156"/>
      <c r="Z74" s="192"/>
      <c r="AA74" s="91"/>
      <c r="AB74" s="91"/>
    </row>
    <row r="75" customHeight="1" spans="1:28">
      <c r="A75" s="173"/>
      <c r="B75" s="174" t="str">
        <f t="shared" si="2"/>
        <v>P20220610-000161-能环-同方科迅-通惠大厦-运维-保养-20210801-16000</v>
      </c>
      <c r="C75" s="175"/>
      <c r="D75" s="175" t="s">
        <v>220</v>
      </c>
      <c r="E75" s="175"/>
      <c r="F75" s="175"/>
      <c r="G75" s="175"/>
      <c r="H75" s="176" t="str">
        <f>IF(D75="","",_xlfn.XLOOKUP(D75,设置!B:B,设置!C:C))</f>
        <v>一般</v>
      </c>
      <c r="I75" s="181" t="str">
        <f t="shared" si="3"/>
        <v>能环-同方科迅-通惠大厦</v>
      </c>
      <c r="J75" s="181" t="str">
        <f>IF($P75="","",_xlfn.XLOOKUP($P75,设置!$G:$G,设置!H:H))</f>
        <v>运维</v>
      </c>
      <c r="K75" s="181" t="str">
        <f>IF($P75="","",_xlfn.XLOOKUP($P75,设置!$G:$G,设置!I:I))</f>
        <v>保养</v>
      </c>
      <c r="L75" s="156">
        <v>746</v>
      </c>
      <c r="M75" s="156">
        <v>33</v>
      </c>
      <c r="N75" s="152" t="s">
        <v>710</v>
      </c>
      <c r="O75" s="156" t="s">
        <v>553</v>
      </c>
      <c r="P75" s="156" t="s">
        <v>527</v>
      </c>
      <c r="Q75" s="128"/>
      <c r="R75" s="187"/>
      <c r="S75" s="128" t="s">
        <v>738</v>
      </c>
      <c r="T75" s="188">
        <v>16000</v>
      </c>
      <c r="U75" s="153">
        <v>44409</v>
      </c>
      <c r="V75" s="153">
        <v>44773</v>
      </c>
      <c r="W75" s="128" t="s">
        <v>739</v>
      </c>
      <c r="X75" s="156"/>
      <c r="Y75" s="156"/>
      <c r="Z75" s="192"/>
      <c r="AA75" s="91"/>
      <c r="AB75" s="91"/>
    </row>
    <row r="76" customHeight="1" spans="1:28">
      <c r="A76" s="173"/>
      <c r="B76" s="174" t="str">
        <f t="shared" si="2"/>
        <v>P20220610-000164-能环-华地融信-新华东方科技园-工程-安装-20211213-126699.85</v>
      </c>
      <c r="C76" s="175"/>
      <c r="D76" s="175" t="s">
        <v>220</v>
      </c>
      <c r="E76" s="175"/>
      <c r="F76" s="175"/>
      <c r="G76" s="175"/>
      <c r="H76" s="176" t="str">
        <f>IF(D76="","",_xlfn.XLOOKUP(D76,设置!B:B,设置!C:C))</f>
        <v>一般</v>
      </c>
      <c r="I76" s="181" t="str">
        <f t="shared" si="3"/>
        <v>能环-华地融信-新华东方科技园</v>
      </c>
      <c r="J76" s="181" t="str">
        <f>IF($P76="","",_xlfn.XLOOKUP($P76,设置!$G:$G,设置!H:H))</f>
        <v>工程</v>
      </c>
      <c r="K76" s="181" t="str">
        <f>IF($P76="","",_xlfn.XLOOKUP($P76,设置!$G:$G,设置!I:I))</f>
        <v>安装</v>
      </c>
      <c r="L76" s="156">
        <v>745</v>
      </c>
      <c r="M76" s="156">
        <v>34</v>
      </c>
      <c r="N76" s="152" t="s">
        <v>740</v>
      </c>
      <c r="O76" s="156" t="s">
        <v>658</v>
      </c>
      <c r="P76" s="156" t="s">
        <v>659</v>
      </c>
      <c r="Q76" s="128"/>
      <c r="R76" s="187"/>
      <c r="S76" s="128" t="s">
        <v>741</v>
      </c>
      <c r="T76" s="188">
        <v>126699.85</v>
      </c>
      <c r="U76" s="153">
        <v>44543</v>
      </c>
      <c r="V76" s="153">
        <v>44550</v>
      </c>
      <c r="W76" s="128" t="s">
        <v>742</v>
      </c>
      <c r="X76" s="156"/>
      <c r="Y76" s="156"/>
      <c r="Z76" s="192"/>
      <c r="AA76" s="91"/>
      <c r="AB76" s="91"/>
    </row>
    <row r="77" customHeight="1" spans="1:28">
      <c r="A77" s="173"/>
      <c r="B77" s="174" t="str">
        <f t="shared" si="2"/>
        <v>P20220610-000169-能环-中国移动学院-运维-维修-20211111-23504</v>
      </c>
      <c r="C77" s="175"/>
      <c r="D77" s="175" t="s">
        <v>220</v>
      </c>
      <c r="E77" s="175"/>
      <c r="F77" s="175"/>
      <c r="G77" s="175"/>
      <c r="H77" s="176" t="str">
        <f>IF(D77="","",_xlfn.XLOOKUP(D77,设置!B:B,设置!C:C))</f>
        <v>一般</v>
      </c>
      <c r="I77" s="181" t="str">
        <f t="shared" si="3"/>
        <v>能环-中国移动学院</v>
      </c>
      <c r="J77" s="181" t="str">
        <f>IF($P77="","",_xlfn.XLOOKUP($P77,设置!$G:$G,设置!H:H))</f>
        <v>运维</v>
      </c>
      <c r="K77" s="181" t="str">
        <f>IF($P77="","",_xlfn.XLOOKUP($P77,设置!$G:$G,设置!I:I))</f>
        <v>维修</v>
      </c>
      <c r="L77" s="156">
        <v>744</v>
      </c>
      <c r="M77" s="156">
        <v>35</v>
      </c>
      <c r="N77" s="152" t="s">
        <v>743</v>
      </c>
      <c r="O77" s="156" t="s">
        <v>553</v>
      </c>
      <c r="P77" s="156" t="s">
        <v>543</v>
      </c>
      <c r="Q77" s="128"/>
      <c r="R77" s="187"/>
      <c r="S77" s="128" t="s">
        <v>744</v>
      </c>
      <c r="T77" s="188">
        <v>23504</v>
      </c>
      <c r="U77" s="153">
        <v>44511</v>
      </c>
      <c r="V77" s="153">
        <v>44541</v>
      </c>
      <c r="W77" s="128" t="s">
        <v>745</v>
      </c>
      <c r="X77" s="156"/>
      <c r="Y77" s="156"/>
      <c r="Z77" s="192"/>
      <c r="AA77" s="91"/>
      <c r="AB77" s="91"/>
    </row>
    <row r="78" customHeight="1" spans="1:28">
      <c r="A78" s="173"/>
      <c r="B78" s="174" t="str">
        <f t="shared" si="2"/>
        <v>P20220610-000170-能环-深圳南山热电-运维-零售-20211202-152000</v>
      </c>
      <c r="C78" s="175"/>
      <c r="D78" s="175" t="s">
        <v>220</v>
      </c>
      <c r="E78" s="175"/>
      <c r="F78" s="175"/>
      <c r="G78" s="175"/>
      <c r="H78" s="176" t="str">
        <f>IF(D78="","",_xlfn.XLOOKUP(D78,设置!B:B,设置!C:C))</f>
        <v>一般</v>
      </c>
      <c r="I78" s="181" t="str">
        <f t="shared" si="3"/>
        <v>能环-深圳南山热电</v>
      </c>
      <c r="J78" s="181" t="str">
        <f>IF($P78="","",_xlfn.XLOOKUP($P78,设置!$G:$G,设置!H:H))</f>
        <v>运维</v>
      </c>
      <c r="K78" s="181" t="str">
        <f>IF($P78="","",_xlfn.XLOOKUP($P78,设置!$G:$G,设置!I:I))</f>
        <v>零售</v>
      </c>
      <c r="L78" s="156">
        <v>743</v>
      </c>
      <c r="M78" s="156">
        <v>36</v>
      </c>
      <c r="N78" s="152" t="s">
        <v>732</v>
      </c>
      <c r="O78" s="156" t="s">
        <v>553</v>
      </c>
      <c r="P78" s="156" t="s">
        <v>539</v>
      </c>
      <c r="Q78" s="128"/>
      <c r="R78" s="187"/>
      <c r="S78" s="128" t="s">
        <v>746</v>
      </c>
      <c r="T78" s="188">
        <v>152000</v>
      </c>
      <c r="U78" s="153">
        <v>44532</v>
      </c>
      <c r="V78" s="153">
        <v>44897</v>
      </c>
      <c r="W78" s="128" t="s">
        <v>747</v>
      </c>
      <c r="X78" s="156"/>
      <c r="Y78" s="156"/>
      <c r="Z78" s="192"/>
      <c r="AA78" s="91"/>
      <c r="AB78" s="91"/>
    </row>
    <row r="79" customHeight="1" spans="1:28">
      <c r="A79" s="173"/>
      <c r="B79" s="174" t="str">
        <f t="shared" si="2"/>
        <v>P20220610-000172-能环-华联-回龙观同城街店-运维-保养-20220101-68000</v>
      </c>
      <c r="C79" s="175"/>
      <c r="D79" s="175" t="s">
        <v>220</v>
      </c>
      <c r="E79" s="175"/>
      <c r="F79" s="175"/>
      <c r="G79" s="175"/>
      <c r="H79" s="176" t="str">
        <f>IF(D79="","",_xlfn.XLOOKUP(D79,设置!B:B,设置!C:C))</f>
        <v>一般</v>
      </c>
      <c r="I79" s="181" t="str">
        <f t="shared" si="3"/>
        <v>能环-华联-回龙观同城街店</v>
      </c>
      <c r="J79" s="181" t="str">
        <f>IF($P79="","",_xlfn.XLOOKUP($P79,设置!$G:$G,设置!H:H))</f>
        <v>运维</v>
      </c>
      <c r="K79" s="181" t="str">
        <f>IF($P79="","",_xlfn.XLOOKUP($P79,设置!$G:$G,设置!I:I))</f>
        <v>保养</v>
      </c>
      <c r="L79" s="156">
        <v>48</v>
      </c>
      <c r="M79" s="156">
        <v>738</v>
      </c>
      <c r="N79" s="152" t="s">
        <v>748</v>
      </c>
      <c r="O79" s="156" t="s">
        <v>531</v>
      </c>
      <c r="P79" s="156" t="s">
        <v>527</v>
      </c>
      <c r="Q79" s="128"/>
      <c r="R79" s="187"/>
      <c r="S79" s="128" t="s">
        <v>749</v>
      </c>
      <c r="T79" s="188">
        <v>68000</v>
      </c>
      <c r="U79" s="153">
        <v>44562</v>
      </c>
      <c r="V79" s="153">
        <v>44926</v>
      </c>
      <c r="W79" s="128" t="s">
        <v>750</v>
      </c>
      <c r="X79" s="156"/>
      <c r="Y79" s="156"/>
      <c r="Z79" s="192"/>
      <c r="AA79" s="91"/>
      <c r="AB79" s="91"/>
    </row>
    <row r="80" customHeight="1" spans="1:28">
      <c r="A80" s="173"/>
      <c r="B80" s="174" t="str">
        <f t="shared" si="2"/>
        <v>P20220610-000177-能环-包头医学院第二附属医院-工程-安装-20220501-133000</v>
      </c>
      <c r="C80" s="175"/>
      <c r="D80" s="175" t="s">
        <v>220</v>
      </c>
      <c r="E80" s="175"/>
      <c r="F80" s="175"/>
      <c r="G80" s="175"/>
      <c r="H80" s="176" t="str">
        <f>IF(D80="","",_xlfn.XLOOKUP(D80,设置!B:B,设置!C:C))</f>
        <v>一般</v>
      </c>
      <c r="I80" s="181" t="str">
        <f t="shared" si="3"/>
        <v>能环-包头医学院第二附属医院</v>
      </c>
      <c r="J80" s="181" t="str">
        <f>IF($P80="","",_xlfn.XLOOKUP($P80,设置!$G:$G,设置!H:H))</f>
        <v>工程</v>
      </c>
      <c r="K80" s="181" t="str">
        <f>IF($P80="","",_xlfn.XLOOKUP($P80,设置!$G:$G,设置!I:I))</f>
        <v>安装</v>
      </c>
      <c r="L80" s="156">
        <v>174</v>
      </c>
      <c r="M80" s="156">
        <v>611</v>
      </c>
      <c r="N80" s="152" t="s">
        <v>751</v>
      </c>
      <c r="O80" s="156" t="s">
        <v>526</v>
      </c>
      <c r="P80" s="156" t="s">
        <v>659</v>
      </c>
      <c r="Q80" s="128"/>
      <c r="R80" s="187"/>
      <c r="S80" s="128" t="s">
        <v>752</v>
      </c>
      <c r="T80" s="188">
        <v>133000</v>
      </c>
      <c r="U80" s="153">
        <v>44682</v>
      </c>
      <c r="V80" s="153">
        <v>44742</v>
      </c>
      <c r="W80" s="128" t="s">
        <v>753</v>
      </c>
      <c r="X80" s="156"/>
      <c r="Y80" s="156"/>
      <c r="Z80" s="192"/>
      <c r="AA80" s="91"/>
      <c r="AB80" s="91"/>
    </row>
    <row r="81" customHeight="1" spans="1:28">
      <c r="A81" s="173"/>
      <c r="B81" s="174" t="str">
        <f t="shared" si="2"/>
        <v>P20220610-000178-能环-五瑞互联-北京杰富瑞大厦-运维-维修-20211109-97000</v>
      </c>
      <c r="C81" s="175"/>
      <c r="D81" s="175" t="s">
        <v>220</v>
      </c>
      <c r="E81" s="175"/>
      <c r="F81" s="175"/>
      <c r="G81" s="175"/>
      <c r="H81" s="176" t="str">
        <f>IF(D81="","",_xlfn.XLOOKUP(D81,设置!B:B,设置!C:C))</f>
        <v>一般</v>
      </c>
      <c r="I81" s="181" t="str">
        <f t="shared" si="3"/>
        <v>能环-五瑞互联-北京杰富瑞大厦</v>
      </c>
      <c r="J81" s="181" t="str">
        <f>IF($P81="","",_xlfn.XLOOKUP($P81,设置!$G:$G,设置!H:H))</f>
        <v>运维</v>
      </c>
      <c r="K81" s="181" t="str">
        <f>IF($P81="","",_xlfn.XLOOKUP($P81,设置!$G:$G,设置!I:I))</f>
        <v>维修</v>
      </c>
      <c r="L81" s="156">
        <v>742</v>
      </c>
      <c r="M81" s="156">
        <v>37</v>
      </c>
      <c r="N81" s="152" t="s">
        <v>562</v>
      </c>
      <c r="O81" s="156" t="s">
        <v>531</v>
      </c>
      <c r="P81" s="156" t="s">
        <v>543</v>
      </c>
      <c r="Q81" s="128"/>
      <c r="R81" s="187"/>
      <c r="S81" s="128" t="s">
        <v>754</v>
      </c>
      <c r="T81" s="188">
        <v>97000</v>
      </c>
      <c r="U81" s="153">
        <v>44509</v>
      </c>
      <c r="V81" s="153">
        <v>44530</v>
      </c>
      <c r="W81" s="128" t="s">
        <v>755</v>
      </c>
      <c r="X81" s="156"/>
      <c r="Y81" s="156"/>
      <c r="Z81" s="192"/>
      <c r="AA81" s="91"/>
      <c r="AB81" s="91"/>
    </row>
    <row r="82" customHeight="1" spans="1:28">
      <c r="A82" s="173"/>
      <c r="B82" s="174" t="str">
        <f t="shared" si="2"/>
        <v>P20220610-000181-能环-同方科迅-国粹苑-运维-维修-20211105-73000</v>
      </c>
      <c r="C82" s="175"/>
      <c r="D82" s="175" t="s">
        <v>220</v>
      </c>
      <c r="E82" s="175"/>
      <c r="F82" s="175"/>
      <c r="G82" s="175"/>
      <c r="H82" s="176" t="str">
        <f>IF(D82="","",_xlfn.XLOOKUP(D82,设置!B:B,设置!C:C))</f>
        <v>一般</v>
      </c>
      <c r="I82" s="181" t="str">
        <f t="shared" si="3"/>
        <v>能环-同方科迅-国粹苑</v>
      </c>
      <c r="J82" s="181" t="str">
        <f>IF($P82="","",_xlfn.XLOOKUP($P82,设置!$G:$G,设置!H:H))</f>
        <v>运维</v>
      </c>
      <c r="K82" s="181" t="str">
        <f>IF($P82="","",_xlfn.XLOOKUP($P82,设置!$G:$G,设置!I:I))</f>
        <v>维修</v>
      </c>
      <c r="L82" s="156">
        <v>741</v>
      </c>
      <c r="M82" s="156">
        <v>38</v>
      </c>
      <c r="N82" s="152" t="s">
        <v>707</v>
      </c>
      <c r="O82" s="156" t="s">
        <v>531</v>
      </c>
      <c r="P82" s="156" t="s">
        <v>543</v>
      </c>
      <c r="Q82" s="128"/>
      <c r="R82" s="187"/>
      <c r="S82" s="128" t="s">
        <v>756</v>
      </c>
      <c r="T82" s="188">
        <v>73000</v>
      </c>
      <c r="U82" s="153">
        <v>44505</v>
      </c>
      <c r="V82" s="153">
        <v>44530</v>
      </c>
      <c r="W82" s="128" t="s">
        <v>757</v>
      </c>
      <c r="X82" s="156"/>
      <c r="Y82" s="156"/>
      <c r="Z82" s="192"/>
      <c r="AA82" s="91"/>
      <c r="AB82" s="91"/>
    </row>
    <row r="83" customHeight="1" spans="1:28">
      <c r="A83" s="173"/>
      <c r="B83" s="174" t="str">
        <f t="shared" si="2"/>
        <v>P20220610-000182-能环-新疆华泰氯碱厂-运维-维修-20211105-2068920</v>
      </c>
      <c r="C83" s="175"/>
      <c r="D83" s="175" t="s">
        <v>220</v>
      </c>
      <c r="E83" s="175"/>
      <c r="F83" s="175"/>
      <c r="G83" s="175"/>
      <c r="H83" s="176" t="str">
        <f>IF(D83="","",_xlfn.XLOOKUP(D83,设置!B:B,设置!C:C))</f>
        <v>一般</v>
      </c>
      <c r="I83" s="181" t="str">
        <f t="shared" si="3"/>
        <v>能环-新疆华泰氯碱厂</v>
      </c>
      <c r="J83" s="181" t="str">
        <f>IF($P83="","",_xlfn.XLOOKUP($P83,设置!$G:$G,设置!H:H))</f>
        <v>运维</v>
      </c>
      <c r="K83" s="181" t="str">
        <f>IF($P83="","",_xlfn.XLOOKUP($P83,设置!$G:$G,设置!I:I))</f>
        <v>维修</v>
      </c>
      <c r="L83" s="156">
        <v>740</v>
      </c>
      <c r="M83" s="156">
        <v>39</v>
      </c>
      <c r="N83" s="152" t="s">
        <v>758</v>
      </c>
      <c r="O83" s="156" t="s">
        <v>531</v>
      </c>
      <c r="P83" s="156" t="s">
        <v>543</v>
      </c>
      <c r="Q83" s="128"/>
      <c r="R83" s="187"/>
      <c r="S83" s="128" t="s">
        <v>759</v>
      </c>
      <c r="T83" s="188">
        <v>2068920</v>
      </c>
      <c r="U83" s="153">
        <v>44505</v>
      </c>
      <c r="V83" s="153">
        <v>44561</v>
      </c>
      <c r="W83" s="128" t="s">
        <v>760</v>
      </c>
      <c r="X83" s="156"/>
      <c r="Y83" s="156"/>
      <c r="Z83" s="192"/>
      <c r="AA83" s="91"/>
      <c r="AB83" s="91"/>
    </row>
    <row r="84" customHeight="1" spans="1:28">
      <c r="A84" s="173"/>
      <c r="B84" s="174" t="str">
        <f t="shared" si="2"/>
        <v>P20220610-000184-能环-平房青年路汽车商贸-东方活力-运维-保养-20211115-80000</v>
      </c>
      <c r="C84" s="175"/>
      <c r="D84" s="175" t="s">
        <v>220</v>
      </c>
      <c r="E84" s="175"/>
      <c r="F84" s="175"/>
      <c r="G84" s="175"/>
      <c r="H84" s="176" t="str">
        <f>IF(D84="","",_xlfn.XLOOKUP(D84,设置!B:B,设置!C:C))</f>
        <v>一般</v>
      </c>
      <c r="I84" s="181" t="str">
        <f t="shared" si="3"/>
        <v>能环-平房青年路汽车商贸-东方活力</v>
      </c>
      <c r="J84" s="181" t="str">
        <f>IF($P84="","",_xlfn.XLOOKUP($P84,设置!$G:$G,设置!H:H))</f>
        <v>运维</v>
      </c>
      <c r="K84" s="181" t="str">
        <f>IF($P84="","",_xlfn.XLOOKUP($P84,设置!$G:$G,设置!I:I))</f>
        <v>保养</v>
      </c>
      <c r="L84" s="156">
        <v>739</v>
      </c>
      <c r="M84" s="156">
        <v>40</v>
      </c>
      <c r="N84" s="152" t="s">
        <v>639</v>
      </c>
      <c r="O84" s="156" t="s">
        <v>531</v>
      </c>
      <c r="P84" s="156" t="s">
        <v>527</v>
      </c>
      <c r="Q84" s="128"/>
      <c r="R84" s="187"/>
      <c r="S84" s="128" t="s">
        <v>761</v>
      </c>
      <c r="T84" s="188">
        <v>80000</v>
      </c>
      <c r="U84" s="153">
        <v>44515</v>
      </c>
      <c r="V84" s="153">
        <v>44879</v>
      </c>
      <c r="W84" s="128" t="s">
        <v>762</v>
      </c>
      <c r="X84" s="156"/>
      <c r="Y84" s="156"/>
      <c r="Z84" s="192"/>
      <c r="AA84" s="91"/>
      <c r="AB84" s="91"/>
    </row>
    <row r="85" customHeight="1" spans="1:28">
      <c r="A85" s="173"/>
      <c r="B85" s="174" t="str">
        <f t="shared" si="2"/>
        <v>P20220610-000186-能环-沁园公寓-EMC-制冷与供暖运营-20210315-27712960</v>
      </c>
      <c r="C85" s="175"/>
      <c r="D85" s="175" t="s">
        <v>220</v>
      </c>
      <c r="E85" s="175"/>
      <c r="F85" s="175"/>
      <c r="G85" s="175"/>
      <c r="H85" s="176" t="str">
        <f>IF(D85="","",_xlfn.XLOOKUP(D85,设置!B:B,设置!C:C))</f>
        <v>一般</v>
      </c>
      <c r="I85" s="181" t="str">
        <f t="shared" si="3"/>
        <v>能环-沁园公寓</v>
      </c>
      <c r="J85" s="181" t="str">
        <f>IF($P85="","",_xlfn.XLOOKUP($P85,设置!$G:$G,设置!H:H))</f>
        <v>EMC</v>
      </c>
      <c r="K85" s="181" t="str">
        <f>IF($P85="","",_xlfn.XLOOKUP($P85,设置!$G:$G,设置!I:I))</f>
        <v>制冷与供暖运营</v>
      </c>
      <c r="L85" s="156">
        <v>642</v>
      </c>
      <c r="M85" s="156">
        <v>137</v>
      </c>
      <c r="N85" s="152" t="s">
        <v>763</v>
      </c>
      <c r="O85" s="156" t="s">
        <v>531</v>
      </c>
      <c r="P85" s="156" t="s">
        <v>596</v>
      </c>
      <c r="Q85" s="128"/>
      <c r="R85" s="187"/>
      <c r="S85" s="128" t="s">
        <v>764</v>
      </c>
      <c r="T85" s="188">
        <v>27712960</v>
      </c>
      <c r="U85" s="153">
        <v>44270</v>
      </c>
      <c r="V85" s="153">
        <v>51575</v>
      </c>
      <c r="W85" s="128" t="s">
        <v>765</v>
      </c>
      <c r="X85" s="156"/>
      <c r="Y85" s="156"/>
      <c r="Z85" s="192"/>
      <c r="AA85" s="91"/>
      <c r="AB85" s="91"/>
    </row>
    <row r="86" customHeight="1" spans="1:28">
      <c r="A86" s="173"/>
      <c r="B86" s="174" t="str">
        <f t="shared" si="2"/>
        <v>P20220610-000189-能环-科学出版社-工程-改造-20211026-121656.4</v>
      </c>
      <c r="C86" s="175"/>
      <c r="D86" s="175" t="s">
        <v>220</v>
      </c>
      <c r="E86" s="175"/>
      <c r="F86" s="175"/>
      <c r="G86" s="175"/>
      <c r="H86" s="176" t="str">
        <f>IF(D86="","",_xlfn.XLOOKUP(D86,设置!B:B,设置!C:C))</f>
        <v>一般</v>
      </c>
      <c r="I86" s="181" t="str">
        <f t="shared" si="3"/>
        <v>能环-科学出版社</v>
      </c>
      <c r="J86" s="181" t="str">
        <f>IF($P86="","",_xlfn.XLOOKUP($P86,设置!$G:$G,设置!H:H))</f>
        <v>工程</v>
      </c>
      <c r="K86" s="181" t="str">
        <f>IF($P86="","",_xlfn.XLOOKUP($P86,设置!$G:$G,设置!I:I))</f>
        <v>改造</v>
      </c>
      <c r="L86" s="156">
        <v>738</v>
      </c>
      <c r="M86" s="156">
        <v>41</v>
      </c>
      <c r="N86" s="152" t="s">
        <v>766</v>
      </c>
      <c r="O86" s="156" t="s">
        <v>658</v>
      </c>
      <c r="P86" s="156" t="s">
        <v>767</v>
      </c>
      <c r="Q86" s="128"/>
      <c r="R86" s="187"/>
      <c r="S86" s="128" t="s">
        <v>768</v>
      </c>
      <c r="T86" s="188">
        <v>121656.4</v>
      </c>
      <c r="U86" s="153">
        <v>44495</v>
      </c>
      <c r="V86" s="153">
        <v>44651</v>
      </c>
      <c r="W86" s="128" t="s">
        <v>769</v>
      </c>
      <c r="X86" s="156"/>
      <c r="Y86" s="156"/>
      <c r="Z86" s="192"/>
      <c r="AA86" s="91"/>
      <c r="AB86" s="91"/>
    </row>
    <row r="87" customHeight="1" spans="1:28">
      <c r="A87" s="173"/>
      <c r="B87" s="174" t="str">
        <f t="shared" si="2"/>
        <v>P20220610-000192-能环-秦皇岛明珠购物中心-运维-保养-20211015-10000</v>
      </c>
      <c r="C87" s="175"/>
      <c r="D87" s="175" t="s">
        <v>220</v>
      </c>
      <c r="E87" s="175"/>
      <c r="F87" s="175"/>
      <c r="G87" s="175"/>
      <c r="H87" s="176" t="str">
        <f>IF(D87="","",_xlfn.XLOOKUP(D87,设置!B:B,设置!C:C))</f>
        <v>一般</v>
      </c>
      <c r="I87" s="181" t="str">
        <f t="shared" si="3"/>
        <v>能环-秦皇岛明珠购物中心</v>
      </c>
      <c r="J87" s="181" t="str">
        <f>IF($P87="","",_xlfn.XLOOKUP($P87,设置!$G:$G,设置!H:H))</f>
        <v>运维</v>
      </c>
      <c r="K87" s="181" t="str">
        <f>IF($P87="","",_xlfn.XLOOKUP($P87,设置!$G:$G,设置!I:I))</f>
        <v>保养</v>
      </c>
      <c r="L87" s="156">
        <v>737</v>
      </c>
      <c r="M87" s="156">
        <v>42</v>
      </c>
      <c r="N87" s="152" t="s">
        <v>770</v>
      </c>
      <c r="O87" s="156" t="s">
        <v>531</v>
      </c>
      <c r="P87" s="156" t="s">
        <v>527</v>
      </c>
      <c r="Q87" s="128"/>
      <c r="R87" s="187"/>
      <c r="S87" s="128" t="s">
        <v>771</v>
      </c>
      <c r="T87" s="188">
        <v>10000</v>
      </c>
      <c r="U87" s="153">
        <v>44484</v>
      </c>
      <c r="V87" s="153">
        <v>44848</v>
      </c>
      <c r="W87" s="128" t="s">
        <v>772</v>
      </c>
      <c r="X87" s="156"/>
      <c r="Y87" s="156"/>
      <c r="Z87" s="192"/>
      <c r="AA87" s="91"/>
      <c r="AB87" s="91"/>
    </row>
    <row r="88" customHeight="1" spans="1:28">
      <c r="A88" s="173"/>
      <c r="B88" s="174" t="str">
        <f t="shared" si="2"/>
        <v>P20220610-000193-能环-华联-回龙观同城街店-运维-维修-20211010-410000</v>
      </c>
      <c r="C88" s="175"/>
      <c r="D88" s="175" t="s">
        <v>220</v>
      </c>
      <c r="E88" s="175"/>
      <c r="F88" s="175"/>
      <c r="G88" s="175"/>
      <c r="H88" s="176" t="str">
        <f>IF(D88="","",_xlfn.XLOOKUP(D88,设置!B:B,设置!C:C))</f>
        <v>一般</v>
      </c>
      <c r="I88" s="181" t="str">
        <f t="shared" si="3"/>
        <v>能环-华联-回龙观同城街店</v>
      </c>
      <c r="J88" s="181" t="str">
        <f>IF($P88="","",_xlfn.XLOOKUP($P88,设置!$G:$G,设置!H:H))</f>
        <v>运维</v>
      </c>
      <c r="K88" s="181" t="str">
        <f>IF($P88="","",_xlfn.XLOOKUP($P88,设置!$G:$G,设置!I:I))</f>
        <v>维修</v>
      </c>
      <c r="L88" s="156">
        <v>736</v>
      </c>
      <c r="M88" s="156">
        <v>43</v>
      </c>
      <c r="N88" s="152" t="s">
        <v>748</v>
      </c>
      <c r="O88" s="156" t="s">
        <v>531</v>
      </c>
      <c r="P88" s="156" t="s">
        <v>543</v>
      </c>
      <c r="Q88" s="128"/>
      <c r="R88" s="187"/>
      <c r="S88" s="128" t="s">
        <v>773</v>
      </c>
      <c r="T88" s="188">
        <v>410000</v>
      </c>
      <c r="U88" s="153">
        <v>44479</v>
      </c>
      <c r="V88" s="153">
        <v>44510</v>
      </c>
      <c r="W88" s="128" t="s">
        <v>774</v>
      </c>
      <c r="X88" s="156"/>
      <c r="Y88" s="156"/>
      <c r="Z88" s="192"/>
      <c r="AA88" s="91"/>
      <c r="AB88" s="91"/>
    </row>
    <row r="89" customHeight="1" spans="1:28">
      <c r="A89" s="173"/>
      <c r="B89" s="174" t="str">
        <f t="shared" si="2"/>
        <v>P20220610-000197-能环-聚佳豪庭酒店-运维-保养-20211015-26000</v>
      </c>
      <c r="C89" s="175"/>
      <c r="D89" s="175" t="s">
        <v>220</v>
      </c>
      <c r="E89" s="175"/>
      <c r="F89" s="175"/>
      <c r="G89" s="175"/>
      <c r="H89" s="176" t="str">
        <f>IF(D89="","",_xlfn.XLOOKUP(D89,设置!B:B,设置!C:C))</f>
        <v>一般</v>
      </c>
      <c r="I89" s="181" t="str">
        <f t="shared" si="3"/>
        <v>能环-聚佳豪庭酒店</v>
      </c>
      <c r="J89" s="181" t="str">
        <f>IF($P89="","",_xlfn.XLOOKUP($P89,设置!$G:$G,设置!H:H))</f>
        <v>运维</v>
      </c>
      <c r="K89" s="181" t="str">
        <f>IF($P89="","",_xlfn.XLOOKUP($P89,设置!$G:$G,设置!I:I))</f>
        <v>保养</v>
      </c>
      <c r="L89" s="156">
        <v>735</v>
      </c>
      <c r="M89" s="156">
        <v>44</v>
      </c>
      <c r="N89" s="152" t="s">
        <v>702</v>
      </c>
      <c r="O89" s="156" t="s">
        <v>531</v>
      </c>
      <c r="P89" s="156" t="s">
        <v>527</v>
      </c>
      <c r="Q89" s="128"/>
      <c r="R89" s="187"/>
      <c r="S89" s="128" t="s">
        <v>775</v>
      </c>
      <c r="T89" s="188">
        <v>26000</v>
      </c>
      <c r="U89" s="153">
        <v>44484</v>
      </c>
      <c r="V89" s="153">
        <v>44848</v>
      </c>
      <c r="W89" s="128" t="s">
        <v>776</v>
      </c>
      <c r="X89" s="156"/>
      <c r="Y89" s="156"/>
      <c r="Z89" s="192"/>
      <c r="AA89" s="91"/>
      <c r="AB89" s="91"/>
    </row>
    <row r="90" customHeight="1" spans="1:28">
      <c r="A90" s="173"/>
      <c r="B90" s="174" t="str">
        <f t="shared" si="2"/>
        <v>P20220610-000199-能环-汇金世达-新华科技大厦-工程-安装-20210930-107800.48</v>
      </c>
      <c r="C90" s="175"/>
      <c r="D90" s="175" t="s">
        <v>220</v>
      </c>
      <c r="E90" s="175"/>
      <c r="F90" s="175"/>
      <c r="G90" s="175"/>
      <c r="H90" s="176" t="str">
        <f>IF(D90="","",_xlfn.XLOOKUP(D90,设置!B:B,设置!C:C))</f>
        <v>一般</v>
      </c>
      <c r="I90" s="181" t="str">
        <f t="shared" si="3"/>
        <v>能环-汇金世达-新华科技大厦</v>
      </c>
      <c r="J90" s="181" t="str">
        <f>IF($P90="","",_xlfn.XLOOKUP($P90,设置!$G:$G,设置!H:H))</f>
        <v>工程</v>
      </c>
      <c r="K90" s="181" t="str">
        <f>IF($P90="","",_xlfn.XLOOKUP($P90,设置!$G:$G,设置!I:I))</f>
        <v>安装</v>
      </c>
      <c r="L90" s="156">
        <v>734</v>
      </c>
      <c r="M90" s="156">
        <v>45</v>
      </c>
      <c r="N90" s="152" t="s">
        <v>777</v>
      </c>
      <c r="O90" s="156" t="s">
        <v>658</v>
      </c>
      <c r="P90" s="156" t="s">
        <v>659</v>
      </c>
      <c r="Q90" s="128"/>
      <c r="R90" s="187"/>
      <c r="S90" s="128" t="s">
        <v>778</v>
      </c>
      <c r="T90" s="188">
        <v>107800.48</v>
      </c>
      <c r="U90" s="153">
        <v>44469</v>
      </c>
      <c r="V90" s="153">
        <v>44489</v>
      </c>
      <c r="W90" s="128" t="s">
        <v>779</v>
      </c>
      <c r="X90" s="156"/>
      <c r="Y90" s="156"/>
      <c r="Z90" s="192"/>
      <c r="AA90" s="91"/>
      <c r="AB90" s="91"/>
    </row>
    <row r="91" customHeight="1" spans="1:28">
      <c r="A91" s="173"/>
      <c r="B91" s="174" t="str">
        <f t="shared" si="2"/>
        <v>P20220610-000201-能环-华地融信-新华东方科技园-工程-安装-20210819-89000</v>
      </c>
      <c r="C91" s="175"/>
      <c r="D91" s="175" t="s">
        <v>220</v>
      </c>
      <c r="E91" s="175"/>
      <c r="F91" s="175"/>
      <c r="G91" s="175"/>
      <c r="H91" s="176" t="str">
        <f>IF(D91="","",_xlfn.XLOOKUP(D91,设置!B:B,设置!C:C))</f>
        <v>一般</v>
      </c>
      <c r="I91" s="181" t="str">
        <f t="shared" si="3"/>
        <v>能环-华地融信-新华东方科技园</v>
      </c>
      <c r="J91" s="181" t="str">
        <f>IF($P91="","",_xlfn.XLOOKUP($P91,设置!$G:$G,设置!H:H))</f>
        <v>工程</v>
      </c>
      <c r="K91" s="181" t="str">
        <f>IF($P91="","",_xlfn.XLOOKUP($P91,设置!$G:$G,设置!I:I))</f>
        <v>安装</v>
      </c>
      <c r="L91" s="156">
        <v>733</v>
      </c>
      <c r="M91" s="156">
        <v>46</v>
      </c>
      <c r="N91" s="152" t="s">
        <v>740</v>
      </c>
      <c r="O91" s="156" t="s">
        <v>658</v>
      </c>
      <c r="P91" s="156" t="s">
        <v>659</v>
      </c>
      <c r="Q91" s="128"/>
      <c r="R91" s="187"/>
      <c r="S91" s="128" t="s">
        <v>780</v>
      </c>
      <c r="T91" s="188">
        <v>89000</v>
      </c>
      <c r="U91" s="153">
        <v>44427</v>
      </c>
      <c r="V91" s="153">
        <v>44458</v>
      </c>
      <c r="W91" s="128" t="s">
        <v>781</v>
      </c>
      <c r="X91" s="156"/>
      <c r="Y91" s="156"/>
      <c r="Z91" s="192"/>
      <c r="AA91" s="91"/>
      <c r="AB91" s="91"/>
    </row>
    <row r="92" customHeight="1" spans="1:28">
      <c r="A92" s="173"/>
      <c r="B92" s="174" t="str">
        <f t="shared" si="2"/>
        <v>P20220610-000203-能环-中安恒鑫-新华国际中心-工程-安装-20210813-13779.75</v>
      </c>
      <c r="C92" s="175"/>
      <c r="D92" s="175" t="s">
        <v>220</v>
      </c>
      <c r="E92" s="175"/>
      <c r="F92" s="175"/>
      <c r="G92" s="175"/>
      <c r="H92" s="176" t="str">
        <f>IF(D92="","",_xlfn.XLOOKUP(D92,设置!B:B,设置!C:C))</f>
        <v>一般</v>
      </c>
      <c r="I92" s="181" t="str">
        <f t="shared" si="3"/>
        <v>能环-中安恒鑫-新华国际中心</v>
      </c>
      <c r="J92" s="181" t="str">
        <f>IF($P92="","",_xlfn.XLOOKUP($P92,设置!$G:$G,设置!H:H))</f>
        <v>工程</v>
      </c>
      <c r="K92" s="181" t="str">
        <f>IF($P92="","",_xlfn.XLOOKUP($P92,设置!$G:$G,设置!I:I))</f>
        <v>安装</v>
      </c>
      <c r="L92" s="156">
        <v>732</v>
      </c>
      <c r="M92" s="156">
        <v>47</v>
      </c>
      <c r="N92" s="152" t="s">
        <v>657</v>
      </c>
      <c r="O92" s="156" t="s">
        <v>658</v>
      </c>
      <c r="P92" s="156" t="s">
        <v>659</v>
      </c>
      <c r="Q92" s="128"/>
      <c r="R92" s="187"/>
      <c r="S92" s="128" t="s">
        <v>782</v>
      </c>
      <c r="T92" s="188">
        <v>13779.75</v>
      </c>
      <c r="U92" s="153">
        <v>44421</v>
      </c>
      <c r="V92" s="153">
        <v>44427</v>
      </c>
      <c r="W92" s="128" t="s">
        <v>783</v>
      </c>
      <c r="X92" s="156"/>
      <c r="Y92" s="156"/>
      <c r="Z92" s="192"/>
      <c r="AA92" s="91"/>
      <c r="AB92" s="91"/>
    </row>
    <row r="93" customHeight="1" spans="1:28">
      <c r="A93" s="173"/>
      <c r="B93" s="174" t="str">
        <f t="shared" si="2"/>
        <v>P20220610-000204-能环-中安恒鑫-新华国际中心-工程-安装-20210813-19737.48</v>
      </c>
      <c r="C93" s="175"/>
      <c r="D93" s="175" t="s">
        <v>220</v>
      </c>
      <c r="E93" s="175"/>
      <c r="F93" s="175"/>
      <c r="G93" s="175"/>
      <c r="H93" s="176" t="str">
        <f>IF(D93="","",_xlfn.XLOOKUP(D93,设置!B:B,设置!C:C))</f>
        <v>一般</v>
      </c>
      <c r="I93" s="181" t="str">
        <f t="shared" si="3"/>
        <v>能环-中安恒鑫-新华国际中心</v>
      </c>
      <c r="J93" s="181" t="str">
        <f>IF($P93="","",_xlfn.XLOOKUP($P93,设置!$G:$G,设置!H:H))</f>
        <v>工程</v>
      </c>
      <c r="K93" s="181" t="str">
        <f>IF($P93="","",_xlfn.XLOOKUP($P93,设置!$G:$G,设置!I:I))</f>
        <v>安装</v>
      </c>
      <c r="L93" s="156">
        <v>731</v>
      </c>
      <c r="M93" s="156">
        <v>48</v>
      </c>
      <c r="N93" s="152" t="s">
        <v>657</v>
      </c>
      <c r="O93" s="156" t="s">
        <v>658</v>
      </c>
      <c r="P93" s="156" t="s">
        <v>659</v>
      </c>
      <c r="Q93" s="128"/>
      <c r="R93" s="187"/>
      <c r="S93" s="128" t="s">
        <v>784</v>
      </c>
      <c r="T93" s="188">
        <v>19737.48</v>
      </c>
      <c r="U93" s="153">
        <v>44421</v>
      </c>
      <c r="V93" s="153">
        <v>44427</v>
      </c>
      <c r="W93" s="128" t="s">
        <v>785</v>
      </c>
      <c r="X93" s="156"/>
      <c r="Y93" s="156"/>
      <c r="Z93" s="192"/>
      <c r="AA93" s="91"/>
      <c r="AB93" s="91"/>
    </row>
    <row r="94" customHeight="1" spans="1:28">
      <c r="A94" s="173"/>
      <c r="B94" s="174" t="str">
        <f t="shared" si="2"/>
        <v>P20220610-000205-能环-中安恒鑫-新华国际中心-工程-安装-20210806-18575.06</v>
      </c>
      <c r="C94" s="175"/>
      <c r="D94" s="175" t="s">
        <v>220</v>
      </c>
      <c r="E94" s="175"/>
      <c r="F94" s="175"/>
      <c r="G94" s="175"/>
      <c r="H94" s="176" t="str">
        <f>IF(D94="","",_xlfn.XLOOKUP(D94,设置!B:B,设置!C:C))</f>
        <v>一般</v>
      </c>
      <c r="I94" s="181" t="str">
        <f t="shared" si="3"/>
        <v>能环-中安恒鑫-新华国际中心</v>
      </c>
      <c r="J94" s="181" t="str">
        <f>IF($P94="","",_xlfn.XLOOKUP($P94,设置!$G:$G,设置!H:H))</f>
        <v>工程</v>
      </c>
      <c r="K94" s="181" t="str">
        <f>IF($P94="","",_xlfn.XLOOKUP($P94,设置!$G:$G,设置!I:I))</f>
        <v>安装</v>
      </c>
      <c r="L94" s="156">
        <v>730</v>
      </c>
      <c r="M94" s="156">
        <v>49</v>
      </c>
      <c r="N94" s="152" t="s">
        <v>657</v>
      </c>
      <c r="O94" s="156" t="s">
        <v>658</v>
      </c>
      <c r="P94" s="156" t="s">
        <v>659</v>
      </c>
      <c r="Q94" s="128"/>
      <c r="R94" s="187"/>
      <c r="S94" s="128" t="s">
        <v>786</v>
      </c>
      <c r="T94" s="188">
        <v>18575.06</v>
      </c>
      <c r="U94" s="153">
        <v>44414</v>
      </c>
      <c r="V94" s="153">
        <v>44420</v>
      </c>
      <c r="W94" s="128" t="s">
        <v>787</v>
      </c>
      <c r="X94" s="156"/>
      <c r="Y94" s="156"/>
      <c r="Z94" s="192"/>
      <c r="AA94" s="91"/>
      <c r="AB94" s="91"/>
    </row>
    <row r="95" customHeight="1" spans="1:28">
      <c r="A95" s="173"/>
      <c r="B95" s="174" t="str">
        <f t="shared" si="2"/>
        <v>P20220610-000206-能环-中安恒鑫-新华国际中心-工程-安装-20210813-18260.14</v>
      </c>
      <c r="C95" s="175"/>
      <c r="D95" s="175" t="s">
        <v>220</v>
      </c>
      <c r="E95" s="175"/>
      <c r="F95" s="175"/>
      <c r="G95" s="175"/>
      <c r="H95" s="176" t="str">
        <f>IF(D95="","",_xlfn.XLOOKUP(D95,设置!B:B,设置!C:C))</f>
        <v>一般</v>
      </c>
      <c r="I95" s="181" t="str">
        <f t="shared" si="3"/>
        <v>能环-中安恒鑫-新华国际中心</v>
      </c>
      <c r="J95" s="181" t="str">
        <f>IF($P95="","",_xlfn.XLOOKUP($P95,设置!$G:$G,设置!H:H))</f>
        <v>工程</v>
      </c>
      <c r="K95" s="181" t="str">
        <f>IF($P95="","",_xlfn.XLOOKUP($P95,设置!$G:$G,设置!I:I))</f>
        <v>安装</v>
      </c>
      <c r="L95" s="156">
        <v>729</v>
      </c>
      <c r="M95" s="156">
        <v>50</v>
      </c>
      <c r="N95" s="152" t="s">
        <v>657</v>
      </c>
      <c r="O95" s="156" t="s">
        <v>658</v>
      </c>
      <c r="P95" s="156" t="s">
        <v>659</v>
      </c>
      <c r="Q95" s="128"/>
      <c r="R95" s="187"/>
      <c r="S95" s="128" t="s">
        <v>788</v>
      </c>
      <c r="T95" s="188">
        <v>18260.14</v>
      </c>
      <c r="U95" s="153">
        <v>44421</v>
      </c>
      <c r="V95" s="153">
        <v>44430</v>
      </c>
      <c r="W95" s="128" t="s">
        <v>789</v>
      </c>
      <c r="X95" s="156"/>
      <c r="Y95" s="156"/>
      <c r="Z95" s="192"/>
      <c r="AA95" s="91"/>
      <c r="AB95" s="91"/>
    </row>
    <row r="96" customHeight="1" spans="1:28">
      <c r="A96" s="173"/>
      <c r="B96" s="174" t="str">
        <f t="shared" si="2"/>
        <v>P20220610-000209-能环-中安恒鑫-新华国际中心-工程-安装-20210813-18477.67</v>
      </c>
      <c r="C96" s="175"/>
      <c r="D96" s="175" t="s">
        <v>220</v>
      </c>
      <c r="E96" s="175"/>
      <c r="F96" s="175"/>
      <c r="G96" s="175"/>
      <c r="H96" s="176" t="str">
        <f>IF(D96="","",_xlfn.XLOOKUP(D96,设置!B:B,设置!C:C))</f>
        <v>一般</v>
      </c>
      <c r="I96" s="181" t="str">
        <f t="shared" si="3"/>
        <v>能环-中安恒鑫-新华国际中心</v>
      </c>
      <c r="J96" s="181" t="str">
        <f>IF($P96="","",_xlfn.XLOOKUP($P96,设置!$G:$G,设置!H:H))</f>
        <v>工程</v>
      </c>
      <c r="K96" s="181" t="str">
        <f>IF($P96="","",_xlfn.XLOOKUP($P96,设置!$G:$G,设置!I:I))</f>
        <v>安装</v>
      </c>
      <c r="L96" s="156">
        <v>728</v>
      </c>
      <c r="M96" s="156">
        <v>51</v>
      </c>
      <c r="N96" s="152" t="s">
        <v>657</v>
      </c>
      <c r="O96" s="156" t="s">
        <v>658</v>
      </c>
      <c r="P96" s="156" t="s">
        <v>659</v>
      </c>
      <c r="Q96" s="128"/>
      <c r="R96" s="187"/>
      <c r="S96" s="128" t="s">
        <v>790</v>
      </c>
      <c r="T96" s="188">
        <v>18477.67</v>
      </c>
      <c r="U96" s="153">
        <v>44421</v>
      </c>
      <c r="V96" s="153">
        <v>44430</v>
      </c>
      <c r="W96" s="128" t="s">
        <v>791</v>
      </c>
      <c r="X96" s="156"/>
      <c r="Y96" s="156"/>
      <c r="Z96" s="192"/>
      <c r="AA96" s="91"/>
      <c r="AB96" s="91"/>
    </row>
    <row r="97" customHeight="1" spans="1:28">
      <c r="A97" s="173"/>
      <c r="B97" s="174" t="str">
        <f t="shared" si="2"/>
        <v>P20220610-000212-能环-华地恒达-新华东方文创大厦-工程-安装-20210902-36741.77</v>
      </c>
      <c r="C97" s="175"/>
      <c r="D97" s="175" t="s">
        <v>220</v>
      </c>
      <c r="E97" s="175"/>
      <c r="F97" s="175"/>
      <c r="G97" s="175"/>
      <c r="H97" s="176" t="str">
        <f>IF(D97="","",_xlfn.XLOOKUP(D97,设置!B:B,设置!C:C))</f>
        <v>一般</v>
      </c>
      <c r="I97" s="181" t="str">
        <f t="shared" si="3"/>
        <v>能环-华地恒达-新华东方文创大厦</v>
      </c>
      <c r="J97" s="181" t="str">
        <f>IF($P97="","",_xlfn.XLOOKUP($P97,设置!$G:$G,设置!H:H))</f>
        <v>工程</v>
      </c>
      <c r="K97" s="181" t="str">
        <f>IF($P97="","",_xlfn.XLOOKUP($P97,设置!$G:$G,设置!I:I))</f>
        <v>安装</v>
      </c>
      <c r="L97" s="156">
        <v>727</v>
      </c>
      <c r="M97" s="156">
        <v>52</v>
      </c>
      <c r="N97" s="152" t="s">
        <v>792</v>
      </c>
      <c r="O97" s="156" t="s">
        <v>658</v>
      </c>
      <c r="P97" s="156" t="s">
        <v>659</v>
      </c>
      <c r="Q97" s="128"/>
      <c r="R97" s="187"/>
      <c r="S97" s="128" t="s">
        <v>793</v>
      </c>
      <c r="T97" s="188">
        <v>36741.77</v>
      </c>
      <c r="U97" s="153">
        <v>44441</v>
      </c>
      <c r="V97" s="153">
        <v>44461</v>
      </c>
      <c r="W97" s="128" t="s">
        <v>794</v>
      </c>
      <c r="X97" s="156"/>
      <c r="Y97" s="156"/>
      <c r="Z97" s="192"/>
      <c r="AA97" s="91"/>
      <c r="AB97" s="91"/>
    </row>
    <row r="98" customHeight="1" spans="1:28">
      <c r="A98" s="173"/>
      <c r="B98" s="174" t="str">
        <f t="shared" si="2"/>
        <v>P20220610-000216-能环-新疆华泰氯碱厂-工程-自控-20210720-480000</v>
      </c>
      <c r="C98" s="175"/>
      <c r="D98" s="175" t="s">
        <v>220</v>
      </c>
      <c r="E98" s="175"/>
      <c r="F98" s="175"/>
      <c r="G98" s="175"/>
      <c r="H98" s="176" t="str">
        <f>IF(D98="","",_xlfn.XLOOKUP(D98,设置!B:B,设置!C:C))</f>
        <v>一般</v>
      </c>
      <c r="I98" s="181" t="str">
        <f t="shared" si="3"/>
        <v>能环-新疆华泰氯碱厂</v>
      </c>
      <c r="J98" s="181" t="str">
        <f>IF($P98="","",_xlfn.XLOOKUP($P98,设置!$G:$G,设置!H:H))</f>
        <v>工程</v>
      </c>
      <c r="K98" s="181" t="str">
        <f>IF($P98="","",_xlfn.XLOOKUP($P98,设置!$G:$G,设置!I:I))</f>
        <v>自控</v>
      </c>
      <c r="L98" s="156">
        <v>726</v>
      </c>
      <c r="M98" s="156">
        <v>53</v>
      </c>
      <c r="N98" s="152" t="s">
        <v>758</v>
      </c>
      <c r="O98" s="156" t="s">
        <v>531</v>
      </c>
      <c r="P98" s="156" t="s">
        <v>795</v>
      </c>
      <c r="Q98" s="128"/>
      <c r="R98" s="187"/>
      <c r="S98" s="128" t="s">
        <v>796</v>
      </c>
      <c r="T98" s="188">
        <v>480000</v>
      </c>
      <c r="U98" s="153">
        <v>44397</v>
      </c>
      <c r="V98" s="153">
        <v>44469</v>
      </c>
      <c r="W98" s="128" t="s">
        <v>797</v>
      </c>
      <c r="X98" s="156"/>
      <c r="Y98" s="156"/>
      <c r="Z98" s="192"/>
      <c r="AA98" s="91"/>
      <c r="AB98" s="91"/>
    </row>
    <row r="99" customHeight="1" spans="1:28">
      <c r="A99" s="173"/>
      <c r="B99" s="174" t="str">
        <f t="shared" si="2"/>
        <v>P20220610-000218-能环-中国移动学院-运维-零售-20210901-96298.6</v>
      </c>
      <c r="C99" s="175"/>
      <c r="D99" s="175" t="s">
        <v>220</v>
      </c>
      <c r="E99" s="175"/>
      <c r="F99" s="175"/>
      <c r="G99" s="175"/>
      <c r="H99" s="176" t="str">
        <f>IF(D99="","",_xlfn.XLOOKUP(D99,设置!B:B,设置!C:C))</f>
        <v>一般</v>
      </c>
      <c r="I99" s="181" t="str">
        <f t="shared" si="3"/>
        <v>能环-中国移动学院</v>
      </c>
      <c r="J99" s="181" t="str">
        <f>IF($P99="","",_xlfn.XLOOKUP($P99,设置!$G:$G,设置!H:H))</f>
        <v>运维</v>
      </c>
      <c r="K99" s="181" t="str">
        <f>IF($P99="","",_xlfn.XLOOKUP($P99,设置!$G:$G,设置!I:I))</f>
        <v>零售</v>
      </c>
      <c r="L99" s="156">
        <v>725</v>
      </c>
      <c r="M99" s="156">
        <v>54</v>
      </c>
      <c r="N99" s="152" t="s">
        <v>743</v>
      </c>
      <c r="O99" s="156" t="s">
        <v>553</v>
      </c>
      <c r="P99" s="156" t="s">
        <v>539</v>
      </c>
      <c r="Q99" s="128"/>
      <c r="R99" s="187"/>
      <c r="S99" s="128" t="s">
        <v>798</v>
      </c>
      <c r="T99" s="188">
        <v>96298.6</v>
      </c>
      <c r="U99" s="153">
        <v>44440</v>
      </c>
      <c r="V99" s="153">
        <v>44470</v>
      </c>
      <c r="W99" s="128" t="s">
        <v>799</v>
      </c>
      <c r="X99" s="156"/>
      <c r="Y99" s="156"/>
      <c r="Z99" s="192"/>
      <c r="AA99" s="91"/>
      <c r="AB99" s="91"/>
    </row>
    <row r="100" customHeight="1" spans="1:28">
      <c r="A100" s="173"/>
      <c r="B100" s="174" t="str">
        <f t="shared" si="2"/>
        <v>P20220610-000219-能环-中安恒鑫-新华国际中心-工程-安装-20210820-37136.93</v>
      </c>
      <c r="C100" s="175"/>
      <c r="D100" s="175" t="s">
        <v>220</v>
      </c>
      <c r="E100" s="175"/>
      <c r="F100" s="175"/>
      <c r="G100" s="175"/>
      <c r="H100" s="176" t="str">
        <f>IF(D100="","",_xlfn.XLOOKUP(D100,设置!B:B,设置!C:C))</f>
        <v>一般</v>
      </c>
      <c r="I100" s="181" t="str">
        <f t="shared" si="3"/>
        <v>能环-中安恒鑫-新华国际中心</v>
      </c>
      <c r="J100" s="181" t="str">
        <f>IF($P100="","",_xlfn.XLOOKUP($P100,设置!$G:$G,设置!H:H))</f>
        <v>工程</v>
      </c>
      <c r="K100" s="181" t="str">
        <f>IF($P100="","",_xlfn.XLOOKUP($P100,设置!$G:$G,设置!I:I))</f>
        <v>安装</v>
      </c>
      <c r="L100" s="156">
        <v>724</v>
      </c>
      <c r="M100" s="156">
        <v>55</v>
      </c>
      <c r="N100" s="152" t="s">
        <v>657</v>
      </c>
      <c r="O100" s="156" t="s">
        <v>658</v>
      </c>
      <c r="P100" s="156" t="s">
        <v>659</v>
      </c>
      <c r="Q100" s="128"/>
      <c r="R100" s="187"/>
      <c r="S100" s="128" t="s">
        <v>800</v>
      </c>
      <c r="T100" s="188">
        <v>37136.93</v>
      </c>
      <c r="U100" s="153">
        <v>44428</v>
      </c>
      <c r="V100" s="153">
        <v>44442</v>
      </c>
      <c r="W100" s="128" t="s">
        <v>801</v>
      </c>
      <c r="X100" s="156"/>
      <c r="Y100" s="156"/>
      <c r="Z100" s="192"/>
      <c r="AA100" s="91"/>
      <c r="AB100" s="91"/>
    </row>
    <row r="101" customHeight="1" spans="1:28">
      <c r="A101" s="173"/>
      <c r="B101" s="174" t="str">
        <f t="shared" si="2"/>
        <v>P20220610-000224-能环-华地恒泰-新华创新产业园草桥-工程-安装-20210818-137936.49</v>
      </c>
      <c r="C101" s="175"/>
      <c r="D101" s="175" t="s">
        <v>220</v>
      </c>
      <c r="E101" s="175"/>
      <c r="F101" s="175"/>
      <c r="G101" s="175"/>
      <c r="H101" s="176" t="str">
        <f>IF(D101="","",_xlfn.XLOOKUP(D101,设置!B:B,设置!C:C))</f>
        <v>一般</v>
      </c>
      <c r="I101" s="181" t="str">
        <f t="shared" si="3"/>
        <v>能环-华地恒泰-新华创新产业园草桥</v>
      </c>
      <c r="J101" s="181" t="str">
        <f>IF($P101="","",_xlfn.XLOOKUP($P101,设置!$G:$G,设置!H:H))</f>
        <v>工程</v>
      </c>
      <c r="K101" s="181" t="str">
        <f>IF($P101="","",_xlfn.XLOOKUP($P101,设置!$G:$G,设置!I:I))</f>
        <v>安装</v>
      </c>
      <c r="L101" s="156">
        <v>723</v>
      </c>
      <c r="M101" s="156">
        <v>56</v>
      </c>
      <c r="N101" s="152" t="s">
        <v>802</v>
      </c>
      <c r="O101" s="156" t="s">
        <v>658</v>
      </c>
      <c r="P101" s="156" t="s">
        <v>659</v>
      </c>
      <c r="Q101" s="128"/>
      <c r="R101" s="187"/>
      <c r="S101" s="128" t="s">
        <v>803</v>
      </c>
      <c r="T101" s="188">
        <v>137936.49</v>
      </c>
      <c r="U101" s="153">
        <v>44426</v>
      </c>
      <c r="V101" s="153">
        <v>44449</v>
      </c>
      <c r="W101" s="128" t="s">
        <v>804</v>
      </c>
      <c r="X101" s="156"/>
      <c r="Y101" s="156"/>
      <c r="Z101" s="192"/>
      <c r="AA101" s="91"/>
      <c r="AB101" s="91"/>
    </row>
    <row r="102" customHeight="1" spans="1:28">
      <c r="A102" s="173"/>
      <c r="B102" s="174" t="str">
        <f t="shared" si="2"/>
        <v>P20220610-000227-能环-华地恒泰-新华创新产业园草桥-工程-安装-20210821-14000</v>
      </c>
      <c r="C102" s="175"/>
      <c r="D102" s="175" t="s">
        <v>220</v>
      </c>
      <c r="E102" s="175"/>
      <c r="F102" s="175"/>
      <c r="G102" s="175"/>
      <c r="H102" s="176" t="str">
        <f>IF(D102="","",_xlfn.XLOOKUP(D102,设置!B:B,设置!C:C))</f>
        <v>一般</v>
      </c>
      <c r="I102" s="181" t="str">
        <f t="shared" si="3"/>
        <v>能环-华地恒泰-新华创新产业园草桥</v>
      </c>
      <c r="J102" s="181" t="str">
        <f>IF($P102="","",_xlfn.XLOOKUP($P102,设置!$G:$G,设置!H:H))</f>
        <v>工程</v>
      </c>
      <c r="K102" s="181" t="str">
        <f>IF($P102="","",_xlfn.XLOOKUP($P102,设置!$G:$G,设置!I:I))</f>
        <v>安装</v>
      </c>
      <c r="L102" s="156">
        <v>722</v>
      </c>
      <c r="M102" s="156">
        <v>57</v>
      </c>
      <c r="N102" s="152" t="s">
        <v>802</v>
      </c>
      <c r="O102" s="156" t="s">
        <v>658</v>
      </c>
      <c r="P102" s="156" t="s">
        <v>659</v>
      </c>
      <c r="Q102" s="128"/>
      <c r="R102" s="187"/>
      <c r="S102" s="128" t="s">
        <v>805</v>
      </c>
      <c r="T102" s="188">
        <v>14000</v>
      </c>
      <c r="U102" s="153">
        <v>44429</v>
      </c>
      <c r="V102" s="153">
        <v>44435</v>
      </c>
      <c r="W102" s="128" t="s">
        <v>806</v>
      </c>
      <c r="X102" s="156"/>
      <c r="Y102" s="156"/>
      <c r="Z102" s="192"/>
      <c r="AA102" s="91"/>
      <c r="AB102" s="91"/>
    </row>
    <row r="103" customHeight="1" spans="1:28">
      <c r="A103" s="173"/>
      <c r="B103" s="174" t="str">
        <f t="shared" si="2"/>
        <v>P20220610-000228-能环-尚西泊图-工程-安装-20210920-2100000</v>
      </c>
      <c r="C103" s="175"/>
      <c r="D103" s="175" t="s">
        <v>220</v>
      </c>
      <c r="E103" s="175"/>
      <c r="F103" s="175"/>
      <c r="G103" s="175"/>
      <c r="H103" s="176" t="str">
        <f>IF(D103="","",_xlfn.XLOOKUP(D103,设置!B:B,设置!C:C))</f>
        <v>一般</v>
      </c>
      <c r="I103" s="181" t="str">
        <f t="shared" si="3"/>
        <v>能环-尚西泊图</v>
      </c>
      <c r="J103" s="181" t="str">
        <f>IF($P103="","",_xlfn.XLOOKUP($P103,设置!$G:$G,设置!H:H))</f>
        <v>工程</v>
      </c>
      <c r="K103" s="181" t="str">
        <f>IF($P103="","",_xlfn.XLOOKUP($P103,设置!$G:$G,设置!I:I))</f>
        <v>安装</v>
      </c>
      <c r="L103" s="156">
        <v>717</v>
      </c>
      <c r="M103" s="156">
        <v>62</v>
      </c>
      <c r="N103" s="152" t="s">
        <v>807</v>
      </c>
      <c r="O103" s="156" t="s">
        <v>531</v>
      </c>
      <c r="P103" s="156" t="s">
        <v>659</v>
      </c>
      <c r="Q103" s="128"/>
      <c r="R103" s="187"/>
      <c r="S103" s="128" t="s">
        <v>808</v>
      </c>
      <c r="T103" s="188">
        <v>2100000</v>
      </c>
      <c r="U103" s="153">
        <v>44459</v>
      </c>
      <c r="V103" s="153">
        <v>44520</v>
      </c>
      <c r="W103" s="128" t="s">
        <v>809</v>
      </c>
      <c r="X103" s="156"/>
      <c r="Y103" s="156"/>
      <c r="Z103" s="192"/>
      <c r="AA103" s="91"/>
      <c r="AB103" s="91"/>
    </row>
    <row r="104" customHeight="1" spans="1:28">
      <c r="A104" s="173"/>
      <c r="B104" s="174" t="str">
        <f t="shared" si="2"/>
        <v>P20220610-000230-能环-运达通汇-林奥嘉园-工程-安装-20210501-53236.64</v>
      </c>
      <c r="C104" s="175"/>
      <c r="D104" s="175" t="s">
        <v>220</v>
      </c>
      <c r="E104" s="175"/>
      <c r="F104" s="175"/>
      <c r="G104" s="175"/>
      <c r="H104" s="176" t="str">
        <f>IF(D104="","",_xlfn.XLOOKUP(D104,设置!B:B,设置!C:C))</f>
        <v>一般</v>
      </c>
      <c r="I104" s="181" t="str">
        <f t="shared" si="3"/>
        <v>能环-运达通汇-林奥嘉园</v>
      </c>
      <c r="J104" s="181" t="str">
        <f>IF($P104="","",_xlfn.XLOOKUP($P104,设置!$G:$G,设置!H:H))</f>
        <v>工程</v>
      </c>
      <c r="K104" s="181" t="str">
        <f>IF($P104="","",_xlfn.XLOOKUP($P104,设置!$G:$G,设置!I:I))</f>
        <v>安装</v>
      </c>
      <c r="L104" s="156">
        <v>716</v>
      </c>
      <c r="M104" s="156">
        <v>63</v>
      </c>
      <c r="N104" s="152" t="s">
        <v>810</v>
      </c>
      <c r="O104" s="156" t="s">
        <v>531</v>
      </c>
      <c r="P104" s="156" t="s">
        <v>659</v>
      </c>
      <c r="Q104" s="128"/>
      <c r="R104" s="187"/>
      <c r="S104" s="128" t="s">
        <v>811</v>
      </c>
      <c r="T104" s="188">
        <v>53236.64</v>
      </c>
      <c r="U104" s="153">
        <v>44317</v>
      </c>
      <c r="V104" s="153">
        <v>44331</v>
      </c>
      <c r="W104" s="128" t="s">
        <v>812</v>
      </c>
      <c r="X104" s="156"/>
      <c r="Y104" s="156"/>
      <c r="Z104" s="192"/>
      <c r="AA104" s="91"/>
      <c r="AB104" s="91"/>
    </row>
    <row r="105" customHeight="1" spans="1:28">
      <c r="A105" s="173"/>
      <c r="B105" s="174" t="str">
        <f t="shared" si="2"/>
        <v>P20220610-000231-能环-同方科迅-国粹苑-运维-维修-20210806-7000</v>
      </c>
      <c r="C105" s="175"/>
      <c r="D105" s="175" t="s">
        <v>220</v>
      </c>
      <c r="E105" s="175"/>
      <c r="F105" s="175"/>
      <c r="G105" s="175"/>
      <c r="H105" s="176" t="str">
        <f>IF(D105="","",_xlfn.XLOOKUP(D105,设置!B:B,设置!C:C))</f>
        <v>一般</v>
      </c>
      <c r="I105" s="181" t="str">
        <f t="shared" si="3"/>
        <v>能环-同方科迅-国粹苑</v>
      </c>
      <c r="J105" s="181" t="str">
        <f>IF($P105="","",_xlfn.XLOOKUP($P105,设置!$G:$G,设置!H:H))</f>
        <v>运维</v>
      </c>
      <c r="K105" s="181" t="str">
        <f>IF($P105="","",_xlfn.XLOOKUP($P105,设置!$G:$G,设置!I:I))</f>
        <v>维修</v>
      </c>
      <c r="L105" s="156">
        <v>715</v>
      </c>
      <c r="M105" s="156">
        <v>64</v>
      </c>
      <c r="N105" s="152" t="s">
        <v>707</v>
      </c>
      <c r="O105" s="156" t="s">
        <v>526</v>
      </c>
      <c r="P105" s="156" t="s">
        <v>543</v>
      </c>
      <c r="Q105" s="128"/>
      <c r="R105" s="187"/>
      <c r="S105" s="128" t="s">
        <v>813</v>
      </c>
      <c r="T105" s="188">
        <v>7000</v>
      </c>
      <c r="U105" s="153">
        <v>44414</v>
      </c>
      <c r="V105" s="153">
        <v>44421</v>
      </c>
      <c r="W105" s="128" t="s">
        <v>814</v>
      </c>
      <c r="X105" s="156"/>
      <c r="Y105" s="156"/>
      <c r="Z105" s="192"/>
      <c r="AA105" s="91"/>
      <c r="AB105" s="91"/>
    </row>
    <row r="106" customHeight="1" spans="1:28">
      <c r="A106" s="173"/>
      <c r="B106" s="174" t="str">
        <f t="shared" si="2"/>
        <v>P20220610-000234-能环-华地恒泰-新华创新产业园草桥-工程-安装-20210704-27798</v>
      </c>
      <c r="C106" s="175"/>
      <c r="D106" s="175" t="s">
        <v>220</v>
      </c>
      <c r="E106" s="175"/>
      <c r="F106" s="175"/>
      <c r="G106" s="175"/>
      <c r="H106" s="176" t="str">
        <f>IF(D106="","",_xlfn.XLOOKUP(D106,设置!B:B,设置!C:C))</f>
        <v>一般</v>
      </c>
      <c r="I106" s="181" t="str">
        <f t="shared" si="3"/>
        <v>能环-华地恒泰-新华创新产业园草桥</v>
      </c>
      <c r="J106" s="181" t="str">
        <f>IF($P106="","",_xlfn.XLOOKUP($P106,设置!$G:$G,设置!H:H))</f>
        <v>工程</v>
      </c>
      <c r="K106" s="181" t="str">
        <f>IF($P106="","",_xlfn.XLOOKUP($P106,设置!$G:$G,设置!I:I))</f>
        <v>安装</v>
      </c>
      <c r="L106" s="156">
        <v>712</v>
      </c>
      <c r="M106" s="156">
        <v>67</v>
      </c>
      <c r="N106" s="152" t="s">
        <v>802</v>
      </c>
      <c r="O106" s="156" t="s">
        <v>658</v>
      </c>
      <c r="P106" s="156" t="s">
        <v>659</v>
      </c>
      <c r="Q106" s="128"/>
      <c r="R106" s="187"/>
      <c r="S106" s="128" t="s">
        <v>815</v>
      </c>
      <c r="T106" s="188">
        <v>27798</v>
      </c>
      <c r="U106" s="153">
        <v>44381</v>
      </c>
      <c r="V106" s="153">
        <v>44408</v>
      </c>
      <c r="W106" s="128" t="s">
        <v>816</v>
      </c>
      <c r="X106" s="156"/>
      <c r="Y106" s="156"/>
      <c r="Z106" s="192"/>
      <c r="AA106" s="91"/>
      <c r="AB106" s="91"/>
    </row>
    <row r="107" customHeight="1" spans="1:28">
      <c r="A107" s="173"/>
      <c r="B107" s="174" t="str">
        <f t="shared" si="2"/>
        <v>P20220610-000239-能环-新疆华泰氯碱厂-运维-零售-20210728-221000</v>
      </c>
      <c r="C107" s="175"/>
      <c r="D107" s="175" t="s">
        <v>220</v>
      </c>
      <c r="E107" s="175"/>
      <c r="F107" s="175"/>
      <c r="G107" s="175"/>
      <c r="H107" s="176" t="str">
        <f>IF(D107="","",_xlfn.XLOOKUP(D107,设置!B:B,设置!C:C))</f>
        <v>一般</v>
      </c>
      <c r="I107" s="181" t="str">
        <f t="shared" si="3"/>
        <v>能环-新疆华泰氯碱厂</v>
      </c>
      <c r="J107" s="181" t="str">
        <f>IF($P107="","",_xlfn.XLOOKUP($P107,设置!$G:$G,设置!H:H))</f>
        <v>运维</v>
      </c>
      <c r="K107" s="181" t="str">
        <f>IF($P107="","",_xlfn.XLOOKUP($P107,设置!$G:$G,设置!I:I))</f>
        <v>零售</v>
      </c>
      <c r="L107" s="156">
        <v>711</v>
      </c>
      <c r="M107" s="156">
        <v>68</v>
      </c>
      <c r="N107" s="152" t="s">
        <v>758</v>
      </c>
      <c r="O107" s="156" t="s">
        <v>526</v>
      </c>
      <c r="P107" s="156" t="s">
        <v>539</v>
      </c>
      <c r="Q107" s="128"/>
      <c r="R107" s="187"/>
      <c r="S107" s="128" t="s">
        <v>817</v>
      </c>
      <c r="T107" s="188">
        <v>221000</v>
      </c>
      <c r="U107" s="153">
        <v>44405</v>
      </c>
      <c r="V107" s="153">
        <v>44436</v>
      </c>
      <c r="W107" s="128" t="s">
        <v>818</v>
      </c>
      <c r="X107" s="156"/>
      <c r="Y107" s="156"/>
      <c r="Z107" s="192"/>
      <c r="AA107" s="91"/>
      <c r="AB107" s="91"/>
    </row>
    <row r="108" customHeight="1" spans="1:28">
      <c r="A108" s="173"/>
      <c r="B108" s="174" t="str">
        <f t="shared" si="2"/>
        <v>P20220610-000243-能环-广州富力美好置业-富力万丽酒店-运维-保养-20210701-179000</v>
      </c>
      <c r="C108" s="175"/>
      <c r="D108" s="175" t="s">
        <v>220</v>
      </c>
      <c r="E108" s="175"/>
      <c r="F108" s="175"/>
      <c r="G108" s="175"/>
      <c r="H108" s="176" t="str">
        <f>IF(D108="","",_xlfn.XLOOKUP(D108,设置!B:B,设置!C:C))</f>
        <v>一般</v>
      </c>
      <c r="I108" s="181" t="str">
        <f t="shared" si="3"/>
        <v>能环-广州富力美好置业-富力万丽酒店</v>
      </c>
      <c r="J108" s="181" t="str">
        <f>IF($P108="","",_xlfn.XLOOKUP($P108,设置!$G:$G,设置!H:H))</f>
        <v>运维</v>
      </c>
      <c r="K108" s="181" t="str">
        <f>IF($P108="","",_xlfn.XLOOKUP($P108,设置!$G:$G,设置!I:I))</f>
        <v>保养</v>
      </c>
      <c r="L108" s="156">
        <v>710</v>
      </c>
      <c r="M108" s="156">
        <v>69</v>
      </c>
      <c r="N108" s="152" t="s">
        <v>819</v>
      </c>
      <c r="O108" s="156" t="s">
        <v>531</v>
      </c>
      <c r="P108" s="156" t="s">
        <v>527</v>
      </c>
      <c r="Q108" s="128"/>
      <c r="R108" s="187"/>
      <c r="S108" s="128" t="s">
        <v>820</v>
      </c>
      <c r="T108" s="188">
        <v>179000</v>
      </c>
      <c r="U108" s="153">
        <v>44378</v>
      </c>
      <c r="V108" s="153">
        <v>44742</v>
      </c>
      <c r="W108" s="128" t="s">
        <v>821</v>
      </c>
      <c r="X108" s="156"/>
      <c r="Y108" s="156"/>
      <c r="Z108" s="192"/>
      <c r="AA108" s="91"/>
      <c r="AB108" s="91"/>
    </row>
    <row r="109" customHeight="1" spans="1:28">
      <c r="A109" s="173"/>
      <c r="B109" s="174" t="str">
        <f t="shared" si="2"/>
        <v>P20220610-000253-能环-中国移动学院-运维-维修-20210706-6384.5</v>
      </c>
      <c r="C109" s="175"/>
      <c r="D109" s="175" t="s">
        <v>220</v>
      </c>
      <c r="E109" s="175"/>
      <c r="F109" s="175"/>
      <c r="G109" s="175"/>
      <c r="H109" s="176" t="str">
        <f>IF(D109="","",_xlfn.XLOOKUP(D109,设置!B:B,设置!C:C))</f>
        <v>一般</v>
      </c>
      <c r="I109" s="181" t="str">
        <f t="shared" si="3"/>
        <v>能环-中国移动学院</v>
      </c>
      <c r="J109" s="181" t="str">
        <f>IF($P109="","",_xlfn.XLOOKUP($P109,设置!$G:$G,设置!H:H))</f>
        <v>运维</v>
      </c>
      <c r="K109" s="181" t="str">
        <f>IF($P109="","",_xlfn.XLOOKUP($P109,设置!$G:$G,设置!I:I))</f>
        <v>维修</v>
      </c>
      <c r="L109" s="156">
        <v>709</v>
      </c>
      <c r="M109" s="156">
        <v>70</v>
      </c>
      <c r="N109" s="152" t="s">
        <v>743</v>
      </c>
      <c r="O109" s="156" t="s">
        <v>531</v>
      </c>
      <c r="P109" s="156" t="s">
        <v>543</v>
      </c>
      <c r="Q109" s="128"/>
      <c r="R109" s="187"/>
      <c r="S109" s="128" t="s">
        <v>822</v>
      </c>
      <c r="T109" s="188">
        <v>6384.5</v>
      </c>
      <c r="U109" s="153">
        <v>44383</v>
      </c>
      <c r="V109" s="153">
        <v>44400</v>
      </c>
      <c r="W109" s="128" t="s">
        <v>823</v>
      </c>
      <c r="X109" s="156"/>
      <c r="Y109" s="156"/>
      <c r="Z109" s="192"/>
      <c r="AA109" s="91"/>
      <c r="AB109" s="91"/>
    </row>
    <row r="110" customHeight="1" spans="1:28">
      <c r="A110" s="173"/>
      <c r="B110" s="174" t="str">
        <f t="shared" si="2"/>
        <v>P20220610-000255-能环-汇金世达-新华科技大厦-工程-安装-20210703-113184</v>
      </c>
      <c r="C110" s="175"/>
      <c r="D110" s="175" t="s">
        <v>220</v>
      </c>
      <c r="E110" s="175"/>
      <c r="F110" s="175"/>
      <c r="G110" s="175"/>
      <c r="H110" s="176" t="str">
        <f>IF(D110="","",_xlfn.XLOOKUP(D110,设置!B:B,设置!C:C))</f>
        <v>一般</v>
      </c>
      <c r="I110" s="181" t="str">
        <f t="shared" si="3"/>
        <v>能环-汇金世达-新华科技大厦</v>
      </c>
      <c r="J110" s="181" t="str">
        <f>IF($P110="","",_xlfn.XLOOKUP($P110,设置!$G:$G,设置!H:H))</f>
        <v>工程</v>
      </c>
      <c r="K110" s="181" t="str">
        <f>IF($P110="","",_xlfn.XLOOKUP($P110,设置!$G:$G,设置!I:I))</f>
        <v>安装</v>
      </c>
      <c r="L110" s="156">
        <v>708</v>
      </c>
      <c r="M110" s="156">
        <v>71</v>
      </c>
      <c r="N110" s="152" t="s">
        <v>777</v>
      </c>
      <c r="O110" s="156" t="s">
        <v>658</v>
      </c>
      <c r="P110" s="156" t="s">
        <v>659</v>
      </c>
      <c r="Q110" s="128"/>
      <c r="R110" s="187"/>
      <c r="S110" s="128" t="s">
        <v>824</v>
      </c>
      <c r="T110" s="188">
        <v>113184</v>
      </c>
      <c r="U110" s="153">
        <v>44380</v>
      </c>
      <c r="V110" s="153">
        <v>44411</v>
      </c>
      <c r="W110" s="128" t="s">
        <v>825</v>
      </c>
      <c r="X110" s="156"/>
      <c r="Y110" s="156"/>
      <c r="Z110" s="192"/>
      <c r="AA110" s="91"/>
      <c r="AB110" s="91"/>
    </row>
    <row r="111" customHeight="1" spans="1:28">
      <c r="A111" s="173"/>
      <c r="B111" s="174" t="str">
        <f t="shared" si="2"/>
        <v>P20220610-000257-能环-中安恒鑫-新华国际中心-工程-安装-20210707-97461</v>
      </c>
      <c r="C111" s="175"/>
      <c r="D111" s="175" t="s">
        <v>220</v>
      </c>
      <c r="E111" s="175"/>
      <c r="F111" s="175"/>
      <c r="G111" s="175"/>
      <c r="H111" s="176" t="str">
        <f>IF(D111="","",_xlfn.XLOOKUP(D111,设置!B:B,设置!C:C))</f>
        <v>一般</v>
      </c>
      <c r="I111" s="181" t="str">
        <f t="shared" si="3"/>
        <v>能环-中安恒鑫-新华国际中心</v>
      </c>
      <c r="J111" s="181" t="str">
        <f>IF($P111="","",_xlfn.XLOOKUP($P111,设置!$G:$G,设置!H:H))</f>
        <v>工程</v>
      </c>
      <c r="K111" s="181" t="str">
        <f>IF($P111="","",_xlfn.XLOOKUP($P111,设置!$G:$G,设置!I:I))</f>
        <v>安装</v>
      </c>
      <c r="L111" s="156">
        <v>707</v>
      </c>
      <c r="M111" s="156">
        <v>72</v>
      </c>
      <c r="N111" s="152" t="s">
        <v>657</v>
      </c>
      <c r="O111" s="156" t="s">
        <v>658</v>
      </c>
      <c r="P111" s="156" t="s">
        <v>659</v>
      </c>
      <c r="Q111" s="128"/>
      <c r="R111" s="187"/>
      <c r="S111" s="128" t="s">
        <v>826</v>
      </c>
      <c r="T111" s="188">
        <v>97461</v>
      </c>
      <c r="U111" s="153">
        <v>44384</v>
      </c>
      <c r="V111" s="153">
        <v>44397</v>
      </c>
      <c r="W111" s="128" t="s">
        <v>827</v>
      </c>
      <c r="X111" s="156"/>
      <c r="Y111" s="156"/>
      <c r="Z111" s="192"/>
      <c r="AA111" s="91"/>
      <c r="AB111" s="91"/>
    </row>
    <row r="112" customHeight="1" spans="1:28">
      <c r="A112" s="173"/>
      <c r="B112" s="174" t="str">
        <f t="shared" si="2"/>
        <v>P20220610-000258-能环-华地恒泰-新华创新产业园草桥-工程-安装-20210717-8500</v>
      </c>
      <c r="C112" s="175"/>
      <c r="D112" s="175" t="s">
        <v>220</v>
      </c>
      <c r="E112" s="175"/>
      <c r="F112" s="175"/>
      <c r="G112" s="175"/>
      <c r="H112" s="176" t="str">
        <f>IF(D112="","",_xlfn.XLOOKUP(D112,设置!B:B,设置!C:C))</f>
        <v>一般</v>
      </c>
      <c r="I112" s="181" t="str">
        <f t="shared" si="3"/>
        <v>能环-华地恒泰-新华创新产业园草桥</v>
      </c>
      <c r="J112" s="181" t="str">
        <f>IF($P112="","",_xlfn.XLOOKUP($P112,设置!$G:$G,设置!H:H))</f>
        <v>工程</v>
      </c>
      <c r="K112" s="181" t="str">
        <f>IF($P112="","",_xlfn.XLOOKUP($P112,设置!$G:$G,设置!I:I))</f>
        <v>安装</v>
      </c>
      <c r="L112" s="156">
        <v>706</v>
      </c>
      <c r="M112" s="156">
        <v>73</v>
      </c>
      <c r="N112" s="152" t="s">
        <v>802</v>
      </c>
      <c r="O112" s="156" t="s">
        <v>658</v>
      </c>
      <c r="P112" s="156" t="s">
        <v>659</v>
      </c>
      <c r="Q112" s="128"/>
      <c r="R112" s="187"/>
      <c r="S112" s="128" t="s">
        <v>828</v>
      </c>
      <c r="T112" s="188">
        <v>8500</v>
      </c>
      <c r="U112" s="153">
        <v>44394</v>
      </c>
      <c r="V112" s="153">
        <v>44395</v>
      </c>
      <c r="W112" s="128" t="s">
        <v>829</v>
      </c>
      <c r="X112" s="156"/>
      <c r="Y112" s="156"/>
      <c r="Z112" s="192"/>
      <c r="AA112" s="91"/>
      <c r="AB112" s="91"/>
    </row>
    <row r="113" customHeight="1" spans="1:28">
      <c r="A113" s="173"/>
      <c r="B113" s="174" t="str">
        <f t="shared" si="2"/>
        <v>P20220610-000260-能环-华地恒泰-新华创新产业园草桥-工程-安装-20210705-79552.58</v>
      </c>
      <c r="C113" s="175"/>
      <c r="D113" s="175" t="s">
        <v>220</v>
      </c>
      <c r="E113" s="175"/>
      <c r="F113" s="175"/>
      <c r="G113" s="175"/>
      <c r="H113" s="176" t="str">
        <f>IF(D113="","",_xlfn.XLOOKUP(D113,设置!B:B,设置!C:C))</f>
        <v>一般</v>
      </c>
      <c r="I113" s="181" t="str">
        <f t="shared" si="3"/>
        <v>能环-华地恒泰-新华创新产业园草桥</v>
      </c>
      <c r="J113" s="181" t="str">
        <f>IF($P113="","",_xlfn.XLOOKUP($P113,设置!$G:$G,设置!H:H))</f>
        <v>工程</v>
      </c>
      <c r="K113" s="181" t="str">
        <f>IF($P113="","",_xlfn.XLOOKUP($P113,设置!$G:$G,设置!I:I))</f>
        <v>安装</v>
      </c>
      <c r="L113" s="156">
        <v>705</v>
      </c>
      <c r="M113" s="156">
        <v>74</v>
      </c>
      <c r="N113" s="152" t="s">
        <v>802</v>
      </c>
      <c r="O113" s="156" t="s">
        <v>658</v>
      </c>
      <c r="P113" s="156" t="s">
        <v>659</v>
      </c>
      <c r="Q113" s="128"/>
      <c r="R113" s="187"/>
      <c r="S113" s="128" t="s">
        <v>830</v>
      </c>
      <c r="T113" s="188">
        <v>79552.58</v>
      </c>
      <c r="U113" s="153">
        <v>44382</v>
      </c>
      <c r="V113" s="153">
        <v>44412</v>
      </c>
      <c r="W113" s="128" t="s">
        <v>831</v>
      </c>
      <c r="X113" s="156"/>
      <c r="Y113" s="156"/>
      <c r="Z113" s="192"/>
      <c r="AA113" s="91"/>
      <c r="AB113" s="91"/>
    </row>
    <row r="114" customHeight="1" spans="1:28">
      <c r="A114" s="173"/>
      <c r="B114" s="174" t="str">
        <f t="shared" si="2"/>
        <v>P20220610-000265-能环-华联-公益西桥店-运维-维修-20210628-8350</v>
      </c>
      <c r="C114" s="175"/>
      <c r="D114" s="175" t="s">
        <v>220</v>
      </c>
      <c r="E114" s="175"/>
      <c r="F114" s="175"/>
      <c r="G114" s="175"/>
      <c r="H114" s="176" t="str">
        <f>IF(D114="","",_xlfn.XLOOKUP(D114,设置!B:B,设置!C:C))</f>
        <v>一般</v>
      </c>
      <c r="I114" s="181" t="str">
        <f t="shared" si="3"/>
        <v>能环-华联-公益西桥店</v>
      </c>
      <c r="J114" s="181" t="str">
        <f>IF($P114="","",_xlfn.XLOOKUP($P114,设置!$G:$G,设置!H:H))</f>
        <v>运维</v>
      </c>
      <c r="K114" s="181" t="str">
        <f>IF($P114="","",_xlfn.XLOOKUP($P114,设置!$G:$G,设置!I:I))</f>
        <v>维修</v>
      </c>
      <c r="L114" s="156">
        <v>703</v>
      </c>
      <c r="M114" s="156">
        <v>76</v>
      </c>
      <c r="N114" s="152" t="s">
        <v>622</v>
      </c>
      <c r="O114" s="156" t="s">
        <v>526</v>
      </c>
      <c r="P114" s="156" t="s">
        <v>543</v>
      </c>
      <c r="Q114" s="128"/>
      <c r="R114" s="187"/>
      <c r="S114" s="128" t="s">
        <v>832</v>
      </c>
      <c r="T114" s="188">
        <v>8350</v>
      </c>
      <c r="U114" s="153">
        <v>44375</v>
      </c>
      <c r="V114" s="153">
        <v>44389</v>
      </c>
      <c r="W114" s="128" t="s">
        <v>833</v>
      </c>
      <c r="X114" s="156"/>
      <c r="Y114" s="156"/>
      <c r="Z114" s="192"/>
      <c r="AA114" s="91"/>
      <c r="AB114" s="91"/>
    </row>
    <row r="115" customHeight="1" spans="1:28">
      <c r="A115" s="173"/>
      <c r="B115" s="174" t="str">
        <f t="shared" si="2"/>
        <v>P20220610-000276-能环-松下制冷-中坤广场-工程-安装-20210120-2677446.65</v>
      </c>
      <c r="C115" s="175"/>
      <c r="D115" s="175" t="s">
        <v>220</v>
      </c>
      <c r="E115" s="175"/>
      <c r="F115" s="175"/>
      <c r="G115" s="175"/>
      <c r="H115" s="176" t="str">
        <f>IF(D115="","",_xlfn.XLOOKUP(D115,设置!B:B,设置!C:C))</f>
        <v>一般</v>
      </c>
      <c r="I115" s="181" t="str">
        <f t="shared" si="3"/>
        <v>能环-松下制冷-中坤广场</v>
      </c>
      <c r="J115" s="181" t="str">
        <f>IF($P115="","",_xlfn.XLOOKUP($P115,设置!$G:$G,设置!H:H))</f>
        <v>工程</v>
      </c>
      <c r="K115" s="181" t="str">
        <f>IF($P115="","",_xlfn.XLOOKUP($P115,设置!$G:$G,设置!I:I))</f>
        <v>安装</v>
      </c>
      <c r="L115" s="156">
        <v>701</v>
      </c>
      <c r="M115" s="156">
        <v>78</v>
      </c>
      <c r="N115" s="152" t="s">
        <v>834</v>
      </c>
      <c r="O115" s="156" t="s">
        <v>531</v>
      </c>
      <c r="P115" s="156" t="s">
        <v>659</v>
      </c>
      <c r="Q115" s="128"/>
      <c r="R115" s="187"/>
      <c r="S115" s="128" t="s">
        <v>835</v>
      </c>
      <c r="T115" s="188">
        <v>2677446.65</v>
      </c>
      <c r="U115" s="153">
        <v>44216</v>
      </c>
      <c r="V115" s="153">
        <v>44445</v>
      </c>
      <c r="W115" s="128" t="s">
        <v>836</v>
      </c>
      <c r="X115" s="156"/>
      <c r="Y115" s="156"/>
      <c r="Z115" s="192"/>
      <c r="AA115" s="91"/>
      <c r="AB115" s="91"/>
    </row>
    <row r="116" customHeight="1" spans="1:28">
      <c r="A116" s="173"/>
      <c r="B116" s="174" t="str">
        <f t="shared" si="2"/>
        <v>P20220610-000280-能环-北方联合电力-包头第二热电厂东泵站-运维-维修-20210609-195000</v>
      </c>
      <c r="C116" s="175"/>
      <c r="D116" s="175" t="s">
        <v>220</v>
      </c>
      <c r="E116" s="175"/>
      <c r="F116" s="175"/>
      <c r="G116" s="175"/>
      <c r="H116" s="176" t="str">
        <f>IF(D116="","",_xlfn.XLOOKUP(D116,设置!B:B,设置!C:C))</f>
        <v>一般</v>
      </c>
      <c r="I116" s="181" t="str">
        <f t="shared" si="3"/>
        <v>能环-北方联合电力-包头第二热电厂东泵站</v>
      </c>
      <c r="J116" s="181" t="str">
        <f>IF($P116="","",_xlfn.XLOOKUP($P116,设置!$G:$G,设置!H:H))</f>
        <v>运维</v>
      </c>
      <c r="K116" s="181" t="str">
        <f>IF($P116="","",_xlfn.XLOOKUP($P116,设置!$G:$G,设置!I:I))</f>
        <v>维修</v>
      </c>
      <c r="L116" s="156">
        <v>700</v>
      </c>
      <c r="M116" s="156">
        <v>79</v>
      </c>
      <c r="N116" s="152" t="s">
        <v>837</v>
      </c>
      <c r="O116" s="156" t="s">
        <v>531</v>
      </c>
      <c r="P116" s="156" t="s">
        <v>543</v>
      </c>
      <c r="Q116" s="128"/>
      <c r="R116" s="187"/>
      <c r="S116" s="128" t="s">
        <v>838</v>
      </c>
      <c r="T116" s="188">
        <v>195000</v>
      </c>
      <c r="U116" s="153">
        <v>44356</v>
      </c>
      <c r="V116" s="153">
        <v>44408</v>
      </c>
      <c r="W116" s="128" t="s">
        <v>839</v>
      </c>
      <c r="X116" s="156"/>
      <c r="Y116" s="156"/>
      <c r="Z116" s="192"/>
      <c r="AA116" s="91"/>
      <c r="AB116" s="91"/>
    </row>
    <row r="117" customHeight="1" spans="1:28">
      <c r="A117" s="173"/>
      <c r="B117" s="174" t="str">
        <f t="shared" si="2"/>
        <v>P20220610-000288-能环-华地恒泰-新华创新产业园草桥-工程-安装-20210524-77628.35</v>
      </c>
      <c r="C117" s="175"/>
      <c r="D117" s="175" t="s">
        <v>220</v>
      </c>
      <c r="E117" s="175"/>
      <c r="F117" s="175"/>
      <c r="G117" s="175"/>
      <c r="H117" s="176" t="str">
        <f>IF(D117="","",_xlfn.XLOOKUP(D117,设置!B:B,设置!C:C))</f>
        <v>一般</v>
      </c>
      <c r="I117" s="181" t="str">
        <f t="shared" si="3"/>
        <v>能环-华地恒泰-新华创新产业园草桥</v>
      </c>
      <c r="J117" s="181" t="str">
        <f>IF($P117="","",_xlfn.XLOOKUP($P117,设置!$G:$G,设置!H:H))</f>
        <v>工程</v>
      </c>
      <c r="K117" s="181" t="str">
        <f>IF($P117="","",_xlfn.XLOOKUP($P117,设置!$G:$G,设置!I:I))</f>
        <v>安装</v>
      </c>
      <c r="L117" s="156">
        <v>699</v>
      </c>
      <c r="M117" s="156">
        <v>80</v>
      </c>
      <c r="N117" s="152" t="s">
        <v>802</v>
      </c>
      <c r="O117" s="156" t="s">
        <v>658</v>
      </c>
      <c r="P117" s="156" t="s">
        <v>659</v>
      </c>
      <c r="Q117" s="128"/>
      <c r="R117" s="187"/>
      <c r="S117" s="128" t="s">
        <v>840</v>
      </c>
      <c r="T117" s="188">
        <v>77628.35</v>
      </c>
      <c r="U117" s="153">
        <v>44340</v>
      </c>
      <c r="V117" s="153">
        <v>44359</v>
      </c>
      <c r="W117" s="128" t="s">
        <v>841</v>
      </c>
      <c r="X117" s="156"/>
      <c r="Y117" s="156"/>
      <c r="Z117" s="192"/>
      <c r="AA117" s="91"/>
      <c r="AB117" s="91"/>
    </row>
    <row r="118" customHeight="1" spans="1:28">
      <c r="A118" s="173"/>
      <c r="B118" s="174" t="str">
        <f t="shared" si="2"/>
        <v>P20220610-000290-能环-同方科迅-通惠大厦-运维-维修-20210522-7000</v>
      </c>
      <c r="C118" s="175"/>
      <c r="D118" s="175" t="s">
        <v>220</v>
      </c>
      <c r="E118" s="175"/>
      <c r="F118" s="175"/>
      <c r="G118" s="175"/>
      <c r="H118" s="176" t="str">
        <f>IF(D118="","",_xlfn.XLOOKUP(D118,设置!B:B,设置!C:C))</f>
        <v>一般</v>
      </c>
      <c r="I118" s="181" t="str">
        <f t="shared" si="3"/>
        <v>能环-同方科迅-通惠大厦</v>
      </c>
      <c r="J118" s="181" t="str">
        <f>IF($P118="","",_xlfn.XLOOKUP($P118,设置!$G:$G,设置!H:H))</f>
        <v>运维</v>
      </c>
      <c r="K118" s="181" t="str">
        <f>IF($P118="","",_xlfn.XLOOKUP($P118,设置!$G:$G,设置!I:I))</f>
        <v>维修</v>
      </c>
      <c r="L118" s="156">
        <v>698</v>
      </c>
      <c r="M118" s="156">
        <v>81</v>
      </c>
      <c r="N118" s="152" t="s">
        <v>710</v>
      </c>
      <c r="O118" s="156" t="s">
        <v>658</v>
      </c>
      <c r="P118" s="156" t="s">
        <v>543</v>
      </c>
      <c r="Q118" s="128"/>
      <c r="R118" s="187"/>
      <c r="S118" s="128" t="s">
        <v>842</v>
      </c>
      <c r="T118" s="188">
        <v>7000</v>
      </c>
      <c r="U118" s="153">
        <v>44338</v>
      </c>
      <c r="V118" s="153">
        <v>44346</v>
      </c>
      <c r="W118" s="128" t="s">
        <v>843</v>
      </c>
      <c r="X118" s="156"/>
      <c r="Y118" s="156"/>
      <c r="Z118" s="192"/>
      <c r="AA118" s="91"/>
      <c r="AB118" s="91"/>
    </row>
    <row r="119" customHeight="1" spans="1:28">
      <c r="A119" s="173"/>
      <c r="B119" s="174" t="str">
        <f t="shared" si="2"/>
        <v>P20220610-000293-能环-松下制冷-中石油-鼓楼外大街店-工程-安装-20191125-2008300</v>
      </c>
      <c r="C119" s="175"/>
      <c r="D119" s="175" t="s">
        <v>220</v>
      </c>
      <c r="E119" s="175"/>
      <c r="F119" s="175"/>
      <c r="G119" s="175"/>
      <c r="H119" s="176" t="str">
        <f>IF(D119="","",_xlfn.XLOOKUP(D119,设置!B:B,设置!C:C))</f>
        <v>一般</v>
      </c>
      <c r="I119" s="181" t="str">
        <f t="shared" si="3"/>
        <v>能环-松下制冷-中石油-鼓楼外大街店</v>
      </c>
      <c r="J119" s="181" t="str">
        <f>IF($P119="","",_xlfn.XLOOKUP($P119,设置!$G:$G,设置!H:H))</f>
        <v>工程</v>
      </c>
      <c r="K119" s="181" t="str">
        <f>IF($P119="","",_xlfn.XLOOKUP($P119,设置!$G:$G,设置!I:I))</f>
        <v>安装</v>
      </c>
      <c r="L119" s="156">
        <v>697</v>
      </c>
      <c r="M119" s="156">
        <v>82</v>
      </c>
      <c r="N119" s="152" t="s">
        <v>844</v>
      </c>
      <c r="O119" s="156" t="s">
        <v>531</v>
      </c>
      <c r="P119" s="156" t="s">
        <v>659</v>
      </c>
      <c r="Q119" s="128"/>
      <c r="R119" s="187"/>
      <c r="S119" s="128" t="s">
        <v>845</v>
      </c>
      <c r="T119" s="188">
        <v>2008300</v>
      </c>
      <c r="U119" s="153">
        <v>43794</v>
      </c>
      <c r="V119" s="153">
        <v>43814</v>
      </c>
      <c r="W119" s="128" t="s">
        <v>846</v>
      </c>
      <c r="X119" s="156"/>
      <c r="Y119" s="156"/>
      <c r="Z119" s="192"/>
      <c r="AA119" s="91"/>
      <c r="AB119" s="91"/>
    </row>
    <row r="120" customHeight="1" spans="1:28">
      <c r="A120" s="173"/>
      <c r="B120" s="174" t="str">
        <f t="shared" si="2"/>
        <v>P20220610-000296-能环-天铭弘-中石油-鼓楼外大街店-运维-改造-20210406-203667.14</v>
      </c>
      <c r="C120" s="175"/>
      <c r="D120" s="175" t="s">
        <v>220</v>
      </c>
      <c r="E120" s="175"/>
      <c r="F120" s="175"/>
      <c r="G120" s="175"/>
      <c r="H120" s="176" t="str">
        <f>IF(D120="","",_xlfn.XLOOKUP(D120,设置!B:B,设置!C:C))</f>
        <v>一般</v>
      </c>
      <c r="I120" s="181" t="str">
        <f t="shared" si="3"/>
        <v>能环-天铭弘-中石油-鼓楼外大街店</v>
      </c>
      <c r="J120" s="181" t="str">
        <f>IF($P120="","",_xlfn.XLOOKUP($P120,设置!$G:$G,设置!H:H))</f>
        <v>运维</v>
      </c>
      <c r="K120" s="181" t="str">
        <f>IF($P120="","",_xlfn.XLOOKUP($P120,设置!$G:$G,设置!I:I))</f>
        <v>改造</v>
      </c>
      <c r="L120" s="193">
        <v>695</v>
      </c>
      <c r="M120" s="193">
        <v>84</v>
      </c>
      <c r="N120" s="152" t="s">
        <v>847</v>
      </c>
      <c r="O120" s="156" t="s">
        <v>526</v>
      </c>
      <c r="P120" s="156" t="s">
        <v>610</v>
      </c>
      <c r="Q120" s="128"/>
      <c r="R120" s="187"/>
      <c r="S120" s="128" t="s">
        <v>848</v>
      </c>
      <c r="T120" s="188">
        <v>203667.14</v>
      </c>
      <c r="U120" s="153">
        <v>44292</v>
      </c>
      <c r="V120" s="153">
        <v>44322</v>
      </c>
      <c r="W120" s="128" t="s">
        <v>849</v>
      </c>
      <c r="X120" s="156"/>
      <c r="Y120" s="156"/>
      <c r="Z120" s="192"/>
      <c r="AA120" s="91"/>
      <c r="AB120" s="91"/>
    </row>
    <row r="121" customHeight="1" spans="1:28">
      <c r="A121" s="173"/>
      <c r="B121" s="174" t="str">
        <f t="shared" si="2"/>
        <v>P20220610-000297-能环-新华阳关-集团一部（科技大厦）-工程-安装-20210506-0</v>
      </c>
      <c r="C121" s="175"/>
      <c r="D121" s="175" t="s">
        <v>220</v>
      </c>
      <c r="E121" s="175"/>
      <c r="F121" s="175"/>
      <c r="G121" s="175"/>
      <c r="H121" s="176" t="str">
        <f>IF(D121="","",_xlfn.XLOOKUP(D121,设置!B:B,设置!C:C))</f>
        <v>一般</v>
      </c>
      <c r="I121" s="181" t="str">
        <f t="shared" si="3"/>
        <v>能环-新华阳关-集团一部（科技大厦）</v>
      </c>
      <c r="J121" s="181" t="str">
        <f>IF($P121="","",_xlfn.XLOOKUP($P121,设置!$G:$G,设置!H:H))</f>
        <v>工程</v>
      </c>
      <c r="K121" s="181" t="str">
        <f>IF($P121="","",_xlfn.XLOOKUP($P121,设置!$G:$G,设置!I:I))</f>
        <v>安装</v>
      </c>
      <c r="L121" s="156">
        <v>694</v>
      </c>
      <c r="M121" s="156">
        <v>85</v>
      </c>
      <c r="N121" s="152" t="s">
        <v>850</v>
      </c>
      <c r="O121" s="156" t="s">
        <v>553</v>
      </c>
      <c r="P121" s="156" t="s">
        <v>659</v>
      </c>
      <c r="Q121" s="128"/>
      <c r="R121" s="187"/>
      <c r="S121" s="128" t="s">
        <v>851</v>
      </c>
      <c r="T121" s="188">
        <v>0</v>
      </c>
      <c r="U121" s="153">
        <v>44322</v>
      </c>
      <c r="V121" s="153">
        <v>44686</v>
      </c>
      <c r="W121" s="128" t="s">
        <v>852</v>
      </c>
      <c r="X121" s="156"/>
      <c r="Y121" s="156"/>
      <c r="Z121" s="192"/>
      <c r="AA121" s="91"/>
      <c r="AB121" s="91"/>
    </row>
    <row r="122" customHeight="1" spans="1:28">
      <c r="A122" s="173"/>
      <c r="B122" s="174" t="str">
        <f t="shared" si="2"/>
        <v>P20220610-000298-能环-新诺咨询-梅地亚中心-EMC-节能运营-20170725-1000000</v>
      </c>
      <c r="C122" s="175"/>
      <c r="D122" s="175" t="s">
        <v>220</v>
      </c>
      <c r="E122" s="175"/>
      <c r="F122" s="175"/>
      <c r="G122" s="175"/>
      <c r="H122" s="176" t="str">
        <f>IF(D122="","",_xlfn.XLOOKUP(D122,设置!B:B,设置!C:C))</f>
        <v>一般</v>
      </c>
      <c r="I122" s="181" t="str">
        <f t="shared" si="3"/>
        <v>能环-新诺咨询-梅地亚中心</v>
      </c>
      <c r="J122" s="181" t="str">
        <f>IF($P122="","",_xlfn.XLOOKUP($P122,设置!$G:$G,设置!H:H))</f>
        <v>EMC</v>
      </c>
      <c r="K122" s="181" t="str">
        <f>IF($P122="","",_xlfn.XLOOKUP($P122,设置!$G:$G,设置!I:I))</f>
        <v>节能运营</v>
      </c>
      <c r="L122" s="156">
        <v>629</v>
      </c>
      <c r="M122" s="156">
        <v>150</v>
      </c>
      <c r="N122" s="152" t="s">
        <v>853</v>
      </c>
      <c r="O122" s="156" t="s">
        <v>531</v>
      </c>
      <c r="P122" s="156" t="s">
        <v>532</v>
      </c>
      <c r="Q122" s="128"/>
      <c r="R122" s="187"/>
      <c r="S122" s="128" t="s">
        <v>854</v>
      </c>
      <c r="T122" s="188">
        <v>1000000</v>
      </c>
      <c r="U122" s="153">
        <v>42941</v>
      </c>
      <c r="V122" s="153">
        <v>46593</v>
      </c>
      <c r="W122" s="128" t="s">
        <v>855</v>
      </c>
      <c r="X122" s="156"/>
      <c r="Y122" s="156"/>
      <c r="Z122" s="192"/>
      <c r="AA122" s="91"/>
      <c r="AB122" s="91"/>
    </row>
    <row r="123" customHeight="1" spans="1:28">
      <c r="A123" s="173"/>
      <c r="B123" s="174" t="str">
        <f t="shared" si="2"/>
        <v>P20220610-000304-能环-新华阳关-集团二部（国际中心）-工程-安装-20210412-0</v>
      </c>
      <c r="C123" s="175"/>
      <c r="D123" s="175" t="s">
        <v>220</v>
      </c>
      <c r="E123" s="175"/>
      <c r="F123" s="175"/>
      <c r="G123" s="175"/>
      <c r="H123" s="176" t="str">
        <f>IF(D123="","",_xlfn.XLOOKUP(D123,设置!B:B,设置!C:C))</f>
        <v>一般</v>
      </c>
      <c r="I123" s="181" t="str">
        <f t="shared" si="3"/>
        <v>能环-新华阳关-集团二部（国际中心）</v>
      </c>
      <c r="J123" s="181" t="str">
        <f>IF($P123="","",_xlfn.XLOOKUP($P123,设置!$G:$G,设置!H:H))</f>
        <v>工程</v>
      </c>
      <c r="K123" s="181" t="str">
        <f>IF($P123="","",_xlfn.XLOOKUP($P123,设置!$G:$G,设置!I:I))</f>
        <v>安装</v>
      </c>
      <c r="L123" s="156">
        <v>693</v>
      </c>
      <c r="M123" s="156">
        <v>86</v>
      </c>
      <c r="N123" s="152" t="s">
        <v>856</v>
      </c>
      <c r="O123" s="156" t="s">
        <v>658</v>
      </c>
      <c r="P123" s="156" t="s">
        <v>659</v>
      </c>
      <c r="Q123" s="128"/>
      <c r="R123" s="187"/>
      <c r="S123" s="128" t="s">
        <v>857</v>
      </c>
      <c r="T123" s="188">
        <v>0</v>
      </c>
      <c r="U123" s="153">
        <v>44298</v>
      </c>
      <c r="V123" s="153">
        <v>44662</v>
      </c>
      <c r="W123" s="128" t="s">
        <v>858</v>
      </c>
      <c r="X123" s="156"/>
      <c r="Y123" s="156"/>
      <c r="Z123" s="192"/>
      <c r="AA123" s="91"/>
      <c r="AB123" s="91"/>
    </row>
    <row r="124" customHeight="1" spans="1:28">
      <c r="A124" s="173"/>
      <c r="B124" s="174" t="str">
        <f t="shared" si="2"/>
        <v>P20220610-000305-能环-宣钢-焦化厂一净化+二净化-运维-保养-20210501-291500</v>
      </c>
      <c r="C124" s="175"/>
      <c r="D124" s="175" t="s">
        <v>220</v>
      </c>
      <c r="E124" s="175"/>
      <c r="F124" s="175"/>
      <c r="G124" s="175"/>
      <c r="H124" s="176" t="str">
        <f>IF(D124="","",_xlfn.XLOOKUP(D124,设置!B:B,设置!C:C))</f>
        <v>一般</v>
      </c>
      <c r="I124" s="181" t="str">
        <f t="shared" si="3"/>
        <v>能环-宣钢-焦化厂一净化+二净化</v>
      </c>
      <c r="J124" s="181" t="str">
        <f>IF($P124="","",_xlfn.XLOOKUP($P124,设置!$G:$G,设置!H:H))</f>
        <v>运维</v>
      </c>
      <c r="K124" s="181" t="str">
        <f>IF($P124="","",_xlfn.XLOOKUP($P124,设置!$G:$G,设置!I:I))</f>
        <v>保养</v>
      </c>
      <c r="L124" s="156">
        <v>692</v>
      </c>
      <c r="M124" s="156">
        <v>87</v>
      </c>
      <c r="N124" s="152" t="s">
        <v>859</v>
      </c>
      <c r="O124" s="156" t="s">
        <v>526</v>
      </c>
      <c r="P124" s="156" t="s">
        <v>527</v>
      </c>
      <c r="Q124" s="128"/>
      <c r="R124" s="187"/>
      <c r="S124" s="128" t="s">
        <v>860</v>
      </c>
      <c r="T124" s="188">
        <v>291500</v>
      </c>
      <c r="U124" s="153">
        <v>44317</v>
      </c>
      <c r="V124" s="153">
        <v>44469</v>
      </c>
      <c r="W124" s="128" t="s">
        <v>861</v>
      </c>
      <c r="X124" s="156"/>
      <c r="Y124" s="156"/>
      <c r="Z124" s="192"/>
      <c r="AA124" s="91"/>
      <c r="AB124" s="91"/>
    </row>
    <row r="125" customHeight="1" spans="1:28">
      <c r="A125" s="173"/>
      <c r="B125" s="174" t="str">
        <f t="shared" si="2"/>
        <v>P20220610-000308-能环-金三环宾馆-运维-保养-20210508-0</v>
      </c>
      <c r="C125" s="175"/>
      <c r="D125" s="175" t="s">
        <v>220</v>
      </c>
      <c r="E125" s="175"/>
      <c r="F125" s="175"/>
      <c r="G125" s="175"/>
      <c r="H125" s="176" t="str">
        <f>IF(D125="","",_xlfn.XLOOKUP(D125,设置!B:B,设置!C:C))</f>
        <v>一般</v>
      </c>
      <c r="I125" s="181" t="str">
        <f t="shared" si="3"/>
        <v>能环-金三环宾馆</v>
      </c>
      <c r="J125" s="181" t="str">
        <f>IF($P125="","",_xlfn.XLOOKUP($P125,设置!$G:$G,设置!H:H))</f>
        <v>运维</v>
      </c>
      <c r="K125" s="181" t="str">
        <f>IF($P125="","",_xlfn.XLOOKUP($P125,设置!$G:$G,设置!I:I))</f>
        <v>保养</v>
      </c>
      <c r="L125" s="156">
        <v>691</v>
      </c>
      <c r="M125" s="156">
        <v>88</v>
      </c>
      <c r="N125" s="152" t="s">
        <v>535</v>
      </c>
      <c r="O125" s="156" t="s">
        <v>531</v>
      </c>
      <c r="P125" s="156" t="s">
        <v>527</v>
      </c>
      <c r="Q125" s="128"/>
      <c r="R125" s="187"/>
      <c r="S125" s="128" t="s">
        <v>862</v>
      </c>
      <c r="T125" s="188">
        <v>0</v>
      </c>
      <c r="U125" s="153">
        <v>44324</v>
      </c>
      <c r="V125" s="153">
        <v>44689</v>
      </c>
      <c r="W125" s="128" t="s">
        <v>863</v>
      </c>
      <c r="X125" s="156"/>
      <c r="Y125" s="156"/>
      <c r="Z125" s="192"/>
      <c r="AA125" s="91"/>
      <c r="AB125" s="91"/>
    </row>
    <row r="126" customHeight="1" spans="1:28">
      <c r="A126" s="173"/>
      <c r="B126" s="174" t="str">
        <f t="shared" si="2"/>
        <v>P20220610-000310-能环-豪嘉酒店-众诚实业-运维-维修-20210425-3500</v>
      </c>
      <c r="C126" s="175"/>
      <c r="D126" s="175" t="s">
        <v>220</v>
      </c>
      <c r="E126" s="175"/>
      <c r="F126" s="175"/>
      <c r="G126" s="175"/>
      <c r="H126" s="176" t="str">
        <f>IF(D126="","",_xlfn.XLOOKUP(D126,设置!B:B,设置!C:C))</f>
        <v>一般</v>
      </c>
      <c r="I126" s="181" t="str">
        <f t="shared" si="3"/>
        <v>能环-豪嘉酒店-众诚实业</v>
      </c>
      <c r="J126" s="181" t="str">
        <f>IF($P126="","",_xlfn.XLOOKUP($P126,设置!$G:$G,设置!H:H))</f>
        <v>运维</v>
      </c>
      <c r="K126" s="181" t="str">
        <f>IF($P126="","",_xlfn.XLOOKUP($P126,设置!$G:$G,设置!I:I))</f>
        <v>维修</v>
      </c>
      <c r="L126" s="156">
        <v>690</v>
      </c>
      <c r="M126" s="156">
        <v>89</v>
      </c>
      <c r="N126" s="152" t="s">
        <v>567</v>
      </c>
      <c r="O126" s="156" t="s">
        <v>658</v>
      </c>
      <c r="P126" s="156" t="s">
        <v>543</v>
      </c>
      <c r="Q126" s="128"/>
      <c r="R126" s="187"/>
      <c r="S126" s="128" t="s">
        <v>864</v>
      </c>
      <c r="T126" s="188">
        <v>3500</v>
      </c>
      <c r="U126" s="153">
        <v>44311</v>
      </c>
      <c r="V126" s="153">
        <v>44317</v>
      </c>
      <c r="W126" s="128" t="s">
        <v>865</v>
      </c>
      <c r="X126" s="156"/>
      <c r="Y126" s="156"/>
      <c r="Z126" s="192"/>
      <c r="AA126" s="91"/>
      <c r="AB126" s="91"/>
    </row>
    <row r="127" customHeight="1" spans="1:28">
      <c r="A127" s="173"/>
      <c r="B127" s="174" t="str">
        <f t="shared" si="2"/>
        <v>P20220610-000314-能环-华联-公益西桥店-运维-保养-20210401-40625</v>
      </c>
      <c r="C127" s="175"/>
      <c r="D127" s="175" t="s">
        <v>220</v>
      </c>
      <c r="E127" s="175"/>
      <c r="F127" s="175"/>
      <c r="G127" s="175"/>
      <c r="H127" s="176" t="str">
        <f>IF(D127="","",_xlfn.XLOOKUP(D127,设置!B:B,设置!C:C))</f>
        <v>一般</v>
      </c>
      <c r="I127" s="181" t="str">
        <f t="shared" si="3"/>
        <v>能环-华联-公益西桥店</v>
      </c>
      <c r="J127" s="181" t="str">
        <f>IF($P127="","",_xlfn.XLOOKUP($P127,设置!$G:$G,设置!H:H))</f>
        <v>运维</v>
      </c>
      <c r="K127" s="181" t="str">
        <f>IF($P127="","",_xlfn.XLOOKUP($P127,设置!$G:$G,设置!I:I))</f>
        <v>保养</v>
      </c>
      <c r="L127" s="156">
        <v>687</v>
      </c>
      <c r="M127" s="156">
        <v>92</v>
      </c>
      <c r="N127" s="152" t="s">
        <v>622</v>
      </c>
      <c r="O127" s="156" t="s">
        <v>526</v>
      </c>
      <c r="P127" s="156" t="s">
        <v>527</v>
      </c>
      <c r="Q127" s="128"/>
      <c r="R127" s="187"/>
      <c r="S127" s="128" t="s">
        <v>866</v>
      </c>
      <c r="T127" s="188">
        <v>40625</v>
      </c>
      <c r="U127" s="153">
        <v>44287</v>
      </c>
      <c r="V127" s="153">
        <v>44651</v>
      </c>
      <c r="W127" s="128" t="s">
        <v>867</v>
      </c>
      <c r="X127" s="156"/>
      <c r="Y127" s="156"/>
      <c r="Z127" s="192"/>
      <c r="AA127" s="91"/>
      <c r="AB127" s="91"/>
    </row>
    <row r="128" customHeight="1" spans="1:28">
      <c r="A128" s="173"/>
      <c r="B128" s="174" t="str">
        <f t="shared" si="2"/>
        <v>P20220610-000350-能环-科协大厦-运维-维修-20210202-20000</v>
      </c>
      <c r="C128" s="175"/>
      <c r="D128" s="175" t="s">
        <v>220</v>
      </c>
      <c r="E128" s="175"/>
      <c r="F128" s="175"/>
      <c r="G128" s="175"/>
      <c r="H128" s="176" t="str">
        <f>IF(D128="","",_xlfn.XLOOKUP(D128,设置!B:B,设置!C:C))</f>
        <v>一般</v>
      </c>
      <c r="I128" s="181" t="str">
        <f t="shared" si="3"/>
        <v>能环-科协大厦</v>
      </c>
      <c r="J128" s="181" t="str">
        <f>IF($P128="","",_xlfn.XLOOKUP($P128,设置!$G:$G,设置!H:H))</f>
        <v>运维</v>
      </c>
      <c r="K128" s="181" t="str">
        <f>IF($P128="","",_xlfn.XLOOKUP($P128,设置!$G:$G,设置!I:I))</f>
        <v>维修</v>
      </c>
      <c r="L128" s="91"/>
      <c r="M128" s="91"/>
      <c r="N128" s="152" t="s">
        <v>868</v>
      </c>
      <c r="O128" s="156" t="s">
        <v>619</v>
      </c>
      <c r="P128" s="156" t="s">
        <v>543</v>
      </c>
      <c r="Q128" s="128"/>
      <c r="R128" s="187"/>
      <c r="S128" s="128" t="s">
        <v>869</v>
      </c>
      <c r="T128" s="188">
        <v>20000</v>
      </c>
      <c r="U128" s="153">
        <v>44229</v>
      </c>
      <c r="V128" s="153">
        <v>44257</v>
      </c>
      <c r="W128" s="128" t="s">
        <v>870</v>
      </c>
      <c r="X128" s="156"/>
      <c r="Y128" s="156"/>
      <c r="Z128" s="192"/>
      <c r="AA128" s="91"/>
      <c r="AB128" s="91"/>
    </row>
    <row r="129" customHeight="1" spans="1:28">
      <c r="A129" s="173"/>
      <c r="B129" s="174" t="str">
        <f t="shared" si="2"/>
        <v>P20220610-000351-能环-建龙钢铁-运维-维修-20140515-163000</v>
      </c>
      <c r="C129" s="175"/>
      <c r="D129" s="175" t="s">
        <v>220</v>
      </c>
      <c r="E129" s="175"/>
      <c r="F129" s="175"/>
      <c r="G129" s="175"/>
      <c r="H129" s="176" t="str">
        <f>IF(D129="","",_xlfn.XLOOKUP(D129,设置!B:B,设置!C:C))</f>
        <v>一般</v>
      </c>
      <c r="I129" s="181" t="str">
        <f t="shared" si="3"/>
        <v>能环-建龙钢铁</v>
      </c>
      <c r="J129" s="181" t="str">
        <f>IF($P129="","",_xlfn.XLOOKUP($P129,设置!$G:$G,设置!H:H))</f>
        <v>运维</v>
      </c>
      <c r="K129" s="181" t="str">
        <f>IF($P129="","",_xlfn.XLOOKUP($P129,设置!$G:$G,设置!I:I))</f>
        <v>维修</v>
      </c>
      <c r="L129" s="156">
        <v>679</v>
      </c>
      <c r="M129" s="156">
        <v>100</v>
      </c>
      <c r="N129" s="152" t="s">
        <v>871</v>
      </c>
      <c r="O129" s="156" t="s">
        <v>658</v>
      </c>
      <c r="P129" s="156" t="s">
        <v>543</v>
      </c>
      <c r="Q129" s="128"/>
      <c r="R129" s="187"/>
      <c r="S129" s="128" t="s">
        <v>872</v>
      </c>
      <c r="T129" s="188">
        <v>163000</v>
      </c>
      <c r="U129" s="153">
        <v>41774</v>
      </c>
      <c r="V129" s="153">
        <v>42139</v>
      </c>
      <c r="W129" s="128" t="s">
        <v>873</v>
      </c>
      <c r="X129" s="156"/>
      <c r="Y129" s="156"/>
      <c r="Z129" s="192"/>
      <c r="AA129" s="91"/>
      <c r="AB129" s="91"/>
    </row>
    <row r="130" customHeight="1" spans="1:28">
      <c r="A130" s="173"/>
      <c r="B130" s="174" t="str">
        <f t="shared" ref="B130:B193" si="4">IF(O130="","",_xlfn.TEXTJOIN("-",1,W130,I130,P130,TEXT(U130,"YYYYMMDD"),T130))</f>
        <v>P20220610-000355-能环-国安-香河天下第一城-运维-保养-20190520-88257.3</v>
      </c>
      <c r="C130" s="175"/>
      <c r="D130" s="175" t="s">
        <v>220</v>
      </c>
      <c r="E130" s="175"/>
      <c r="F130" s="175"/>
      <c r="G130" s="175"/>
      <c r="H130" s="176" t="str">
        <f>IF(D130="","",_xlfn.XLOOKUP(D130,设置!B:B,设置!C:C))</f>
        <v>一般</v>
      </c>
      <c r="I130" s="181" t="str">
        <f t="shared" ref="I130:I193" si="5">IF(D130="","",_xlfn.TEXTJOIN("-",1,D130,E130,N130))</f>
        <v>能环-国安-香河天下第一城</v>
      </c>
      <c r="J130" s="181" t="str">
        <f>IF($P130="","",_xlfn.XLOOKUP($P130,设置!$G:$G,设置!H:H))</f>
        <v>运维</v>
      </c>
      <c r="K130" s="181" t="str">
        <f>IF($P130="","",_xlfn.XLOOKUP($P130,设置!$G:$G,设置!I:I))</f>
        <v>保养</v>
      </c>
      <c r="L130" s="156">
        <v>678</v>
      </c>
      <c r="M130" s="156">
        <v>101</v>
      </c>
      <c r="N130" s="152" t="s">
        <v>874</v>
      </c>
      <c r="O130" s="156" t="s">
        <v>531</v>
      </c>
      <c r="P130" s="156" t="s">
        <v>527</v>
      </c>
      <c r="Q130" s="128"/>
      <c r="R130" s="187"/>
      <c r="S130" s="128" t="s">
        <v>875</v>
      </c>
      <c r="T130" s="188">
        <v>88257.3</v>
      </c>
      <c r="U130" s="153">
        <v>43605</v>
      </c>
      <c r="V130" s="153">
        <v>43646</v>
      </c>
      <c r="W130" s="128" t="s">
        <v>876</v>
      </c>
      <c r="X130" s="156"/>
      <c r="Y130" s="156"/>
      <c r="Z130" s="192"/>
      <c r="AA130" s="91"/>
      <c r="AB130" s="91"/>
    </row>
    <row r="131" customHeight="1" spans="1:28">
      <c r="A131" s="173"/>
      <c r="B131" s="174" t="str">
        <f t="shared" si="4"/>
        <v>P20220610-000356-能环-国安-香河天下第一城-运维-保养-20180501-317374.14</v>
      </c>
      <c r="C131" s="175"/>
      <c r="D131" s="175" t="s">
        <v>220</v>
      </c>
      <c r="E131" s="175"/>
      <c r="F131" s="175"/>
      <c r="G131" s="175"/>
      <c r="H131" s="176" t="str">
        <f>IF(D131="","",_xlfn.XLOOKUP(D131,设置!B:B,设置!C:C))</f>
        <v>一般</v>
      </c>
      <c r="I131" s="181" t="str">
        <f t="shared" si="5"/>
        <v>能环-国安-香河天下第一城</v>
      </c>
      <c r="J131" s="181" t="str">
        <f>IF($P131="","",_xlfn.XLOOKUP($P131,设置!$G:$G,设置!H:H))</f>
        <v>运维</v>
      </c>
      <c r="K131" s="181" t="str">
        <f>IF($P131="","",_xlfn.XLOOKUP($P131,设置!$G:$G,设置!I:I))</f>
        <v>保养</v>
      </c>
      <c r="L131" s="156">
        <v>676</v>
      </c>
      <c r="M131" s="156">
        <v>103</v>
      </c>
      <c r="N131" s="152" t="s">
        <v>874</v>
      </c>
      <c r="O131" s="156" t="s">
        <v>531</v>
      </c>
      <c r="P131" s="156" t="s">
        <v>527</v>
      </c>
      <c r="Q131" s="128"/>
      <c r="R131" s="187"/>
      <c r="S131" s="128" t="s">
        <v>877</v>
      </c>
      <c r="T131" s="188">
        <v>317374.14</v>
      </c>
      <c r="U131" s="153">
        <v>43221</v>
      </c>
      <c r="V131" s="153">
        <v>43311</v>
      </c>
      <c r="W131" s="128" t="s">
        <v>878</v>
      </c>
      <c r="X131" s="156"/>
      <c r="Y131" s="156"/>
      <c r="Z131" s="192"/>
      <c r="AA131" s="91"/>
      <c r="AB131" s="91"/>
    </row>
    <row r="132" customHeight="1" spans="1:28">
      <c r="A132" s="173"/>
      <c r="B132" s="174" t="str">
        <f t="shared" si="4"/>
        <v>P20220610-000357-能环-建工博海-富力万丽酒店-运维-改造-20210201-1587956.49</v>
      </c>
      <c r="C132" s="175"/>
      <c r="D132" s="175" t="s">
        <v>220</v>
      </c>
      <c r="E132" s="175"/>
      <c r="F132" s="175"/>
      <c r="G132" s="175"/>
      <c r="H132" s="176" t="str">
        <f>IF(D132="","",_xlfn.XLOOKUP(D132,设置!B:B,设置!C:C))</f>
        <v>一般</v>
      </c>
      <c r="I132" s="181" t="str">
        <f t="shared" si="5"/>
        <v>能环-建工博海-富力万丽酒店</v>
      </c>
      <c r="J132" s="181" t="str">
        <f>IF($P132="","",_xlfn.XLOOKUP($P132,设置!$G:$G,设置!H:H))</f>
        <v>运维</v>
      </c>
      <c r="K132" s="181" t="str">
        <f>IF($P132="","",_xlfn.XLOOKUP($P132,设置!$G:$G,设置!I:I))</f>
        <v>改造</v>
      </c>
      <c r="L132" s="156">
        <v>671</v>
      </c>
      <c r="M132" s="156">
        <v>108</v>
      </c>
      <c r="N132" s="152" t="s">
        <v>879</v>
      </c>
      <c r="O132" s="156" t="s">
        <v>526</v>
      </c>
      <c r="P132" s="156" t="s">
        <v>610</v>
      </c>
      <c r="Q132" s="128"/>
      <c r="R132" s="187"/>
      <c r="S132" s="128" t="s">
        <v>880</v>
      </c>
      <c r="T132" s="188">
        <v>1587956.49</v>
      </c>
      <c r="U132" s="153">
        <v>44228</v>
      </c>
      <c r="V132" s="153">
        <v>44985</v>
      </c>
      <c r="W132" s="128" t="s">
        <v>881</v>
      </c>
      <c r="X132" s="156"/>
      <c r="Y132" s="156"/>
      <c r="Z132" s="192"/>
      <c r="AA132" s="91"/>
      <c r="AB132" s="91"/>
    </row>
    <row r="133" customHeight="1" spans="1:28">
      <c r="A133" s="173"/>
      <c r="B133" s="174" t="str">
        <f t="shared" si="4"/>
        <v>P20220610-000367-能环-第一太平戴维斯-东方梅地亚中心-运维-维修-20210111-363230</v>
      </c>
      <c r="C133" s="175"/>
      <c r="D133" s="175" t="s">
        <v>220</v>
      </c>
      <c r="E133" s="175"/>
      <c r="F133" s="175"/>
      <c r="G133" s="175"/>
      <c r="H133" s="176" t="str">
        <f>IF(D133="","",_xlfn.XLOOKUP(D133,设置!B:B,设置!C:C))</f>
        <v>一般</v>
      </c>
      <c r="I133" s="181" t="str">
        <f t="shared" si="5"/>
        <v>能环-第一太平戴维斯-东方梅地亚中心</v>
      </c>
      <c r="J133" s="181" t="str">
        <f>IF($P133="","",_xlfn.XLOOKUP($P133,设置!$G:$G,设置!H:H))</f>
        <v>运维</v>
      </c>
      <c r="K133" s="181" t="str">
        <f>IF($P133="","",_xlfn.XLOOKUP($P133,设置!$G:$G,设置!I:I))</f>
        <v>维修</v>
      </c>
      <c r="L133" s="156">
        <v>670</v>
      </c>
      <c r="M133" s="156">
        <v>109</v>
      </c>
      <c r="N133" s="152" t="s">
        <v>679</v>
      </c>
      <c r="O133" s="156" t="s">
        <v>531</v>
      </c>
      <c r="P133" s="156" t="s">
        <v>543</v>
      </c>
      <c r="Q133" s="128"/>
      <c r="R133" s="187"/>
      <c r="S133" s="128" t="s">
        <v>882</v>
      </c>
      <c r="T133" s="188">
        <v>363230</v>
      </c>
      <c r="U133" s="153">
        <v>44207</v>
      </c>
      <c r="V133" s="153">
        <v>44227</v>
      </c>
      <c r="W133" s="128" t="s">
        <v>883</v>
      </c>
      <c r="X133" s="156"/>
      <c r="Y133" s="156"/>
      <c r="Z133" s="192"/>
      <c r="AA133" s="91"/>
      <c r="AB133" s="91"/>
    </row>
    <row r="134" customHeight="1" spans="1:28">
      <c r="A134" s="173"/>
      <c r="B134" s="174" t="str">
        <f t="shared" si="4"/>
        <v>P20220610-000368-能环-凯雷德热力-江山赋-运维-零售-20210111-340000</v>
      </c>
      <c r="C134" s="175"/>
      <c r="D134" s="175" t="s">
        <v>220</v>
      </c>
      <c r="E134" s="175"/>
      <c r="F134" s="175"/>
      <c r="G134" s="175"/>
      <c r="H134" s="176" t="str">
        <f>IF(D134="","",_xlfn.XLOOKUP(D134,设置!B:B,设置!C:C))</f>
        <v>一般</v>
      </c>
      <c r="I134" s="181" t="str">
        <f t="shared" si="5"/>
        <v>能环-凯雷德热力-江山赋</v>
      </c>
      <c r="J134" s="181" t="str">
        <f>IF($P134="","",_xlfn.XLOOKUP($P134,设置!$G:$G,设置!H:H))</f>
        <v>运维</v>
      </c>
      <c r="K134" s="181" t="str">
        <f>IF($P134="","",_xlfn.XLOOKUP($P134,设置!$G:$G,设置!I:I))</f>
        <v>零售</v>
      </c>
      <c r="L134" s="156">
        <v>667</v>
      </c>
      <c r="M134" s="156">
        <v>112</v>
      </c>
      <c r="N134" s="152" t="s">
        <v>884</v>
      </c>
      <c r="O134" s="156" t="s">
        <v>531</v>
      </c>
      <c r="P134" s="156" t="s">
        <v>539</v>
      </c>
      <c r="Q134" s="128"/>
      <c r="R134" s="187"/>
      <c r="S134" s="128" t="s">
        <v>885</v>
      </c>
      <c r="T134" s="188">
        <v>340000</v>
      </c>
      <c r="U134" s="153">
        <v>44207</v>
      </c>
      <c r="V134" s="153">
        <v>45016</v>
      </c>
      <c r="W134" s="128" t="s">
        <v>886</v>
      </c>
      <c r="X134" s="156"/>
      <c r="Y134" s="156"/>
      <c r="Z134" s="192"/>
      <c r="AA134" s="91"/>
      <c r="AB134" s="91"/>
    </row>
    <row r="135" customHeight="1" spans="1:28">
      <c r="A135" s="173"/>
      <c r="B135" s="174" t="str">
        <f t="shared" si="4"/>
        <v>P20220610-000370-能环-星河商贸-富地广场-运维-清洗-20210106-2900</v>
      </c>
      <c r="C135" s="175"/>
      <c r="D135" s="175" t="s">
        <v>220</v>
      </c>
      <c r="E135" s="175"/>
      <c r="F135" s="175"/>
      <c r="G135" s="175"/>
      <c r="H135" s="176" t="str">
        <f>IF(D135="","",_xlfn.XLOOKUP(D135,设置!B:B,设置!C:C))</f>
        <v>一般</v>
      </c>
      <c r="I135" s="181" t="str">
        <f t="shared" si="5"/>
        <v>能环-星河商贸-富地广场</v>
      </c>
      <c r="J135" s="181" t="str">
        <f>IF($P135="","",_xlfn.XLOOKUP($P135,设置!$G:$G,设置!H:H))</f>
        <v>运维</v>
      </c>
      <c r="K135" s="181" t="str">
        <f>IF($P135="","",_xlfn.XLOOKUP($P135,设置!$G:$G,设置!I:I))</f>
        <v>清洗</v>
      </c>
      <c r="L135" s="156">
        <v>666</v>
      </c>
      <c r="M135" s="156">
        <v>113</v>
      </c>
      <c r="N135" s="152" t="s">
        <v>887</v>
      </c>
      <c r="O135" s="156" t="s">
        <v>658</v>
      </c>
      <c r="P135" s="156" t="s">
        <v>554</v>
      </c>
      <c r="Q135" s="128"/>
      <c r="R135" s="187"/>
      <c r="S135" s="128" t="s">
        <v>888</v>
      </c>
      <c r="T135" s="188">
        <v>2900</v>
      </c>
      <c r="U135" s="153">
        <v>44202</v>
      </c>
      <c r="V135" s="153">
        <v>44217</v>
      </c>
      <c r="W135" s="128" t="s">
        <v>889</v>
      </c>
      <c r="X135" s="156"/>
      <c r="Y135" s="156"/>
      <c r="Z135" s="192"/>
      <c r="AA135" s="91"/>
      <c r="AB135" s="91"/>
    </row>
    <row r="136" customHeight="1" spans="1:28">
      <c r="A136" s="173"/>
      <c r="B136" s="174" t="str">
        <f t="shared" si="4"/>
        <v>P20220610-000371-能环-承德白楼宾馆-运维-维修-20210104-55995.5</v>
      </c>
      <c r="C136" s="175"/>
      <c r="D136" s="175" t="s">
        <v>220</v>
      </c>
      <c r="E136" s="175"/>
      <c r="F136" s="175"/>
      <c r="G136" s="175"/>
      <c r="H136" s="176" t="str">
        <f>IF(D136="","",_xlfn.XLOOKUP(D136,设置!B:B,设置!C:C))</f>
        <v>一般</v>
      </c>
      <c r="I136" s="181" t="str">
        <f t="shared" si="5"/>
        <v>能环-承德白楼宾馆</v>
      </c>
      <c r="J136" s="181" t="str">
        <f>IF($P136="","",_xlfn.XLOOKUP($P136,设置!$G:$G,设置!H:H))</f>
        <v>运维</v>
      </c>
      <c r="K136" s="181" t="str">
        <f>IF($P136="","",_xlfn.XLOOKUP($P136,设置!$G:$G,设置!I:I))</f>
        <v>维修</v>
      </c>
      <c r="L136" s="156">
        <v>664</v>
      </c>
      <c r="M136" s="156">
        <v>115</v>
      </c>
      <c r="N136" s="152" t="s">
        <v>890</v>
      </c>
      <c r="O136" s="156" t="s">
        <v>531</v>
      </c>
      <c r="P136" s="156" t="s">
        <v>543</v>
      </c>
      <c r="Q136" s="128"/>
      <c r="R136" s="187"/>
      <c r="S136" s="128" t="s">
        <v>891</v>
      </c>
      <c r="T136" s="188">
        <v>55995.5</v>
      </c>
      <c r="U136" s="153">
        <v>44200</v>
      </c>
      <c r="V136" s="153">
        <v>44207</v>
      </c>
      <c r="W136" s="128" t="s">
        <v>892</v>
      </c>
      <c r="X136" s="156"/>
      <c r="Y136" s="156"/>
      <c r="Z136" s="192"/>
      <c r="AA136" s="91"/>
      <c r="AB136" s="91"/>
    </row>
    <row r="137" customHeight="1" spans="1:28">
      <c r="A137" s="173"/>
      <c r="B137" s="174" t="str">
        <f t="shared" si="4"/>
        <v>P20220610-000374-能环-银隆商业-缤纷五洲酒店-运维-保养-20210101-245400</v>
      </c>
      <c r="C137" s="175"/>
      <c r="D137" s="175" t="s">
        <v>220</v>
      </c>
      <c r="E137" s="175"/>
      <c r="F137" s="175"/>
      <c r="G137" s="175"/>
      <c r="H137" s="176" t="str">
        <f>IF(D137="","",_xlfn.XLOOKUP(D137,设置!B:B,设置!C:C))</f>
        <v>一般</v>
      </c>
      <c r="I137" s="181" t="str">
        <f t="shared" si="5"/>
        <v>能环-银隆商业-缤纷五洲酒店</v>
      </c>
      <c r="J137" s="181" t="str">
        <f>IF($P137="","",_xlfn.XLOOKUP($P137,设置!$G:$G,设置!H:H))</f>
        <v>运维</v>
      </c>
      <c r="K137" s="181" t="str">
        <f>IF($P137="","",_xlfn.XLOOKUP($P137,设置!$G:$G,设置!I:I))</f>
        <v>保养</v>
      </c>
      <c r="L137" s="156">
        <v>465</v>
      </c>
      <c r="M137" s="156">
        <v>318</v>
      </c>
      <c r="N137" s="152" t="s">
        <v>893</v>
      </c>
      <c r="O137" s="156" t="s">
        <v>531</v>
      </c>
      <c r="P137" s="156" t="s">
        <v>527</v>
      </c>
      <c r="Q137" s="128"/>
      <c r="R137" s="187"/>
      <c r="S137" s="128" t="s">
        <v>894</v>
      </c>
      <c r="T137" s="188">
        <v>245400</v>
      </c>
      <c r="U137" s="153">
        <v>44197</v>
      </c>
      <c r="V137" s="153">
        <v>44926</v>
      </c>
      <c r="W137" s="128" t="s">
        <v>895</v>
      </c>
      <c r="X137" s="156"/>
      <c r="Y137" s="156"/>
      <c r="Z137" s="192"/>
      <c r="AA137" s="91"/>
      <c r="AB137" s="91"/>
    </row>
    <row r="138" customHeight="1" spans="1:28">
      <c r="A138" s="173"/>
      <c r="B138" s="174" t="str">
        <f t="shared" si="4"/>
        <v>P20220610-000375-能环-承德白楼宾馆-运维-零售-20201230-54300</v>
      </c>
      <c r="C138" s="175"/>
      <c r="D138" s="175" t="s">
        <v>220</v>
      </c>
      <c r="E138" s="175"/>
      <c r="F138" s="175"/>
      <c r="G138" s="175"/>
      <c r="H138" s="176" t="str">
        <f>IF(D138="","",_xlfn.XLOOKUP(D138,设置!B:B,设置!C:C))</f>
        <v>一般</v>
      </c>
      <c r="I138" s="181" t="str">
        <f t="shared" si="5"/>
        <v>能环-承德白楼宾馆</v>
      </c>
      <c r="J138" s="181" t="str">
        <f>IF($P138="","",_xlfn.XLOOKUP($P138,设置!$G:$G,设置!H:H))</f>
        <v>运维</v>
      </c>
      <c r="K138" s="181" t="str">
        <f>IF($P138="","",_xlfn.XLOOKUP($P138,设置!$G:$G,设置!I:I))</f>
        <v>零售</v>
      </c>
      <c r="L138" s="156">
        <v>662</v>
      </c>
      <c r="M138" s="156">
        <v>117</v>
      </c>
      <c r="N138" s="152" t="s">
        <v>890</v>
      </c>
      <c r="O138" s="156" t="s">
        <v>531</v>
      </c>
      <c r="P138" s="156" t="s">
        <v>539</v>
      </c>
      <c r="Q138" s="128"/>
      <c r="R138" s="187"/>
      <c r="S138" s="128" t="s">
        <v>896</v>
      </c>
      <c r="T138" s="188">
        <v>54300</v>
      </c>
      <c r="U138" s="153">
        <v>44195</v>
      </c>
      <c r="V138" s="153">
        <v>44206</v>
      </c>
      <c r="W138" s="128" t="s">
        <v>897</v>
      </c>
      <c r="X138" s="156"/>
      <c r="Y138" s="156"/>
      <c r="Z138" s="192"/>
      <c r="AA138" s="91"/>
      <c r="AB138" s="91"/>
    </row>
    <row r="139" customHeight="1" spans="1:28">
      <c r="A139" s="173"/>
      <c r="B139" s="174" t="str">
        <f t="shared" si="4"/>
        <v>P20220610-000376-能环-致绿科技-前门三庆园酒店-运维-维修-20201230-12000</v>
      </c>
      <c r="C139" s="175"/>
      <c r="D139" s="175" t="s">
        <v>220</v>
      </c>
      <c r="E139" s="175"/>
      <c r="F139" s="175"/>
      <c r="G139" s="175"/>
      <c r="H139" s="176" t="str">
        <f>IF(D139="","",_xlfn.XLOOKUP(D139,设置!B:B,设置!C:C))</f>
        <v>一般</v>
      </c>
      <c r="I139" s="181" t="str">
        <f t="shared" si="5"/>
        <v>能环-致绿科技-前门三庆园酒店</v>
      </c>
      <c r="J139" s="181" t="str">
        <f>IF($P139="","",_xlfn.XLOOKUP($P139,设置!$G:$G,设置!H:H))</f>
        <v>运维</v>
      </c>
      <c r="K139" s="181" t="str">
        <f>IF($P139="","",_xlfn.XLOOKUP($P139,设置!$G:$G,设置!I:I))</f>
        <v>维修</v>
      </c>
      <c r="L139" s="156">
        <v>659</v>
      </c>
      <c r="M139" s="156">
        <v>120</v>
      </c>
      <c r="N139" s="152" t="s">
        <v>898</v>
      </c>
      <c r="O139" s="156" t="s">
        <v>658</v>
      </c>
      <c r="P139" s="156" t="s">
        <v>543</v>
      </c>
      <c r="Q139" s="128"/>
      <c r="R139" s="187"/>
      <c r="S139" s="128" t="s">
        <v>899</v>
      </c>
      <c r="T139" s="188">
        <v>12000</v>
      </c>
      <c r="U139" s="153">
        <v>44195</v>
      </c>
      <c r="V139" s="153">
        <v>44561</v>
      </c>
      <c r="W139" s="128" t="s">
        <v>900</v>
      </c>
      <c r="X139" s="156"/>
      <c r="Y139" s="156"/>
      <c r="Z139" s="192"/>
      <c r="AA139" s="91"/>
      <c r="AB139" s="91"/>
    </row>
    <row r="140" customHeight="1" spans="1:28">
      <c r="A140" s="173"/>
      <c r="B140" s="174" t="str">
        <f t="shared" si="4"/>
        <v>P20220610-000377-能环-新疆华泰氯碱厂-运维-维修-20201229-1318540</v>
      </c>
      <c r="C140" s="175"/>
      <c r="D140" s="175" t="s">
        <v>220</v>
      </c>
      <c r="E140" s="175"/>
      <c r="F140" s="175"/>
      <c r="G140" s="175"/>
      <c r="H140" s="176" t="str">
        <f>IF(D140="","",_xlfn.XLOOKUP(D140,设置!B:B,设置!C:C))</f>
        <v>一般</v>
      </c>
      <c r="I140" s="181" t="str">
        <f t="shared" si="5"/>
        <v>能环-新疆华泰氯碱厂</v>
      </c>
      <c r="J140" s="181" t="str">
        <f>IF($P140="","",_xlfn.XLOOKUP($P140,设置!$G:$G,设置!H:H))</f>
        <v>运维</v>
      </c>
      <c r="K140" s="181" t="str">
        <f>IF($P140="","",_xlfn.XLOOKUP($P140,设置!$G:$G,设置!I:I))</f>
        <v>维修</v>
      </c>
      <c r="L140" s="156">
        <v>656</v>
      </c>
      <c r="M140" s="156">
        <v>123</v>
      </c>
      <c r="N140" s="152" t="s">
        <v>758</v>
      </c>
      <c r="O140" s="156" t="s">
        <v>531</v>
      </c>
      <c r="P140" s="156" t="s">
        <v>543</v>
      </c>
      <c r="Q140" s="128"/>
      <c r="R140" s="187"/>
      <c r="S140" s="128" t="s">
        <v>901</v>
      </c>
      <c r="T140" s="188">
        <v>1318540</v>
      </c>
      <c r="U140" s="153">
        <v>44194</v>
      </c>
      <c r="V140" s="153">
        <v>44225</v>
      </c>
      <c r="W140" s="128" t="s">
        <v>902</v>
      </c>
      <c r="X140" s="156"/>
      <c r="Y140" s="156"/>
      <c r="Z140" s="192"/>
      <c r="AA140" s="91"/>
      <c r="AB140" s="91"/>
    </row>
    <row r="141" customHeight="1" spans="1:28">
      <c r="A141" s="173"/>
      <c r="B141" s="174" t="str">
        <f t="shared" si="4"/>
        <v>P20220610-000382-能环-中国移动学院-运维-保养-20200101-129040</v>
      </c>
      <c r="C141" s="175"/>
      <c r="D141" s="175" t="s">
        <v>220</v>
      </c>
      <c r="E141" s="175"/>
      <c r="F141" s="175"/>
      <c r="G141" s="175"/>
      <c r="H141" s="176" t="str">
        <f>IF(D141="","",_xlfn.XLOOKUP(D141,设置!B:B,设置!C:C))</f>
        <v>一般</v>
      </c>
      <c r="I141" s="181" t="str">
        <f t="shared" si="5"/>
        <v>能环-中国移动学院</v>
      </c>
      <c r="J141" s="181" t="str">
        <f>IF($P141="","",_xlfn.XLOOKUP($P141,设置!$G:$G,设置!H:H))</f>
        <v>运维</v>
      </c>
      <c r="K141" s="181" t="str">
        <f>IF($P141="","",_xlfn.XLOOKUP($P141,设置!$G:$G,设置!I:I))</f>
        <v>保养</v>
      </c>
      <c r="L141" s="156">
        <v>655</v>
      </c>
      <c r="M141" s="156">
        <v>124</v>
      </c>
      <c r="N141" s="152" t="s">
        <v>743</v>
      </c>
      <c r="O141" s="156" t="s">
        <v>531</v>
      </c>
      <c r="P141" s="156" t="s">
        <v>527</v>
      </c>
      <c r="Q141" s="128"/>
      <c r="R141" s="187"/>
      <c r="S141" s="128" t="s">
        <v>903</v>
      </c>
      <c r="T141" s="188">
        <v>129040</v>
      </c>
      <c r="U141" s="153">
        <v>43831</v>
      </c>
      <c r="V141" s="153">
        <v>44561</v>
      </c>
      <c r="W141" s="128" t="s">
        <v>904</v>
      </c>
      <c r="X141" s="156"/>
      <c r="Y141" s="156"/>
      <c r="Z141" s="192"/>
      <c r="AA141" s="91"/>
      <c r="AB141" s="91"/>
    </row>
    <row r="142" customHeight="1" spans="1:28">
      <c r="A142" s="173"/>
      <c r="B142" s="174" t="str">
        <f t="shared" si="4"/>
        <v>P20220610-000387-能环-新华阳光-新华金融大厦-工程-安装-20190501-47000</v>
      </c>
      <c r="C142" s="175"/>
      <c r="D142" s="175" t="s">
        <v>220</v>
      </c>
      <c r="E142" s="175"/>
      <c r="F142" s="175"/>
      <c r="G142" s="175"/>
      <c r="H142" s="176" t="str">
        <f>IF(D142="","",_xlfn.XLOOKUP(D142,设置!B:B,设置!C:C))</f>
        <v>一般</v>
      </c>
      <c r="I142" s="181" t="str">
        <f t="shared" si="5"/>
        <v>能环-新华阳光-新华金融大厦</v>
      </c>
      <c r="J142" s="181" t="str">
        <f>IF($P142="","",_xlfn.XLOOKUP($P142,设置!$G:$G,设置!H:H))</f>
        <v>工程</v>
      </c>
      <c r="K142" s="181" t="str">
        <f>IF($P142="","",_xlfn.XLOOKUP($P142,设置!$G:$G,设置!I:I))</f>
        <v>安装</v>
      </c>
      <c r="L142" s="156">
        <v>651</v>
      </c>
      <c r="M142" s="156">
        <v>128</v>
      </c>
      <c r="N142" s="152" t="s">
        <v>905</v>
      </c>
      <c r="O142" s="156" t="s">
        <v>526</v>
      </c>
      <c r="P142" s="156" t="s">
        <v>659</v>
      </c>
      <c r="Q142" s="128"/>
      <c r="R142" s="187"/>
      <c r="S142" s="128" t="s">
        <v>906</v>
      </c>
      <c r="T142" s="188">
        <v>47000</v>
      </c>
      <c r="U142" s="153">
        <v>43586</v>
      </c>
      <c r="V142" s="153">
        <v>43595</v>
      </c>
      <c r="W142" s="128" t="s">
        <v>907</v>
      </c>
      <c r="X142" s="156"/>
      <c r="Y142" s="156"/>
      <c r="Z142" s="192"/>
      <c r="AA142" s="91"/>
      <c r="AB142" s="91"/>
    </row>
    <row r="143" customHeight="1" spans="1:28">
      <c r="A143" s="173"/>
      <c r="B143" s="174" t="str">
        <f t="shared" si="4"/>
        <v>P20220610-000390-能环-华电轻型燃机服务-盈坤世纪-运维-维修-20190901-38670</v>
      </c>
      <c r="C143" s="175"/>
      <c r="D143" s="175" t="s">
        <v>220</v>
      </c>
      <c r="E143" s="175"/>
      <c r="F143" s="175"/>
      <c r="G143" s="175"/>
      <c r="H143" s="176" t="str">
        <f>IF(D143="","",_xlfn.XLOOKUP(D143,设置!B:B,设置!C:C))</f>
        <v>一般</v>
      </c>
      <c r="I143" s="181" t="str">
        <f t="shared" si="5"/>
        <v>能环-华电轻型燃机服务-盈坤世纪</v>
      </c>
      <c r="J143" s="181" t="str">
        <f>IF($P143="","",_xlfn.XLOOKUP($P143,设置!$G:$G,设置!H:H))</f>
        <v>运维</v>
      </c>
      <c r="K143" s="181" t="str">
        <f>IF($P143="","",_xlfn.XLOOKUP($P143,设置!$G:$G,设置!I:I))</f>
        <v>维修</v>
      </c>
      <c r="L143" s="156">
        <v>636</v>
      </c>
      <c r="M143" s="156">
        <v>143</v>
      </c>
      <c r="N143" s="152" t="s">
        <v>576</v>
      </c>
      <c r="O143" s="156" t="s">
        <v>531</v>
      </c>
      <c r="P143" s="156" t="s">
        <v>543</v>
      </c>
      <c r="Q143" s="128"/>
      <c r="R143" s="187"/>
      <c r="S143" s="128" t="s">
        <v>908</v>
      </c>
      <c r="T143" s="188">
        <v>38670</v>
      </c>
      <c r="U143" s="153">
        <v>43709</v>
      </c>
      <c r="V143" s="153">
        <v>43753</v>
      </c>
      <c r="W143" s="128" t="s">
        <v>909</v>
      </c>
      <c r="X143" s="156"/>
      <c r="Y143" s="156"/>
      <c r="Z143" s="192"/>
      <c r="AA143" s="91"/>
      <c r="AB143" s="91"/>
    </row>
    <row r="144" customHeight="1" spans="1:28">
      <c r="A144" s="173"/>
      <c r="B144" s="174" t="str">
        <f t="shared" si="4"/>
        <v>P20220610-000391-能环-华电轻型燃机服务-盈坤世纪-运维-零售-20190808-9550</v>
      </c>
      <c r="C144" s="175"/>
      <c r="D144" s="175" t="s">
        <v>220</v>
      </c>
      <c r="E144" s="175"/>
      <c r="F144" s="175"/>
      <c r="G144" s="175"/>
      <c r="H144" s="176" t="str">
        <f>IF(D144="","",_xlfn.XLOOKUP(D144,设置!B:B,设置!C:C))</f>
        <v>一般</v>
      </c>
      <c r="I144" s="181" t="str">
        <f t="shared" si="5"/>
        <v>能环-华电轻型燃机服务-盈坤世纪</v>
      </c>
      <c r="J144" s="181" t="str">
        <f>IF($P144="","",_xlfn.XLOOKUP($P144,设置!$G:$G,设置!H:H))</f>
        <v>运维</v>
      </c>
      <c r="K144" s="181" t="str">
        <f>IF($P144="","",_xlfn.XLOOKUP($P144,设置!$G:$G,设置!I:I))</f>
        <v>零售</v>
      </c>
      <c r="L144" s="156">
        <v>632</v>
      </c>
      <c r="M144" s="156">
        <v>147</v>
      </c>
      <c r="N144" s="152" t="s">
        <v>576</v>
      </c>
      <c r="O144" s="156" t="s">
        <v>531</v>
      </c>
      <c r="P144" s="156" t="s">
        <v>539</v>
      </c>
      <c r="Q144" s="128"/>
      <c r="R144" s="187"/>
      <c r="S144" s="128" t="s">
        <v>910</v>
      </c>
      <c r="T144" s="188">
        <v>9550</v>
      </c>
      <c r="U144" s="153">
        <v>43685</v>
      </c>
      <c r="V144" s="153">
        <v>43700</v>
      </c>
      <c r="W144" s="128" t="s">
        <v>911</v>
      </c>
      <c r="X144" s="156"/>
      <c r="Y144" s="156"/>
      <c r="Z144" s="192"/>
      <c r="AA144" s="91"/>
      <c r="AB144" s="91"/>
    </row>
    <row r="145" customHeight="1" spans="1:28">
      <c r="A145" s="173"/>
      <c r="B145" s="174" t="str">
        <f t="shared" si="4"/>
        <v>P20220610-000392-能环-华电轻型燃机服务-盈坤世纪-运维-零售-20190515-2200</v>
      </c>
      <c r="C145" s="175"/>
      <c r="D145" s="175" t="s">
        <v>220</v>
      </c>
      <c r="E145" s="175"/>
      <c r="F145" s="175"/>
      <c r="G145" s="175"/>
      <c r="H145" s="176" t="str">
        <f>IF(D145="","",_xlfn.XLOOKUP(D145,设置!B:B,设置!C:C))</f>
        <v>一般</v>
      </c>
      <c r="I145" s="181" t="str">
        <f t="shared" si="5"/>
        <v>能环-华电轻型燃机服务-盈坤世纪</v>
      </c>
      <c r="J145" s="181" t="str">
        <f>IF($P145="","",_xlfn.XLOOKUP($P145,设置!$G:$G,设置!H:H))</f>
        <v>运维</v>
      </c>
      <c r="K145" s="181" t="str">
        <f>IF($P145="","",_xlfn.XLOOKUP($P145,设置!$G:$G,设置!I:I))</f>
        <v>零售</v>
      </c>
      <c r="L145" s="156">
        <v>630</v>
      </c>
      <c r="M145" s="156">
        <v>149</v>
      </c>
      <c r="N145" s="152" t="s">
        <v>576</v>
      </c>
      <c r="O145" s="156" t="s">
        <v>531</v>
      </c>
      <c r="P145" s="156" t="s">
        <v>539</v>
      </c>
      <c r="Q145" s="128"/>
      <c r="R145" s="187"/>
      <c r="S145" s="194" t="s">
        <v>912</v>
      </c>
      <c r="T145" s="188">
        <v>2200</v>
      </c>
      <c r="U145" s="153">
        <v>43600</v>
      </c>
      <c r="V145" s="153">
        <v>43608</v>
      </c>
      <c r="W145" s="128" t="s">
        <v>913</v>
      </c>
      <c r="X145" s="156"/>
      <c r="Y145" s="156"/>
      <c r="Z145" s="192"/>
      <c r="AA145" s="91"/>
      <c r="AB145" s="91"/>
    </row>
    <row r="146" customHeight="1" spans="1:28">
      <c r="A146" s="173"/>
      <c r="B146" s="174" t="str">
        <f t="shared" si="4"/>
        <v>P20220610-000393-能环-华电轻型燃机服务-盈坤世纪-运维-零售-20190614-10500</v>
      </c>
      <c r="C146" s="175"/>
      <c r="D146" s="175" t="s">
        <v>220</v>
      </c>
      <c r="E146" s="175"/>
      <c r="F146" s="175"/>
      <c r="G146" s="175"/>
      <c r="H146" s="176" t="str">
        <f>IF(D146="","",_xlfn.XLOOKUP(D146,设置!B:B,设置!C:C))</f>
        <v>一般</v>
      </c>
      <c r="I146" s="181" t="str">
        <f t="shared" si="5"/>
        <v>能环-华电轻型燃机服务-盈坤世纪</v>
      </c>
      <c r="J146" s="181" t="str">
        <f>IF($P146="","",_xlfn.XLOOKUP($P146,设置!$G:$G,设置!H:H))</f>
        <v>运维</v>
      </c>
      <c r="K146" s="181" t="str">
        <f>IF($P146="","",_xlfn.XLOOKUP($P146,设置!$G:$G,设置!I:I))</f>
        <v>零售</v>
      </c>
      <c r="L146" s="156">
        <v>620</v>
      </c>
      <c r="M146" s="156">
        <v>159</v>
      </c>
      <c r="N146" s="152" t="s">
        <v>576</v>
      </c>
      <c r="O146" s="156" t="s">
        <v>531</v>
      </c>
      <c r="P146" s="156" t="s">
        <v>539</v>
      </c>
      <c r="Q146" s="128"/>
      <c r="R146" s="187"/>
      <c r="S146" s="128" t="s">
        <v>914</v>
      </c>
      <c r="T146" s="188">
        <v>10500</v>
      </c>
      <c r="U146" s="153">
        <v>43630</v>
      </c>
      <c r="V146" s="153">
        <v>43658</v>
      </c>
      <c r="W146" s="128" t="s">
        <v>915</v>
      </c>
      <c r="X146" s="156"/>
      <c r="Y146" s="156"/>
      <c r="Z146" s="192"/>
      <c r="AA146" s="91"/>
      <c r="AB146" s="91"/>
    </row>
    <row r="147" customHeight="1" spans="1:28">
      <c r="A147" s="173"/>
      <c r="B147" s="174" t="str">
        <f t="shared" si="4"/>
        <v>P20220610-000401-能环-中汇博泰（北京）-运维-保养-20191220-35000</v>
      </c>
      <c r="C147" s="175"/>
      <c r="D147" s="175" t="s">
        <v>220</v>
      </c>
      <c r="E147" s="175"/>
      <c r="F147" s="175"/>
      <c r="G147" s="175"/>
      <c r="H147" s="176" t="str">
        <f>IF(D147="","",_xlfn.XLOOKUP(D147,设置!B:B,设置!C:C))</f>
        <v>一般</v>
      </c>
      <c r="I147" s="181" t="str">
        <f t="shared" si="5"/>
        <v>能环-中汇博泰（北京）</v>
      </c>
      <c r="J147" s="181" t="str">
        <f>IF($P147="","",_xlfn.XLOOKUP($P147,设置!$G:$G,设置!H:H))</f>
        <v>运维</v>
      </c>
      <c r="K147" s="181" t="str">
        <f>IF($P147="","",_xlfn.XLOOKUP($P147,设置!$G:$G,设置!I:I))</f>
        <v>保养</v>
      </c>
      <c r="L147" s="156">
        <v>617</v>
      </c>
      <c r="M147" s="156">
        <v>162</v>
      </c>
      <c r="N147" s="152" t="s">
        <v>916</v>
      </c>
      <c r="O147" s="156" t="s">
        <v>658</v>
      </c>
      <c r="P147" s="156" t="s">
        <v>527</v>
      </c>
      <c r="Q147" s="128"/>
      <c r="R147" s="187"/>
      <c r="S147" s="128" t="s">
        <v>917</v>
      </c>
      <c r="T147" s="188">
        <v>35000</v>
      </c>
      <c r="U147" s="153">
        <v>43819</v>
      </c>
      <c r="V147" s="153">
        <v>44184</v>
      </c>
      <c r="W147" s="128" t="s">
        <v>918</v>
      </c>
      <c r="X147" s="156"/>
      <c r="Y147" s="156"/>
      <c r="Z147" s="192"/>
      <c r="AA147" s="91"/>
      <c r="AB147" s="91"/>
    </row>
    <row r="148" customHeight="1" spans="1:28">
      <c r="A148" s="173"/>
      <c r="B148" s="174" t="str">
        <f t="shared" si="4"/>
        <v>P20220610-000403-能环-中汇博泰（北京）-运维-保养-20181220-35000</v>
      </c>
      <c r="C148" s="175"/>
      <c r="D148" s="175" t="s">
        <v>220</v>
      </c>
      <c r="E148" s="175"/>
      <c r="F148" s="175"/>
      <c r="G148" s="175"/>
      <c r="H148" s="176" t="str">
        <f>IF(D148="","",_xlfn.XLOOKUP(D148,设置!B:B,设置!C:C))</f>
        <v>一般</v>
      </c>
      <c r="I148" s="181" t="str">
        <f t="shared" si="5"/>
        <v>能环-中汇博泰（北京）</v>
      </c>
      <c r="J148" s="181" t="str">
        <f>IF($P148="","",_xlfn.XLOOKUP($P148,设置!$G:$G,设置!H:H))</f>
        <v>运维</v>
      </c>
      <c r="K148" s="181" t="str">
        <f>IF($P148="","",_xlfn.XLOOKUP($P148,设置!$G:$G,设置!I:I))</f>
        <v>保养</v>
      </c>
      <c r="L148" s="156">
        <v>609</v>
      </c>
      <c r="M148" s="156">
        <v>170</v>
      </c>
      <c r="N148" s="152" t="s">
        <v>916</v>
      </c>
      <c r="O148" s="156" t="s">
        <v>658</v>
      </c>
      <c r="P148" s="156" t="s">
        <v>527</v>
      </c>
      <c r="Q148" s="128"/>
      <c r="R148" s="187"/>
      <c r="S148" s="128" t="s">
        <v>919</v>
      </c>
      <c r="T148" s="188">
        <v>35000</v>
      </c>
      <c r="U148" s="153">
        <v>43454</v>
      </c>
      <c r="V148" s="153">
        <v>43818</v>
      </c>
      <c r="W148" s="128" t="s">
        <v>920</v>
      </c>
      <c r="X148" s="156"/>
      <c r="Y148" s="156"/>
      <c r="Z148" s="192"/>
      <c r="AA148" s="91"/>
      <c r="AB148" s="91"/>
    </row>
    <row r="149" customHeight="1" spans="1:28">
      <c r="A149" s="173"/>
      <c r="B149" s="174" t="str">
        <f t="shared" si="4"/>
        <v>P20220610-000405-能环-中安兴徽-新华汇金中心-运维-保养-20190614-19250</v>
      </c>
      <c r="C149" s="175"/>
      <c r="D149" s="175" t="s">
        <v>220</v>
      </c>
      <c r="E149" s="175"/>
      <c r="F149" s="175"/>
      <c r="G149" s="175"/>
      <c r="H149" s="176" t="str">
        <f>IF(D149="","",_xlfn.XLOOKUP(D149,设置!B:B,设置!C:C))</f>
        <v>一般</v>
      </c>
      <c r="I149" s="181" t="str">
        <f t="shared" si="5"/>
        <v>能环-中安兴徽-新华汇金中心</v>
      </c>
      <c r="J149" s="181" t="str">
        <f>IF($P149="","",_xlfn.XLOOKUP($P149,设置!$G:$G,设置!H:H))</f>
        <v>运维</v>
      </c>
      <c r="K149" s="181" t="str">
        <f>IF($P149="","",_xlfn.XLOOKUP($P149,设置!$G:$G,设置!I:I))</f>
        <v>保养</v>
      </c>
      <c r="L149" s="156">
        <v>605</v>
      </c>
      <c r="M149" s="156">
        <v>174</v>
      </c>
      <c r="N149" s="152" t="s">
        <v>921</v>
      </c>
      <c r="O149" s="156" t="s">
        <v>531</v>
      </c>
      <c r="P149" s="156" t="s">
        <v>527</v>
      </c>
      <c r="Q149" s="128"/>
      <c r="R149" s="187"/>
      <c r="S149" s="128" t="s">
        <v>922</v>
      </c>
      <c r="T149" s="188">
        <v>19250</v>
      </c>
      <c r="U149" s="153">
        <v>43630</v>
      </c>
      <c r="V149" s="153">
        <v>43996</v>
      </c>
      <c r="W149" s="128" t="s">
        <v>923</v>
      </c>
      <c r="X149" s="156"/>
      <c r="Y149" s="156"/>
      <c r="Z149" s="192"/>
      <c r="AA149" s="91"/>
      <c r="AB149" s="91"/>
    </row>
    <row r="150" customHeight="1" spans="1:28">
      <c r="A150" s="173"/>
      <c r="B150" s="174" t="str">
        <f t="shared" si="4"/>
        <v>P20220610-000406-能环-中安兴徽-新华汇金中心-运维-保养-20180614-19250</v>
      </c>
      <c r="C150" s="175"/>
      <c r="D150" s="175" t="s">
        <v>220</v>
      </c>
      <c r="E150" s="175"/>
      <c r="F150" s="175"/>
      <c r="G150" s="175"/>
      <c r="H150" s="176" t="str">
        <f>IF(D150="","",_xlfn.XLOOKUP(D150,设置!B:B,设置!C:C))</f>
        <v>一般</v>
      </c>
      <c r="I150" s="181" t="str">
        <f t="shared" si="5"/>
        <v>能环-中安兴徽-新华汇金中心</v>
      </c>
      <c r="J150" s="181" t="str">
        <f>IF($P150="","",_xlfn.XLOOKUP($P150,设置!$G:$G,设置!H:H))</f>
        <v>运维</v>
      </c>
      <c r="K150" s="181" t="str">
        <f>IF($P150="","",_xlfn.XLOOKUP($P150,设置!$G:$G,设置!I:I))</f>
        <v>保养</v>
      </c>
      <c r="L150" s="156">
        <v>595</v>
      </c>
      <c r="M150" s="156">
        <v>184</v>
      </c>
      <c r="N150" s="152" t="s">
        <v>921</v>
      </c>
      <c r="O150" s="156" t="s">
        <v>531</v>
      </c>
      <c r="P150" s="156" t="s">
        <v>527</v>
      </c>
      <c r="Q150" s="128"/>
      <c r="R150" s="187"/>
      <c r="S150" s="128" t="s">
        <v>924</v>
      </c>
      <c r="T150" s="188">
        <v>19250</v>
      </c>
      <c r="U150" s="153">
        <v>43265</v>
      </c>
      <c r="V150" s="153">
        <v>43630</v>
      </c>
      <c r="W150" s="128" t="s">
        <v>925</v>
      </c>
      <c r="X150" s="156"/>
      <c r="Y150" s="156"/>
      <c r="Z150" s="192"/>
      <c r="AA150" s="91"/>
      <c r="AB150" s="91"/>
    </row>
    <row r="151" customHeight="1" spans="1:28">
      <c r="A151" s="173"/>
      <c r="B151" s="174" t="str">
        <f t="shared" si="4"/>
        <v>P20220610-000411-能环-尚西泊图-运维-维修-20190901-178500</v>
      </c>
      <c r="C151" s="175"/>
      <c r="D151" s="175" t="s">
        <v>220</v>
      </c>
      <c r="E151" s="175"/>
      <c r="F151" s="175"/>
      <c r="G151" s="175"/>
      <c r="H151" s="176" t="str">
        <f>IF(D151="","",_xlfn.XLOOKUP(D151,设置!B:B,设置!C:C))</f>
        <v>一般</v>
      </c>
      <c r="I151" s="181" t="str">
        <f t="shared" si="5"/>
        <v>能环-尚西泊图</v>
      </c>
      <c r="J151" s="181" t="str">
        <f>IF($P151="","",_xlfn.XLOOKUP($P151,设置!$G:$G,设置!H:H))</f>
        <v>运维</v>
      </c>
      <c r="K151" s="181" t="str">
        <f>IF($P151="","",_xlfn.XLOOKUP($P151,设置!$G:$G,设置!I:I))</f>
        <v>维修</v>
      </c>
      <c r="L151" s="156">
        <v>574</v>
      </c>
      <c r="M151" s="156">
        <v>207</v>
      </c>
      <c r="N151" s="152" t="s">
        <v>807</v>
      </c>
      <c r="O151" s="156" t="s">
        <v>526</v>
      </c>
      <c r="P151" s="156" t="s">
        <v>543</v>
      </c>
      <c r="Q151" s="128"/>
      <c r="R151" s="187"/>
      <c r="S151" s="128" t="s">
        <v>926</v>
      </c>
      <c r="T151" s="188">
        <v>178500</v>
      </c>
      <c r="U151" s="153">
        <v>43709</v>
      </c>
      <c r="V151" s="153">
        <v>43738</v>
      </c>
      <c r="W151" s="128" t="s">
        <v>927</v>
      </c>
      <c r="X151" s="156"/>
      <c r="Y151" s="156"/>
      <c r="Z151" s="192"/>
      <c r="AA151" s="91"/>
      <c r="AB151" s="91"/>
    </row>
    <row r="152" customHeight="1" spans="1:28">
      <c r="A152" s="173"/>
      <c r="B152" s="174" t="str">
        <f t="shared" si="4"/>
        <v>P20220610-000416-能环-艺海兴龙-天竺空港工业区-运维-保养-20180909-66000</v>
      </c>
      <c r="C152" s="175"/>
      <c r="D152" s="175" t="s">
        <v>220</v>
      </c>
      <c r="E152" s="175"/>
      <c r="F152" s="175"/>
      <c r="G152" s="175"/>
      <c r="H152" s="176" t="str">
        <f>IF(D152="","",_xlfn.XLOOKUP(D152,设置!B:B,设置!C:C))</f>
        <v>一般</v>
      </c>
      <c r="I152" s="181" t="str">
        <f t="shared" si="5"/>
        <v>能环-艺海兴龙-天竺空港工业区</v>
      </c>
      <c r="J152" s="181" t="str">
        <f>IF($P152="","",_xlfn.XLOOKUP($P152,设置!$G:$G,设置!H:H))</f>
        <v>运维</v>
      </c>
      <c r="K152" s="181" t="str">
        <f>IF($P152="","",_xlfn.XLOOKUP($P152,设置!$G:$G,设置!I:I))</f>
        <v>保养</v>
      </c>
      <c r="L152" s="156">
        <v>570</v>
      </c>
      <c r="M152" s="156">
        <v>211</v>
      </c>
      <c r="N152" s="152" t="s">
        <v>928</v>
      </c>
      <c r="O152" s="156" t="s">
        <v>531</v>
      </c>
      <c r="P152" s="156" t="s">
        <v>527</v>
      </c>
      <c r="Q152" s="128"/>
      <c r="R152" s="187"/>
      <c r="S152" s="128" t="s">
        <v>929</v>
      </c>
      <c r="T152" s="188">
        <v>66000</v>
      </c>
      <c r="U152" s="153">
        <v>43352</v>
      </c>
      <c r="V152" s="153">
        <v>43716</v>
      </c>
      <c r="W152" s="128" t="s">
        <v>930</v>
      </c>
      <c r="X152" s="156"/>
      <c r="Y152" s="156"/>
      <c r="Z152" s="192"/>
      <c r="AA152" s="91"/>
      <c r="AB152" s="91"/>
    </row>
    <row r="153" customHeight="1" spans="1:28">
      <c r="A153" s="173"/>
      <c r="B153" s="174" t="str">
        <f t="shared" si="4"/>
        <v>P20220610-000418-能环-第一太平戴维斯-东方梅地亚中心-运维-保养-20200101-10000000</v>
      </c>
      <c r="C153" s="175"/>
      <c r="D153" s="175" t="s">
        <v>220</v>
      </c>
      <c r="E153" s="175"/>
      <c r="F153" s="175"/>
      <c r="G153" s="175"/>
      <c r="H153" s="176" t="str">
        <f>IF(D153="","",_xlfn.XLOOKUP(D153,设置!B:B,设置!C:C))</f>
        <v>一般</v>
      </c>
      <c r="I153" s="181" t="str">
        <f t="shared" si="5"/>
        <v>能环-第一太平戴维斯-东方梅地亚中心</v>
      </c>
      <c r="J153" s="181" t="str">
        <f>IF($P153="","",_xlfn.XLOOKUP($P153,设置!$G:$G,设置!H:H))</f>
        <v>运维</v>
      </c>
      <c r="K153" s="181" t="str">
        <f>IF($P153="","",_xlfn.XLOOKUP($P153,设置!$G:$G,设置!I:I))</f>
        <v>保养</v>
      </c>
      <c r="L153" s="156">
        <v>185</v>
      </c>
      <c r="M153" s="156">
        <v>600</v>
      </c>
      <c r="N153" s="152" t="s">
        <v>679</v>
      </c>
      <c r="O153" s="156" t="s">
        <v>531</v>
      </c>
      <c r="P153" s="156" t="s">
        <v>527</v>
      </c>
      <c r="Q153" s="128"/>
      <c r="R153" s="187"/>
      <c r="S153" s="128" t="s">
        <v>931</v>
      </c>
      <c r="T153" s="188">
        <v>10000000</v>
      </c>
      <c r="U153" s="153">
        <v>43831</v>
      </c>
      <c r="V153" s="153">
        <v>47483</v>
      </c>
      <c r="W153" s="128" t="s">
        <v>932</v>
      </c>
      <c r="X153" s="156"/>
      <c r="Y153" s="156"/>
      <c r="Z153" s="192"/>
      <c r="AA153" s="91"/>
      <c r="AB153" s="91"/>
    </row>
    <row r="154" customHeight="1" spans="1:28">
      <c r="A154" s="173"/>
      <c r="B154" s="174" t="str">
        <f t="shared" si="4"/>
        <v>P20220610-000419-能环-华地恒达-新华东方文创大厦-运维-保养-20190718-15000</v>
      </c>
      <c r="C154" s="175"/>
      <c r="D154" s="175" t="s">
        <v>220</v>
      </c>
      <c r="E154" s="175"/>
      <c r="F154" s="175"/>
      <c r="G154" s="175"/>
      <c r="H154" s="176" t="str">
        <f>IF(D154="","",_xlfn.XLOOKUP(D154,设置!B:B,设置!C:C))</f>
        <v>一般</v>
      </c>
      <c r="I154" s="181" t="str">
        <f t="shared" si="5"/>
        <v>能环-华地恒达-新华东方文创大厦</v>
      </c>
      <c r="J154" s="181" t="str">
        <f>IF($P154="","",_xlfn.XLOOKUP($P154,设置!$G:$G,设置!H:H))</f>
        <v>运维</v>
      </c>
      <c r="K154" s="181" t="str">
        <f>IF($P154="","",_xlfn.XLOOKUP($P154,设置!$G:$G,设置!I:I))</f>
        <v>保养</v>
      </c>
      <c r="L154" s="156">
        <v>561</v>
      </c>
      <c r="M154" s="156">
        <v>221</v>
      </c>
      <c r="N154" s="152" t="s">
        <v>792</v>
      </c>
      <c r="O154" s="156" t="s">
        <v>531</v>
      </c>
      <c r="P154" s="156" t="s">
        <v>527</v>
      </c>
      <c r="Q154" s="128"/>
      <c r="R154" s="187"/>
      <c r="S154" s="128" t="s">
        <v>933</v>
      </c>
      <c r="T154" s="188">
        <v>15000</v>
      </c>
      <c r="U154" s="153">
        <v>43664</v>
      </c>
      <c r="V154" s="153">
        <v>44029</v>
      </c>
      <c r="W154" s="128" t="s">
        <v>934</v>
      </c>
      <c r="X154" s="156"/>
      <c r="Y154" s="156"/>
      <c r="Z154" s="192"/>
      <c r="AA154" s="91"/>
      <c r="AB154" s="91"/>
    </row>
    <row r="155" customHeight="1" spans="1:28">
      <c r="A155" s="173"/>
      <c r="B155" s="174" t="str">
        <f t="shared" si="4"/>
        <v>P20220610-000431-能环-同方科迅-国粹苑-运维-清洗-20190906-50000</v>
      </c>
      <c r="C155" s="175"/>
      <c r="D155" s="175" t="s">
        <v>220</v>
      </c>
      <c r="E155" s="175"/>
      <c r="F155" s="175"/>
      <c r="G155" s="175"/>
      <c r="H155" s="176" t="str">
        <f>IF(D155="","",_xlfn.XLOOKUP(D155,设置!B:B,设置!C:C))</f>
        <v>一般</v>
      </c>
      <c r="I155" s="181" t="str">
        <f t="shared" si="5"/>
        <v>能环-同方科迅-国粹苑</v>
      </c>
      <c r="J155" s="181" t="str">
        <f>IF($P155="","",_xlfn.XLOOKUP($P155,设置!$G:$G,设置!H:H))</f>
        <v>运维</v>
      </c>
      <c r="K155" s="181" t="str">
        <f>IF($P155="","",_xlfn.XLOOKUP($P155,设置!$G:$G,设置!I:I))</f>
        <v>清洗</v>
      </c>
      <c r="L155" s="156">
        <v>558</v>
      </c>
      <c r="M155" s="156">
        <v>224</v>
      </c>
      <c r="N155" s="152" t="s">
        <v>707</v>
      </c>
      <c r="O155" s="156" t="s">
        <v>526</v>
      </c>
      <c r="P155" s="156" t="s">
        <v>554</v>
      </c>
      <c r="Q155" s="128"/>
      <c r="R155" s="187"/>
      <c r="S155" s="128" t="s">
        <v>935</v>
      </c>
      <c r="T155" s="188">
        <v>50000</v>
      </c>
      <c r="U155" s="153">
        <v>43714</v>
      </c>
      <c r="V155" s="153">
        <v>43743</v>
      </c>
      <c r="W155" s="128" t="s">
        <v>936</v>
      </c>
      <c r="X155" s="156"/>
      <c r="Y155" s="156"/>
      <c r="Z155" s="192"/>
      <c r="AA155" s="91"/>
      <c r="AB155" s="91"/>
    </row>
    <row r="156" customHeight="1" spans="1:28">
      <c r="A156" s="173"/>
      <c r="B156" s="174" t="str">
        <f t="shared" si="4"/>
        <v>P20220610-000444-能环-德兰伟业-北京市东城区法院南院-运维-保养-20200408-16000</v>
      </c>
      <c r="C156" s="175"/>
      <c r="D156" s="175" t="s">
        <v>220</v>
      </c>
      <c r="E156" s="175"/>
      <c r="F156" s="175"/>
      <c r="G156" s="175"/>
      <c r="H156" s="176" t="str">
        <f>IF(D156="","",_xlfn.XLOOKUP(D156,设置!B:B,设置!C:C))</f>
        <v>一般</v>
      </c>
      <c r="I156" s="181" t="str">
        <f t="shared" si="5"/>
        <v>能环-德兰伟业-北京市东城区法院南院</v>
      </c>
      <c r="J156" s="181" t="str">
        <f>IF($P156="","",_xlfn.XLOOKUP($P156,设置!$G:$G,设置!H:H))</f>
        <v>运维</v>
      </c>
      <c r="K156" s="181" t="str">
        <f>IF($P156="","",_xlfn.XLOOKUP($P156,设置!$G:$G,设置!I:I))</f>
        <v>保养</v>
      </c>
      <c r="L156" s="156">
        <v>555</v>
      </c>
      <c r="M156" s="156">
        <v>227</v>
      </c>
      <c r="N156" s="152" t="s">
        <v>937</v>
      </c>
      <c r="O156" s="156" t="s">
        <v>531</v>
      </c>
      <c r="P156" s="156" t="s">
        <v>527</v>
      </c>
      <c r="Q156" s="128"/>
      <c r="R156" s="187"/>
      <c r="S156" s="128" t="s">
        <v>938</v>
      </c>
      <c r="T156" s="188">
        <v>16000</v>
      </c>
      <c r="U156" s="153">
        <v>43929</v>
      </c>
      <c r="V156" s="153">
        <v>44293</v>
      </c>
      <c r="W156" s="128" t="s">
        <v>939</v>
      </c>
      <c r="X156" s="156"/>
      <c r="Y156" s="156"/>
      <c r="Z156" s="192"/>
      <c r="AA156" s="91"/>
      <c r="AB156" s="91"/>
    </row>
    <row r="157" customHeight="1" spans="1:28">
      <c r="A157" s="173"/>
      <c r="B157" s="174" t="str">
        <f t="shared" si="4"/>
        <v>P20220610-000447-能环-三河星罗城购物中心-工程-安装-20200210-3106943.18</v>
      </c>
      <c r="C157" s="175"/>
      <c r="D157" s="175" t="s">
        <v>220</v>
      </c>
      <c r="E157" s="175"/>
      <c r="F157" s="175"/>
      <c r="G157" s="175"/>
      <c r="H157" s="176" t="str">
        <f>IF(D157="","",_xlfn.XLOOKUP(D157,设置!B:B,设置!C:C))</f>
        <v>一般</v>
      </c>
      <c r="I157" s="181" t="str">
        <f t="shared" si="5"/>
        <v>能环-三河星罗城购物中心</v>
      </c>
      <c r="J157" s="181" t="str">
        <f>IF($P157="","",_xlfn.XLOOKUP($P157,设置!$G:$G,设置!H:H))</f>
        <v>工程</v>
      </c>
      <c r="K157" s="181" t="str">
        <f>IF($P157="","",_xlfn.XLOOKUP($P157,设置!$G:$G,设置!I:I))</f>
        <v>安装</v>
      </c>
      <c r="L157" s="156">
        <v>553</v>
      </c>
      <c r="M157" s="156">
        <v>229</v>
      </c>
      <c r="N157" s="152" t="s">
        <v>940</v>
      </c>
      <c r="O157" s="156" t="s">
        <v>526</v>
      </c>
      <c r="P157" s="156" t="s">
        <v>659</v>
      </c>
      <c r="Q157" s="128"/>
      <c r="R157" s="187"/>
      <c r="S157" s="128" t="s">
        <v>941</v>
      </c>
      <c r="T157" s="188">
        <v>3106943.18</v>
      </c>
      <c r="U157" s="153">
        <v>43871</v>
      </c>
      <c r="V157" s="153">
        <v>43936</v>
      </c>
      <c r="W157" s="128" t="s">
        <v>942</v>
      </c>
      <c r="X157" s="156"/>
      <c r="Y157" s="156"/>
      <c r="Z157" s="192"/>
      <c r="AA157" s="91"/>
      <c r="AB157" s="91"/>
    </row>
    <row r="158" customHeight="1" spans="1:28">
      <c r="A158" s="173"/>
      <c r="B158" s="174" t="str">
        <f t="shared" si="4"/>
        <v>P20220610-000464-能环-天津天保热电-运维-维修-20201103-145105</v>
      </c>
      <c r="C158" s="175"/>
      <c r="D158" s="175" t="s">
        <v>220</v>
      </c>
      <c r="E158" s="175"/>
      <c r="F158" s="175"/>
      <c r="G158" s="175"/>
      <c r="H158" s="176" t="str">
        <f>IF(D158="","",_xlfn.XLOOKUP(D158,设置!B:B,设置!C:C))</f>
        <v>一般</v>
      </c>
      <c r="I158" s="181" t="str">
        <f t="shared" si="5"/>
        <v>能环-天津天保热电</v>
      </c>
      <c r="J158" s="181" t="str">
        <f>IF($P158="","",_xlfn.XLOOKUP($P158,设置!$G:$G,设置!H:H))</f>
        <v>运维</v>
      </c>
      <c r="K158" s="181" t="str">
        <f>IF($P158="","",_xlfn.XLOOKUP($P158,设置!$G:$G,设置!I:I))</f>
        <v>维修</v>
      </c>
      <c r="L158" s="156">
        <v>542</v>
      </c>
      <c r="M158" s="156">
        <v>241</v>
      </c>
      <c r="N158" s="152" t="s">
        <v>943</v>
      </c>
      <c r="O158" s="156" t="s">
        <v>526</v>
      </c>
      <c r="P158" s="156" t="s">
        <v>543</v>
      </c>
      <c r="Q158" s="128"/>
      <c r="R158" s="187"/>
      <c r="S158" s="128" t="s">
        <v>944</v>
      </c>
      <c r="T158" s="188">
        <v>145105</v>
      </c>
      <c r="U158" s="153">
        <v>44138</v>
      </c>
      <c r="V158" s="153">
        <v>44162</v>
      </c>
      <c r="W158" s="128" t="s">
        <v>945</v>
      </c>
      <c r="X158" s="156"/>
      <c r="Y158" s="156"/>
      <c r="Z158" s="192"/>
      <c r="AA158" s="91"/>
      <c r="AB158" s="91"/>
    </row>
    <row r="159" customHeight="1" spans="1:28">
      <c r="A159" s="173"/>
      <c r="B159" s="174" t="str">
        <f t="shared" si="4"/>
        <v>P20220610-000466-能环-创新联盟-可味美食城十八区-运维-保养-20200901-50000</v>
      </c>
      <c r="C159" s="175"/>
      <c r="D159" s="175" t="s">
        <v>220</v>
      </c>
      <c r="E159" s="175"/>
      <c r="F159" s="175"/>
      <c r="G159" s="175"/>
      <c r="H159" s="176" t="str">
        <f>IF(D159="","",_xlfn.XLOOKUP(D159,设置!B:B,设置!C:C))</f>
        <v>一般</v>
      </c>
      <c r="I159" s="181" t="str">
        <f t="shared" si="5"/>
        <v>能环-创新联盟-可味美食城十八区</v>
      </c>
      <c r="J159" s="181" t="str">
        <f>IF($P159="","",_xlfn.XLOOKUP($P159,设置!$G:$G,设置!H:H))</f>
        <v>运维</v>
      </c>
      <c r="K159" s="181" t="str">
        <f>IF($P159="","",_xlfn.XLOOKUP($P159,设置!$G:$G,设置!I:I))</f>
        <v>保养</v>
      </c>
      <c r="L159" s="156">
        <v>538</v>
      </c>
      <c r="M159" s="156">
        <v>245</v>
      </c>
      <c r="N159" s="152" t="s">
        <v>946</v>
      </c>
      <c r="O159" s="156" t="s">
        <v>526</v>
      </c>
      <c r="P159" s="156" t="s">
        <v>527</v>
      </c>
      <c r="Q159" s="128"/>
      <c r="R159" s="187"/>
      <c r="S159" s="128" t="s">
        <v>947</v>
      </c>
      <c r="T159" s="188">
        <v>50000</v>
      </c>
      <c r="U159" s="153">
        <v>44075</v>
      </c>
      <c r="V159" s="153">
        <v>44439</v>
      </c>
      <c r="W159" s="128" t="s">
        <v>948</v>
      </c>
      <c r="X159" s="156"/>
      <c r="Y159" s="156"/>
      <c r="Z159" s="192"/>
      <c r="AA159" s="91"/>
      <c r="AB159" s="91"/>
    </row>
    <row r="160" customHeight="1" spans="1:28">
      <c r="A160" s="173"/>
      <c r="B160" s="174" t="str">
        <f t="shared" si="4"/>
        <v>P20220610-000483-能环-曼海能源-立业大厦-工程-其他-20201015-280000</v>
      </c>
      <c r="C160" s="175"/>
      <c r="D160" s="175" t="s">
        <v>220</v>
      </c>
      <c r="E160" s="175"/>
      <c r="F160" s="175"/>
      <c r="G160" s="175"/>
      <c r="H160" s="176" t="str">
        <f>IF(D160="","",_xlfn.XLOOKUP(D160,设置!B:B,设置!C:C))</f>
        <v>一般</v>
      </c>
      <c r="I160" s="181" t="str">
        <f t="shared" si="5"/>
        <v>能环-曼海能源-立业大厦</v>
      </c>
      <c r="J160" s="181" t="str">
        <f>IF($P160="","",_xlfn.XLOOKUP($P160,设置!$G:$G,设置!H:H))</f>
        <v>工程</v>
      </c>
      <c r="K160" s="181" t="str">
        <f>IF($P160="","",_xlfn.XLOOKUP($P160,设置!$G:$G,设置!I:I))</f>
        <v>其他</v>
      </c>
      <c r="L160" s="156">
        <v>501</v>
      </c>
      <c r="M160" s="156">
        <v>282</v>
      </c>
      <c r="N160" s="152" t="s">
        <v>949</v>
      </c>
      <c r="O160" s="156" t="s">
        <v>531</v>
      </c>
      <c r="P160" s="156" t="s">
        <v>950</v>
      </c>
      <c r="Q160" s="128"/>
      <c r="R160" s="187"/>
      <c r="S160" s="195" t="s">
        <v>951</v>
      </c>
      <c r="T160" s="188">
        <v>280000</v>
      </c>
      <c r="U160" s="153">
        <v>44119</v>
      </c>
      <c r="V160" s="153">
        <v>44160</v>
      </c>
      <c r="W160" s="128" t="s">
        <v>952</v>
      </c>
      <c r="X160" s="156"/>
      <c r="Y160" s="156"/>
      <c r="Z160" s="156"/>
      <c r="AA160" s="91"/>
      <c r="AB160" s="91"/>
    </row>
    <row r="161" customHeight="1" spans="1:28">
      <c r="A161" s="173"/>
      <c r="B161" s="174" t="str">
        <f t="shared" si="4"/>
        <v>P20220610-000491-能环-星河商贸-富地广场-EMC-节能运营-20201115-4960000</v>
      </c>
      <c r="C161" s="175"/>
      <c r="D161" s="175" t="s">
        <v>220</v>
      </c>
      <c r="E161" s="175"/>
      <c r="F161" s="175"/>
      <c r="G161" s="175"/>
      <c r="H161" s="176" t="str">
        <f>IF(D161="","",_xlfn.XLOOKUP(D161,设置!B:B,设置!C:C))</f>
        <v>一般</v>
      </c>
      <c r="I161" s="181" t="str">
        <f t="shared" si="5"/>
        <v>能环-星河商贸-富地广场</v>
      </c>
      <c r="J161" s="181" t="str">
        <f>IF($P161="","",_xlfn.XLOOKUP($P161,设置!$G:$G,设置!H:H))</f>
        <v>EMC</v>
      </c>
      <c r="K161" s="181" t="str">
        <f>IF($P161="","",_xlfn.XLOOKUP($P161,设置!$G:$G,设置!I:I))</f>
        <v>节能运营</v>
      </c>
      <c r="L161" s="156">
        <v>639</v>
      </c>
      <c r="M161" s="156">
        <v>140</v>
      </c>
      <c r="N161" s="152" t="s">
        <v>887</v>
      </c>
      <c r="O161" s="156" t="s">
        <v>619</v>
      </c>
      <c r="P161" s="156" t="s">
        <v>532</v>
      </c>
      <c r="Q161" s="128"/>
      <c r="R161" s="187"/>
      <c r="S161" s="128" t="s">
        <v>953</v>
      </c>
      <c r="T161" s="188">
        <v>4960000</v>
      </c>
      <c r="U161" s="153">
        <v>44150</v>
      </c>
      <c r="V161" s="153">
        <v>47557</v>
      </c>
      <c r="W161" s="128" t="s">
        <v>954</v>
      </c>
      <c r="X161" s="156"/>
      <c r="Y161" s="156"/>
      <c r="Z161" s="192"/>
      <c r="AA161" s="91"/>
      <c r="AB161" s="91"/>
    </row>
    <row r="162" customHeight="1" spans="1:28">
      <c r="A162" s="173"/>
      <c r="B162" s="174" t="str">
        <f t="shared" si="4"/>
        <v>P20220610-000494-能环-第一太平戴维斯-东方梅地亚中心-EMC-节能运营-20280316-11560000</v>
      </c>
      <c r="C162" s="175"/>
      <c r="D162" s="175" t="s">
        <v>220</v>
      </c>
      <c r="E162" s="175"/>
      <c r="F162" s="175"/>
      <c r="G162" s="175"/>
      <c r="H162" s="176" t="str">
        <f>IF(D162="","",_xlfn.XLOOKUP(D162,设置!B:B,设置!C:C))</f>
        <v>一般</v>
      </c>
      <c r="I162" s="181" t="str">
        <f t="shared" si="5"/>
        <v>能环-第一太平戴维斯-东方梅地亚中心</v>
      </c>
      <c r="J162" s="181" t="str">
        <f>IF($P162="","",_xlfn.XLOOKUP($P162,设置!$G:$G,设置!H:H))</f>
        <v>EMC</v>
      </c>
      <c r="K162" s="181" t="str">
        <f>IF($P162="","",_xlfn.XLOOKUP($P162,设置!$G:$G,设置!I:I))</f>
        <v>节能运营</v>
      </c>
      <c r="L162" s="156">
        <v>497</v>
      </c>
      <c r="M162" s="156">
        <v>286</v>
      </c>
      <c r="N162" s="152" t="s">
        <v>679</v>
      </c>
      <c r="O162" s="156" t="s">
        <v>531</v>
      </c>
      <c r="P162" s="156" t="s">
        <v>532</v>
      </c>
      <c r="Q162" s="128"/>
      <c r="R162" s="187"/>
      <c r="S162" s="128" t="s">
        <v>955</v>
      </c>
      <c r="T162" s="188">
        <v>11560000</v>
      </c>
      <c r="U162" s="153">
        <v>46828</v>
      </c>
      <c r="V162" s="153">
        <v>47557</v>
      </c>
      <c r="W162" s="128" t="s">
        <v>956</v>
      </c>
      <c r="X162" s="156"/>
      <c r="Y162" s="156"/>
      <c r="Z162" s="192"/>
      <c r="AA162" s="91"/>
      <c r="AB162" s="91"/>
    </row>
    <row r="163" customHeight="1" spans="1:28">
      <c r="A163" s="173"/>
      <c r="B163" s="174" t="str">
        <f t="shared" si="4"/>
        <v>P20220610-000499-能环-中建八局-朗诗大厦-工程-安装-20200910-2857657</v>
      </c>
      <c r="C163" s="175"/>
      <c r="D163" s="175" t="s">
        <v>220</v>
      </c>
      <c r="E163" s="175"/>
      <c r="F163" s="175"/>
      <c r="G163" s="175"/>
      <c r="H163" s="176" t="str">
        <f>IF(D163="","",_xlfn.XLOOKUP(D163,设置!B:B,设置!C:C))</f>
        <v>一般</v>
      </c>
      <c r="I163" s="181" t="str">
        <f t="shared" si="5"/>
        <v>能环-中建八局-朗诗大厦</v>
      </c>
      <c r="J163" s="181" t="str">
        <f>IF($P163="","",_xlfn.XLOOKUP($P163,设置!$G:$G,设置!H:H))</f>
        <v>工程</v>
      </c>
      <c r="K163" s="181" t="str">
        <f>IF($P163="","",_xlfn.XLOOKUP($P163,设置!$G:$G,设置!I:I))</f>
        <v>安装</v>
      </c>
      <c r="L163" s="156">
        <v>496</v>
      </c>
      <c r="M163" s="156">
        <v>287</v>
      </c>
      <c r="N163" s="152" t="s">
        <v>957</v>
      </c>
      <c r="O163" s="156" t="s">
        <v>526</v>
      </c>
      <c r="P163" s="156" t="s">
        <v>659</v>
      </c>
      <c r="Q163" s="128"/>
      <c r="R163" s="187"/>
      <c r="S163" s="128" t="s">
        <v>958</v>
      </c>
      <c r="T163" s="188">
        <v>2857657</v>
      </c>
      <c r="U163" s="153">
        <v>44084</v>
      </c>
      <c r="V163" s="153">
        <v>44135</v>
      </c>
      <c r="W163" s="128" t="s">
        <v>959</v>
      </c>
      <c r="X163" s="156"/>
      <c r="Y163" s="156"/>
      <c r="Z163" s="192"/>
      <c r="AA163" s="91"/>
      <c r="AB163" s="91"/>
    </row>
    <row r="164" customHeight="1" spans="1:28">
      <c r="A164" s="173"/>
      <c r="B164" s="174" t="str">
        <f t="shared" si="4"/>
        <v>P20220610-000504-能环-宣钢-焦化厂一净化+二净化-运维-维修-20200424-349800</v>
      </c>
      <c r="C164" s="175"/>
      <c r="D164" s="175" t="s">
        <v>220</v>
      </c>
      <c r="E164" s="175"/>
      <c r="F164" s="175"/>
      <c r="G164" s="175"/>
      <c r="H164" s="176" t="str">
        <f>IF(D164="","",_xlfn.XLOOKUP(D164,设置!B:B,设置!C:C))</f>
        <v>一般</v>
      </c>
      <c r="I164" s="181" t="str">
        <f t="shared" si="5"/>
        <v>能环-宣钢-焦化厂一净化+二净化</v>
      </c>
      <c r="J164" s="181" t="str">
        <f>IF($P164="","",_xlfn.XLOOKUP($P164,设置!$G:$G,设置!H:H))</f>
        <v>运维</v>
      </c>
      <c r="K164" s="181" t="str">
        <f>IF($P164="","",_xlfn.XLOOKUP($P164,设置!$G:$G,设置!I:I))</f>
        <v>维修</v>
      </c>
      <c r="L164" s="156">
        <v>495</v>
      </c>
      <c r="M164" s="156">
        <v>288</v>
      </c>
      <c r="N164" s="152" t="s">
        <v>859</v>
      </c>
      <c r="O164" s="156" t="s">
        <v>526</v>
      </c>
      <c r="P164" s="156" t="s">
        <v>543</v>
      </c>
      <c r="Q164" s="128"/>
      <c r="R164" s="187"/>
      <c r="S164" s="128" t="s">
        <v>960</v>
      </c>
      <c r="T164" s="188">
        <v>349800</v>
      </c>
      <c r="U164" s="153">
        <v>43945</v>
      </c>
      <c r="V164" s="153">
        <v>44128</v>
      </c>
      <c r="W164" s="128" t="s">
        <v>961</v>
      </c>
      <c r="X164" s="156"/>
      <c r="Y164" s="156"/>
      <c r="Z164" s="192"/>
      <c r="AA164" s="91"/>
      <c r="AB164" s="91"/>
    </row>
    <row r="165" customHeight="1" spans="1:28">
      <c r="A165" s="173"/>
      <c r="B165" s="174" t="str">
        <f t="shared" si="4"/>
        <v>P20220610-000505-能环-江苏杨辉物业-华汇大厦-运维-零售-20200909-31000</v>
      </c>
      <c r="C165" s="175"/>
      <c r="D165" s="175" t="s">
        <v>220</v>
      </c>
      <c r="E165" s="175"/>
      <c r="F165" s="175"/>
      <c r="G165" s="175"/>
      <c r="H165" s="176" t="str">
        <f>IF(D165="","",_xlfn.XLOOKUP(D165,设置!B:B,设置!C:C))</f>
        <v>一般</v>
      </c>
      <c r="I165" s="181" t="str">
        <f t="shared" si="5"/>
        <v>能环-江苏杨辉物业-华汇大厦</v>
      </c>
      <c r="J165" s="181" t="str">
        <f>IF($P165="","",_xlfn.XLOOKUP($P165,设置!$G:$G,设置!H:H))</f>
        <v>运维</v>
      </c>
      <c r="K165" s="181" t="str">
        <f>IF($P165="","",_xlfn.XLOOKUP($P165,设置!$G:$G,设置!I:I))</f>
        <v>零售</v>
      </c>
      <c r="L165" s="156">
        <v>485</v>
      </c>
      <c r="M165" s="156">
        <v>298</v>
      </c>
      <c r="N165" s="152" t="s">
        <v>962</v>
      </c>
      <c r="O165" s="156" t="s">
        <v>531</v>
      </c>
      <c r="P165" s="156" t="s">
        <v>539</v>
      </c>
      <c r="Q165" s="128"/>
      <c r="R165" s="187"/>
      <c r="S165" s="128" t="s">
        <v>963</v>
      </c>
      <c r="T165" s="188">
        <v>31000</v>
      </c>
      <c r="U165" s="153">
        <v>44083</v>
      </c>
      <c r="V165" s="153">
        <v>44092</v>
      </c>
      <c r="W165" s="128" t="s">
        <v>964</v>
      </c>
      <c r="X165" s="156"/>
      <c r="Y165" s="156"/>
      <c r="Z165" s="192"/>
      <c r="AA165" s="91"/>
      <c r="AB165" s="91"/>
    </row>
    <row r="166" customHeight="1" spans="1:28">
      <c r="A166" s="173"/>
      <c r="B166" s="174" t="str">
        <f t="shared" si="4"/>
        <v>P20220610-000506-能环-金三环宾馆-运维-保养-20200501-46000</v>
      </c>
      <c r="C166" s="175"/>
      <c r="D166" s="175" t="s">
        <v>220</v>
      </c>
      <c r="E166" s="175"/>
      <c r="F166" s="175"/>
      <c r="G166" s="175"/>
      <c r="H166" s="176" t="str">
        <f>IF(D166="","",_xlfn.XLOOKUP(D166,设置!B:B,设置!C:C))</f>
        <v>一般</v>
      </c>
      <c r="I166" s="181" t="str">
        <f t="shared" si="5"/>
        <v>能环-金三环宾馆</v>
      </c>
      <c r="J166" s="181" t="str">
        <f>IF($P166="","",_xlfn.XLOOKUP($P166,设置!$G:$G,设置!H:H))</f>
        <v>运维</v>
      </c>
      <c r="K166" s="181" t="str">
        <f>IF($P166="","",_xlfn.XLOOKUP($P166,设置!$G:$G,设置!I:I))</f>
        <v>保养</v>
      </c>
      <c r="L166" s="156">
        <v>484</v>
      </c>
      <c r="M166" s="156">
        <v>299</v>
      </c>
      <c r="N166" s="152" t="s">
        <v>535</v>
      </c>
      <c r="O166" s="156" t="s">
        <v>531</v>
      </c>
      <c r="P166" s="156" t="s">
        <v>527</v>
      </c>
      <c r="Q166" s="128"/>
      <c r="R166" s="187"/>
      <c r="S166" s="128" t="s">
        <v>965</v>
      </c>
      <c r="T166" s="188">
        <v>46000</v>
      </c>
      <c r="U166" s="153">
        <v>43952</v>
      </c>
      <c r="V166" s="153">
        <v>44316</v>
      </c>
      <c r="W166" s="128" t="s">
        <v>966</v>
      </c>
      <c r="X166" s="156"/>
      <c r="Y166" s="156"/>
      <c r="Z166" s="192"/>
      <c r="AA166" s="91"/>
      <c r="AB166" s="91"/>
    </row>
    <row r="167" customHeight="1" spans="1:28">
      <c r="A167" s="173"/>
      <c r="B167" s="174" t="str">
        <f t="shared" si="4"/>
        <v>P20220610-000508-能环-第一太平戴维斯-宇达创意中心-EMC-制冷与供暖运营-20171115-14000000</v>
      </c>
      <c r="C167" s="175"/>
      <c r="D167" s="175" t="s">
        <v>220</v>
      </c>
      <c r="E167" s="175"/>
      <c r="F167" s="175"/>
      <c r="G167" s="175"/>
      <c r="H167" s="176" t="str">
        <f>IF(D167="","",_xlfn.XLOOKUP(D167,设置!B:B,设置!C:C))</f>
        <v>一般</v>
      </c>
      <c r="I167" s="181" t="str">
        <f t="shared" si="5"/>
        <v>能环-第一太平戴维斯-宇达创意中心</v>
      </c>
      <c r="J167" s="181" t="str">
        <f>IF($P167="","",_xlfn.XLOOKUP($P167,设置!$G:$G,设置!H:H))</f>
        <v>EMC</v>
      </c>
      <c r="K167" s="181" t="str">
        <f>IF($P167="","",_xlfn.XLOOKUP($P167,设置!$G:$G,设置!I:I))</f>
        <v>制冷与供暖运营</v>
      </c>
      <c r="L167" s="156">
        <v>98</v>
      </c>
      <c r="M167" s="156">
        <v>688</v>
      </c>
      <c r="N167" s="152" t="s">
        <v>967</v>
      </c>
      <c r="O167" s="156" t="s">
        <v>690</v>
      </c>
      <c r="P167" s="156" t="s">
        <v>596</v>
      </c>
      <c r="Q167" s="128"/>
      <c r="R167" s="187"/>
      <c r="S167" s="128" t="s">
        <v>764</v>
      </c>
      <c r="T167" s="188">
        <v>14000000</v>
      </c>
      <c r="U167" s="153">
        <v>43054</v>
      </c>
      <c r="V167" s="153">
        <v>50359</v>
      </c>
      <c r="W167" s="128" t="s">
        <v>968</v>
      </c>
      <c r="X167" s="156"/>
      <c r="Y167" s="156"/>
      <c r="Z167" s="192"/>
      <c r="AA167" s="91"/>
      <c r="AB167" s="91"/>
    </row>
    <row r="168" customHeight="1" spans="1:28">
      <c r="A168" s="173"/>
      <c r="B168" s="174" t="str">
        <f t="shared" si="4"/>
        <v>P20220610-000509-能环-京广心诺广告传媒-EMC-节能运营-20170315-1000000</v>
      </c>
      <c r="C168" s="175"/>
      <c r="D168" s="175" t="s">
        <v>220</v>
      </c>
      <c r="E168" s="175"/>
      <c r="F168" s="175"/>
      <c r="G168" s="175"/>
      <c r="H168" s="176" t="str">
        <f>IF(D168="","",_xlfn.XLOOKUP(D168,设置!B:B,设置!C:C))</f>
        <v>一般</v>
      </c>
      <c r="I168" s="181" t="str">
        <f t="shared" si="5"/>
        <v>能环-京广心诺广告传媒</v>
      </c>
      <c r="J168" s="181" t="str">
        <f>IF($P168="","",_xlfn.XLOOKUP($P168,设置!$G:$G,设置!H:H))</f>
        <v>EMC</v>
      </c>
      <c r="K168" s="181" t="str">
        <f>IF($P168="","",_xlfn.XLOOKUP($P168,设置!$G:$G,设置!I:I))</f>
        <v>节能运营</v>
      </c>
      <c r="L168" s="156">
        <v>482</v>
      </c>
      <c r="M168" s="156">
        <v>301</v>
      </c>
      <c r="N168" s="152" t="s">
        <v>969</v>
      </c>
      <c r="O168" s="156" t="s">
        <v>526</v>
      </c>
      <c r="P168" s="156" t="s">
        <v>532</v>
      </c>
      <c r="Q168" s="128"/>
      <c r="R168" s="187"/>
      <c r="S168" s="128" t="s">
        <v>970</v>
      </c>
      <c r="T168" s="188">
        <v>1000000</v>
      </c>
      <c r="U168" s="153">
        <v>42809</v>
      </c>
      <c r="V168" s="153">
        <v>46460</v>
      </c>
      <c r="W168" s="128" t="s">
        <v>971</v>
      </c>
      <c r="X168" s="156"/>
      <c r="Y168" s="156"/>
      <c r="Z168" s="192"/>
      <c r="AA168" s="91"/>
      <c r="AB168" s="91"/>
    </row>
    <row r="169" customHeight="1" spans="1:28">
      <c r="A169" s="173"/>
      <c r="B169" s="174" t="str">
        <f t="shared" si="4"/>
        <v>P20220610-000510-能环-江苏杨辉物业-华汇大厦-运维-保养-20200828-1200</v>
      </c>
      <c r="C169" s="175"/>
      <c r="D169" s="175" t="s">
        <v>220</v>
      </c>
      <c r="E169" s="175"/>
      <c r="F169" s="175"/>
      <c r="G169" s="175"/>
      <c r="H169" s="176" t="str">
        <f>IF(D169="","",_xlfn.XLOOKUP(D169,设置!B:B,设置!C:C))</f>
        <v>一般</v>
      </c>
      <c r="I169" s="181" t="str">
        <f t="shared" si="5"/>
        <v>能环-江苏杨辉物业-华汇大厦</v>
      </c>
      <c r="J169" s="181" t="str">
        <f>IF($P169="","",_xlfn.XLOOKUP($P169,设置!$G:$G,设置!H:H))</f>
        <v>运维</v>
      </c>
      <c r="K169" s="181" t="str">
        <f>IF($P169="","",_xlfn.XLOOKUP($P169,设置!$G:$G,设置!I:I))</f>
        <v>保养</v>
      </c>
      <c r="L169" s="156">
        <v>481</v>
      </c>
      <c r="M169" s="156">
        <v>302</v>
      </c>
      <c r="N169" s="152" t="s">
        <v>962</v>
      </c>
      <c r="O169" s="156" t="s">
        <v>526</v>
      </c>
      <c r="P169" s="156" t="s">
        <v>527</v>
      </c>
      <c r="Q169" s="128"/>
      <c r="R169" s="187"/>
      <c r="S169" s="128" t="s">
        <v>972</v>
      </c>
      <c r="T169" s="188">
        <v>1200</v>
      </c>
      <c r="U169" s="153">
        <v>44071</v>
      </c>
      <c r="V169" s="153">
        <v>44071</v>
      </c>
      <c r="W169" s="128" t="s">
        <v>973</v>
      </c>
      <c r="X169" s="156"/>
      <c r="Y169" s="156"/>
      <c r="Z169" s="192"/>
      <c r="AA169" s="91"/>
      <c r="AB169" s="91"/>
    </row>
    <row r="170" customHeight="1" spans="1:28">
      <c r="A170" s="173"/>
      <c r="B170" s="174" t="str">
        <f t="shared" si="4"/>
        <v>P20220610-000511-能环-天津劝宝超市-劝宝购物广场-EMC-节能运营-20220101-42077.3</v>
      </c>
      <c r="C170" s="175"/>
      <c r="D170" s="175" t="s">
        <v>220</v>
      </c>
      <c r="E170" s="175"/>
      <c r="F170" s="175"/>
      <c r="G170" s="175"/>
      <c r="H170" s="176" t="str">
        <f>IF(D170="","",_xlfn.XLOOKUP(D170,设置!B:B,设置!C:C))</f>
        <v>一般</v>
      </c>
      <c r="I170" s="181" t="str">
        <f t="shared" si="5"/>
        <v>能环-天津劝宝超市-劝宝购物广场</v>
      </c>
      <c r="J170" s="181" t="str">
        <f>IF($P170="","",_xlfn.XLOOKUP($P170,设置!$G:$G,设置!H:H))</f>
        <v>EMC</v>
      </c>
      <c r="K170" s="181" t="str">
        <f>IF($P170="","",_xlfn.XLOOKUP($P170,设置!$G:$G,设置!I:I))</f>
        <v>节能运营</v>
      </c>
      <c r="L170" s="156">
        <v>624</v>
      </c>
      <c r="M170" s="156">
        <v>155</v>
      </c>
      <c r="N170" s="152" t="s">
        <v>974</v>
      </c>
      <c r="O170" s="156" t="s">
        <v>975</v>
      </c>
      <c r="P170" s="156" t="s">
        <v>532</v>
      </c>
      <c r="Q170" s="128"/>
      <c r="R170" s="187"/>
      <c r="S170" s="128" t="s">
        <v>976</v>
      </c>
      <c r="T170" s="188">
        <v>42077.3</v>
      </c>
      <c r="U170" s="153">
        <v>44562</v>
      </c>
      <c r="V170" s="153">
        <v>44926</v>
      </c>
      <c r="W170" s="128" t="s">
        <v>977</v>
      </c>
      <c r="X170" s="156"/>
      <c r="Y170" s="156"/>
      <c r="Z170" s="192"/>
      <c r="AA170" s="91"/>
      <c r="AB170" s="91"/>
    </row>
    <row r="171" customHeight="1" spans="1:28">
      <c r="A171" s="173"/>
      <c r="B171" s="174" t="str">
        <f t="shared" si="4"/>
        <v>P20220610-000514-能环-江苏杨辉物业-华汇大厦-运维-保养-20200828-8000</v>
      </c>
      <c r="C171" s="175"/>
      <c r="D171" s="175" t="s">
        <v>220</v>
      </c>
      <c r="E171" s="175"/>
      <c r="F171" s="175"/>
      <c r="G171" s="175"/>
      <c r="H171" s="176" t="str">
        <f>IF(D171="","",_xlfn.XLOOKUP(D171,设置!B:B,设置!C:C))</f>
        <v>一般</v>
      </c>
      <c r="I171" s="181" t="str">
        <f t="shared" si="5"/>
        <v>能环-江苏杨辉物业-华汇大厦</v>
      </c>
      <c r="J171" s="181" t="str">
        <f>IF($P171="","",_xlfn.XLOOKUP($P171,设置!$G:$G,设置!H:H))</f>
        <v>运维</v>
      </c>
      <c r="K171" s="181" t="str">
        <f>IF($P171="","",_xlfn.XLOOKUP($P171,设置!$G:$G,设置!I:I))</f>
        <v>保养</v>
      </c>
      <c r="L171" s="156">
        <v>476</v>
      </c>
      <c r="M171" s="156">
        <v>307</v>
      </c>
      <c r="N171" s="152" t="s">
        <v>962</v>
      </c>
      <c r="O171" s="156" t="s">
        <v>531</v>
      </c>
      <c r="P171" s="156" t="s">
        <v>527</v>
      </c>
      <c r="Q171" s="128"/>
      <c r="R171" s="187"/>
      <c r="S171" s="128" t="s">
        <v>978</v>
      </c>
      <c r="T171" s="188">
        <v>8000</v>
      </c>
      <c r="U171" s="153">
        <v>44071</v>
      </c>
      <c r="V171" s="153">
        <v>44073</v>
      </c>
      <c r="W171" s="128" t="s">
        <v>979</v>
      </c>
      <c r="X171" s="156"/>
      <c r="Y171" s="156"/>
      <c r="Z171" s="192"/>
      <c r="AA171" s="91"/>
      <c r="AB171" s="91"/>
    </row>
    <row r="172" customHeight="1" spans="1:28">
      <c r="A172" s="173"/>
      <c r="B172" s="174" t="str">
        <f t="shared" si="4"/>
        <v>P20220610-000517-能环-第一太平戴维斯-东方梅地亚中心-EMC-制冷与供暖运营-20170520-63580000</v>
      </c>
      <c r="C172" s="175"/>
      <c r="D172" s="175" t="s">
        <v>220</v>
      </c>
      <c r="E172" s="175"/>
      <c r="F172" s="175"/>
      <c r="G172" s="175"/>
      <c r="H172" s="176" t="str">
        <f>IF(D172="","",_xlfn.XLOOKUP(D172,设置!B:B,设置!C:C))</f>
        <v>一般</v>
      </c>
      <c r="I172" s="181" t="str">
        <f t="shared" si="5"/>
        <v>能环-第一太平戴维斯-东方梅地亚中心</v>
      </c>
      <c r="J172" s="181" t="str">
        <f>IF($P172="","",_xlfn.XLOOKUP($P172,设置!$G:$G,设置!H:H))</f>
        <v>EMC</v>
      </c>
      <c r="K172" s="181" t="str">
        <f>IF($P172="","",_xlfn.XLOOKUP($P172,设置!$G:$G,设置!I:I))</f>
        <v>制冷与供暖运营</v>
      </c>
      <c r="L172" s="156">
        <v>593</v>
      </c>
      <c r="M172" s="156">
        <v>186</v>
      </c>
      <c r="N172" s="152" t="s">
        <v>679</v>
      </c>
      <c r="O172" s="156" t="s">
        <v>531</v>
      </c>
      <c r="P172" s="156" t="s">
        <v>596</v>
      </c>
      <c r="Q172" s="128"/>
      <c r="R172" s="187"/>
      <c r="S172" s="128" t="s">
        <v>764</v>
      </c>
      <c r="T172" s="188">
        <v>63580000</v>
      </c>
      <c r="U172" s="153">
        <v>42875</v>
      </c>
      <c r="V172" s="153">
        <v>46893</v>
      </c>
      <c r="W172" s="128" t="s">
        <v>980</v>
      </c>
      <c r="X172" s="156"/>
      <c r="Y172" s="156"/>
      <c r="Z172" s="192"/>
      <c r="AA172" s="91"/>
      <c r="AB172" s="91"/>
    </row>
    <row r="173" customHeight="1" spans="1:28">
      <c r="A173" s="173"/>
      <c r="B173" s="174" t="str">
        <f t="shared" si="4"/>
        <v>P20220610-000521-能环-天津怡湾酒店有限公司-运维-零售-20200813-3500</v>
      </c>
      <c r="C173" s="175"/>
      <c r="D173" s="175" t="s">
        <v>220</v>
      </c>
      <c r="E173" s="175"/>
      <c r="F173" s="175"/>
      <c r="G173" s="175"/>
      <c r="H173" s="176" t="str">
        <f>IF(D173="","",_xlfn.XLOOKUP(D173,设置!B:B,设置!C:C))</f>
        <v>一般</v>
      </c>
      <c r="I173" s="181" t="str">
        <f t="shared" si="5"/>
        <v>能环-天津怡湾酒店有限公司</v>
      </c>
      <c r="J173" s="181" t="str">
        <f>IF($P173="","",_xlfn.XLOOKUP($P173,设置!$G:$G,设置!H:H))</f>
        <v>运维</v>
      </c>
      <c r="K173" s="181" t="str">
        <f>IF($P173="","",_xlfn.XLOOKUP($P173,设置!$G:$G,设置!I:I))</f>
        <v>零售</v>
      </c>
      <c r="L173" s="156">
        <v>475</v>
      </c>
      <c r="M173" s="156">
        <v>308</v>
      </c>
      <c r="N173" s="152" t="s">
        <v>981</v>
      </c>
      <c r="O173" s="156" t="s">
        <v>553</v>
      </c>
      <c r="P173" s="156" t="s">
        <v>539</v>
      </c>
      <c r="Q173" s="128"/>
      <c r="R173" s="187"/>
      <c r="S173" s="128" t="s">
        <v>982</v>
      </c>
      <c r="T173" s="188">
        <v>3500</v>
      </c>
      <c r="U173" s="153">
        <v>44056</v>
      </c>
      <c r="V173" s="153">
        <v>44057</v>
      </c>
      <c r="W173" s="128" t="s">
        <v>983</v>
      </c>
      <c r="X173" s="156"/>
      <c r="Y173" s="156"/>
      <c r="Z173" s="192"/>
      <c r="AA173" s="91"/>
      <c r="AB173" s="91"/>
    </row>
    <row r="174" customHeight="1" spans="1:28">
      <c r="A174" s="173"/>
      <c r="B174" s="174" t="str">
        <f t="shared" si="4"/>
        <v>P20220610-000522-能环-北京融昆-鼎昆大厦-工程-安装-20200815-1156653.2</v>
      </c>
      <c r="C174" s="175"/>
      <c r="D174" s="175" t="s">
        <v>220</v>
      </c>
      <c r="E174" s="175"/>
      <c r="F174" s="175"/>
      <c r="G174" s="175"/>
      <c r="H174" s="176" t="str">
        <f>IF(D174="","",_xlfn.XLOOKUP(D174,设置!B:B,设置!C:C))</f>
        <v>一般</v>
      </c>
      <c r="I174" s="181" t="str">
        <f t="shared" si="5"/>
        <v>能环-北京融昆-鼎昆大厦</v>
      </c>
      <c r="J174" s="181" t="str">
        <f>IF($P174="","",_xlfn.XLOOKUP($P174,设置!$G:$G,设置!H:H))</f>
        <v>工程</v>
      </c>
      <c r="K174" s="181" t="str">
        <f>IF($P174="","",_xlfn.XLOOKUP($P174,设置!$G:$G,设置!I:I))</f>
        <v>安装</v>
      </c>
      <c r="L174" s="156">
        <v>470</v>
      </c>
      <c r="M174" s="156">
        <v>313</v>
      </c>
      <c r="N174" s="152" t="s">
        <v>984</v>
      </c>
      <c r="O174" s="156" t="s">
        <v>531</v>
      </c>
      <c r="P174" s="156" t="s">
        <v>659</v>
      </c>
      <c r="Q174" s="128"/>
      <c r="R174" s="187"/>
      <c r="S174" s="128" t="s">
        <v>985</v>
      </c>
      <c r="T174" s="188">
        <v>1156653.2</v>
      </c>
      <c r="U174" s="153">
        <v>44058</v>
      </c>
      <c r="V174" s="153">
        <v>44145</v>
      </c>
      <c r="W174" s="128" t="s">
        <v>986</v>
      </c>
      <c r="X174" s="156"/>
      <c r="Y174" s="156"/>
      <c r="Z174" s="192"/>
      <c r="AA174" s="91"/>
      <c r="AB174" s="91"/>
    </row>
    <row r="175" customHeight="1" spans="1:28">
      <c r="A175" s="173"/>
      <c r="B175" s="174" t="str">
        <f t="shared" si="4"/>
        <v>P20220610-000526-能环-同方科迅-通惠大厦-运维-保养-20200801-16000</v>
      </c>
      <c r="C175" s="175"/>
      <c r="D175" s="175" t="s">
        <v>220</v>
      </c>
      <c r="E175" s="175"/>
      <c r="F175" s="175"/>
      <c r="G175" s="175"/>
      <c r="H175" s="176" t="str">
        <f>IF(D175="","",_xlfn.XLOOKUP(D175,设置!B:B,设置!C:C))</f>
        <v>一般</v>
      </c>
      <c r="I175" s="181" t="str">
        <f t="shared" si="5"/>
        <v>能环-同方科迅-通惠大厦</v>
      </c>
      <c r="J175" s="181" t="str">
        <f>IF($P175="","",_xlfn.XLOOKUP($P175,设置!$G:$G,设置!H:H))</f>
        <v>运维</v>
      </c>
      <c r="K175" s="181" t="str">
        <f>IF($P175="","",_xlfn.XLOOKUP($P175,设置!$G:$G,设置!I:I))</f>
        <v>保养</v>
      </c>
      <c r="L175" s="156">
        <v>462</v>
      </c>
      <c r="M175" s="156">
        <v>321</v>
      </c>
      <c r="N175" s="152" t="s">
        <v>710</v>
      </c>
      <c r="O175" s="156" t="s">
        <v>531</v>
      </c>
      <c r="P175" s="156" t="s">
        <v>527</v>
      </c>
      <c r="Q175" s="128"/>
      <c r="R175" s="187"/>
      <c r="S175" s="128" t="s">
        <v>987</v>
      </c>
      <c r="T175" s="188">
        <v>16000</v>
      </c>
      <c r="U175" s="153">
        <v>44044</v>
      </c>
      <c r="V175" s="153">
        <v>44408</v>
      </c>
      <c r="W175" s="128" t="s">
        <v>988</v>
      </c>
      <c r="X175" s="156"/>
      <c r="Y175" s="156"/>
      <c r="Z175" s="192"/>
      <c r="AA175" s="91"/>
      <c r="AB175" s="91"/>
    </row>
    <row r="176" customHeight="1" spans="1:28">
      <c r="A176" s="173"/>
      <c r="B176" s="174" t="str">
        <f t="shared" si="4"/>
        <v>P20220610-000527-能环-同方科迅-通惠大厦-运维-保养-20190801-16000</v>
      </c>
      <c r="C176" s="175"/>
      <c r="D176" s="175" t="s">
        <v>220</v>
      </c>
      <c r="E176" s="175"/>
      <c r="F176" s="175"/>
      <c r="G176" s="175"/>
      <c r="H176" s="176" t="str">
        <f>IF(D176="","",_xlfn.XLOOKUP(D176,设置!B:B,设置!C:C))</f>
        <v>一般</v>
      </c>
      <c r="I176" s="181" t="str">
        <f t="shared" si="5"/>
        <v>能环-同方科迅-通惠大厦</v>
      </c>
      <c r="J176" s="181" t="str">
        <f>IF($P176="","",_xlfn.XLOOKUP($P176,设置!$G:$G,设置!H:H))</f>
        <v>运维</v>
      </c>
      <c r="K176" s="181" t="str">
        <f>IF($P176="","",_xlfn.XLOOKUP($P176,设置!$G:$G,设置!I:I))</f>
        <v>保养</v>
      </c>
      <c r="L176" s="156">
        <v>461</v>
      </c>
      <c r="M176" s="156">
        <v>322</v>
      </c>
      <c r="N176" s="152" t="s">
        <v>710</v>
      </c>
      <c r="O176" s="156" t="s">
        <v>531</v>
      </c>
      <c r="P176" s="156" t="s">
        <v>527</v>
      </c>
      <c r="Q176" s="128"/>
      <c r="R176" s="187"/>
      <c r="S176" s="128" t="s">
        <v>989</v>
      </c>
      <c r="T176" s="188">
        <v>16000</v>
      </c>
      <c r="U176" s="153">
        <v>43678</v>
      </c>
      <c r="V176" s="153">
        <v>44043</v>
      </c>
      <c r="W176" s="128" t="s">
        <v>990</v>
      </c>
      <c r="X176" s="156"/>
      <c r="Y176" s="156"/>
      <c r="Z176" s="192"/>
      <c r="AA176" s="91"/>
      <c r="AB176" s="91"/>
    </row>
    <row r="177" customHeight="1" spans="1:28">
      <c r="A177" s="173"/>
      <c r="B177" s="174" t="str">
        <f t="shared" si="4"/>
        <v>P20220610-000528-能环-同方科迅-国粹苑-运维-保养-20190615-30000</v>
      </c>
      <c r="C177" s="175"/>
      <c r="D177" s="175" t="s">
        <v>220</v>
      </c>
      <c r="E177" s="175"/>
      <c r="F177" s="175"/>
      <c r="G177" s="175"/>
      <c r="H177" s="176" t="str">
        <f>IF(D177="","",_xlfn.XLOOKUP(D177,设置!B:B,设置!C:C))</f>
        <v>一般</v>
      </c>
      <c r="I177" s="181" t="str">
        <f t="shared" si="5"/>
        <v>能环-同方科迅-国粹苑</v>
      </c>
      <c r="J177" s="181" t="str">
        <f>IF($P177="","",_xlfn.XLOOKUP($P177,设置!$G:$G,设置!H:H))</f>
        <v>运维</v>
      </c>
      <c r="K177" s="181" t="str">
        <f>IF($P177="","",_xlfn.XLOOKUP($P177,设置!$G:$G,设置!I:I))</f>
        <v>保养</v>
      </c>
      <c r="L177" s="156">
        <v>460</v>
      </c>
      <c r="M177" s="156">
        <v>323</v>
      </c>
      <c r="N177" s="152" t="s">
        <v>707</v>
      </c>
      <c r="O177" s="156" t="s">
        <v>526</v>
      </c>
      <c r="P177" s="156" t="s">
        <v>527</v>
      </c>
      <c r="Q177" s="128"/>
      <c r="R177" s="187"/>
      <c r="S177" s="128" t="s">
        <v>991</v>
      </c>
      <c r="T177" s="188">
        <v>30000</v>
      </c>
      <c r="U177" s="153">
        <v>43631</v>
      </c>
      <c r="V177" s="153">
        <v>43996</v>
      </c>
      <c r="W177" s="128" t="s">
        <v>992</v>
      </c>
      <c r="X177" s="156"/>
      <c r="Y177" s="156"/>
      <c r="Z177" s="156"/>
      <c r="AA177" s="91"/>
      <c r="AB177" s="91"/>
    </row>
    <row r="178" customHeight="1" spans="1:28">
      <c r="A178" s="173"/>
      <c r="B178" s="174" t="str">
        <f t="shared" si="4"/>
        <v>P20220610-000530-能环-同方科迅-国粹苑-运维-保养-20200615-30000</v>
      </c>
      <c r="C178" s="175"/>
      <c r="D178" s="175" t="s">
        <v>220</v>
      </c>
      <c r="E178" s="175"/>
      <c r="F178" s="175"/>
      <c r="G178" s="175"/>
      <c r="H178" s="176" t="str">
        <f>IF(D178="","",_xlfn.XLOOKUP(D178,设置!B:B,设置!C:C))</f>
        <v>一般</v>
      </c>
      <c r="I178" s="181" t="str">
        <f t="shared" si="5"/>
        <v>能环-同方科迅-国粹苑</v>
      </c>
      <c r="J178" s="181" t="str">
        <f>IF($P178="","",_xlfn.XLOOKUP($P178,设置!$G:$G,设置!H:H))</f>
        <v>运维</v>
      </c>
      <c r="K178" s="181" t="str">
        <f>IF($P178="","",_xlfn.XLOOKUP($P178,设置!$G:$G,设置!I:I))</f>
        <v>保养</v>
      </c>
      <c r="L178" s="156">
        <v>459</v>
      </c>
      <c r="M178" s="156">
        <v>324</v>
      </c>
      <c r="N178" s="152" t="s">
        <v>707</v>
      </c>
      <c r="O178" s="156" t="s">
        <v>531</v>
      </c>
      <c r="P178" s="156" t="s">
        <v>527</v>
      </c>
      <c r="Q178" s="128"/>
      <c r="R178" s="187"/>
      <c r="S178" s="128" t="s">
        <v>993</v>
      </c>
      <c r="T178" s="188">
        <v>30000</v>
      </c>
      <c r="U178" s="153">
        <v>43997</v>
      </c>
      <c r="V178" s="153">
        <v>44361</v>
      </c>
      <c r="W178" s="128" t="s">
        <v>994</v>
      </c>
      <c r="X178" s="156"/>
      <c r="Y178" s="156"/>
      <c r="Z178" s="192"/>
      <c r="AA178" s="91"/>
      <c r="AB178" s="91"/>
    </row>
    <row r="179" customHeight="1" spans="1:28">
      <c r="A179" s="173"/>
      <c r="B179" s="174" t="str">
        <f t="shared" si="4"/>
        <v>P20220610-000541-能环-创新联盟-可味美食城十八区-运维-维修-20200723-43000</v>
      </c>
      <c r="C179" s="175"/>
      <c r="D179" s="175" t="s">
        <v>220</v>
      </c>
      <c r="E179" s="175"/>
      <c r="F179" s="175"/>
      <c r="G179" s="175"/>
      <c r="H179" s="176" t="str">
        <f>IF(D179="","",_xlfn.XLOOKUP(D179,设置!B:B,设置!C:C))</f>
        <v>一般</v>
      </c>
      <c r="I179" s="181" t="str">
        <f t="shared" si="5"/>
        <v>能环-创新联盟-可味美食城十八区</v>
      </c>
      <c r="J179" s="181" t="str">
        <f>IF($P179="","",_xlfn.XLOOKUP($P179,设置!$G:$G,设置!H:H))</f>
        <v>运维</v>
      </c>
      <c r="K179" s="181" t="str">
        <f>IF($P179="","",_xlfn.XLOOKUP($P179,设置!$G:$G,设置!I:I))</f>
        <v>维修</v>
      </c>
      <c r="L179" s="156">
        <v>455</v>
      </c>
      <c r="M179" s="156">
        <v>328</v>
      </c>
      <c r="N179" s="152" t="s">
        <v>946</v>
      </c>
      <c r="O179" s="156" t="s">
        <v>526</v>
      </c>
      <c r="P179" s="156" t="s">
        <v>543</v>
      </c>
      <c r="Q179" s="128"/>
      <c r="R179" s="187"/>
      <c r="S179" s="128" t="s">
        <v>995</v>
      </c>
      <c r="T179" s="188">
        <v>43000</v>
      </c>
      <c r="U179" s="153">
        <v>44035</v>
      </c>
      <c r="V179" s="153">
        <v>44066</v>
      </c>
      <c r="W179" s="128" t="s">
        <v>996</v>
      </c>
      <c r="X179" s="156"/>
      <c r="Y179" s="156"/>
      <c r="Z179" s="192"/>
      <c r="AA179" s="91"/>
      <c r="AB179" s="91"/>
    </row>
    <row r="180" customHeight="1" spans="1:28">
      <c r="A180" s="173"/>
      <c r="B180" s="174" t="str">
        <f t="shared" si="4"/>
        <v>P20220610-000542-能环-邢台钢铁-运维-维修-20190325-342700</v>
      </c>
      <c r="C180" s="175"/>
      <c r="D180" s="175" t="s">
        <v>220</v>
      </c>
      <c r="E180" s="175"/>
      <c r="F180" s="175"/>
      <c r="G180" s="175"/>
      <c r="H180" s="176" t="str">
        <f>IF(D180="","",_xlfn.XLOOKUP(D180,设置!B:B,设置!C:C))</f>
        <v>一般</v>
      </c>
      <c r="I180" s="181" t="str">
        <f t="shared" si="5"/>
        <v>能环-邢台钢铁</v>
      </c>
      <c r="J180" s="181" t="str">
        <f>IF($P180="","",_xlfn.XLOOKUP($P180,设置!$G:$G,设置!H:H))</f>
        <v>运维</v>
      </c>
      <c r="K180" s="181" t="str">
        <f>IF($P180="","",_xlfn.XLOOKUP($P180,设置!$G:$G,设置!I:I))</f>
        <v>维修</v>
      </c>
      <c r="L180" s="156">
        <v>451</v>
      </c>
      <c r="M180" s="156">
        <v>332</v>
      </c>
      <c r="N180" s="152" t="s">
        <v>997</v>
      </c>
      <c r="O180" s="156" t="s">
        <v>526</v>
      </c>
      <c r="P180" s="156" t="s">
        <v>543</v>
      </c>
      <c r="Q180" s="128"/>
      <c r="R180" s="187"/>
      <c r="S180" s="128" t="s">
        <v>998</v>
      </c>
      <c r="T180" s="188">
        <v>342700</v>
      </c>
      <c r="U180" s="153">
        <v>43549</v>
      </c>
      <c r="V180" s="153">
        <v>43581</v>
      </c>
      <c r="W180" s="128" t="s">
        <v>999</v>
      </c>
      <c r="X180" s="156"/>
      <c r="Y180" s="156"/>
      <c r="Z180" s="192"/>
      <c r="AA180" s="91"/>
      <c r="AB180" s="91"/>
    </row>
    <row r="181" customHeight="1" spans="1:28">
      <c r="A181" s="173"/>
      <c r="B181" s="174" t="str">
        <f t="shared" si="4"/>
        <v>P20220610-000544-能环-朝阳规划艺术馆-运维-保养-20200715-304000</v>
      </c>
      <c r="C181" s="175"/>
      <c r="D181" s="175" t="s">
        <v>220</v>
      </c>
      <c r="E181" s="175"/>
      <c r="F181" s="175"/>
      <c r="G181" s="175"/>
      <c r="H181" s="176" t="str">
        <f>IF(D181="","",_xlfn.XLOOKUP(D181,设置!B:B,设置!C:C))</f>
        <v>一般</v>
      </c>
      <c r="I181" s="181" t="str">
        <f t="shared" si="5"/>
        <v>能环-朝阳规划艺术馆</v>
      </c>
      <c r="J181" s="181" t="str">
        <f>IF($P181="","",_xlfn.XLOOKUP($P181,设置!$G:$G,设置!H:H))</f>
        <v>运维</v>
      </c>
      <c r="K181" s="181" t="str">
        <f>IF($P181="","",_xlfn.XLOOKUP($P181,设置!$G:$G,设置!I:I))</f>
        <v>保养</v>
      </c>
      <c r="L181" s="156">
        <v>449</v>
      </c>
      <c r="M181" s="156">
        <v>334</v>
      </c>
      <c r="N181" s="152" t="s">
        <v>1000</v>
      </c>
      <c r="O181" s="156" t="s">
        <v>553</v>
      </c>
      <c r="P181" s="156" t="s">
        <v>527</v>
      </c>
      <c r="Q181" s="128"/>
      <c r="R181" s="187"/>
      <c r="S181" s="128" t="s">
        <v>1001</v>
      </c>
      <c r="T181" s="188">
        <v>304000</v>
      </c>
      <c r="U181" s="153">
        <v>44027</v>
      </c>
      <c r="V181" s="153">
        <v>44756</v>
      </c>
      <c r="W181" s="128" t="s">
        <v>1002</v>
      </c>
      <c r="X181" s="156"/>
      <c r="Y181" s="156"/>
      <c r="Z181" s="192"/>
      <c r="AA181" s="91"/>
      <c r="AB181" s="91"/>
    </row>
    <row r="182" customHeight="1" spans="1:28">
      <c r="A182" s="173"/>
      <c r="B182" s="174" t="str">
        <f t="shared" si="4"/>
        <v>P20220610-000559-能环-瑞成盛达-华亨大厦-运维-零售-20191206-8600</v>
      </c>
      <c r="C182" s="175"/>
      <c r="D182" s="175" t="s">
        <v>220</v>
      </c>
      <c r="E182" s="175"/>
      <c r="F182" s="175"/>
      <c r="G182" s="175"/>
      <c r="H182" s="176" t="str">
        <f>IF(D182="","",_xlfn.XLOOKUP(D182,设置!B:B,设置!C:C))</f>
        <v>一般</v>
      </c>
      <c r="I182" s="181" t="str">
        <f t="shared" si="5"/>
        <v>能环-瑞成盛达-华亨大厦</v>
      </c>
      <c r="J182" s="181" t="str">
        <f>IF($P182="","",_xlfn.XLOOKUP($P182,设置!$G:$G,设置!H:H))</f>
        <v>运维</v>
      </c>
      <c r="K182" s="181" t="str">
        <f>IF($P182="","",_xlfn.XLOOKUP($P182,设置!$G:$G,设置!I:I))</f>
        <v>零售</v>
      </c>
      <c r="L182" s="156">
        <v>447</v>
      </c>
      <c r="M182" s="156">
        <v>336</v>
      </c>
      <c r="N182" s="152" t="s">
        <v>1003</v>
      </c>
      <c r="O182" s="156" t="s">
        <v>531</v>
      </c>
      <c r="P182" s="156" t="s">
        <v>539</v>
      </c>
      <c r="Q182" s="128"/>
      <c r="R182" s="187"/>
      <c r="S182" s="128" t="s">
        <v>1004</v>
      </c>
      <c r="T182" s="188">
        <v>8600</v>
      </c>
      <c r="U182" s="153">
        <v>43805</v>
      </c>
      <c r="V182" s="153">
        <v>43814</v>
      </c>
      <c r="W182" s="128" t="s">
        <v>1005</v>
      </c>
      <c r="X182" s="156"/>
      <c r="Y182" s="156"/>
      <c r="Z182" s="192"/>
      <c r="AA182" s="91"/>
      <c r="AB182" s="91"/>
    </row>
    <row r="183" customHeight="1" spans="1:28">
      <c r="A183" s="173"/>
      <c r="B183" s="174" t="str">
        <f t="shared" si="4"/>
        <v>P20220610-000562-能环-遵化国际饭店-运维-维修-20200525-20500</v>
      </c>
      <c r="C183" s="175"/>
      <c r="D183" s="175" t="s">
        <v>220</v>
      </c>
      <c r="E183" s="175"/>
      <c r="F183" s="175"/>
      <c r="G183" s="175"/>
      <c r="H183" s="176" t="str">
        <f>IF(D183="","",_xlfn.XLOOKUP(D183,设置!B:B,设置!C:C))</f>
        <v>一般</v>
      </c>
      <c r="I183" s="181" t="str">
        <f t="shared" si="5"/>
        <v>能环-遵化国际饭店</v>
      </c>
      <c r="J183" s="181" t="str">
        <f>IF($P183="","",_xlfn.XLOOKUP($P183,设置!$G:$G,设置!H:H))</f>
        <v>运维</v>
      </c>
      <c r="K183" s="181" t="str">
        <f>IF($P183="","",_xlfn.XLOOKUP($P183,设置!$G:$G,设置!I:I))</f>
        <v>维修</v>
      </c>
      <c r="L183" s="156">
        <v>446</v>
      </c>
      <c r="M183" s="156">
        <v>337</v>
      </c>
      <c r="N183" s="152" t="s">
        <v>1006</v>
      </c>
      <c r="O183" s="156" t="s">
        <v>526</v>
      </c>
      <c r="P183" s="156" t="s">
        <v>543</v>
      </c>
      <c r="Q183" s="128"/>
      <c r="R183" s="187"/>
      <c r="S183" s="128" t="s">
        <v>1007</v>
      </c>
      <c r="T183" s="188">
        <v>20500</v>
      </c>
      <c r="U183" s="153">
        <v>43976</v>
      </c>
      <c r="V183" s="153">
        <v>43997</v>
      </c>
      <c r="W183" s="128" t="s">
        <v>1008</v>
      </c>
      <c r="X183" s="156"/>
      <c r="Y183" s="156"/>
      <c r="Z183" s="192"/>
      <c r="AA183" s="91"/>
      <c r="AB183" s="91"/>
    </row>
    <row r="184" customHeight="1" spans="1:28">
      <c r="A184" s="173"/>
      <c r="B184" s="174" t="str">
        <f t="shared" si="4"/>
        <v>P20220610-000563-能环-中汇博泰（北京）-运维-保养-20200515-14000</v>
      </c>
      <c r="C184" s="175"/>
      <c r="D184" s="175" t="s">
        <v>220</v>
      </c>
      <c r="E184" s="175"/>
      <c r="F184" s="175"/>
      <c r="G184" s="175"/>
      <c r="H184" s="176" t="str">
        <f>IF(D184="","",_xlfn.XLOOKUP(D184,设置!B:B,设置!C:C))</f>
        <v>一般</v>
      </c>
      <c r="I184" s="181" t="str">
        <f t="shared" si="5"/>
        <v>能环-中汇博泰（北京）</v>
      </c>
      <c r="J184" s="181" t="str">
        <f>IF($P184="","",_xlfn.XLOOKUP($P184,设置!$G:$G,设置!H:H))</f>
        <v>运维</v>
      </c>
      <c r="K184" s="181" t="str">
        <f>IF($P184="","",_xlfn.XLOOKUP($P184,设置!$G:$G,设置!I:I))</f>
        <v>保养</v>
      </c>
      <c r="L184" s="156">
        <v>442</v>
      </c>
      <c r="M184" s="156">
        <v>341</v>
      </c>
      <c r="N184" s="152" t="s">
        <v>916</v>
      </c>
      <c r="O184" s="156" t="s">
        <v>1009</v>
      </c>
      <c r="P184" s="156" t="s">
        <v>527</v>
      </c>
      <c r="Q184" s="128"/>
      <c r="R184" s="187"/>
      <c r="S184" s="128" t="s">
        <v>1010</v>
      </c>
      <c r="T184" s="188">
        <v>14000</v>
      </c>
      <c r="U184" s="153">
        <v>43966</v>
      </c>
      <c r="V184" s="153">
        <v>44119</v>
      </c>
      <c r="W184" s="128" t="s">
        <v>1011</v>
      </c>
      <c r="X184" s="156"/>
      <c r="Y184" s="156"/>
      <c r="Z184" s="192"/>
      <c r="AA184" s="91"/>
      <c r="AB184" s="91"/>
    </row>
    <row r="185" customHeight="1" spans="1:28">
      <c r="A185" s="173"/>
      <c r="B185" s="174" t="str">
        <f t="shared" si="4"/>
        <v>P20220610-000579-冷暖-美洋物业-和乔丽晶-EMC-制冷与供暖运营-20190518-54000000</v>
      </c>
      <c r="C185" s="175"/>
      <c r="D185" s="175" t="s">
        <v>356</v>
      </c>
      <c r="E185" s="175"/>
      <c r="F185" s="175"/>
      <c r="G185" s="175"/>
      <c r="H185" s="176" t="str">
        <f>IF(D185="","",_xlfn.XLOOKUP(D185,设置!B:B,设置!C:C))</f>
        <v>小规模</v>
      </c>
      <c r="I185" s="181" t="str">
        <f t="shared" si="5"/>
        <v>冷暖-美洋物业-和乔丽晶</v>
      </c>
      <c r="J185" s="181" t="str">
        <f>IF($P185="","",_xlfn.XLOOKUP($P185,设置!$G:$G,设置!H:H))</f>
        <v>EMC</v>
      </c>
      <c r="K185" s="181" t="str">
        <f>IF($P185="","",_xlfn.XLOOKUP($P185,设置!$G:$G,设置!I:I))</f>
        <v>制冷与供暖运营</v>
      </c>
      <c r="L185" s="156">
        <v>643</v>
      </c>
      <c r="M185" s="156">
        <v>136</v>
      </c>
      <c r="N185" s="152" t="s">
        <v>1012</v>
      </c>
      <c r="O185" s="156" t="s">
        <v>531</v>
      </c>
      <c r="P185" s="156" t="s">
        <v>596</v>
      </c>
      <c r="Q185" s="128"/>
      <c r="R185" s="187"/>
      <c r="S185" s="128" t="s">
        <v>764</v>
      </c>
      <c r="T185" s="188">
        <v>54000000</v>
      </c>
      <c r="U185" s="153">
        <v>43603</v>
      </c>
      <c r="V185" s="153">
        <v>50907</v>
      </c>
      <c r="W185" s="128" t="s">
        <v>1013</v>
      </c>
      <c r="X185" s="156"/>
      <c r="Y185" s="156"/>
      <c r="Z185" s="192"/>
      <c r="AA185" s="91"/>
      <c r="AB185" s="91"/>
    </row>
    <row r="186" customHeight="1" spans="1:28">
      <c r="A186" s="173"/>
      <c r="B186" s="174" t="str">
        <f t="shared" si="4"/>
        <v>P20220610-000580-能环-江苏杨辉物业-华汇大厦-运维-保养-20200401-38000</v>
      </c>
      <c r="C186" s="175"/>
      <c r="D186" s="175" t="s">
        <v>220</v>
      </c>
      <c r="E186" s="175"/>
      <c r="F186" s="175"/>
      <c r="G186" s="175"/>
      <c r="H186" s="176" t="str">
        <f>IF(D186="","",_xlfn.XLOOKUP(D186,设置!B:B,设置!C:C))</f>
        <v>一般</v>
      </c>
      <c r="I186" s="181" t="str">
        <f t="shared" si="5"/>
        <v>能环-江苏杨辉物业-华汇大厦</v>
      </c>
      <c r="J186" s="181" t="str">
        <f>IF($P186="","",_xlfn.XLOOKUP($P186,设置!$G:$G,设置!H:H))</f>
        <v>运维</v>
      </c>
      <c r="K186" s="181" t="str">
        <f>IF($P186="","",_xlfn.XLOOKUP($P186,设置!$G:$G,设置!I:I))</f>
        <v>保养</v>
      </c>
      <c r="L186" s="156">
        <v>441</v>
      </c>
      <c r="M186" s="156">
        <v>342</v>
      </c>
      <c r="N186" s="152" t="s">
        <v>962</v>
      </c>
      <c r="O186" s="156" t="s">
        <v>531</v>
      </c>
      <c r="P186" s="156" t="s">
        <v>527</v>
      </c>
      <c r="Q186" s="128"/>
      <c r="R186" s="187"/>
      <c r="S186" s="128" t="s">
        <v>1014</v>
      </c>
      <c r="T186" s="188">
        <v>38000</v>
      </c>
      <c r="U186" s="153">
        <v>43922</v>
      </c>
      <c r="V186" s="153">
        <v>44286</v>
      </c>
      <c r="W186" s="128" t="s">
        <v>1015</v>
      </c>
      <c r="X186" s="156"/>
      <c r="Y186" s="156"/>
      <c r="Z186" s="192"/>
      <c r="AA186" s="91"/>
      <c r="AB186" s="91"/>
    </row>
    <row r="187" customHeight="1" spans="1:28">
      <c r="A187" s="173"/>
      <c r="B187" s="174" t="str">
        <f t="shared" si="4"/>
        <v>P20220610-000584-冷暖-骏马国际酒店-运维-保养-20200517-20000</v>
      </c>
      <c r="C187" s="175"/>
      <c r="D187" s="175" t="s">
        <v>356</v>
      </c>
      <c r="E187" s="175"/>
      <c r="F187" s="175"/>
      <c r="G187" s="175"/>
      <c r="H187" s="176" t="str">
        <f>IF(D187="","",_xlfn.XLOOKUP(D187,设置!B:B,设置!C:C))</f>
        <v>小规模</v>
      </c>
      <c r="I187" s="181" t="str">
        <f t="shared" si="5"/>
        <v>冷暖-骏马国际酒店</v>
      </c>
      <c r="J187" s="181" t="str">
        <f>IF($P187="","",_xlfn.XLOOKUP($P187,设置!$G:$G,设置!H:H))</f>
        <v>运维</v>
      </c>
      <c r="K187" s="181" t="str">
        <f>IF($P187="","",_xlfn.XLOOKUP($P187,设置!$G:$G,设置!I:I))</f>
        <v>保养</v>
      </c>
      <c r="L187" s="156">
        <v>436</v>
      </c>
      <c r="M187" s="156">
        <v>347</v>
      </c>
      <c r="N187" s="152" t="s">
        <v>1016</v>
      </c>
      <c r="O187" s="156" t="s">
        <v>1009</v>
      </c>
      <c r="P187" s="156" t="s">
        <v>527</v>
      </c>
      <c r="Q187" s="128"/>
      <c r="R187" s="187"/>
      <c r="S187" s="128" t="s">
        <v>1017</v>
      </c>
      <c r="T187" s="188">
        <v>20000</v>
      </c>
      <c r="U187" s="153">
        <v>43968</v>
      </c>
      <c r="V187" s="153">
        <v>44393</v>
      </c>
      <c r="W187" s="128" t="s">
        <v>1018</v>
      </c>
      <c r="X187" s="156"/>
      <c r="Y187" s="156"/>
      <c r="Z187" s="192"/>
      <c r="AA187" s="91"/>
      <c r="AB187" s="91"/>
    </row>
    <row r="188" customHeight="1" spans="1:28">
      <c r="A188" s="173"/>
      <c r="B188" s="174" t="str">
        <f t="shared" si="4"/>
        <v>P20220613-000587-能环-内蒙古鹿勤-包头市人民政府服务中心-运维-保养-20220615-155000</v>
      </c>
      <c r="C188" s="175"/>
      <c r="D188" s="175" t="s">
        <v>220</v>
      </c>
      <c r="E188" s="175"/>
      <c r="F188" s="175"/>
      <c r="G188" s="175"/>
      <c r="H188" s="176" t="str">
        <f>IF(D188="","",_xlfn.XLOOKUP(D188,设置!B:B,设置!C:C))</f>
        <v>一般</v>
      </c>
      <c r="I188" s="181" t="str">
        <f t="shared" si="5"/>
        <v>能环-内蒙古鹿勤-包头市人民政府服务中心</v>
      </c>
      <c r="J188" s="181" t="str">
        <f>IF($P188="","",_xlfn.XLOOKUP($P188,设置!$G:$G,设置!H:H))</f>
        <v>运维</v>
      </c>
      <c r="K188" s="181" t="str">
        <f>IF($P188="","",_xlfn.XLOOKUP($P188,设置!$G:$G,设置!I:I))</f>
        <v>保养</v>
      </c>
      <c r="L188" s="156">
        <v>189</v>
      </c>
      <c r="M188" s="156">
        <v>595</v>
      </c>
      <c r="N188" s="152" t="s">
        <v>1019</v>
      </c>
      <c r="O188" s="156" t="s">
        <v>531</v>
      </c>
      <c r="P188" s="156" t="s">
        <v>527</v>
      </c>
      <c r="Q188" s="128"/>
      <c r="R188" s="187"/>
      <c r="S188" s="128" t="s">
        <v>1020</v>
      </c>
      <c r="T188" s="188">
        <v>155000</v>
      </c>
      <c r="U188" s="153">
        <v>44727</v>
      </c>
      <c r="V188" s="153">
        <v>45092</v>
      </c>
      <c r="W188" s="128" t="s">
        <v>1021</v>
      </c>
      <c r="X188" s="156"/>
      <c r="Y188" s="156"/>
      <c r="Z188" s="192"/>
      <c r="AA188" s="91"/>
      <c r="AB188" s="91"/>
    </row>
    <row r="189" customHeight="1" spans="1:28">
      <c r="A189" s="173"/>
      <c r="B189" s="174" t="str">
        <f t="shared" si="4"/>
        <v>P20220614-000588-能环-北京大学-北大畅春园-运维-保养-20220505-12000</v>
      </c>
      <c r="C189" s="175"/>
      <c r="D189" s="175" t="s">
        <v>220</v>
      </c>
      <c r="E189" s="175"/>
      <c r="F189" s="175"/>
      <c r="G189" s="175"/>
      <c r="H189" s="176" t="str">
        <f>IF(D189="","",_xlfn.XLOOKUP(D189,设置!B:B,设置!C:C))</f>
        <v>一般</v>
      </c>
      <c r="I189" s="181" t="str">
        <f t="shared" si="5"/>
        <v>能环-北京大学-北大畅春园</v>
      </c>
      <c r="J189" s="181" t="str">
        <f>IF($P189="","",_xlfn.XLOOKUP($P189,设置!$G:$G,设置!H:H))</f>
        <v>运维</v>
      </c>
      <c r="K189" s="181" t="str">
        <f>IF($P189="","",_xlfn.XLOOKUP($P189,设置!$G:$G,设置!I:I))</f>
        <v>保养</v>
      </c>
      <c r="L189" s="156">
        <v>208</v>
      </c>
      <c r="M189" s="156">
        <v>576</v>
      </c>
      <c r="N189" s="152" t="s">
        <v>1022</v>
      </c>
      <c r="O189" s="156" t="s">
        <v>619</v>
      </c>
      <c r="P189" s="156" t="s">
        <v>527</v>
      </c>
      <c r="Q189" s="128"/>
      <c r="R189" s="187"/>
      <c r="S189" s="128" t="s">
        <v>1023</v>
      </c>
      <c r="T189" s="188">
        <v>12000</v>
      </c>
      <c r="U189" s="153">
        <v>44686</v>
      </c>
      <c r="V189" s="153">
        <v>45050</v>
      </c>
      <c r="W189" s="128" t="s">
        <v>1024</v>
      </c>
      <c r="X189" s="156"/>
      <c r="Y189" s="156"/>
      <c r="Z189" s="156"/>
      <c r="AA189" s="91"/>
      <c r="AB189" s="91"/>
    </row>
    <row r="190" customHeight="1" spans="1:28">
      <c r="A190" s="173"/>
      <c r="B190" s="174" t="str">
        <f t="shared" si="4"/>
        <v>P20220614-000589-能环-韩太汽车-工程-安装-20220614-19000</v>
      </c>
      <c r="C190" s="175"/>
      <c r="D190" s="175" t="s">
        <v>220</v>
      </c>
      <c r="E190" s="175"/>
      <c r="F190" s="175"/>
      <c r="G190" s="175"/>
      <c r="H190" s="176" t="str">
        <f>IF(D190="","",_xlfn.XLOOKUP(D190,设置!B:B,设置!C:C))</f>
        <v>一般</v>
      </c>
      <c r="I190" s="181" t="str">
        <f t="shared" si="5"/>
        <v>能环-韩太汽车</v>
      </c>
      <c r="J190" s="181" t="str">
        <f>IF($P190="","",_xlfn.XLOOKUP($P190,设置!$G:$G,设置!H:H))</f>
        <v>工程</v>
      </c>
      <c r="K190" s="181" t="str">
        <f>IF($P190="","",_xlfn.XLOOKUP($P190,设置!$G:$G,设置!I:I))</f>
        <v>安装</v>
      </c>
      <c r="L190" s="156">
        <v>180</v>
      </c>
      <c r="M190" s="156">
        <v>605</v>
      </c>
      <c r="N190" s="152" t="s">
        <v>618</v>
      </c>
      <c r="O190" s="156" t="s">
        <v>526</v>
      </c>
      <c r="P190" s="156" t="s">
        <v>659</v>
      </c>
      <c r="Q190" s="128"/>
      <c r="R190" s="187"/>
      <c r="S190" s="128" t="s">
        <v>1025</v>
      </c>
      <c r="T190" s="188">
        <v>19000</v>
      </c>
      <c r="U190" s="153">
        <v>44726</v>
      </c>
      <c r="V190" s="153">
        <v>44755</v>
      </c>
      <c r="W190" s="128" t="s">
        <v>1026</v>
      </c>
      <c r="X190" s="156"/>
      <c r="Y190" s="156"/>
      <c r="Z190" s="192"/>
      <c r="AA190" s="91"/>
      <c r="AB190" s="91"/>
    </row>
    <row r="191" customHeight="1" spans="1:28">
      <c r="A191" s="173"/>
      <c r="B191" s="174" t="str">
        <f t="shared" si="4"/>
        <v>P20220614-000591-能环-星河商贸-富地广场-运维-清洗-20211029-6000</v>
      </c>
      <c r="C191" s="175"/>
      <c r="D191" s="175" t="s">
        <v>220</v>
      </c>
      <c r="E191" s="175"/>
      <c r="F191" s="175"/>
      <c r="G191" s="175"/>
      <c r="H191" s="176" t="str">
        <f>IF(D191="","",_xlfn.XLOOKUP(D191,设置!B:B,设置!C:C))</f>
        <v>一般</v>
      </c>
      <c r="I191" s="181" t="str">
        <f t="shared" si="5"/>
        <v>能环-星河商贸-富地广场</v>
      </c>
      <c r="J191" s="181" t="str">
        <f>IF($P191="","",_xlfn.XLOOKUP($P191,设置!$G:$G,设置!H:H))</f>
        <v>运维</v>
      </c>
      <c r="K191" s="181" t="str">
        <f>IF($P191="","",_xlfn.XLOOKUP($P191,设置!$G:$G,设置!I:I))</f>
        <v>清洗</v>
      </c>
      <c r="L191" s="156">
        <v>434</v>
      </c>
      <c r="M191" s="156">
        <v>349</v>
      </c>
      <c r="N191" s="152" t="s">
        <v>887</v>
      </c>
      <c r="O191" s="156" t="s">
        <v>531</v>
      </c>
      <c r="P191" s="156" t="s">
        <v>554</v>
      </c>
      <c r="Q191" s="128"/>
      <c r="R191" s="187"/>
      <c r="S191" s="128" t="s">
        <v>1027</v>
      </c>
      <c r="T191" s="188">
        <v>6000</v>
      </c>
      <c r="U191" s="153">
        <v>44498</v>
      </c>
      <c r="V191" s="153">
        <v>44510</v>
      </c>
      <c r="W191" s="128" t="s">
        <v>1028</v>
      </c>
      <c r="X191" s="156"/>
      <c r="Y191" s="156"/>
      <c r="Z191" s="192"/>
      <c r="AA191" s="91"/>
      <c r="AB191" s="91"/>
    </row>
    <row r="192" customHeight="1" spans="1:28">
      <c r="A192" s="173"/>
      <c r="B192" s="174" t="str">
        <f t="shared" si="4"/>
        <v>P20220614-000593-冷暖-博源紫宸-博源大厦-运维-清洗-20220507-2500</v>
      </c>
      <c r="C192" s="175"/>
      <c r="D192" s="175" t="s">
        <v>356</v>
      </c>
      <c r="E192" s="175"/>
      <c r="F192" s="175"/>
      <c r="G192" s="175"/>
      <c r="H192" s="176" t="str">
        <f>IF(D192="","",_xlfn.XLOOKUP(D192,设置!B:B,设置!C:C))</f>
        <v>小规模</v>
      </c>
      <c r="I192" s="181" t="str">
        <f t="shared" si="5"/>
        <v>冷暖-博源紫宸-博源大厦</v>
      </c>
      <c r="J192" s="181" t="str">
        <f>IF($P192="","",_xlfn.XLOOKUP($P192,设置!$G:$G,设置!H:H))</f>
        <v>运维</v>
      </c>
      <c r="K192" s="181" t="str">
        <f>IF($P192="","",_xlfn.XLOOKUP($P192,设置!$G:$G,设置!I:I))</f>
        <v>清洗</v>
      </c>
      <c r="L192" s="156">
        <v>118</v>
      </c>
      <c r="M192" s="156">
        <v>668</v>
      </c>
      <c r="N192" s="152" t="s">
        <v>636</v>
      </c>
      <c r="O192" s="156" t="s">
        <v>531</v>
      </c>
      <c r="P192" s="156" t="s">
        <v>554</v>
      </c>
      <c r="Q192" s="128"/>
      <c r="R192" s="187"/>
      <c r="S192" s="128" t="s">
        <v>1029</v>
      </c>
      <c r="T192" s="188">
        <v>2500</v>
      </c>
      <c r="U192" s="153">
        <v>44688</v>
      </c>
      <c r="V192" s="153">
        <v>44690</v>
      </c>
      <c r="W192" s="128" t="s">
        <v>1030</v>
      </c>
      <c r="X192" s="156"/>
      <c r="Y192" s="156"/>
      <c r="Z192" s="192"/>
      <c r="AA192" s="91"/>
      <c r="AB192" s="91"/>
    </row>
    <row r="193" customHeight="1" spans="1:28">
      <c r="A193" s="173"/>
      <c r="B193" s="174" t="str">
        <f t="shared" si="4"/>
        <v>P20220614-000594-能环-建工博海-富力万丽酒店-运维-零售-20180716-5320000</v>
      </c>
      <c r="C193" s="175"/>
      <c r="D193" s="175" t="s">
        <v>220</v>
      </c>
      <c r="E193" s="175"/>
      <c r="F193" s="175"/>
      <c r="G193" s="175"/>
      <c r="H193" s="176" t="str">
        <f>IF(D193="","",_xlfn.XLOOKUP(D193,设置!B:B,设置!C:C))</f>
        <v>一般</v>
      </c>
      <c r="I193" s="181" t="str">
        <f t="shared" si="5"/>
        <v>能环-建工博海-富力万丽酒店</v>
      </c>
      <c r="J193" s="181" t="str">
        <f>IF($P193="","",_xlfn.XLOOKUP($P193,设置!$G:$G,设置!H:H))</f>
        <v>运维</v>
      </c>
      <c r="K193" s="181" t="str">
        <f>IF($P193="","",_xlfn.XLOOKUP($P193,设置!$G:$G,设置!I:I))</f>
        <v>零售</v>
      </c>
      <c r="L193" s="156">
        <v>433</v>
      </c>
      <c r="M193" s="156">
        <v>350</v>
      </c>
      <c r="N193" s="152" t="s">
        <v>879</v>
      </c>
      <c r="O193" s="156" t="s">
        <v>531</v>
      </c>
      <c r="P193" s="156" t="s">
        <v>539</v>
      </c>
      <c r="Q193" s="128"/>
      <c r="R193" s="187"/>
      <c r="S193" s="128" t="s">
        <v>1031</v>
      </c>
      <c r="T193" s="188">
        <v>5320000</v>
      </c>
      <c r="U193" s="153">
        <v>43297</v>
      </c>
      <c r="V193" s="153">
        <v>43282</v>
      </c>
      <c r="W193" s="128" t="s">
        <v>1032</v>
      </c>
      <c r="X193" s="156"/>
      <c r="Y193" s="156"/>
      <c r="Z193" s="192"/>
      <c r="AA193" s="91"/>
      <c r="AB193" s="91"/>
    </row>
    <row r="194" customHeight="1" spans="1:28">
      <c r="A194" s="173"/>
      <c r="B194" s="174" t="str">
        <f t="shared" ref="B194:B257" si="6">IF(O194="","",_xlfn.TEXTJOIN("-",1,W194,I194,P194,TEXT(U194,"YYYYMMDD"),T194))</f>
        <v>P20220614-000595-能环-博识物业-冬残奥村-运维-运行-20220512-73200</v>
      </c>
      <c r="C194" s="175"/>
      <c r="D194" s="175" t="s">
        <v>220</v>
      </c>
      <c r="E194" s="175"/>
      <c r="F194" s="175"/>
      <c r="G194" s="175"/>
      <c r="H194" s="176" t="str">
        <f>IF(D194="","",_xlfn.XLOOKUP(D194,设置!B:B,设置!C:C))</f>
        <v>一般</v>
      </c>
      <c r="I194" s="181" t="str">
        <f t="shared" ref="I194:I257" si="7">IF(D194="","",_xlfn.TEXTJOIN("-",1,D194,E194,N194))</f>
        <v>能环-博识物业-冬残奥村</v>
      </c>
      <c r="J194" s="181" t="str">
        <f>IF($P194="","",_xlfn.XLOOKUP($P194,设置!$G:$G,设置!H:H))</f>
        <v>运维</v>
      </c>
      <c r="K194" s="181" t="str">
        <f>IF($P194="","",_xlfn.XLOOKUP($P194,设置!$G:$G,设置!I:I))</f>
        <v>运行</v>
      </c>
      <c r="L194" s="156">
        <v>251</v>
      </c>
      <c r="M194" s="156">
        <v>532</v>
      </c>
      <c r="N194" s="152" t="s">
        <v>689</v>
      </c>
      <c r="O194" s="156" t="s">
        <v>690</v>
      </c>
      <c r="P194" s="156" t="s">
        <v>599</v>
      </c>
      <c r="Q194" s="128"/>
      <c r="R194" s="187"/>
      <c r="S194" s="128" t="s">
        <v>1033</v>
      </c>
      <c r="T194" s="188">
        <v>73200</v>
      </c>
      <c r="U194" s="153">
        <v>44693</v>
      </c>
      <c r="V194" s="153">
        <v>44753</v>
      </c>
      <c r="W194" s="128" t="s">
        <v>1034</v>
      </c>
      <c r="X194" s="156"/>
      <c r="Y194" s="156"/>
      <c r="Z194" s="156"/>
      <c r="AA194" s="91"/>
      <c r="AB194" s="91"/>
    </row>
    <row r="195" customHeight="1" spans="1:28">
      <c r="A195" s="173"/>
      <c r="B195" s="174" t="str">
        <f t="shared" si="6"/>
        <v>P20220614-000596-能环-碧海方舟-京都儿童医院-运维-维修-20220526-72000</v>
      </c>
      <c r="C195" s="175"/>
      <c r="D195" s="175" t="s">
        <v>220</v>
      </c>
      <c r="E195" s="175"/>
      <c r="F195" s="175"/>
      <c r="G195" s="175"/>
      <c r="H195" s="176" t="str">
        <f>IF(D195="","",_xlfn.XLOOKUP(D195,设置!B:B,设置!C:C))</f>
        <v>一般</v>
      </c>
      <c r="I195" s="181" t="str">
        <f t="shared" si="7"/>
        <v>能环-碧海方舟-京都儿童医院</v>
      </c>
      <c r="J195" s="181" t="str">
        <f>IF($P195="","",_xlfn.XLOOKUP($P195,设置!$G:$G,设置!H:H))</f>
        <v>运维</v>
      </c>
      <c r="K195" s="181" t="str">
        <f>IF($P195="","",_xlfn.XLOOKUP($P195,设置!$G:$G,设置!I:I))</f>
        <v>维修</v>
      </c>
      <c r="L195" s="156">
        <v>139</v>
      </c>
      <c r="M195" s="156">
        <v>647</v>
      </c>
      <c r="N195" s="152" t="s">
        <v>557</v>
      </c>
      <c r="O195" s="156" t="s">
        <v>531</v>
      </c>
      <c r="P195" s="156" t="s">
        <v>543</v>
      </c>
      <c r="Q195" s="128"/>
      <c r="R195" s="187"/>
      <c r="S195" s="128" t="s">
        <v>1035</v>
      </c>
      <c r="T195" s="188">
        <v>72000</v>
      </c>
      <c r="U195" s="153">
        <v>44707</v>
      </c>
      <c r="V195" s="153">
        <v>44738</v>
      </c>
      <c r="W195" s="128" t="s">
        <v>1036</v>
      </c>
      <c r="X195" s="156"/>
      <c r="Y195" s="156"/>
      <c r="Z195" s="192"/>
      <c r="AA195" s="91"/>
      <c r="AB195" s="91"/>
    </row>
    <row r="196" customHeight="1" spans="1:28">
      <c r="A196" s="173"/>
      <c r="B196" s="174" t="str">
        <f t="shared" si="6"/>
        <v>P20220614-000597-能环-望京合生麒麟新天地-运维-维修-20220616-403000</v>
      </c>
      <c r="C196" s="175"/>
      <c r="D196" s="175" t="s">
        <v>220</v>
      </c>
      <c r="E196" s="175"/>
      <c r="F196" s="175"/>
      <c r="G196" s="175"/>
      <c r="H196" s="176" t="str">
        <f>IF(D196="","",_xlfn.XLOOKUP(D196,设置!B:B,设置!C:C))</f>
        <v>一般</v>
      </c>
      <c r="I196" s="181" t="str">
        <f t="shared" si="7"/>
        <v>能环-望京合生麒麟新天地</v>
      </c>
      <c r="J196" s="181" t="str">
        <f>IF($P196="","",_xlfn.XLOOKUP($P196,设置!$G:$G,设置!H:H))</f>
        <v>运维</v>
      </c>
      <c r="K196" s="181" t="str">
        <f>IF($P196="","",_xlfn.XLOOKUP($P196,设置!$G:$G,设置!I:I))</f>
        <v>维修</v>
      </c>
      <c r="L196" s="156">
        <v>182</v>
      </c>
      <c r="M196" s="156">
        <v>603</v>
      </c>
      <c r="N196" s="152" t="s">
        <v>1037</v>
      </c>
      <c r="O196" s="156" t="s">
        <v>526</v>
      </c>
      <c r="P196" s="156" t="s">
        <v>543</v>
      </c>
      <c r="Q196" s="128"/>
      <c r="R196" s="187"/>
      <c r="S196" s="128" t="s">
        <v>1038</v>
      </c>
      <c r="T196" s="188">
        <v>403000</v>
      </c>
      <c r="U196" s="153">
        <v>44728</v>
      </c>
      <c r="V196" s="153">
        <v>46219</v>
      </c>
      <c r="W196" s="128" t="s">
        <v>1039</v>
      </c>
      <c r="X196" s="156"/>
      <c r="Y196" s="156"/>
      <c r="Z196" s="192"/>
      <c r="AA196" s="91"/>
      <c r="AB196" s="91"/>
    </row>
    <row r="197" customHeight="1" spans="1:28">
      <c r="A197" s="173"/>
      <c r="B197" s="174" t="str">
        <f t="shared" si="6"/>
        <v>P20220615-000598-能环-明拓集团-运维-零售-20220614-7000</v>
      </c>
      <c r="C197" s="175"/>
      <c r="D197" s="175" t="s">
        <v>220</v>
      </c>
      <c r="E197" s="175"/>
      <c r="F197" s="175"/>
      <c r="G197" s="175"/>
      <c r="H197" s="176" t="str">
        <f>IF(D197="","",_xlfn.XLOOKUP(D197,设置!B:B,设置!C:C))</f>
        <v>一般</v>
      </c>
      <c r="I197" s="181" t="str">
        <f t="shared" si="7"/>
        <v>能环-明拓集团</v>
      </c>
      <c r="J197" s="181" t="str">
        <f>IF($P197="","",_xlfn.XLOOKUP($P197,设置!$G:$G,设置!H:H))</f>
        <v>运维</v>
      </c>
      <c r="K197" s="181" t="str">
        <f>IF($P197="","",_xlfn.XLOOKUP($P197,设置!$G:$G,设置!I:I))</f>
        <v>零售</v>
      </c>
      <c r="L197" s="156">
        <v>184</v>
      </c>
      <c r="M197" s="156">
        <v>601</v>
      </c>
      <c r="N197" s="152" t="s">
        <v>1040</v>
      </c>
      <c r="O197" s="156" t="s">
        <v>531</v>
      </c>
      <c r="P197" s="156" t="s">
        <v>539</v>
      </c>
      <c r="Q197" s="128"/>
      <c r="R197" s="187"/>
      <c r="S197" s="128" t="s">
        <v>1041</v>
      </c>
      <c r="T197" s="188">
        <v>7000</v>
      </c>
      <c r="U197" s="153">
        <v>44726</v>
      </c>
      <c r="V197" s="153">
        <v>44742</v>
      </c>
      <c r="W197" s="128" t="s">
        <v>1042</v>
      </c>
      <c r="X197" s="156"/>
      <c r="Y197" s="156"/>
      <c r="Z197" s="192"/>
      <c r="AA197" s="91"/>
      <c r="AB197" s="91"/>
    </row>
    <row r="198" customHeight="1" spans="1:28">
      <c r="A198" s="173"/>
      <c r="B198" s="174" t="str">
        <f t="shared" si="6"/>
        <v>P20220616-000601-能环-宝健-运维-维修-20220520-62603.25</v>
      </c>
      <c r="C198" s="175"/>
      <c r="D198" s="175" t="s">
        <v>220</v>
      </c>
      <c r="E198" s="175"/>
      <c r="F198" s="175"/>
      <c r="G198" s="175"/>
      <c r="H198" s="176" t="str">
        <f>IF(D198="","",_xlfn.XLOOKUP(D198,设置!B:B,设置!C:C))</f>
        <v>一般</v>
      </c>
      <c r="I198" s="181" t="str">
        <f t="shared" si="7"/>
        <v>能环-宝健</v>
      </c>
      <c r="J198" s="181" t="str">
        <f>IF($P198="","",_xlfn.XLOOKUP($P198,设置!$G:$G,设置!H:H))</f>
        <v>运维</v>
      </c>
      <c r="K198" s="181" t="str">
        <f>IF($P198="","",_xlfn.XLOOKUP($P198,设置!$G:$G,设置!I:I))</f>
        <v>维修</v>
      </c>
      <c r="L198" s="156">
        <v>124</v>
      </c>
      <c r="M198" s="156">
        <v>662</v>
      </c>
      <c r="N198" s="152" t="s">
        <v>1043</v>
      </c>
      <c r="O198" s="156" t="s">
        <v>531</v>
      </c>
      <c r="P198" s="156" t="s">
        <v>543</v>
      </c>
      <c r="Q198" s="128"/>
      <c r="R198" s="187"/>
      <c r="S198" s="128" t="s">
        <v>1044</v>
      </c>
      <c r="T198" s="188">
        <v>62603.25</v>
      </c>
      <c r="U198" s="153">
        <v>44701</v>
      </c>
      <c r="V198" s="153">
        <v>44732</v>
      </c>
      <c r="W198" s="128" t="s">
        <v>1045</v>
      </c>
      <c r="X198" s="156"/>
      <c r="Y198" s="156"/>
      <c r="Z198" s="192"/>
      <c r="AA198" s="91"/>
      <c r="AB198" s="91"/>
    </row>
    <row r="199" customHeight="1" spans="1:28">
      <c r="A199" s="173"/>
      <c r="B199" s="174" t="str">
        <f t="shared" si="6"/>
        <v>P20220621-000604-能环-海特光电-运维-清洗-20220616-3530</v>
      </c>
      <c r="C199" s="175"/>
      <c r="D199" s="175" t="s">
        <v>220</v>
      </c>
      <c r="E199" s="175"/>
      <c r="F199" s="175"/>
      <c r="G199" s="175"/>
      <c r="H199" s="176" t="str">
        <f>IF(D199="","",_xlfn.XLOOKUP(D199,设置!B:B,设置!C:C))</f>
        <v>一般</v>
      </c>
      <c r="I199" s="181" t="str">
        <f t="shared" si="7"/>
        <v>能环-海特光电</v>
      </c>
      <c r="J199" s="181" t="str">
        <f>IF($P199="","",_xlfn.XLOOKUP($P199,设置!$G:$G,设置!H:H))</f>
        <v>运维</v>
      </c>
      <c r="K199" s="181" t="str">
        <f>IF($P199="","",_xlfn.XLOOKUP($P199,设置!$G:$G,设置!I:I))</f>
        <v>清洗</v>
      </c>
      <c r="L199" s="156">
        <v>190</v>
      </c>
      <c r="M199" s="156">
        <v>594</v>
      </c>
      <c r="N199" s="152" t="s">
        <v>570</v>
      </c>
      <c r="O199" s="156" t="s">
        <v>531</v>
      </c>
      <c r="P199" s="156" t="s">
        <v>554</v>
      </c>
      <c r="Q199" s="128"/>
      <c r="R199" s="187"/>
      <c r="S199" s="128" t="s">
        <v>1046</v>
      </c>
      <c r="T199" s="188">
        <v>3530</v>
      </c>
      <c r="U199" s="153">
        <v>44728</v>
      </c>
      <c r="V199" s="153">
        <v>44732</v>
      </c>
      <c r="W199" s="128" t="s">
        <v>1047</v>
      </c>
      <c r="X199" s="156"/>
      <c r="Y199" s="156"/>
      <c r="Z199" s="192"/>
      <c r="AA199" s="91"/>
      <c r="AB199" s="91"/>
    </row>
    <row r="200" customHeight="1" spans="1:28">
      <c r="A200" s="173"/>
      <c r="B200" s="174" t="str">
        <f t="shared" si="6"/>
        <v>P20220622-000606-能环-天工兴邦-嘉美风尚-运维-保养-20220615-26000</v>
      </c>
      <c r="C200" s="175"/>
      <c r="D200" s="175" t="s">
        <v>220</v>
      </c>
      <c r="E200" s="175"/>
      <c r="F200" s="175"/>
      <c r="G200" s="175"/>
      <c r="H200" s="176" t="str">
        <f>IF(D200="","",_xlfn.XLOOKUP(D200,设置!B:B,设置!C:C))</f>
        <v>一般</v>
      </c>
      <c r="I200" s="181" t="str">
        <f t="shared" si="7"/>
        <v>能环-天工兴邦-嘉美风尚</v>
      </c>
      <c r="J200" s="181" t="str">
        <f>IF($P200="","",_xlfn.XLOOKUP($P200,设置!$G:$G,设置!H:H))</f>
        <v>运维</v>
      </c>
      <c r="K200" s="181" t="str">
        <f>IF($P200="","",_xlfn.XLOOKUP($P200,设置!$G:$G,设置!I:I))</f>
        <v>保养</v>
      </c>
      <c r="L200" s="156">
        <v>192</v>
      </c>
      <c r="M200" s="156">
        <v>592</v>
      </c>
      <c r="N200" s="152" t="s">
        <v>1048</v>
      </c>
      <c r="O200" s="156" t="s">
        <v>531</v>
      </c>
      <c r="P200" s="156" t="s">
        <v>527</v>
      </c>
      <c r="Q200" s="128"/>
      <c r="R200" s="187"/>
      <c r="S200" s="128" t="s">
        <v>1049</v>
      </c>
      <c r="T200" s="188">
        <v>26000</v>
      </c>
      <c r="U200" s="153">
        <v>44727</v>
      </c>
      <c r="V200" s="153">
        <v>45091</v>
      </c>
      <c r="W200" s="128" t="s">
        <v>1050</v>
      </c>
      <c r="X200" s="156"/>
      <c r="Y200" s="156"/>
      <c r="Z200" s="192"/>
      <c r="AA200" s="91"/>
      <c r="AB200" s="91"/>
    </row>
    <row r="201" customHeight="1" spans="1:28">
      <c r="A201" s="173"/>
      <c r="B201" s="174" t="str">
        <f t="shared" si="6"/>
        <v>P20220622-000607-能环-深圳南山热电-运维-零售-20220629-21678</v>
      </c>
      <c r="C201" s="175"/>
      <c r="D201" s="175" t="s">
        <v>220</v>
      </c>
      <c r="E201" s="175"/>
      <c r="F201" s="175"/>
      <c r="G201" s="175"/>
      <c r="H201" s="176" t="str">
        <f>IF(D201="","",_xlfn.XLOOKUP(D201,设置!B:B,设置!C:C))</f>
        <v>一般</v>
      </c>
      <c r="I201" s="181" t="str">
        <f t="shared" si="7"/>
        <v>能环-深圳南山热电</v>
      </c>
      <c r="J201" s="181" t="str">
        <f>IF($P201="","",_xlfn.XLOOKUP($P201,设置!$G:$G,设置!H:H))</f>
        <v>运维</v>
      </c>
      <c r="K201" s="181" t="str">
        <f>IF($P201="","",_xlfn.XLOOKUP($P201,设置!$G:$G,设置!I:I))</f>
        <v>零售</v>
      </c>
      <c r="L201" s="156">
        <v>263</v>
      </c>
      <c r="M201" s="156">
        <v>520</v>
      </c>
      <c r="N201" s="152" t="s">
        <v>732</v>
      </c>
      <c r="O201" s="156" t="s">
        <v>531</v>
      </c>
      <c r="P201" s="156" t="s">
        <v>539</v>
      </c>
      <c r="Q201" s="128"/>
      <c r="R201" s="187"/>
      <c r="S201" s="128" t="s">
        <v>1051</v>
      </c>
      <c r="T201" s="188">
        <v>21678</v>
      </c>
      <c r="U201" s="153">
        <v>44741</v>
      </c>
      <c r="V201" s="153">
        <v>44771</v>
      </c>
      <c r="W201" s="128" t="s">
        <v>1052</v>
      </c>
      <c r="X201" s="156"/>
      <c r="Y201" s="156"/>
      <c r="Z201" s="192"/>
      <c r="AA201" s="91"/>
      <c r="AB201" s="91"/>
    </row>
    <row r="202" customHeight="1" spans="1:28">
      <c r="A202" s="173"/>
      <c r="B202" s="174" t="str">
        <f t="shared" si="6"/>
        <v>P20220623-000610-能环-荣宝斋-工程-安装-20220622-4668.24</v>
      </c>
      <c r="C202" s="175"/>
      <c r="D202" s="175" t="s">
        <v>220</v>
      </c>
      <c r="E202" s="175"/>
      <c r="F202" s="175"/>
      <c r="G202" s="175"/>
      <c r="H202" s="176" t="str">
        <f>IF(D202="","",_xlfn.XLOOKUP(D202,设置!B:B,设置!C:C))</f>
        <v>一般</v>
      </c>
      <c r="I202" s="181" t="str">
        <f t="shared" si="7"/>
        <v>能环-荣宝斋</v>
      </c>
      <c r="J202" s="181" t="str">
        <f>IF($P202="","",_xlfn.XLOOKUP($P202,设置!$G:$G,设置!H:H))</f>
        <v>工程</v>
      </c>
      <c r="K202" s="181" t="str">
        <f>IF($P202="","",_xlfn.XLOOKUP($P202,设置!$G:$G,设置!I:I))</f>
        <v>安装</v>
      </c>
      <c r="L202" s="156">
        <v>193</v>
      </c>
      <c r="M202" s="156">
        <v>591</v>
      </c>
      <c r="N202" s="152" t="s">
        <v>573</v>
      </c>
      <c r="O202" s="156" t="s">
        <v>526</v>
      </c>
      <c r="P202" s="156" t="s">
        <v>659</v>
      </c>
      <c r="Q202" s="128"/>
      <c r="R202" s="187"/>
      <c r="S202" s="128" t="s">
        <v>1053</v>
      </c>
      <c r="T202" s="188">
        <v>4668.24</v>
      </c>
      <c r="U202" s="153">
        <v>44734</v>
      </c>
      <c r="V202" s="153">
        <v>44737</v>
      </c>
      <c r="W202" s="128" t="s">
        <v>1054</v>
      </c>
      <c r="X202" s="156"/>
      <c r="Y202" s="156"/>
      <c r="Z202" s="192"/>
      <c r="AA202" s="91"/>
      <c r="AB202" s="91"/>
    </row>
    <row r="203" customHeight="1" spans="1:28">
      <c r="A203" s="173"/>
      <c r="B203" s="174" t="str">
        <f t="shared" si="6"/>
        <v>P20220627-000612-能环-韩太汽车-运维-保养-20220801-36000</v>
      </c>
      <c r="C203" s="175"/>
      <c r="D203" s="175" t="s">
        <v>220</v>
      </c>
      <c r="E203" s="175"/>
      <c r="F203" s="175"/>
      <c r="G203" s="175"/>
      <c r="H203" s="176" t="str">
        <f>IF(D203="","",_xlfn.XLOOKUP(D203,设置!B:B,设置!C:C))</f>
        <v>一般</v>
      </c>
      <c r="I203" s="181" t="str">
        <f t="shared" si="7"/>
        <v>能环-韩太汽车</v>
      </c>
      <c r="J203" s="181" t="str">
        <f>IF($P203="","",_xlfn.XLOOKUP($P203,设置!$G:$G,设置!H:H))</f>
        <v>运维</v>
      </c>
      <c r="K203" s="181" t="str">
        <f>IF($P203="","",_xlfn.XLOOKUP($P203,设置!$G:$G,设置!I:I))</f>
        <v>保养</v>
      </c>
      <c r="L203" s="156">
        <v>213</v>
      </c>
      <c r="M203" s="156">
        <v>570</v>
      </c>
      <c r="N203" s="152" t="s">
        <v>618</v>
      </c>
      <c r="O203" s="156" t="s">
        <v>526</v>
      </c>
      <c r="P203" s="156" t="s">
        <v>527</v>
      </c>
      <c r="Q203" s="128"/>
      <c r="R203" s="187"/>
      <c r="S203" s="128" t="s">
        <v>1055</v>
      </c>
      <c r="T203" s="188">
        <v>36000</v>
      </c>
      <c r="U203" s="153">
        <v>44774</v>
      </c>
      <c r="V203" s="153">
        <v>45138</v>
      </c>
      <c r="W203" s="128" t="s">
        <v>1056</v>
      </c>
      <c r="X203" s="156"/>
      <c r="Y203" s="156"/>
      <c r="Z203" s="192"/>
      <c r="AA203" s="91"/>
      <c r="AB203" s="91"/>
    </row>
    <row r="204" customHeight="1" spans="1:28">
      <c r="A204" s="173"/>
      <c r="B204" s="174" t="str">
        <f t="shared" si="6"/>
        <v>P20220627-000613-能环-青海宜化-运维-维修-20220720-126000</v>
      </c>
      <c r="C204" s="175"/>
      <c r="D204" s="175" t="s">
        <v>220</v>
      </c>
      <c r="E204" s="175"/>
      <c r="F204" s="175"/>
      <c r="G204" s="175"/>
      <c r="H204" s="176" t="str">
        <f>IF(D204="","",_xlfn.XLOOKUP(D204,设置!B:B,设置!C:C))</f>
        <v>一般</v>
      </c>
      <c r="I204" s="181" t="str">
        <f t="shared" si="7"/>
        <v>能环-青海宜化</v>
      </c>
      <c r="J204" s="181" t="str">
        <f>IF($P204="","",_xlfn.XLOOKUP($P204,设置!$G:$G,设置!H:H))</f>
        <v>运维</v>
      </c>
      <c r="K204" s="181" t="str">
        <f>IF($P204="","",_xlfn.XLOOKUP($P204,设置!$G:$G,设置!I:I))</f>
        <v>维修</v>
      </c>
      <c r="L204" s="156">
        <v>217</v>
      </c>
      <c r="M204" s="156">
        <v>566</v>
      </c>
      <c r="N204" s="152" t="s">
        <v>1057</v>
      </c>
      <c r="O204" s="156" t="s">
        <v>531</v>
      </c>
      <c r="P204" s="156" t="s">
        <v>543</v>
      </c>
      <c r="Q204" s="128"/>
      <c r="R204" s="187"/>
      <c r="S204" s="128" t="s">
        <v>1058</v>
      </c>
      <c r="T204" s="188">
        <v>126000</v>
      </c>
      <c r="U204" s="153">
        <v>44762</v>
      </c>
      <c r="V204" s="153">
        <v>44792</v>
      </c>
      <c r="W204" s="128" t="s">
        <v>1059</v>
      </c>
      <c r="X204" s="156"/>
      <c r="Y204" s="156"/>
      <c r="Z204" s="192"/>
      <c r="AA204" s="91"/>
      <c r="AB204" s="91"/>
    </row>
    <row r="205" customHeight="1" spans="1:28">
      <c r="A205" s="173"/>
      <c r="B205" s="174" t="str">
        <f t="shared" si="6"/>
        <v>P20220628-000614-能环-东方上达-翠微大成路店-运维-清洗-20220508-20000</v>
      </c>
      <c r="C205" s="175"/>
      <c r="D205" s="175" t="s">
        <v>220</v>
      </c>
      <c r="E205" s="175"/>
      <c r="F205" s="175"/>
      <c r="G205" s="175"/>
      <c r="H205" s="176" t="str">
        <f>IF(D205="","",_xlfn.XLOOKUP(D205,设置!B:B,设置!C:C))</f>
        <v>一般</v>
      </c>
      <c r="I205" s="181" t="str">
        <f t="shared" si="7"/>
        <v>能环-东方上达-翠微大成路店</v>
      </c>
      <c r="J205" s="181" t="str">
        <f>IF($P205="","",_xlfn.XLOOKUP($P205,设置!$G:$G,设置!H:H))</f>
        <v>运维</v>
      </c>
      <c r="K205" s="181" t="str">
        <f>IF($P205="","",_xlfn.XLOOKUP($P205,设置!$G:$G,设置!I:I))</f>
        <v>清洗</v>
      </c>
      <c r="L205" s="156">
        <v>201</v>
      </c>
      <c r="M205" s="156">
        <v>583</v>
      </c>
      <c r="N205" s="152" t="s">
        <v>1060</v>
      </c>
      <c r="O205" s="156" t="s">
        <v>531</v>
      </c>
      <c r="P205" s="156" t="s">
        <v>554</v>
      </c>
      <c r="Q205" s="128"/>
      <c r="R205" s="187"/>
      <c r="S205" s="128" t="s">
        <v>1061</v>
      </c>
      <c r="T205" s="188">
        <v>20000</v>
      </c>
      <c r="U205" s="153">
        <v>44689</v>
      </c>
      <c r="V205" s="153">
        <v>44696</v>
      </c>
      <c r="W205" s="128" t="s">
        <v>1062</v>
      </c>
      <c r="X205" s="156"/>
      <c r="Y205" s="156"/>
      <c r="Z205" s="156"/>
      <c r="AA205" s="91"/>
      <c r="AB205" s="91"/>
    </row>
    <row r="206" customHeight="1" spans="1:28">
      <c r="A206" s="173"/>
      <c r="B206" s="174" t="str">
        <f t="shared" si="6"/>
        <v>P20220630-000616-能环-中检大厦-工程-改造-20220905-1429404.46</v>
      </c>
      <c r="C206" s="175"/>
      <c r="D206" s="175" t="s">
        <v>220</v>
      </c>
      <c r="E206" s="175"/>
      <c r="F206" s="175"/>
      <c r="G206" s="175"/>
      <c r="H206" s="176" t="str">
        <f>IF(D206="","",_xlfn.XLOOKUP(D206,设置!B:B,设置!C:C))</f>
        <v>一般</v>
      </c>
      <c r="I206" s="181" t="str">
        <f t="shared" si="7"/>
        <v>能环-中检大厦</v>
      </c>
      <c r="J206" s="181" t="str">
        <f>IF($P206="","",_xlfn.XLOOKUP($P206,设置!$G:$G,设置!H:H))</f>
        <v>工程</v>
      </c>
      <c r="K206" s="181" t="str">
        <f>IF($P206="","",_xlfn.XLOOKUP($P206,设置!$G:$G,设置!I:I))</f>
        <v>改造</v>
      </c>
      <c r="L206" s="156">
        <v>261</v>
      </c>
      <c r="M206" s="156">
        <v>522</v>
      </c>
      <c r="N206" s="152" t="s">
        <v>1063</v>
      </c>
      <c r="O206" s="156" t="s">
        <v>531</v>
      </c>
      <c r="P206" s="156" t="s">
        <v>767</v>
      </c>
      <c r="Q206" s="128"/>
      <c r="R206" s="187"/>
      <c r="S206" s="128" t="s">
        <v>1064</v>
      </c>
      <c r="T206" s="188">
        <v>1429404.46</v>
      </c>
      <c r="U206" s="153">
        <v>44809</v>
      </c>
      <c r="V206" s="153">
        <v>45009</v>
      </c>
      <c r="W206" s="128" t="s">
        <v>1065</v>
      </c>
      <c r="X206" s="156"/>
      <c r="Y206" s="156"/>
      <c r="Z206" s="192"/>
      <c r="AA206" s="91"/>
      <c r="AB206" s="91"/>
    </row>
    <row r="207" customHeight="1" spans="1:28">
      <c r="A207" s="173"/>
      <c r="B207" s="174" t="str">
        <f t="shared" si="6"/>
        <v>P20220701-000618-能环-中牧实业-运维-保养-20220701-79924</v>
      </c>
      <c r="C207" s="175"/>
      <c r="D207" s="175" t="s">
        <v>220</v>
      </c>
      <c r="E207" s="175"/>
      <c r="F207" s="175"/>
      <c r="G207" s="175"/>
      <c r="H207" s="176" t="str">
        <f>IF(D207="","",_xlfn.XLOOKUP(D207,设置!B:B,设置!C:C))</f>
        <v>一般</v>
      </c>
      <c r="I207" s="181" t="str">
        <f t="shared" si="7"/>
        <v>能环-中牧实业</v>
      </c>
      <c r="J207" s="181" t="str">
        <f>IF($P207="","",_xlfn.XLOOKUP($P207,设置!$G:$G,设置!H:H))</f>
        <v>运维</v>
      </c>
      <c r="K207" s="181" t="str">
        <f>IF($P207="","",_xlfn.XLOOKUP($P207,设置!$G:$G,设置!I:I))</f>
        <v>保养</v>
      </c>
      <c r="L207" s="156">
        <v>191</v>
      </c>
      <c r="M207" s="156">
        <v>593</v>
      </c>
      <c r="N207" s="152" t="s">
        <v>1066</v>
      </c>
      <c r="O207" s="156" t="s">
        <v>531</v>
      </c>
      <c r="P207" s="156" t="s">
        <v>527</v>
      </c>
      <c r="Q207" s="128"/>
      <c r="R207" s="187"/>
      <c r="S207" s="128" t="s">
        <v>1067</v>
      </c>
      <c r="T207" s="188">
        <v>79924</v>
      </c>
      <c r="U207" s="153">
        <v>44743</v>
      </c>
      <c r="V207" s="153">
        <v>45107</v>
      </c>
      <c r="W207" s="128" t="s">
        <v>1068</v>
      </c>
      <c r="X207" s="156"/>
      <c r="Y207" s="156"/>
      <c r="Z207" s="192"/>
      <c r="AA207" s="91"/>
      <c r="AB207" s="91"/>
    </row>
    <row r="208" customHeight="1" spans="1:28">
      <c r="A208" s="173"/>
      <c r="B208" s="174" t="str">
        <f t="shared" si="6"/>
        <v>P20220701-000620-能环-松下冷机-果蔬好生活北京泛亚店-运维-保养-20220701-1060</v>
      </c>
      <c r="C208" s="175"/>
      <c r="D208" s="175" t="s">
        <v>220</v>
      </c>
      <c r="E208" s="175"/>
      <c r="F208" s="175"/>
      <c r="G208" s="175"/>
      <c r="H208" s="176" t="str">
        <f>IF(D208="","",_xlfn.XLOOKUP(D208,设置!B:B,设置!C:C))</f>
        <v>一般</v>
      </c>
      <c r="I208" s="181" t="str">
        <f t="shared" si="7"/>
        <v>能环-松下冷机-果蔬好生活北京泛亚店</v>
      </c>
      <c r="J208" s="181" t="str">
        <f>IF($P208="","",_xlfn.XLOOKUP($P208,设置!$G:$G,设置!H:H))</f>
        <v>运维</v>
      </c>
      <c r="K208" s="181" t="str">
        <f>IF($P208="","",_xlfn.XLOOKUP($P208,设置!$G:$G,设置!I:I))</f>
        <v>保养</v>
      </c>
      <c r="L208" s="156">
        <v>245</v>
      </c>
      <c r="M208" s="156">
        <v>538</v>
      </c>
      <c r="N208" s="152" t="s">
        <v>1069</v>
      </c>
      <c r="O208" s="156" t="s">
        <v>526</v>
      </c>
      <c r="P208" s="156" t="s">
        <v>527</v>
      </c>
      <c r="Q208" s="128"/>
      <c r="R208" s="187"/>
      <c r="S208" s="128" t="s">
        <v>1070</v>
      </c>
      <c r="T208" s="188">
        <v>1060</v>
      </c>
      <c r="U208" s="153">
        <v>44743</v>
      </c>
      <c r="V208" s="153">
        <v>44803</v>
      </c>
      <c r="W208" s="128" t="s">
        <v>1071</v>
      </c>
      <c r="X208" s="156"/>
      <c r="Y208" s="156"/>
      <c r="Z208" s="192"/>
      <c r="AA208" s="91"/>
      <c r="AB208" s="91"/>
    </row>
    <row r="209" customHeight="1" spans="1:28">
      <c r="A209" s="173"/>
      <c r="B209" s="174" t="str">
        <f t="shared" si="6"/>
        <v>P20220701-000621-能环-荣宝斋-工程-安装-20220701-5936</v>
      </c>
      <c r="C209" s="175"/>
      <c r="D209" s="175" t="s">
        <v>220</v>
      </c>
      <c r="E209" s="175"/>
      <c r="F209" s="175"/>
      <c r="G209" s="175"/>
      <c r="H209" s="176" t="str">
        <f>IF(D209="","",_xlfn.XLOOKUP(D209,设置!B:B,设置!C:C))</f>
        <v>一般</v>
      </c>
      <c r="I209" s="181" t="str">
        <f t="shared" si="7"/>
        <v>能环-荣宝斋</v>
      </c>
      <c r="J209" s="181" t="str">
        <f>IF($P209="","",_xlfn.XLOOKUP($P209,设置!$G:$G,设置!H:H))</f>
        <v>工程</v>
      </c>
      <c r="K209" s="181" t="str">
        <f>IF($P209="","",_xlfn.XLOOKUP($P209,设置!$G:$G,设置!I:I))</f>
        <v>安装</v>
      </c>
      <c r="L209" s="156">
        <v>197</v>
      </c>
      <c r="M209" s="156">
        <v>587</v>
      </c>
      <c r="N209" s="152" t="s">
        <v>573</v>
      </c>
      <c r="O209" s="156" t="s">
        <v>526</v>
      </c>
      <c r="P209" s="156" t="s">
        <v>659</v>
      </c>
      <c r="Q209" s="128"/>
      <c r="R209" s="187"/>
      <c r="S209" s="128" t="s">
        <v>1072</v>
      </c>
      <c r="T209" s="188">
        <v>5936</v>
      </c>
      <c r="U209" s="153">
        <v>44743</v>
      </c>
      <c r="V209" s="153">
        <v>44747</v>
      </c>
      <c r="W209" s="128" t="s">
        <v>1073</v>
      </c>
      <c r="X209" s="156"/>
      <c r="Y209" s="156"/>
      <c r="Z209" s="156"/>
      <c r="AA209" s="91"/>
      <c r="AB209" s="91"/>
    </row>
    <row r="210" customHeight="1" spans="1:28">
      <c r="A210" s="173"/>
      <c r="B210" s="174" t="str">
        <f t="shared" si="6"/>
        <v>P20220704-000622-能环-博源紫宸-博源大厦-运维-零售-20220620-980</v>
      </c>
      <c r="C210" s="175"/>
      <c r="D210" s="175" t="s">
        <v>220</v>
      </c>
      <c r="E210" s="175"/>
      <c r="F210" s="175"/>
      <c r="G210" s="175"/>
      <c r="H210" s="176" t="str">
        <f>IF(D210="","",_xlfn.XLOOKUP(D210,设置!B:B,设置!C:C))</f>
        <v>一般</v>
      </c>
      <c r="I210" s="181" t="str">
        <f t="shared" si="7"/>
        <v>能环-博源紫宸-博源大厦</v>
      </c>
      <c r="J210" s="181" t="str">
        <f>IF($P210="","",_xlfn.XLOOKUP($P210,设置!$G:$G,设置!H:H))</f>
        <v>运维</v>
      </c>
      <c r="K210" s="181" t="str">
        <f>IF($P210="","",_xlfn.XLOOKUP($P210,设置!$G:$G,设置!I:I))</f>
        <v>零售</v>
      </c>
      <c r="L210" s="156">
        <v>198</v>
      </c>
      <c r="M210" s="156">
        <v>586</v>
      </c>
      <c r="N210" s="152" t="s">
        <v>636</v>
      </c>
      <c r="O210" s="156" t="s">
        <v>526</v>
      </c>
      <c r="P210" s="156" t="s">
        <v>539</v>
      </c>
      <c r="Q210" s="128"/>
      <c r="R210" s="187"/>
      <c r="S210" s="128" t="s">
        <v>1074</v>
      </c>
      <c r="T210" s="188">
        <v>980</v>
      </c>
      <c r="U210" s="153">
        <v>44732</v>
      </c>
      <c r="V210" s="153">
        <v>44737</v>
      </c>
      <c r="W210" s="128" t="s">
        <v>1075</v>
      </c>
      <c r="X210" s="156"/>
      <c r="Y210" s="156"/>
      <c r="Z210" s="156"/>
      <c r="AA210" s="91"/>
      <c r="AB210" s="91"/>
    </row>
    <row r="211" customHeight="1" spans="1:28">
      <c r="A211" s="173"/>
      <c r="B211" s="174" t="str">
        <f t="shared" si="6"/>
        <v>P20220705-000625-能环-天津劝宝超市-劝宝购物广场-运维-保养-20220701-34000</v>
      </c>
      <c r="C211" s="175"/>
      <c r="D211" s="175" t="s">
        <v>220</v>
      </c>
      <c r="E211" s="175"/>
      <c r="F211" s="175"/>
      <c r="G211" s="175"/>
      <c r="H211" s="176" t="str">
        <f>IF(D211="","",_xlfn.XLOOKUP(D211,设置!B:B,设置!C:C))</f>
        <v>一般</v>
      </c>
      <c r="I211" s="181" t="str">
        <f t="shared" si="7"/>
        <v>能环-天津劝宝超市-劝宝购物广场</v>
      </c>
      <c r="J211" s="181" t="str">
        <f>IF($P211="","",_xlfn.XLOOKUP($P211,设置!$G:$G,设置!H:H))</f>
        <v>运维</v>
      </c>
      <c r="K211" s="181" t="str">
        <f>IF($P211="","",_xlfn.XLOOKUP($P211,设置!$G:$G,设置!I:I))</f>
        <v>保养</v>
      </c>
      <c r="L211" s="156">
        <v>239</v>
      </c>
      <c r="M211" s="156">
        <v>544</v>
      </c>
      <c r="N211" s="152" t="s">
        <v>974</v>
      </c>
      <c r="O211" s="156" t="s">
        <v>531</v>
      </c>
      <c r="P211" s="156" t="s">
        <v>527</v>
      </c>
      <c r="Q211" s="128"/>
      <c r="R211" s="187"/>
      <c r="S211" s="128" t="s">
        <v>1076</v>
      </c>
      <c r="T211" s="188">
        <v>34000</v>
      </c>
      <c r="U211" s="153">
        <v>44743</v>
      </c>
      <c r="V211" s="153">
        <v>45107</v>
      </c>
      <c r="W211" s="128" t="s">
        <v>1077</v>
      </c>
      <c r="X211" s="156"/>
      <c r="Y211" s="156"/>
      <c r="Z211" s="156"/>
      <c r="AA211" s="91"/>
      <c r="AB211" s="91"/>
    </row>
    <row r="212" customHeight="1" spans="1:28">
      <c r="A212" s="173"/>
      <c r="B212" s="174" t="str">
        <f t="shared" si="6"/>
        <v>P20220705-000627-能环-天津劝宝超市-劝宝新都汇-运维-保养-20220701-14000</v>
      </c>
      <c r="C212" s="175"/>
      <c r="D212" s="175" t="s">
        <v>220</v>
      </c>
      <c r="E212" s="175"/>
      <c r="F212" s="175"/>
      <c r="G212" s="175"/>
      <c r="H212" s="176" t="str">
        <f>IF(D212="","",_xlfn.XLOOKUP(D212,设置!B:B,设置!C:C))</f>
        <v>一般</v>
      </c>
      <c r="I212" s="181" t="str">
        <f t="shared" si="7"/>
        <v>能环-天津劝宝超市-劝宝新都汇</v>
      </c>
      <c r="J212" s="181" t="str">
        <f>IF($P212="","",_xlfn.XLOOKUP($P212,设置!$G:$G,设置!H:H))</f>
        <v>运维</v>
      </c>
      <c r="K212" s="181" t="str">
        <f>IF($P212="","",_xlfn.XLOOKUP($P212,设置!$G:$G,设置!I:I))</f>
        <v>保养</v>
      </c>
      <c r="L212" s="156">
        <v>240</v>
      </c>
      <c r="M212" s="156">
        <v>543</v>
      </c>
      <c r="N212" s="152" t="s">
        <v>1078</v>
      </c>
      <c r="O212" s="156" t="s">
        <v>531</v>
      </c>
      <c r="P212" s="156" t="s">
        <v>527</v>
      </c>
      <c r="Q212" s="128"/>
      <c r="R212" s="187"/>
      <c r="S212" s="128" t="s">
        <v>1079</v>
      </c>
      <c r="T212" s="188">
        <v>14000</v>
      </c>
      <c r="U212" s="153">
        <v>44743</v>
      </c>
      <c r="V212" s="153">
        <v>45107</v>
      </c>
      <c r="W212" s="128" t="s">
        <v>1080</v>
      </c>
      <c r="X212" s="156"/>
      <c r="Y212" s="156"/>
      <c r="Z212" s="156"/>
      <c r="AA212" s="91"/>
      <c r="AB212" s="91"/>
    </row>
    <row r="213" customHeight="1" spans="1:28">
      <c r="A213" s="173"/>
      <c r="B213" s="174" t="str">
        <f t="shared" si="6"/>
        <v>P20220705-000628-能环-天津鲁华-运维-维修-20220719-33500</v>
      </c>
      <c r="C213" s="175"/>
      <c r="D213" s="175" t="s">
        <v>220</v>
      </c>
      <c r="E213" s="175"/>
      <c r="F213" s="175"/>
      <c r="G213" s="175"/>
      <c r="H213" s="176" t="str">
        <f>IF(D213="","",_xlfn.XLOOKUP(D213,设置!B:B,设置!C:C))</f>
        <v>一般</v>
      </c>
      <c r="I213" s="181" t="str">
        <f t="shared" si="7"/>
        <v>能环-天津鲁华</v>
      </c>
      <c r="J213" s="181" t="str">
        <f>IF($P213="","",_xlfn.XLOOKUP($P213,设置!$G:$G,设置!H:H))</f>
        <v>运维</v>
      </c>
      <c r="K213" s="181" t="str">
        <f>IF($P213="","",_xlfn.XLOOKUP($P213,设置!$G:$G,设置!I:I))</f>
        <v>维修</v>
      </c>
      <c r="L213" s="156">
        <v>218</v>
      </c>
      <c r="M213" s="156">
        <v>565</v>
      </c>
      <c r="N213" s="152" t="s">
        <v>1081</v>
      </c>
      <c r="O213" s="156" t="s">
        <v>526</v>
      </c>
      <c r="P213" s="156" t="s">
        <v>543</v>
      </c>
      <c r="Q213" s="128"/>
      <c r="R213" s="187"/>
      <c r="S213" s="128" t="s">
        <v>1082</v>
      </c>
      <c r="T213" s="188">
        <v>33500</v>
      </c>
      <c r="U213" s="153">
        <v>44761</v>
      </c>
      <c r="V213" s="153">
        <v>44814</v>
      </c>
      <c r="W213" s="128" t="s">
        <v>1083</v>
      </c>
      <c r="X213" s="156"/>
      <c r="Y213" s="156"/>
      <c r="Z213" s="156"/>
      <c r="AA213" s="91"/>
      <c r="AB213" s="91"/>
    </row>
    <row r="214" customHeight="1" spans="1:28">
      <c r="A214" s="173"/>
      <c r="B214" s="174" t="str">
        <f t="shared" si="6"/>
        <v>P20220705-000629-能环-望京合生麒麟新天地-工程-安装-20220701-62672</v>
      </c>
      <c r="C214" s="175"/>
      <c r="D214" s="175" t="s">
        <v>220</v>
      </c>
      <c r="E214" s="175"/>
      <c r="F214" s="175"/>
      <c r="G214" s="175"/>
      <c r="H214" s="176" t="str">
        <f>IF(D214="","",_xlfn.XLOOKUP(D214,设置!B:B,设置!C:C))</f>
        <v>一般</v>
      </c>
      <c r="I214" s="181" t="str">
        <f t="shared" si="7"/>
        <v>能环-望京合生麒麟新天地</v>
      </c>
      <c r="J214" s="181" t="str">
        <f>IF($P214="","",_xlfn.XLOOKUP($P214,设置!$G:$G,设置!H:H))</f>
        <v>工程</v>
      </c>
      <c r="K214" s="181" t="str">
        <f>IF($P214="","",_xlfn.XLOOKUP($P214,设置!$G:$G,设置!I:I))</f>
        <v>安装</v>
      </c>
      <c r="L214" s="156">
        <v>199</v>
      </c>
      <c r="M214" s="156">
        <v>585</v>
      </c>
      <c r="N214" s="152" t="s">
        <v>1037</v>
      </c>
      <c r="O214" s="156" t="s">
        <v>526</v>
      </c>
      <c r="P214" s="156" t="s">
        <v>659</v>
      </c>
      <c r="Q214" s="128"/>
      <c r="R214" s="187"/>
      <c r="S214" s="128" t="s">
        <v>1084</v>
      </c>
      <c r="T214" s="188">
        <v>62672</v>
      </c>
      <c r="U214" s="153">
        <v>44743</v>
      </c>
      <c r="V214" s="153">
        <v>44773</v>
      </c>
      <c r="W214" s="128" t="s">
        <v>1085</v>
      </c>
      <c r="X214" s="156"/>
      <c r="Y214" s="156"/>
      <c r="Z214" s="192"/>
      <c r="AA214" s="91"/>
      <c r="AB214" s="91"/>
    </row>
    <row r="215" customHeight="1" spans="1:28">
      <c r="A215" s="173"/>
      <c r="B215" s="174" t="str">
        <f t="shared" si="6"/>
        <v>P20220707-000633-能环-天津空气动力-中粮-运维-维修-20220707-47650</v>
      </c>
      <c r="C215" s="175"/>
      <c r="D215" s="175" t="s">
        <v>220</v>
      </c>
      <c r="E215" s="175"/>
      <c r="F215" s="175"/>
      <c r="G215" s="175"/>
      <c r="H215" s="176" t="str">
        <f>IF(D215="","",_xlfn.XLOOKUP(D215,设置!B:B,设置!C:C))</f>
        <v>一般</v>
      </c>
      <c r="I215" s="181" t="str">
        <f t="shared" si="7"/>
        <v>能环-天津空气动力-中粮</v>
      </c>
      <c r="J215" s="181" t="str">
        <f>IF($P215="","",_xlfn.XLOOKUP($P215,设置!$G:$G,设置!H:H))</f>
        <v>运维</v>
      </c>
      <c r="K215" s="181" t="str">
        <f>IF($P215="","",_xlfn.XLOOKUP($P215,设置!$G:$G,设置!I:I))</f>
        <v>维修</v>
      </c>
      <c r="L215" s="156">
        <v>216</v>
      </c>
      <c r="M215" s="156">
        <v>567</v>
      </c>
      <c r="N215" s="152" t="s">
        <v>1086</v>
      </c>
      <c r="O215" s="193" t="s">
        <v>531</v>
      </c>
      <c r="P215" s="156" t="s">
        <v>543</v>
      </c>
      <c r="Q215" s="128"/>
      <c r="R215" s="196"/>
      <c r="S215" s="195" t="s">
        <v>1058</v>
      </c>
      <c r="T215" s="197">
        <v>47650</v>
      </c>
      <c r="U215" s="198">
        <v>44749</v>
      </c>
      <c r="V215" s="198">
        <v>44779</v>
      </c>
      <c r="W215" s="195" t="s">
        <v>1087</v>
      </c>
      <c r="X215" s="193"/>
      <c r="Y215" s="193"/>
      <c r="Z215" s="199"/>
      <c r="AA215" s="200"/>
      <c r="AB215" s="200"/>
    </row>
    <row r="216" customHeight="1" spans="1:28">
      <c r="A216" s="173"/>
      <c r="B216" s="174" t="str">
        <f t="shared" si="6"/>
        <v>P20220707-000634-能环-城建大厦-运维-维修-20220721-151335</v>
      </c>
      <c r="C216" s="175"/>
      <c r="D216" s="175" t="s">
        <v>220</v>
      </c>
      <c r="E216" s="175"/>
      <c r="F216" s="175"/>
      <c r="G216" s="175"/>
      <c r="H216" s="176" t="str">
        <f>IF(D216="","",_xlfn.XLOOKUP(D216,设置!B:B,设置!C:C))</f>
        <v>一般</v>
      </c>
      <c r="I216" s="181" t="str">
        <f t="shared" si="7"/>
        <v>能环-城建大厦</v>
      </c>
      <c r="J216" s="181" t="str">
        <f>IF($P216="","",_xlfn.XLOOKUP($P216,设置!$G:$G,设置!H:H))</f>
        <v>运维</v>
      </c>
      <c r="K216" s="181" t="str">
        <f>IF($P216="","",_xlfn.XLOOKUP($P216,设置!$G:$G,设置!I:I))</f>
        <v>维修</v>
      </c>
      <c r="L216" s="156">
        <v>224</v>
      </c>
      <c r="M216" s="156">
        <v>559</v>
      </c>
      <c r="N216" s="152" t="s">
        <v>1088</v>
      </c>
      <c r="O216" s="156" t="s">
        <v>619</v>
      </c>
      <c r="P216" s="156" t="s">
        <v>543</v>
      </c>
      <c r="Q216" s="128"/>
      <c r="R216" s="187"/>
      <c r="S216" s="128" t="s">
        <v>1089</v>
      </c>
      <c r="T216" s="188">
        <v>151335</v>
      </c>
      <c r="U216" s="153">
        <v>44763</v>
      </c>
      <c r="V216" s="153">
        <v>44834</v>
      </c>
      <c r="W216" s="128" t="s">
        <v>1090</v>
      </c>
      <c r="X216" s="156"/>
      <c r="Y216" s="156"/>
      <c r="Z216" s="156"/>
      <c r="AA216" s="91"/>
      <c r="AB216" s="91"/>
    </row>
    <row r="217" customHeight="1" spans="1:28">
      <c r="A217" s="173"/>
      <c r="B217" s="174" t="str">
        <f t="shared" si="6"/>
        <v>P20220711-000635-能环-新星石油-工程-安装-20220723-6252.24</v>
      </c>
      <c r="C217" s="175"/>
      <c r="D217" s="175" t="s">
        <v>220</v>
      </c>
      <c r="E217" s="175"/>
      <c r="F217" s="175"/>
      <c r="G217" s="175"/>
      <c r="H217" s="176" t="str">
        <f>IF(D217="","",_xlfn.XLOOKUP(D217,设置!B:B,设置!C:C))</f>
        <v>一般</v>
      </c>
      <c r="I217" s="181" t="str">
        <f t="shared" si="7"/>
        <v>能环-新星石油</v>
      </c>
      <c r="J217" s="181" t="str">
        <f>IF($P217="","",_xlfn.XLOOKUP($P217,设置!$G:$G,设置!H:H))</f>
        <v>工程</v>
      </c>
      <c r="K217" s="181" t="str">
        <f>IF($P217="","",_xlfn.XLOOKUP($P217,设置!$G:$G,设置!I:I))</f>
        <v>安装</v>
      </c>
      <c r="L217" s="156">
        <v>230</v>
      </c>
      <c r="M217" s="156">
        <v>553</v>
      </c>
      <c r="N217" s="152" t="s">
        <v>525</v>
      </c>
      <c r="O217" s="156" t="s">
        <v>526</v>
      </c>
      <c r="P217" s="156" t="s">
        <v>659</v>
      </c>
      <c r="Q217" s="128"/>
      <c r="R217" s="187"/>
      <c r="S217" s="128" t="s">
        <v>1091</v>
      </c>
      <c r="T217" s="188">
        <v>6252.24</v>
      </c>
      <c r="U217" s="153">
        <v>44765</v>
      </c>
      <c r="V217" s="153">
        <v>44772</v>
      </c>
      <c r="W217" s="128" t="s">
        <v>1092</v>
      </c>
      <c r="X217" s="156"/>
      <c r="Y217" s="156"/>
      <c r="Z217" s="156"/>
      <c r="AA217" s="91"/>
      <c r="AB217" s="91"/>
    </row>
    <row r="218" customHeight="1" spans="1:28">
      <c r="A218" s="173"/>
      <c r="B218" s="174" t="str">
        <f t="shared" si="6"/>
        <v>P20220711-000636-能环-德胜门合生财富广场-运维-维修-20220726-13984.5</v>
      </c>
      <c r="C218" s="175"/>
      <c r="D218" s="175" t="s">
        <v>220</v>
      </c>
      <c r="E218" s="175"/>
      <c r="F218" s="175"/>
      <c r="G218" s="175"/>
      <c r="H218" s="176" t="str">
        <f>IF(D218="","",_xlfn.XLOOKUP(D218,设置!B:B,设置!C:C))</f>
        <v>一般</v>
      </c>
      <c r="I218" s="181" t="str">
        <f t="shared" si="7"/>
        <v>能环-德胜门合生财富广场</v>
      </c>
      <c r="J218" s="181" t="str">
        <f>IF($P218="","",_xlfn.XLOOKUP($P218,设置!$G:$G,设置!H:H))</f>
        <v>运维</v>
      </c>
      <c r="K218" s="181" t="str">
        <f>IF($P218="","",_xlfn.XLOOKUP($P218,设置!$G:$G,设置!I:I))</f>
        <v>维修</v>
      </c>
      <c r="L218" s="156">
        <v>231</v>
      </c>
      <c r="M218" s="156">
        <v>552</v>
      </c>
      <c r="N218" s="152" t="s">
        <v>1093</v>
      </c>
      <c r="O218" s="156" t="s">
        <v>526</v>
      </c>
      <c r="P218" s="156" t="s">
        <v>543</v>
      </c>
      <c r="Q218" s="128"/>
      <c r="R218" s="187"/>
      <c r="S218" s="128" t="s">
        <v>1094</v>
      </c>
      <c r="T218" s="188">
        <v>13984.5</v>
      </c>
      <c r="U218" s="153">
        <v>44768</v>
      </c>
      <c r="V218" s="153">
        <v>45230</v>
      </c>
      <c r="W218" s="128" t="s">
        <v>1095</v>
      </c>
      <c r="X218" s="156"/>
      <c r="Y218" s="156"/>
      <c r="Z218" s="156"/>
      <c r="AA218" s="91"/>
      <c r="AB218" s="91"/>
    </row>
    <row r="219" customHeight="1" spans="1:28">
      <c r="A219" s="173"/>
      <c r="B219" s="174" t="str">
        <f t="shared" si="6"/>
        <v>P20220712-000639-能环-同方科迅-通惠大厦-运维-保养-20220801-16000</v>
      </c>
      <c r="C219" s="175"/>
      <c r="D219" s="175" t="s">
        <v>220</v>
      </c>
      <c r="E219" s="175"/>
      <c r="F219" s="175"/>
      <c r="G219" s="175"/>
      <c r="H219" s="176" t="str">
        <f>IF(D219="","",_xlfn.XLOOKUP(D219,设置!B:B,设置!C:C))</f>
        <v>一般</v>
      </c>
      <c r="I219" s="181" t="str">
        <f t="shared" si="7"/>
        <v>能环-同方科迅-通惠大厦</v>
      </c>
      <c r="J219" s="181" t="str">
        <f>IF($P219="","",_xlfn.XLOOKUP($P219,设置!$G:$G,设置!H:H))</f>
        <v>运维</v>
      </c>
      <c r="K219" s="181" t="str">
        <f>IF($P219="","",_xlfn.XLOOKUP($P219,设置!$G:$G,设置!I:I))</f>
        <v>保养</v>
      </c>
      <c r="L219" s="156">
        <v>219</v>
      </c>
      <c r="M219" s="156">
        <v>564</v>
      </c>
      <c r="N219" s="152" t="s">
        <v>710</v>
      </c>
      <c r="O219" s="156" t="s">
        <v>531</v>
      </c>
      <c r="P219" s="156" t="s">
        <v>527</v>
      </c>
      <c r="Q219" s="128"/>
      <c r="R219" s="187"/>
      <c r="S219" s="128" t="s">
        <v>1020</v>
      </c>
      <c r="T219" s="188">
        <v>16000</v>
      </c>
      <c r="U219" s="153">
        <v>44774</v>
      </c>
      <c r="V219" s="153">
        <v>45138</v>
      </c>
      <c r="W219" s="128" t="s">
        <v>1096</v>
      </c>
      <c r="X219" s="156"/>
      <c r="Y219" s="156"/>
      <c r="Z219" s="156"/>
      <c r="AA219" s="91"/>
      <c r="AB219" s="91"/>
    </row>
    <row r="220" customHeight="1" spans="1:28">
      <c r="A220" s="173"/>
      <c r="B220" s="174" t="str">
        <f t="shared" si="6"/>
        <v>P20220715-000645-能环-环境大厦-运维-维修-20220810-128594</v>
      </c>
      <c r="C220" s="175"/>
      <c r="D220" s="175" t="s">
        <v>220</v>
      </c>
      <c r="E220" s="175"/>
      <c r="F220" s="175"/>
      <c r="G220" s="175"/>
      <c r="H220" s="176" t="str">
        <f>IF(D220="","",_xlfn.XLOOKUP(D220,设置!B:B,设置!C:C))</f>
        <v>一般</v>
      </c>
      <c r="I220" s="181" t="str">
        <f t="shared" si="7"/>
        <v>能环-环境大厦</v>
      </c>
      <c r="J220" s="181" t="str">
        <f>IF($P220="","",_xlfn.XLOOKUP($P220,设置!$G:$G,设置!H:H))</f>
        <v>运维</v>
      </c>
      <c r="K220" s="181" t="str">
        <f>IF($P220="","",_xlfn.XLOOKUP($P220,设置!$G:$G,设置!I:I))</f>
        <v>维修</v>
      </c>
      <c r="L220" s="156">
        <v>248</v>
      </c>
      <c r="M220" s="156">
        <v>535</v>
      </c>
      <c r="N220" s="152" t="s">
        <v>604</v>
      </c>
      <c r="O220" s="156" t="s">
        <v>531</v>
      </c>
      <c r="P220" s="156" t="s">
        <v>543</v>
      </c>
      <c r="Q220" s="128"/>
      <c r="R220" s="187"/>
      <c r="S220" s="128" t="s">
        <v>1097</v>
      </c>
      <c r="T220" s="188">
        <v>128594</v>
      </c>
      <c r="U220" s="153">
        <v>44783</v>
      </c>
      <c r="V220" s="153">
        <v>44804</v>
      </c>
      <c r="W220" s="128" t="s">
        <v>1098</v>
      </c>
      <c r="X220" s="156"/>
      <c r="Y220" s="156"/>
      <c r="Z220" s="156"/>
      <c r="AA220" s="91"/>
      <c r="AB220" s="91"/>
    </row>
    <row r="221" customHeight="1" spans="1:28">
      <c r="A221" s="173"/>
      <c r="B221" s="174" t="str">
        <f t="shared" si="6"/>
        <v>P20220717-000646-能环-承德围场-顶奕酒店-运维-保养-20220721-39000</v>
      </c>
      <c r="C221" s="175"/>
      <c r="D221" s="175" t="s">
        <v>220</v>
      </c>
      <c r="E221" s="175"/>
      <c r="F221" s="175"/>
      <c r="G221" s="175"/>
      <c r="H221" s="176" t="str">
        <f>IF(D221="","",_xlfn.XLOOKUP(D221,设置!B:B,设置!C:C))</f>
        <v>一般</v>
      </c>
      <c r="I221" s="181" t="str">
        <f t="shared" si="7"/>
        <v>能环-承德围场-顶奕酒店</v>
      </c>
      <c r="J221" s="181" t="str">
        <f>IF($P221="","",_xlfn.XLOOKUP($P221,设置!$G:$G,设置!H:H))</f>
        <v>运维</v>
      </c>
      <c r="K221" s="181" t="str">
        <f>IF($P221="","",_xlfn.XLOOKUP($P221,设置!$G:$G,设置!I:I))</f>
        <v>保养</v>
      </c>
      <c r="L221" s="156">
        <v>225</v>
      </c>
      <c r="M221" s="156">
        <v>558</v>
      </c>
      <c r="N221" s="152" t="s">
        <v>1099</v>
      </c>
      <c r="O221" s="156" t="s">
        <v>526</v>
      </c>
      <c r="P221" s="156" t="s">
        <v>527</v>
      </c>
      <c r="Q221" s="128" t="s">
        <v>334</v>
      </c>
      <c r="R221" s="187">
        <v>45020</v>
      </c>
      <c r="S221" s="128" t="s">
        <v>1100</v>
      </c>
      <c r="T221" s="188">
        <v>39000</v>
      </c>
      <c r="U221" s="153">
        <v>44763</v>
      </c>
      <c r="V221" s="153">
        <v>44793</v>
      </c>
      <c r="W221" s="128" t="s">
        <v>1101</v>
      </c>
      <c r="X221" s="156"/>
      <c r="Y221" s="156"/>
      <c r="Z221" s="156"/>
      <c r="AA221" s="91"/>
      <c r="AB221" s="91"/>
    </row>
    <row r="222" customHeight="1" spans="1:28">
      <c r="A222" s="173"/>
      <c r="B222" s="174" t="str">
        <f t="shared" si="6"/>
        <v>P20220718-000647-能环-宣钢-焦化厂一净化-运维-维修-20220923-450350</v>
      </c>
      <c r="C222" s="175"/>
      <c r="D222" s="175" t="s">
        <v>220</v>
      </c>
      <c r="E222" s="175"/>
      <c r="F222" s="175"/>
      <c r="G222" s="175"/>
      <c r="H222" s="176" t="str">
        <f>IF(D222="","",_xlfn.XLOOKUP(D222,设置!B:B,设置!C:C))</f>
        <v>一般</v>
      </c>
      <c r="I222" s="181" t="str">
        <f t="shared" si="7"/>
        <v>能环-宣钢-焦化厂一净化</v>
      </c>
      <c r="J222" s="181" t="str">
        <f>IF($P222="","",_xlfn.XLOOKUP($P222,设置!$G:$G,设置!H:H))</f>
        <v>运维</v>
      </c>
      <c r="K222" s="181" t="str">
        <f>IF($P222="","",_xlfn.XLOOKUP($P222,设置!$G:$G,设置!I:I))</f>
        <v>维修</v>
      </c>
      <c r="L222" s="156">
        <v>388</v>
      </c>
      <c r="M222" s="156">
        <v>395</v>
      </c>
      <c r="N222" s="152" t="s">
        <v>1102</v>
      </c>
      <c r="O222" s="156" t="s">
        <v>531</v>
      </c>
      <c r="P222" s="156" t="s">
        <v>543</v>
      </c>
      <c r="Q222" s="128"/>
      <c r="R222" s="187"/>
      <c r="S222" s="128" t="s">
        <v>1103</v>
      </c>
      <c r="T222" s="188">
        <v>450350</v>
      </c>
      <c r="U222" s="153">
        <v>44827</v>
      </c>
      <c r="V222" s="153">
        <v>44849</v>
      </c>
      <c r="W222" s="128" t="s">
        <v>1104</v>
      </c>
      <c r="X222" s="156"/>
      <c r="Y222" s="156"/>
      <c r="Z222" s="156"/>
      <c r="AA222" s="91"/>
      <c r="AB222" s="91"/>
    </row>
    <row r="223" customHeight="1" spans="1:28">
      <c r="A223" s="173"/>
      <c r="B223" s="174" t="str">
        <f t="shared" si="6"/>
        <v>P20220722-000652-能环-圆歌文化-白沟国际商贸城-运维-保养-20221010-1500</v>
      </c>
      <c r="C223" s="175"/>
      <c r="D223" s="175" t="s">
        <v>220</v>
      </c>
      <c r="E223" s="175"/>
      <c r="F223" s="175"/>
      <c r="G223" s="175"/>
      <c r="H223" s="176" t="str">
        <f>IF(D223="","",_xlfn.XLOOKUP(D223,设置!B:B,设置!C:C))</f>
        <v>一般</v>
      </c>
      <c r="I223" s="181" t="str">
        <f t="shared" si="7"/>
        <v>能环-圆歌文化-白沟国际商贸城</v>
      </c>
      <c r="J223" s="181" t="str">
        <f>IF($P223="","",_xlfn.XLOOKUP($P223,设置!$G:$G,设置!H:H))</f>
        <v>运维</v>
      </c>
      <c r="K223" s="181" t="str">
        <f>IF($P223="","",_xlfn.XLOOKUP($P223,设置!$G:$G,设置!I:I))</f>
        <v>保养</v>
      </c>
      <c r="L223" s="91"/>
      <c r="M223" s="91"/>
      <c r="N223" s="152" t="s">
        <v>1105</v>
      </c>
      <c r="O223" s="156" t="s">
        <v>975</v>
      </c>
      <c r="P223" s="156" t="s">
        <v>527</v>
      </c>
      <c r="Q223" s="128"/>
      <c r="R223" s="187"/>
      <c r="S223" s="128" t="s">
        <v>1106</v>
      </c>
      <c r="T223" s="188">
        <v>1500</v>
      </c>
      <c r="U223" s="153">
        <v>44844</v>
      </c>
      <c r="V223" s="153">
        <v>44854</v>
      </c>
      <c r="W223" s="128" t="s">
        <v>1107</v>
      </c>
      <c r="X223" s="156"/>
      <c r="Y223" s="156"/>
      <c r="Z223" s="156"/>
      <c r="AA223" s="91"/>
      <c r="AB223" s="91"/>
    </row>
    <row r="224" customHeight="1" spans="1:28">
      <c r="A224" s="173"/>
      <c r="B224" s="174" t="str">
        <f t="shared" si="6"/>
        <v>P20220726-000654-能环-上海诺冷-北京怀柔区冰上运动中心-运维-维修-20220624-12506.7</v>
      </c>
      <c r="C224" s="175"/>
      <c r="D224" s="175" t="s">
        <v>220</v>
      </c>
      <c r="E224" s="175"/>
      <c r="F224" s="175"/>
      <c r="G224" s="175"/>
      <c r="H224" s="176" t="str">
        <f>IF(D224="","",_xlfn.XLOOKUP(D224,设置!B:B,设置!C:C))</f>
        <v>一般</v>
      </c>
      <c r="I224" s="181" t="str">
        <f t="shared" si="7"/>
        <v>能环-上海诺冷-北京怀柔区冰上运动中心</v>
      </c>
      <c r="J224" s="181" t="str">
        <f>IF($P224="","",_xlfn.XLOOKUP($P224,设置!$G:$G,设置!H:H))</f>
        <v>运维</v>
      </c>
      <c r="K224" s="181" t="str">
        <f>IF($P224="","",_xlfn.XLOOKUP($P224,设置!$G:$G,设置!I:I))</f>
        <v>维修</v>
      </c>
      <c r="L224" s="156">
        <v>223</v>
      </c>
      <c r="M224" s="156">
        <v>560</v>
      </c>
      <c r="N224" s="152" t="s">
        <v>1108</v>
      </c>
      <c r="O224" s="156" t="s">
        <v>526</v>
      </c>
      <c r="P224" s="156" t="s">
        <v>543</v>
      </c>
      <c r="Q224" s="128"/>
      <c r="R224" s="187"/>
      <c r="S224" s="128" t="s">
        <v>1109</v>
      </c>
      <c r="T224" s="188">
        <v>12506.7</v>
      </c>
      <c r="U224" s="153">
        <v>44736</v>
      </c>
      <c r="V224" s="153">
        <v>44749</v>
      </c>
      <c r="W224" s="128" t="s">
        <v>1110</v>
      </c>
      <c r="X224" s="156"/>
      <c r="Y224" s="156"/>
      <c r="Z224" s="156"/>
      <c r="AA224" s="91"/>
      <c r="AB224" s="91"/>
    </row>
    <row r="225" customHeight="1" spans="1:28">
      <c r="A225" s="173"/>
      <c r="B225" s="174" t="str">
        <f t="shared" si="6"/>
        <v>P20220728-000655-能环-聚佳豪庭酒店-运维-零售-20220721-1610</v>
      </c>
      <c r="C225" s="175"/>
      <c r="D225" s="175" t="s">
        <v>220</v>
      </c>
      <c r="E225" s="175"/>
      <c r="F225" s="175"/>
      <c r="G225" s="175"/>
      <c r="H225" s="176" t="str">
        <f>IF(D225="","",_xlfn.XLOOKUP(D225,设置!B:B,设置!C:C))</f>
        <v>一般</v>
      </c>
      <c r="I225" s="181" t="str">
        <f t="shared" si="7"/>
        <v>能环-聚佳豪庭酒店</v>
      </c>
      <c r="J225" s="181" t="str">
        <f>IF($P225="","",_xlfn.XLOOKUP($P225,设置!$G:$G,设置!H:H))</f>
        <v>运维</v>
      </c>
      <c r="K225" s="181" t="str">
        <f>IF($P225="","",_xlfn.XLOOKUP($P225,设置!$G:$G,设置!I:I))</f>
        <v>零售</v>
      </c>
      <c r="L225" s="156">
        <v>232</v>
      </c>
      <c r="M225" s="156">
        <v>551</v>
      </c>
      <c r="N225" s="152" t="s">
        <v>702</v>
      </c>
      <c r="O225" s="156" t="s">
        <v>531</v>
      </c>
      <c r="P225" s="156" t="s">
        <v>539</v>
      </c>
      <c r="Q225" s="128"/>
      <c r="R225" s="187"/>
      <c r="S225" s="128" t="s">
        <v>1111</v>
      </c>
      <c r="T225" s="188">
        <v>1610</v>
      </c>
      <c r="U225" s="153">
        <v>44763</v>
      </c>
      <c r="V225" s="153">
        <v>44772</v>
      </c>
      <c r="W225" s="128" t="s">
        <v>1112</v>
      </c>
      <c r="X225" s="156"/>
      <c r="Y225" s="156"/>
      <c r="Z225" s="156"/>
      <c r="AA225" s="91"/>
      <c r="AB225" s="91"/>
    </row>
    <row r="226" customHeight="1" spans="1:28">
      <c r="A226" s="173"/>
      <c r="B226" s="174" t="str">
        <f t="shared" si="6"/>
        <v>P20220728-000656-能环-瑞成盛达-华亨大厦-运维-保养-20220801-35000</v>
      </c>
      <c r="C226" s="175"/>
      <c r="D226" s="175" t="s">
        <v>220</v>
      </c>
      <c r="E226" s="175"/>
      <c r="F226" s="175"/>
      <c r="G226" s="175"/>
      <c r="H226" s="176" t="str">
        <f>IF(D226="","",_xlfn.XLOOKUP(D226,设置!B:B,设置!C:C))</f>
        <v>一般</v>
      </c>
      <c r="I226" s="181" t="str">
        <f t="shared" si="7"/>
        <v>能环-瑞成盛达-华亨大厦</v>
      </c>
      <c r="J226" s="181" t="str">
        <f>IF($P226="","",_xlfn.XLOOKUP($P226,设置!$G:$G,设置!H:H))</f>
        <v>运维</v>
      </c>
      <c r="K226" s="181" t="str">
        <f>IF($P226="","",_xlfn.XLOOKUP($P226,设置!$G:$G,设置!I:I))</f>
        <v>保养</v>
      </c>
      <c r="L226" s="156">
        <v>227</v>
      </c>
      <c r="M226" s="156">
        <v>556</v>
      </c>
      <c r="N226" s="152" t="s">
        <v>1003</v>
      </c>
      <c r="O226" s="156" t="s">
        <v>531</v>
      </c>
      <c r="P226" s="156" t="s">
        <v>527</v>
      </c>
      <c r="Q226" s="128"/>
      <c r="R226" s="187"/>
      <c r="S226" s="128" t="s">
        <v>1113</v>
      </c>
      <c r="T226" s="188">
        <v>35000</v>
      </c>
      <c r="U226" s="153">
        <v>44774</v>
      </c>
      <c r="V226" s="153">
        <v>45138</v>
      </c>
      <c r="W226" s="128" t="s">
        <v>1114</v>
      </c>
      <c r="X226" s="156"/>
      <c r="Y226" s="156"/>
      <c r="Z226" s="156"/>
      <c r="AA226" s="91"/>
      <c r="AB226" s="91"/>
    </row>
    <row r="227" customHeight="1" spans="1:28">
      <c r="A227" s="173"/>
      <c r="B227" s="174" t="str">
        <f t="shared" si="6"/>
        <v>P20220801-000660-能环-宝坻商业总公司-劝宝购物广场-工程-安装-20220730-140610</v>
      </c>
      <c r="C227" s="175"/>
      <c r="D227" s="175" t="s">
        <v>220</v>
      </c>
      <c r="E227" s="175"/>
      <c r="F227" s="175"/>
      <c r="G227" s="175"/>
      <c r="H227" s="176" t="str">
        <f>IF(D227="","",_xlfn.XLOOKUP(D227,设置!B:B,设置!C:C))</f>
        <v>一般</v>
      </c>
      <c r="I227" s="181" t="str">
        <f t="shared" si="7"/>
        <v>能环-宝坻商业总公司-劝宝购物广场</v>
      </c>
      <c r="J227" s="181" t="str">
        <f>IF($P227="","",_xlfn.XLOOKUP($P227,设置!$G:$G,设置!H:H))</f>
        <v>工程</v>
      </c>
      <c r="K227" s="181" t="str">
        <f>IF($P227="","",_xlfn.XLOOKUP($P227,设置!$G:$G,设置!I:I))</f>
        <v>安装</v>
      </c>
      <c r="L227" s="156">
        <v>234</v>
      </c>
      <c r="M227" s="156">
        <v>549</v>
      </c>
      <c r="N227" s="152" t="s">
        <v>1115</v>
      </c>
      <c r="O227" s="156" t="s">
        <v>531</v>
      </c>
      <c r="P227" s="156" t="s">
        <v>659</v>
      </c>
      <c r="Q227" s="128"/>
      <c r="R227" s="187"/>
      <c r="S227" s="128" t="s">
        <v>1116</v>
      </c>
      <c r="T227" s="188">
        <v>140610</v>
      </c>
      <c r="U227" s="153">
        <v>44772</v>
      </c>
      <c r="V227" s="153">
        <v>44796</v>
      </c>
      <c r="W227" s="128" t="s">
        <v>1117</v>
      </c>
      <c r="X227" s="156"/>
      <c r="Y227" s="156"/>
      <c r="Z227" s="156"/>
      <c r="AA227" s="91"/>
      <c r="AB227" s="91"/>
    </row>
    <row r="228" customHeight="1" spans="1:28">
      <c r="A228" s="173"/>
      <c r="B228" s="174" t="str">
        <f t="shared" si="6"/>
        <v>P20220801-000661-能环-味还行-蜀国演义酒店-运维-保养-20220801-15000</v>
      </c>
      <c r="C228" s="175"/>
      <c r="D228" s="175" t="s">
        <v>220</v>
      </c>
      <c r="E228" s="175"/>
      <c r="F228" s="175"/>
      <c r="G228" s="175"/>
      <c r="H228" s="176" t="str">
        <f>IF(D228="","",_xlfn.XLOOKUP(D228,设置!B:B,设置!C:C))</f>
        <v>一般</v>
      </c>
      <c r="I228" s="181" t="str">
        <f t="shared" si="7"/>
        <v>能环-味还行-蜀国演义酒店</v>
      </c>
      <c r="J228" s="181" t="str">
        <f>IF($P228="","",_xlfn.XLOOKUP($P228,设置!$G:$G,设置!H:H))</f>
        <v>运维</v>
      </c>
      <c r="K228" s="181" t="str">
        <f>IF($P228="","",_xlfn.XLOOKUP($P228,设置!$G:$G,设置!I:I))</f>
        <v>保养</v>
      </c>
      <c r="L228" s="156">
        <v>236</v>
      </c>
      <c r="M228" s="156">
        <v>547</v>
      </c>
      <c r="N228" s="152" t="s">
        <v>582</v>
      </c>
      <c r="O228" s="156" t="s">
        <v>531</v>
      </c>
      <c r="P228" s="156" t="s">
        <v>527</v>
      </c>
      <c r="Q228" s="128"/>
      <c r="R228" s="187"/>
      <c r="S228" s="128" t="s">
        <v>1079</v>
      </c>
      <c r="T228" s="188">
        <v>15000</v>
      </c>
      <c r="U228" s="153">
        <v>44774</v>
      </c>
      <c r="V228" s="153">
        <v>45138</v>
      </c>
      <c r="W228" s="128" t="s">
        <v>1118</v>
      </c>
      <c r="X228" s="156"/>
      <c r="Y228" s="156"/>
      <c r="Z228" s="156"/>
      <c r="AA228" s="91"/>
      <c r="AB228" s="91"/>
    </row>
    <row r="229" customHeight="1" spans="1:28">
      <c r="A229" s="173"/>
      <c r="B229" s="174" t="str">
        <f t="shared" si="6"/>
        <v>P20220801-000662-能环-首商伟业-运维-保养-20220801-15000</v>
      </c>
      <c r="C229" s="175"/>
      <c r="D229" s="175" t="s">
        <v>220</v>
      </c>
      <c r="E229" s="175"/>
      <c r="F229" s="175"/>
      <c r="G229" s="175"/>
      <c r="H229" s="176" t="str">
        <f>IF(D229="","",_xlfn.XLOOKUP(D229,设置!B:B,设置!C:C))</f>
        <v>一般</v>
      </c>
      <c r="I229" s="181" t="str">
        <f t="shared" si="7"/>
        <v>能环-首商伟业</v>
      </c>
      <c r="J229" s="181" t="str">
        <f>IF($P229="","",_xlfn.XLOOKUP($P229,设置!$G:$G,设置!H:H))</f>
        <v>运维</v>
      </c>
      <c r="K229" s="181" t="str">
        <f>IF($P229="","",_xlfn.XLOOKUP($P229,设置!$G:$G,设置!I:I))</f>
        <v>保养</v>
      </c>
      <c r="L229" s="156">
        <v>238</v>
      </c>
      <c r="M229" s="156">
        <v>545</v>
      </c>
      <c r="N229" s="152" t="s">
        <v>1119</v>
      </c>
      <c r="O229" s="156" t="s">
        <v>531</v>
      </c>
      <c r="P229" s="156" t="s">
        <v>527</v>
      </c>
      <c r="Q229" s="128"/>
      <c r="R229" s="187"/>
      <c r="S229" s="128" t="s">
        <v>1120</v>
      </c>
      <c r="T229" s="188">
        <v>15000</v>
      </c>
      <c r="U229" s="153">
        <v>44774</v>
      </c>
      <c r="V229" s="153">
        <v>45138</v>
      </c>
      <c r="W229" s="128" t="s">
        <v>1121</v>
      </c>
      <c r="X229" s="156"/>
      <c r="Y229" s="156"/>
      <c r="Z229" s="156"/>
      <c r="AA229" s="91"/>
      <c r="AB229" s="91"/>
    </row>
    <row r="230" customHeight="1" spans="1:28">
      <c r="A230" s="173"/>
      <c r="B230" s="174" t="str">
        <f t="shared" si="6"/>
        <v>P20220802-000663-能环-新星石油-运维-维修-20220726-12000</v>
      </c>
      <c r="C230" s="175"/>
      <c r="D230" s="175" t="s">
        <v>220</v>
      </c>
      <c r="E230" s="175"/>
      <c r="F230" s="175"/>
      <c r="G230" s="175"/>
      <c r="H230" s="176" t="str">
        <f>IF(D230="","",_xlfn.XLOOKUP(D230,设置!B:B,设置!C:C))</f>
        <v>一般</v>
      </c>
      <c r="I230" s="181" t="str">
        <f t="shared" si="7"/>
        <v>能环-新星石油</v>
      </c>
      <c r="J230" s="181" t="str">
        <f>IF($P230="","",_xlfn.XLOOKUP($P230,设置!$G:$G,设置!H:H))</f>
        <v>运维</v>
      </c>
      <c r="K230" s="181" t="str">
        <f>IF($P230="","",_xlfn.XLOOKUP($P230,设置!$G:$G,设置!I:I))</f>
        <v>维修</v>
      </c>
      <c r="L230" s="156">
        <v>242</v>
      </c>
      <c r="M230" s="156">
        <v>541</v>
      </c>
      <c r="N230" s="152" t="s">
        <v>525</v>
      </c>
      <c r="O230" s="156" t="s">
        <v>526</v>
      </c>
      <c r="P230" s="156" t="s">
        <v>543</v>
      </c>
      <c r="Q230" s="128"/>
      <c r="R230" s="187"/>
      <c r="S230" s="128" t="s">
        <v>1122</v>
      </c>
      <c r="T230" s="188">
        <v>12000</v>
      </c>
      <c r="U230" s="153">
        <v>44768</v>
      </c>
      <c r="V230" s="153">
        <v>44780</v>
      </c>
      <c r="W230" s="128" t="s">
        <v>1123</v>
      </c>
      <c r="X230" s="156"/>
      <c r="Y230" s="156"/>
      <c r="Z230" s="156"/>
      <c r="AA230" s="91"/>
      <c r="AB230" s="91"/>
    </row>
    <row r="231" customHeight="1" spans="1:28">
      <c r="A231" s="173"/>
      <c r="B231" s="174" t="str">
        <f t="shared" si="6"/>
        <v>P20220805-000664-能环-承德围场-丽都酒店-运维-保养-20221001-15071.8</v>
      </c>
      <c r="C231" s="175"/>
      <c r="D231" s="175" t="s">
        <v>220</v>
      </c>
      <c r="E231" s="175"/>
      <c r="F231" s="175"/>
      <c r="G231" s="175"/>
      <c r="H231" s="176" t="str">
        <f>IF(D231="","",_xlfn.XLOOKUP(D231,设置!B:B,设置!C:C))</f>
        <v>一般</v>
      </c>
      <c r="I231" s="181" t="str">
        <f t="shared" si="7"/>
        <v>能环-承德围场-丽都酒店</v>
      </c>
      <c r="J231" s="181" t="str">
        <f>IF($P231="","",_xlfn.XLOOKUP($P231,设置!$G:$G,设置!H:H))</f>
        <v>运维</v>
      </c>
      <c r="K231" s="181" t="str">
        <f>IF($P231="","",_xlfn.XLOOKUP($P231,设置!$G:$G,设置!I:I))</f>
        <v>保养</v>
      </c>
      <c r="L231" s="156">
        <v>273</v>
      </c>
      <c r="M231" s="156">
        <v>510</v>
      </c>
      <c r="N231" s="152" t="s">
        <v>1124</v>
      </c>
      <c r="O231" s="156" t="s">
        <v>526</v>
      </c>
      <c r="P231" s="156" t="s">
        <v>527</v>
      </c>
      <c r="Q231" s="128"/>
      <c r="R231" s="187"/>
      <c r="S231" s="128" t="s">
        <v>1125</v>
      </c>
      <c r="T231" s="188">
        <v>15071.8</v>
      </c>
      <c r="U231" s="153">
        <v>44835</v>
      </c>
      <c r="V231" s="153">
        <v>44849</v>
      </c>
      <c r="W231" s="128" t="s">
        <v>1126</v>
      </c>
      <c r="X231" s="156"/>
      <c r="Y231" s="156"/>
      <c r="Z231" s="156"/>
      <c r="AA231" s="91"/>
      <c r="AB231" s="91"/>
    </row>
    <row r="232" customHeight="1" spans="1:28">
      <c r="A232" s="173"/>
      <c r="B232" s="174" t="str">
        <f t="shared" si="6"/>
        <v>P20220809-000669-能环-北方联合电力-包头第二热电厂东泵站-运维-维修-20220818-289630</v>
      </c>
      <c r="C232" s="175"/>
      <c r="D232" s="175" t="s">
        <v>220</v>
      </c>
      <c r="E232" s="175"/>
      <c r="F232" s="175"/>
      <c r="G232" s="175"/>
      <c r="H232" s="176" t="str">
        <f>IF(D232="","",_xlfn.XLOOKUP(D232,设置!B:B,设置!C:C))</f>
        <v>一般</v>
      </c>
      <c r="I232" s="181" t="str">
        <f t="shared" si="7"/>
        <v>能环-北方联合电力-包头第二热电厂东泵站</v>
      </c>
      <c r="J232" s="181" t="str">
        <f>IF($P232="","",_xlfn.XLOOKUP($P232,设置!$G:$G,设置!H:H))</f>
        <v>运维</v>
      </c>
      <c r="K232" s="181" t="str">
        <f>IF($P232="","",_xlfn.XLOOKUP($P232,设置!$G:$G,设置!I:I))</f>
        <v>维修</v>
      </c>
      <c r="L232" s="156">
        <v>272</v>
      </c>
      <c r="M232" s="156">
        <v>511</v>
      </c>
      <c r="N232" s="152" t="s">
        <v>837</v>
      </c>
      <c r="O232" s="156" t="s">
        <v>531</v>
      </c>
      <c r="P232" s="156" t="s">
        <v>543</v>
      </c>
      <c r="Q232" s="128"/>
      <c r="R232" s="187"/>
      <c r="S232" s="128" t="s">
        <v>1127</v>
      </c>
      <c r="T232" s="188">
        <v>289630</v>
      </c>
      <c r="U232" s="153">
        <v>44791</v>
      </c>
      <c r="V232" s="153">
        <v>44834</v>
      </c>
      <c r="W232" s="128" t="s">
        <v>1128</v>
      </c>
      <c r="X232" s="156"/>
      <c r="Y232" s="156"/>
      <c r="Z232" s="156"/>
      <c r="AA232" s="91"/>
      <c r="AB232" s="91"/>
    </row>
    <row r="233" customHeight="1" spans="1:28">
      <c r="A233" s="173"/>
      <c r="B233" s="174" t="str">
        <f t="shared" si="6"/>
        <v>P20220810-000670-能环-广州富力美好置业-富力万丽酒店-运维-保养-20220701-179000</v>
      </c>
      <c r="C233" s="175"/>
      <c r="D233" s="175" t="s">
        <v>220</v>
      </c>
      <c r="E233" s="175"/>
      <c r="F233" s="175"/>
      <c r="G233" s="175"/>
      <c r="H233" s="176" t="str">
        <f>IF(D233="","",_xlfn.XLOOKUP(D233,设置!B:B,设置!C:C))</f>
        <v>一般</v>
      </c>
      <c r="I233" s="181" t="str">
        <f t="shared" si="7"/>
        <v>能环-广州富力美好置业-富力万丽酒店</v>
      </c>
      <c r="J233" s="181" t="str">
        <f>IF($P233="","",_xlfn.XLOOKUP($P233,设置!$G:$G,设置!H:H))</f>
        <v>运维</v>
      </c>
      <c r="K233" s="181" t="str">
        <f>IF($P233="","",_xlfn.XLOOKUP($P233,设置!$G:$G,设置!I:I))</f>
        <v>保养</v>
      </c>
      <c r="L233" s="156">
        <v>246</v>
      </c>
      <c r="M233" s="156">
        <v>537</v>
      </c>
      <c r="N233" s="152" t="s">
        <v>819</v>
      </c>
      <c r="O233" s="156" t="s">
        <v>531</v>
      </c>
      <c r="P233" s="156" t="s">
        <v>527</v>
      </c>
      <c r="Q233" s="128"/>
      <c r="R233" s="187"/>
      <c r="S233" s="128" t="s">
        <v>1129</v>
      </c>
      <c r="T233" s="188">
        <v>179000</v>
      </c>
      <c r="U233" s="153">
        <v>44743</v>
      </c>
      <c r="V233" s="153">
        <v>45107</v>
      </c>
      <c r="W233" s="128" t="s">
        <v>1130</v>
      </c>
      <c r="X233" s="156"/>
      <c r="Y233" s="156"/>
      <c r="Z233" s="156"/>
      <c r="AA233" s="91"/>
      <c r="AB233" s="91"/>
    </row>
    <row r="234" customHeight="1" spans="1:28">
      <c r="A234" s="173"/>
      <c r="B234" s="174" t="str">
        <f t="shared" si="6"/>
        <v>P20220812-000672-能环-朗姿女装裕华路店-运维-维修-20220810-25462.2</v>
      </c>
      <c r="C234" s="175"/>
      <c r="D234" s="175" t="s">
        <v>220</v>
      </c>
      <c r="E234" s="175"/>
      <c r="F234" s="175"/>
      <c r="G234" s="175"/>
      <c r="H234" s="176" t="str">
        <f>IF(D234="","",_xlfn.XLOOKUP(D234,设置!B:B,设置!C:C))</f>
        <v>一般</v>
      </c>
      <c r="I234" s="181" t="str">
        <f t="shared" si="7"/>
        <v>能环-朗姿女装裕华路店</v>
      </c>
      <c r="J234" s="181" t="str">
        <f>IF($P234="","",_xlfn.XLOOKUP($P234,设置!$G:$G,设置!H:H))</f>
        <v>运维</v>
      </c>
      <c r="K234" s="181" t="str">
        <f>IF($P234="","",_xlfn.XLOOKUP($P234,设置!$G:$G,设置!I:I))</f>
        <v>维修</v>
      </c>
      <c r="L234" s="156">
        <v>255</v>
      </c>
      <c r="M234" s="156">
        <v>528</v>
      </c>
      <c r="N234" s="152" t="s">
        <v>1131</v>
      </c>
      <c r="O234" s="156" t="s">
        <v>531</v>
      </c>
      <c r="P234" s="156" t="s">
        <v>543</v>
      </c>
      <c r="Q234" s="128"/>
      <c r="R234" s="187"/>
      <c r="S234" s="128" t="s">
        <v>1132</v>
      </c>
      <c r="T234" s="188">
        <v>25462.2</v>
      </c>
      <c r="U234" s="153">
        <v>44783</v>
      </c>
      <c r="V234" s="153">
        <v>44814</v>
      </c>
      <c r="W234" s="128" t="s">
        <v>1133</v>
      </c>
      <c r="X234" s="156"/>
      <c r="Y234" s="156"/>
      <c r="Z234" s="156"/>
      <c r="AA234" s="91"/>
      <c r="AB234" s="91"/>
    </row>
    <row r="235" customHeight="1" spans="1:28">
      <c r="A235" s="173"/>
      <c r="B235" s="174" t="str">
        <f t="shared" si="6"/>
        <v>P20220815-000674-能环-韩太汽车-运维-维修-20220815-4797.98</v>
      </c>
      <c r="C235" s="175"/>
      <c r="D235" s="175" t="s">
        <v>220</v>
      </c>
      <c r="E235" s="175"/>
      <c r="F235" s="175"/>
      <c r="G235" s="175"/>
      <c r="H235" s="176" t="str">
        <f>IF(D235="","",_xlfn.XLOOKUP(D235,设置!B:B,设置!C:C))</f>
        <v>一般</v>
      </c>
      <c r="I235" s="181" t="str">
        <f t="shared" si="7"/>
        <v>能环-韩太汽车</v>
      </c>
      <c r="J235" s="181" t="str">
        <f>IF($P235="","",_xlfn.XLOOKUP($P235,设置!$G:$G,设置!H:H))</f>
        <v>运维</v>
      </c>
      <c r="K235" s="181" t="str">
        <f>IF($P235="","",_xlfn.XLOOKUP($P235,设置!$G:$G,设置!I:I))</f>
        <v>维修</v>
      </c>
      <c r="L235" s="156">
        <v>254</v>
      </c>
      <c r="M235" s="156">
        <v>529</v>
      </c>
      <c r="N235" s="152" t="s">
        <v>618</v>
      </c>
      <c r="O235" s="156" t="s">
        <v>526</v>
      </c>
      <c r="P235" s="156" t="s">
        <v>543</v>
      </c>
      <c r="Q235" s="128"/>
      <c r="R235" s="187"/>
      <c r="S235" s="128" t="s">
        <v>1134</v>
      </c>
      <c r="T235" s="188">
        <v>4797.98</v>
      </c>
      <c r="U235" s="153">
        <v>44788</v>
      </c>
      <c r="V235" s="153">
        <v>44803</v>
      </c>
      <c r="W235" s="128" t="s">
        <v>1135</v>
      </c>
      <c r="X235" s="156"/>
      <c r="Y235" s="156"/>
      <c r="Z235" s="156"/>
      <c r="AA235" s="91"/>
      <c r="AB235" s="91"/>
    </row>
    <row r="236" customHeight="1" spans="1:28">
      <c r="A236" s="173"/>
      <c r="B236" s="174" t="str">
        <f t="shared" si="6"/>
        <v>P20220815-000675-能环-北京融昆-鼎昆大厦-工程-安装-20220815-19832.75</v>
      </c>
      <c r="C236" s="175"/>
      <c r="D236" s="175" t="s">
        <v>220</v>
      </c>
      <c r="E236" s="175"/>
      <c r="F236" s="175"/>
      <c r="G236" s="175"/>
      <c r="H236" s="176" t="str">
        <f>IF(D236="","",_xlfn.XLOOKUP(D236,设置!B:B,设置!C:C))</f>
        <v>一般</v>
      </c>
      <c r="I236" s="181" t="str">
        <f t="shared" si="7"/>
        <v>能环-北京融昆-鼎昆大厦</v>
      </c>
      <c r="J236" s="181" t="str">
        <f>IF($P236="","",_xlfn.XLOOKUP($P236,设置!$G:$G,设置!H:H))</f>
        <v>工程</v>
      </c>
      <c r="K236" s="181" t="str">
        <f>IF($P236="","",_xlfn.XLOOKUP($P236,设置!$G:$G,设置!I:I))</f>
        <v>安装</v>
      </c>
      <c r="L236" s="156">
        <v>257</v>
      </c>
      <c r="M236" s="156">
        <v>526</v>
      </c>
      <c r="N236" s="152" t="s">
        <v>984</v>
      </c>
      <c r="O236" s="156" t="s">
        <v>531</v>
      </c>
      <c r="P236" s="156" t="s">
        <v>659</v>
      </c>
      <c r="Q236" s="128"/>
      <c r="R236" s="187"/>
      <c r="S236" s="128" t="s">
        <v>1136</v>
      </c>
      <c r="T236" s="188">
        <v>19832.75</v>
      </c>
      <c r="U236" s="153">
        <v>44788</v>
      </c>
      <c r="V236" s="153">
        <v>44804</v>
      </c>
      <c r="W236" s="128" t="s">
        <v>1137</v>
      </c>
      <c r="X236" s="156"/>
      <c r="Y236" s="156"/>
      <c r="Z236" s="156"/>
      <c r="AA236" s="91"/>
      <c r="AB236" s="91"/>
    </row>
    <row r="237" customHeight="1" spans="1:28">
      <c r="A237" s="173"/>
      <c r="B237" s="174" t="str">
        <f t="shared" si="6"/>
        <v>P20220815-000676-能环-顶奕香河国际酒店-运维-保养-20220901-39928.2</v>
      </c>
      <c r="C237" s="175"/>
      <c r="D237" s="175" t="s">
        <v>220</v>
      </c>
      <c r="E237" s="175"/>
      <c r="F237" s="175"/>
      <c r="G237" s="175"/>
      <c r="H237" s="176" t="str">
        <f>IF(D237="","",_xlfn.XLOOKUP(D237,设置!B:B,设置!C:C))</f>
        <v>一般</v>
      </c>
      <c r="I237" s="181" t="str">
        <f t="shared" si="7"/>
        <v>能环-顶奕香河国际酒店</v>
      </c>
      <c r="J237" s="181" t="str">
        <f>IF($P237="","",_xlfn.XLOOKUP($P237,设置!$G:$G,设置!H:H))</f>
        <v>运维</v>
      </c>
      <c r="K237" s="181" t="str">
        <f>IF($P237="","",_xlfn.XLOOKUP($P237,设置!$G:$G,设置!I:I))</f>
        <v>保养</v>
      </c>
      <c r="L237" s="156">
        <v>265</v>
      </c>
      <c r="M237" s="156">
        <v>518</v>
      </c>
      <c r="N237" s="152" t="s">
        <v>1138</v>
      </c>
      <c r="O237" s="156" t="s">
        <v>531</v>
      </c>
      <c r="P237" s="156" t="s">
        <v>527</v>
      </c>
      <c r="Q237" s="128"/>
      <c r="R237" s="187"/>
      <c r="S237" s="128" t="s">
        <v>1139</v>
      </c>
      <c r="T237" s="188">
        <v>39928.2</v>
      </c>
      <c r="U237" s="153">
        <v>44805</v>
      </c>
      <c r="V237" s="153">
        <v>44819</v>
      </c>
      <c r="W237" s="128" t="s">
        <v>1140</v>
      </c>
      <c r="X237" s="156"/>
      <c r="Y237" s="156"/>
      <c r="Z237" s="156"/>
      <c r="AA237" s="91"/>
      <c r="AB237" s="91"/>
    </row>
    <row r="238" customHeight="1" spans="1:28">
      <c r="A238" s="173"/>
      <c r="B238" s="174" t="str">
        <f t="shared" si="6"/>
        <v>P20220821-000680-能环-西安新东方大厦-工程-销售-20220915-1690000</v>
      </c>
      <c r="C238" s="175"/>
      <c r="D238" s="175" t="s">
        <v>220</v>
      </c>
      <c r="E238" s="175"/>
      <c r="F238" s="175"/>
      <c r="G238" s="175"/>
      <c r="H238" s="176" t="str">
        <f>IF(D238="","",_xlfn.XLOOKUP(D238,设置!B:B,设置!C:C))</f>
        <v>一般</v>
      </c>
      <c r="I238" s="181" t="str">
        <f t="shared" si="7"/>
        <v>能环-西安新东方大厦</v>
      </c>
      <c r="J238" s="181" t="e">
        <f>IF($P238="","",_xlfn.XLOOKUP($P238,设置!$G:$G,设置!H:H))</f>
        <v>#N/A</v>
      </c>
      <c r="K238" s="181" t="e">
        <f>IF($P238="","",_xlfn.XLOOKUP($P238,设置!$G:$G,设置!I:I))</f>
        <v>#N/A</v>
      </c>
      <c r="L238" s="156">
        <v>268</v>
      </c>
      <c r="M238" s="156">
        <v>515</v>
      </c>
      <c r="N238" s="152" t="s">
        <v>1141</v>
      </c>
      <c r="O238" s="156" t="s">
        <v>531</v>
      </c>
      <c r="P238" s="156" t="s">
        <v>1142</v>
      </c>
      <c r="Q238" s="128"/>
      <c r="R238" s="187"/>
      <c r="S238" s="128" t="s">
        <v>1143</v>
      </c>
      <c r="T238" s="188">
        <v>1690000</v>
      </c>
      <c r="U238" s="153">
        <v>44819</v>
      </c>
      <c r="V238" s="153">
        <v>45915</v>
      </c>
      <c r="W238" s="128" t="s">
        <v>1144</v>
      </c>
      <c r="X238" s="156"/>
      <c r="Y238" s="156"/>
      <c r="Z238" s="156"/>
      <c r="AA238" s="91"/>
      <c r="AB238" s="91"/>
    </row>
    <row r="239" customHeight="1" spans="1:28">
      <c r="A239" s="173"/>
      <c r="B239" s="174" t="str">
        <f t="shared" si="6"/>
        <v>P20220822-000683-能环-深圳万物-万科望京时代中心-运维-维修-20221015-9967.22</v>
      </c>
      <c r="C239" s="175"/>
      <c r="D239" s="175" t="s">
        <v>220</v>
      </c>
      <c r="E239" s="175"/>
      <c r="F239" s="175"/>
      <c r="G239" s="175"/>
      <c r="H239" s="176" t="str">
        <f>IF(D239="","",_xlfn.XLOOKUP(D239,设置!B:B,设置!C:C))</f>
        <v>一般</v>
      </c>
      <c r="I239" s="181" t="str">
        <f t="shared" si="7"/>
        <v>能环-深圳万物-万科望京时代中心</v>
      </c>
      <c r="J239" s="181" t="str">
        <f>IF($P239="","",_xlfn.XLOOKUP($P239,设置!$G:$G,设置!H:H))</f>
        <v>运维</v>
      </c>
      <c r="K239" s="181" t="str">
        <f>IF($P239="","",_xlfn.XLOOKUP($P239,设置!$G:$G,设置!I:I))</f>
        <v>维修</v>
      </c>
      <c r="L239" s="156">
        <v>324</v>
      </c>
      <c r="M239" s="156">
        <v>459</v>
      </c>
      <c r="N239" s="152" t="s">
        <v>1145</v>
      </c>
      <c r="O239" s="156" t="s">
        <v>690</v>
      </c>
      <c r="P239" s="156" t="s">
        <v>543</v>
      </c>
      <c r="Q239" s="128"/>
      <c r="R239" s="187"/>
      <c r="S239" s="128" t="s">
        <v>1146</v>
      </c>
      <c r="T239" s="188">
        <v>9967.22</v>
      </c>
      <c r="U239" s="153">
        <v>44849</v>
      </c>
      <c r="V239" s="153">
        <v>44865</v>
      </c>
      <c r="W239" s="128" t="s">
        <v>1147</v>
      </c>
      <c r="X239" s="156"/>
      <c r="Y239" s="156"/>
      <c r="Z239" s="156"/>
      <c r="AA239" s="91"/>
      <c r="AB239" s="91"/>
    </row>
    <row r="240" customHeight="1" spans="1:28">
      <c r="A240" s="173"/>
      <c r="B240" s="174" t="str">
        <f t="shared" si="6"/>
        <v>P20220824-000694-能环-李家大院食府-运维-保养-20220420-12000</v>
      </c>
      <c r="C240" s="175"/>
      <c r="D240" s="175" t="s">
        <v>220</v>
      </c>
      <c r="E240" s="175"/>
      <c r="F240" s="175"/>
      <c r="G240" s="175"/>
      <c r="H240" s="176" t="str">
        <f>IF(D240="","",_xlfn.XLOOKUP(D240,设置!B:B,设置!C:C))</f>
        <v>一般</v>
      </c>
      <c r="I240" s="181" t="str">
        <f t="shared" si="7"/>
        <v>能环-李家大院食府</v>
      </c>
      <c r="J240" s="181" t="str">
        <f>IF($P240="","",_xlfn.XLOOKUP($P240,设置!$G:$G,设置!H:H))</f>
        <v>运维</v>
      </c>
      <c r="K240" s="181" t="str">
        <f>IF($P240="","",_xlfn.XLOOKUP($P240,设置!$G:$G,设置!I:I))</f>
        <v>保养</v>
      </c>
      <c r="L240" s="156">
        <v>72</v>
      </c>
      <c r="M240" s="156">
        <v>714</v>
      </c>
      <c r="N240" s="152" t="s">
        <v>1148</v>
      </c>
      <c r="O240" s="156" t="s">
        <v>531</v>
      </c>
      <c r="P240" s="156" t="s">
        <v>527</v>
      </c>
      <c r="Q240" s="128"/>
      <c r="R240" s="187"/>
      <c r="S240" s="128" t="s">
        <v>1149</v>
      </c>
      <c r="T240" s="188">
        <v>12000</v>
      </c>
      <c r="U240" s="153">
        <v>44671</v>
      </c>
      <c r="V240" s="153">
        <v>45035</v>
      </c>
      <c r="W240" s="128" t="s">
        <v>1150</v>
      </c>
      <c r="X240" s="156"/>
      <c r="Y240" s="156"/>
      <c r="Z240" s="156"/>
      <c r="AA240" s="91"/>
      <c r="AB240" s="91"/>
    </row>
    <row r="241" customHeight="1" spans="1:28">
      <c r="A241" s="173"/>
      <c r="B241" s="174" t="str">
        <f t="shared" si="6"/>
        <v>P20220831-000716-能环-平房青年路汽车商贸-东方活力-运维-零售-20220901-8858</v>
      </c>
      <c r="C241" s="175"/>
      <c r="D241" s="175" t="s">
        <v>220</v>
      </c>
      <c r="E241" s="175"/>
      <c r="F241" s="175"/>
      <c r="G241" s="175"/>
      <c r="H241" s="176" t="str">
        <f>IF(D241="","",_xlfn.XLOOKUP(D241,设置!B:B,设置!C:C))</f>
        <v>一般</v>
      </c>
      <c r="I241" s="181" t="str">
        <f t="shared" si="7"/>
        <v>能环-平房青年路汽车商贸-东方活力</v>
      </c>
      <c r="J241" s="181" t="str">
        <f>IF($P241="","",_xlfn.XLOOKUP($P241,设置!$G:$G,设置!H:H))</f>
        <v>运维</v>
      </c>
      <c r="K241" s="181" t="str">
        <f>IF($P241="","",_xlfn.XLOOKUP($P241,设置!$G:$G,设置!I:I))</f>
        <v>零售</v>
      </c>
      <c r="L241" s="156">
        <v>331</v>
      </c>
      <c r="M241" s="156">
        <v>452</v>
      </c>
      <c r="N241" s="152" t="s">
        <v>639</v>
      </c>
      <c r="O241" s="156" t="s">
        <v>531</v>
      </c>
      <c r="P241" s="156" t="s">
        <v>539</v>
      </c>
      <c r="Q241" s="128"/>
      <c r="R241" s="187"/>
      <c r="S241" s="128" t="s">
        <v>697</v>
      </c>
      <c r="T241" s="188">
        <v>8858</v>
      </c>
      <c r="U241" s="153">
        <v>44805</v>
      </c>
      <c r="V241" s="153">
        <v>44814</v>
      </c>
      <c r="W241" s="128" t="s">
        <v>1151</v>
      </c>
      <c r="X241" s="156"/>
      <c r="Y241" s="156"/>
      <c r="Z241" s="156"/>
      <c r="AA241" s="91"/>
      <c r="AB241" s="91"/>
    </row>
    <row r="242" customHeight="1" spans="1:28">
      <c r="A242" s="173"/>
      <c r="B242" s="174" t="str">
        <f t="shared" si="6"/>
        <v>P20220901-000719-能环-华联-回龙观同城街店-运维-零售-20220901-23592.14</v>
      </c>
      <c r="C242" s="175"/>
      <c r="D242" s="175" t="s">
        <v>220</v>
      </c>
      <c r="E242" s="175"/>
      <c r="F242" s="175"/>
      <c r="G242" s="175"/>
      <c r="H242" s="176" t="str">
        <f>IF(D242="","",_xlfn.XLOOKUP(D242,设置!B:B,设置!C:C))</f>
        <v>一般</v>
      </c>
      <c r="I242" s="181" t="str">
        <f t="shared" si="7"/>
        <v>能环-华联-回龙观同城街店</v>
      </c>
      <c r="J242" s="181" t="str">
        <f>IF($P242="","",_xlfn.XLOOKUP($P242,设置!$G:$G,设置!H:H))</f>
        <v>运维</v>
      </c>
      <c r="K242" s="181" t="str">
        <f>IF($P242="","",_xlfn.XLOOKUP($P242,设置!$G:$G,设置!I:I))</f>
        <v>零售</v>
      </c>
      <c r="L242" s="156">
        <v>264</v>
      </c>
      <c r="M242" s="156">
        <v>519</v>
      </c>
      <c r="N242" s="152" t="s">
        <v>748</v>
      </c>
      <c r="O242" s="156" t="s">
        <v>531</v>
      </c>
      <c r="P242" s="156" t="s">
        <v>539</v>
      </c>
      <c r="Q242" s="128"/>
      <c r="R242" s="187"/>
      <c r="S242" s="128" t="s">
        <v>1152</v>
      </c>
      <c r="T242" s="188">
        <v>23592.14</v>
      </c>
      <c r="U242" s="153">
        <v>44805</v>
      </c>
      <c r="V242" s="153">
        <v>44819</v>
      </c>
      <c r="W242" s="128" t="s">
        <v>1153</v>
      </c>
      <c r="X242" s="156"/>
      <c r="Y242" s="156"/>
      <c r="Z242" s="156"/>
      <c r="AA242" s="91"/>
      <c r="AB242" s="91"/>
    </row>
    <row r="243" customHeight="1" spans="1:28">
      <c r="A243" s="173"/>
      <c r="B243" s="174" t="str">
        <f t="shared" si="6"/>
        <v>P20220904-000721-能环-包头昊锐稀土-运维-维修-20221201-7978.8</v>
      </c>
      <c r="C243" s="175"/>
      <c r="D243" s="175" t="s">
        <v>220</v>
      </c>
      <c r="E243" s="175"/>
      <c r="F243" s="175"/>
      <c r="G243" s="175"/>
      <c r="H243" s="176" t="str">
        <f>IF(D243="","",_xlfn.XLOOKUP(D243,设置!B:B,设置!C:C))</f>
        <v>一般</v>
      </c>
      <c r="I243" s="181" t="str">
        <f t="shared" si="7"/>
        <v>能环-包头昊锐稀土</v>
      </c>
      <c r="J243" s="181" t="str">
        <f>IF($P243="","",_xlfn.XLOOKUP($P243,设置!$G:$G,设置!H:H))</f>
        <v>运维</v>
      </c>
      <c r="K243" s="181" t="str">
        <f>IF($P243="","",_xlfn.XLOOKUP($P243,设置!$G:$G,设置!I:I))</f>
        <v>维修</v>
      </c>
      <c r="L243" s="156">
        <v>341</v>
      </c>
      <c r="M243" s="156">
        <v>442</v>
      </c>
      <c r="N243" s="152" t="s">
        <v>1154</v>
      </c>
      <c r="O243" s="156" t="s">
        <v>690</v>
      </c>
      <c r="P243" s="156" t="s">
        <v>543</v>
      </c>
      <c r="Q243" s="128"/>
      <c r="R243" s="187"/>
      <c r="S243" s="128" t="s">
        <v>1155</v>
      </c>
      <c r="T243" s="188">
        <v>7978.8</v>
      </c>
      <c r="U243" s="153">
        <v>44896</v>
      </c>
      <c r="V243" s="153">
        <v>44926</v>
      </c>
      <c r="W243" s="128" t="s">
        <v>1156</v>
      </c>
      <c r="X243" s="156"/>
      <c r="Y243" s="156"/>
      <c r="Z243" s="156"/>
      <c r="AA243" s="91"/>
      <c r="AB243" s="91"/>
    </row>
    <row r="244" customHeight="1" spans="1:28">
      <c r="A244" s="173"/>
      <c r="B244" s="174" t="str">
        <f t="shared" si="6"/>
        <v>P20220906-000723-能环-华胜富邦-中泽农-运维-零售-20220914-6458.31</v>
      </c>
      <c r="C244" s="175"/>
      <c r="D244" s="175" t="s">
        <v>220</v>
      </c>
      <c r="E244" s="175"/>
      <c r="F244" s="175"/>
      <c r="G244" s="175"/>
      <c r="H244" s="176" t="str">
        <f>IF(D244="","",_xlfn.XLOOKUP(D244,设置!B:B,设置!C:C))</f>
        <v>一般</v>
      </c>
      <c r="I244" s="181" t="str">
        <f t="shared" si="7"/>
        <v>能环-华胜富邦-中泽农</v>
      </c>
      <c r="J244" s="181" t="str">
        <f>IF($P244="","",_xlfn.XLOOKUP($P244,设置!$G:$G,设置!H:H))</f>
        <v>运维</v>
      </c>
      <c r="K244" s="181" t="str">
        <f>IF($P244="","",_xlfn.XLOOKUP($P244,设置!$G:$G,设置!I:I))</f>
        <v>零售</v>
      </c>
      <c r="L244" s="156">
        <v>256</v>
      </c>
      <c r="M244" s="156">
        <v>527</v>
      </c>
      <c r="N244" s="152" t="s">
        <v>538</v>
      </c>
      <c r="O244" s="156" t="s">
        <v>531</v>
      </c>
      <c r="P244" s="156" t="s">
        <v>539</v>
      </c>
      <c r="Q244" s="128"/>
      <c r="R244" s="187"/>
      <c r="S244" s="128" t="s">
        <v>1157</v>
      </c>
      <c r="T244" s="188">
        <v>6458.31</v>
      </c>
      <c r="U244" s="153">
        <v>44818</v>
      </c>
      <c r="V244" s="153">
        <v>44834</v>
      </c>
      <c r="W244" s="128" t="s">
        <v>1158</v>
      </c>
      <c r="X244" s="156"/>
      <c r="Y244" s="156"/>
      <c r="Z244" s="156"/>
      <c r="AA244" s="91"/>
      <c r="AB244" s="91"/>
    </row>
    <row r="245" customHeight="1" spans="1:28">
      <c r="A245" s="173"/>
      <c r="B245" s="174" t="str">
        <f t="shared" si="6"/>
        <v>P20220913-000731-能环-隆福大厦-运维-运行-20221115-136800</v>
      </c>
      <c r="C245" s="175"/>
      <c r="D245" s="175" t="s">
        <v>220</v>
      </c>
      <c r="E245" s="175"/>
      <c r="F245" s="175"/>
      <c r="G245" s="175"/>
      <c r="H245" s="176" t="str">
        <f>IF(D245="","",_xlfn.XLOOKUP(D245,设置!B:B,设置!C:C))</f>
        <v>一般</v>
      </c>
      <c r="I245" s="181" t="str">
        <f t="shared" si="7"/>
        <v>能环-隆福大厦</v>
      </c>
      <c r="J245" s="181" t="str">
        <f>IF($P245="","",_xlfn.XLOOKUP($P245,设置!$G:$G,设置!H:H))</f>
        <v>运维</v>
      </c>
      <c r="K245" s="181" t="str">
        <f>IF($P245="","",_xlfn.XLOOKUP($P245,设置!$G:$G,设置!I:I))</f>
        <v>运行</v>
      </c>
      <c r="L245" s="156">
        <v>762</v>
      </c>
      <c r="M245" s="156">
        <v>17</v>
      </c>
      <c r="N245" s="152" t="s">
        <v>1159</v>
      </c>
      <c r="O245" s="156" t="s">
        <v>690</v>
      </c>
      <c r="P245" s="156" t="s">
        <v>599</v>
      </c>
      <c r="Q245" s="128"/>
      <c r="R245" s="187"/>
      <c r="S245" s="128" t="s">
        <v>1160</v>
      </c>
      <c r="T245" s="188">
        <v>136800</v>
      </c>
      <c r="U245" s="153">
        <v>44880</v>
      </c>
      <c r="V245" s="153">
        <v>45000</v>
      </c>
      <c r="W245" s="128" t="s">
        <v>1161</v>
      </c>
      <c r="X245" s="156"/>
      <c r="Y245" s="156"/>
      <c r="Z245" s="156"/>
      <c r="AA245" s="91"/>
      <c r="AB245" s="91"/>
    </row>
    <row r="246" customHeight="1" spans="1:28">
      <c r="A246" s="173"/>
      <c r="B246" s="174" t="str">
        <f t="shared" si="6"/>
        <v>P20220915-000732-能环-博大开拓-经海七厂-运维-保养-20221015-28000</v>
      </c>
      <c r="C246" s="175"/>
      <c r="D246" s="175" t="s">
        <v>220</v>
      </c>
      <c r="E246" s="175"/>
      <c r="F246" s="175"/>
      <c r="G246" s="175"/>
      <c r="H246" s="176" t="str">
        <f>IF(D246="","",_xlfn.XLOOKUP(D246,设置!B:B,设置!C:C))</f>
        <v>一般</v>
      </c>
      <c r="I246" s="181" t="str">
        <f t="shared" si="7"/>
        <v>能环-博大开拓-经海七厂</v>
      </c>
      <c r="J246" s="181" t="str">
        <f>IF($P246="","",_xlfn.XLOOKUP($P246,设置!$G:$G,设置!H:H))</f>
        <v>运维</v>
      </c>
      <c r="K246" s="181" t="str">
        <f>IF($P246="","",_xlfn.XLOOKUP($P246,设置!$G:$G,设置!I:I))</f>
        <v>保养</v>
      </c>
      <c r="L246" s="156">
        <v>322</v>
      </c>
      <c r="M246" s="156">
        <v>461</v>
      </c>
      <c r="N246" s="152" t="s">
        <v>1162</v>
      </c>
      <c r="O246" s="156" t="s">
        <v>531</v>
      </c>
      <c r="P246" s="156" t="s">
        <v>527</v>
      </c>
      <c r="Q246" s="128"/>
      <c r="R246" s="187"/>
      <c r="S246" s="128" t="s">
        <v>1163</v>
      </c>
      <c r="T246" s="188">
        <v>28000</v>
      </c>
      <c r="U246" s="153">
        <v>44849</v>
      </c>
      <c r="V246" s="153">
        <v>45213</v>
      </c>
      <c r="W246" s="128" t="s">
        <v>1164</v>
      </c>
      <c r="X246" s="156"/>
      <c r="Y246" s="156"/>
      <c r="Z246" s="156"/>
      <c r="AA246" s="91"/>
      <c r="AB246" s="91"/>
    </row>
    <row r="247" customHeight="1" spans="1:28">
      <c r="A247" s="173"/>
      <c r="B247" s="174" t="str">
        <f t="shared" si="6"/>
        <v>P20220916-000734-能环-博大开拓-经海五厂-运维-保养-20221015-28000</v>
      </c>
      <c r="C247" s="175"/>
      <c r="D247" s="175" t="s">
        <v>220</v>
      </c>
      <c r="E247" s="175"/>
      <c r="F247" s="175"/>
      <c r="G247" s="175"/>
      <c r="H247" s="176" t="str">
        <f>IF(D247="","",_xlfn.XLOOKUP(D247,设置!B:B,设置!C:C))</f>
        <v>一般</v>
      </c>
      <c r="I247" s="181" t="str">
        <f t="shared" si="7"/>
        <v>能环-博大开拓-经海五厂</v>
      </c>
      <c r="J247" s="181" t="str">
        <f>IF($P247="","",_xlfn.XLOOKUP($P247,设置!$G:$G,设置!H:H))</f>
        <v>运维</v>
      </c>
      <c r="K247" s="181" t="str">
        <f>IF($P247="","",_xlfn.XLOOKUP($P247,设置!$G:$G,设置!I:I))</f>
        <v>保养</v>
      </c>
      <c r="L247" s="156">
        <v>311</v>
      </c>
      <c r="M247" s="156">
        <v>472</v>
      </c>
      <c r="N247" s="152" t="s">
        <v>1165</v>
      </c>
      <c r="O247" s="156" t="s">
        <v>531</v>
      </c>
      <c r="P247" s="156" t="s">
        <v>527</v>
      </c>
      <c r="Q247" s="128"/>
      <c r="R247" s="187"/>
      <c r="S247" s="128" t="s">
        <v>1166</v>
      </c>
      <c r="T247" s="188">
        <v>28000</v>
      </c>
      <c r="U247" s="153">
        <v>44849</v>
      </c>
      <c r="V247" s="153">
        <v>45213</v>
      </c>
      <c r="W247" s="128" t="s">
        <v>1167</v>
      </c>
      <c r="X247" s="156"/>
      <c r="Y247" s="156"/>
      <c r="Z247" s="156"/>
      <c r="AA247" s="91"/>
      <c r="AB247" s="91"/>
    </row>
    <row r="248" customHeight="1" spans="1:28">
      <c r="A248" s="173"/>
      <c r="B248" s="174" t="str">
        <f t="shared" si="6"/>
        <v>P20220919-000737-能环-北京蓝天瑞德-明发广场-运维-保养-20221001-52000</v>
      </c>
      <c r="C248" s="175"/>
      <c r="D248" s="175" t="s">
        <v>220</v>
      </c>
      <c r="E248" s="175"/>
      <c r="F248" s="175"/>
      <c r="G248" s="175"/>
      <c r="H248" s="176" t="str">
        <f>IF(D248="","",_xlfn.XLOOKUP(D248,设置!B:B,设置!C:C))</f>
        <v>一般</v>
      </c>
      <c r="I248" s="181" t="str">
        <f t="shared" si="7"/>
        <v>能环-北京蓝天瑞德-明发广场</v>
      </c>
      <c r="J248" s="181" t="str">
        <f>IF($P248="","",_xlfn.XLOOKUP($P248,设置!$G:$G,设置!H:H))</f>
        <v>运维</v>
      </c>
      <c r="K248" s="181" t="str">
        <f>IF($P248="","",_xlfn.XLOOKUP($P248,设置!$G:$G,设置!I:I))</f>
        <v>保养</v>
      </c>
      <c r="L248" s="156">
        <v>258</v>
      </c>
      <c r="M248" s="156">
        <v>525</v>
      </c>
      <c r="N248" s="152" t="s">
        <v>696</v>
      </c>
      <c r="O248" s="156" t="s">
        <v>531</v>
      </c>
      <c r="P248" s="156" t="s">
        <v>527</v>
      </c>
      <c r="Q248" s="128"/>
      <c r="R248" s="187"/>
      <c r="S248" s="128" t="s">
        <v>1168</v>
      </c>
      <c r="T248" s="188">
        <v>52000</v>
      </c>
      <c r="U248" s="153">
        <v>44835</v>
      </c>
      <c r="V248" s="153">
        <v>45199</v>
      </c>
      <c r="W248" s="128" t="s">
        <v>1169</v>
      </c>
      <c r="X248" s="156"/>
      <c r="Y248" s="156"/>
      <c r="Z248" s="156"/>
      <c r="AA248" s="91"/>
      <c r="AB248" s="91"/>
    </row>
    <row r="249" customHeight="1" spans="1:28">
      <c r="A249" s="173"/>
      <c r="B249" s="174" t="str">
        <f t="shared" si="6"/>
        <v>P20221010-000742-能环-聚佳豪庭酒店-运维-保养-20230501-26000</v>
      </c>
      <c r="C249" s="175"/>
      <c r="D249" s="175" t="s">
        <v>220</v>
      </c>
      <c r="E249" s="175"/>
      <c r="F249" s="175"/>
      <c r="G249" s="175"/>
      <c r="H249" s="176" t="str">
        <f>IF(D249="","",_xlfn.XLOOKUP(D249,设置!B:B,设置!C:C))</f>
        <v>一般</v>
      </c>
      <c r="I249" s="181" t="str">
        <f t="shared" si="7"/>
        <v>能环-聚佳豪庭酒店</v>
      </c>
      <c r="J249" s="181" t="str">
        <f>IF($P249="","",_xlfn.XLOOKUP($P249,设置!$G:$G,设置!H:H))</f>
        <v>运维</v>
      </c>
      <c r="K249" s="181" t="str">
        <f>IF($P249="","",_xlfn.XLOOKUP($P249,设置!$G:$G,设置!I:I))</f>
        <v>保养</v>
      </c>
      <c r="L249" s="156">
        <v>289</v>
      </c>
      <c r="M249" s="156">
        <v>494</v>
      </c>
      <c r="N249" s="152" t="s">
        <v>702</v>
      </c>
      <c r="O249" s="156" t="s">
        <v>531</v>
      </c>
      <c r="P249" s="156" t="s">
        <v>527</v>
      </c>
      <c r="Q249" s="128"/>
      <c r="R249" s="187"/>
      <c r="S249" s="128" t="s">
        <v>1170</v>
      </c>
      <c r="T249" s="188">
        <v>26000</v>
      </c>
      <c r="U249" s="153">
        <v>45047</v>
      </c>
      <c r="V249" s="153">
        <v>45412</v>
      </c>
      <c r="W249" s="128" t="s">
        <v>1171</v>
      </c>
      <c r="X249" s="156"/>
      <c r="Y249" s="156"/>
      <c r="Z249" s="156"/>
      <c r="AA249" s="91"/>
      <c r="AB249" s="91"/>
    </row>
    <row r="250" customHeight="1" spans="1:28">
      <c r="A250" s="173"/>
      <c r="B250" s="174" t="str">
        <f t="shared" si="6"/>
        <v>P20221010-000743-能环-曼驰-101中学-运维-保养-20221014-28622.4</v>
      </c>
      <c r="C250" s="175"/>
      <c r="D250" s="175" t="s">
        <v>220</v>
      </c>
      <c r="E250" s="175"/>
      <c r="F250" s="175"/>
      <c r="G250" s="175"/>
      <c r="H250" s="176" t="str">
        <f>IF(D250="","",_xlfn.XLOOKUP(D250,设置!B:B,设置!C:C))</f>
        <v>一般</v>
      </c>
      <c r="I250" s="181" t="str">
        <f t="shared" si="7"/>
        <v>能环-曼驰-101中学</v>
      </c>
      <c r="J250" s="181" t="str">
        <f>IF($P250="","",_xlfn.XLOOKUP($P250,设置!$G:$G,设置!H:H))</f>
        <v>运维</v>
      </c>
      <c r="K250" s="181" t="str">
        <f>IF($P250="","",_xlfn.XLOOKUP($P250,设置!$G:$G,设置!I:I))</f>
        <v>保养</v>
      </c>
      <c r="L250" s="156">
        <v>308</v>
      </c>
      <c r="M250" s="156">
        <v>475</v>
      </c>
      <c r="N250" s="152" t="s">
        <v>1172</v>
      </c>
      <c r="O250" s="156" t="s">
        <v>526</v>
      </c>
      <c r="P250" s="156" t="s">
        <v>527</v>
      </c>
      <c r="Q250" s="128"/>
      <c r="R250" s="187"/>
      <c r="S250" s="128" t="s">
        <v>1173</v>
      </c>
      <c r="T250" s="188">
        <v>28622.4</v>
      </c>
      <c r="U250" s="153">
        <v>44848</v>
      </c>
      <c r="V250" s="153">
        <v>44851</v>
      </c>
      <c r="W250" s="128" t="s">
        <v>1174</v>
      </c>
      <c r="X250" s="156"/>
      <c r="Y250" s="156"/>
      <c r="Z250" s="156"/>
      <c r="AA250" s="91"/>
      <c r="AB250" s="91"/>
    </row>
    <row r="251" customHeight="1" spans="1:28">
      <c r="A251" s="173"/>
      <c r="B251" s="174" t="str">
        <f t="shared" si="6"/>
        <v>P20221011-000745-能环-承德白楼宾馆-运维-零售-20221010-38581</v>
      </c>
      <c r="C251" s="175"/>
      <c r="D251" s="175" t="s">
        <v>220</v>
      </c>
      <c r="E251" s="175"/>
      <c r="F251" s="175"/>
      <c r="G251" s="175"/>
      <c r="H251" s="176" t="str">
        <f>IF(D251="","",_xlfn.XLOOKUP(D251,设置!B:B,设置!C:C))</f>
        <v>一般</v>
      </c>
      <c r="I251" s="181" t="str">
        <f t="shared" si="7"/>
        <v>能环-承德白楼宾馆</v>
      </c>
      <c r="J251" s="181" t="str">
        <f>IF($P251="","",_xlfn.XLOOKUP($P251,设置!$G:$G,设置!H:H))</f>
        <v>运维</v>
      </c>
      <c r="K251" s="181" t="str">
        <f>IF($P251="","",_xlfn.XLOOKUP($P251,设置!$G:$G,设置!I:I))</f>
        <v>零售</v>
      </c>
      <c r="L251" s="156">
        <v>386</v>
      </c>
      <c r="M251" s="156">
        <v>397</v>
      </c>
      <c r="N251" s="152" t="s">
        <v>890</v>
      </c>
      <c r="O251" s="156" t="s">
        <v>531</v>
      </c>
      <c r="P251" s="156" t="s">
        <v>539</v>
      </c>
      <c r="Q251" s="128"/>
      <c r="R251" s="187"/>
      <c r="S251" s="128" t="s">
        <v>1175</v>
      </c>
      <c r="T251" s="188">
        <v>38581</v>
      </c>
      <c r="U251" s="153">
        <v>44844</v>
      </c>
      <c r="V251" s="153">
        <v>44857</v>
      </c>
      <c r="W251" s="128" t="s">
        <v>1176</v>
      </c>
      <c r="X251" s="156"/>
      <c r="Y251" s="156"/>
      <c r="Z251" s="156"/>
      <c r="AA251" s="91"/>
      <c r="AB251" s="91"/>
    </row>
    <row r="252" customHeight="1" spans="1:28">
      <c r="A252" s="173"/>
      <c r="B252" s="174" t="str">
        <f t="shared" si="6"/>
        <v>P20221012-000747-能环-国豪物业-韦伯豪家园-EMC-制冷与供暖运营-20221115-8659334.29</v>
      </c>
      <c r="C252" s="175"/>
      <c r="D252" s="175" t="s">
        <v>220</v>
      </c>
      <c r="E252" s="175"/>
      <c r="F252" s="175"/>
      <c r="G252" s="175"/>
      <c r="H252" s="176" t="str">
        <f>IF(D252="","",_xlfn.XLOOKUP(D252,设置!B:B,设置!C:C))</f>
        <v>一般</v>
      </c>
      <c r="I252" s="181" t="str">
        <f t="shared" si="7"/>
        <v>能环-国豪物业-韦伯豪家园</v>
      </c>
      <c r="J252" s="181" t="str">
        <f>IF($P252="","",_xlfn.XLOOKUP($P252,设置!$G:$G,设置!H:H))</f>
        <v>EMC</v>
      </c>
      <c r="K252" s="181" t="str">
        <f>IF($P252="","",_xlfn.XLOOKUP($P252,设置!$G:$G,设置!I:I))</f>
        <v>制冷与供暖运营</v>
      </c>
      <c r="L252" s="91"/>
      <c r="M252" s="91"/>
      <c r="N252" s="152" t="s">
        <v>1177</v>
      </c>
      <c r="O252" s="156" t="s">
        <v>690</v>
      </c>
      <c r="P252" s="156" t="s">
        <v>596</v>
      </c>
      <c r="Q252" s="128"/>
      <c r="R252" s="187"/>
      <c r="S252" s="128" t="s">
        <v>1178</v>
      </c>
      <c r="T252" s="188">
        <v>8659334.29</v>
      </c>
      <c r="U252" s="153">
        <v>44880</v>
      </c>
      <c r="V252" s="153">
        <v>45000</v>
      </c>
      <c r="W252" s="128" t="s">
        <v>1179</v>
      </c>
      <c r="X252" s="156"/>
      <c r="Y252" s="156"/>
      <c r="Z252" s="156"/>
      <c r="AA252" s="91"/>
      <c r="AB252" s="91"/>
    </row>
    <row r="253" customHeight="1" spans="1:28">
      <c r="A253" s="173"/>
      <c r="B253" s="174" t="str">
        <f t="shared" si="6"/>
        <v>P20221014-000752-能环-华胜富邦-中泽农-运维-保养-20221015-23000</v>
      </c>
      <c r="C253" s="175"/>
      <c r="D253" s="175" t="s">
        <v>220</v>
      </c>
      <c r="E253" s="175"/>
      <c r="F253" s="175"/>
      <c r="G253" s="175"/>
      <c r="H253" s="176" t="str">
        <f>IF(D253="","",_xlfn.XLOOKUP(D253,设置!B:B,设置!C:C))</f>
        <v>一般</v>
      </c>
      <c r="I253" s="181" t="str">
        <f t="shared" si="7"/>
        <v>能环-华胜富邦-中泽农</v>
      </c>
      <c r="J253" s="181" t="str">
        <f>IF($P253="","",_xlfn.XLOOKUP($P253,设置!$G:$G,设置!H:H))</f>
        <v>运维</v>
      </c>
      <c r="K253" s="181" t="str">
        <f>IF($P253="","",_xlfn.XLOOKUP($P253,设置!$G:$G,设置!I:I))</f>
        <v>保养</v>
      </c>
      <c r="L253" s="156">
        <v>293</v>
      </c>
      <c r="M253" s="156">
        <v>490</v>
      </c>
      <c r="N253" s="152" t="s">
        <v>538</v>
      </c>
      <c r="O253" s="156" t="s">
        <v>531</v>
      </c>
      <c r="P253" s="156" t="s">
        <v>527</v>
      </c>
      <c r="Q253" s="128"/>
      <c r="R253" s="187"/>
      <c r="S253" s="128" t="s">
        <v>1180</v>
      </c>
      <c r="T253" s="188">
        <v>23000</v>
      </c>
      <c r="U253" s="153">
        <v>44849</v>
      </c>
      <c r="V253" s="153">
        <v>45213</v>
      </c>
      <c r="W253" s="128" t="s">
        <v>1181</v>
      </c>
      <c r="X253" s="156"/>
      <c r="Y253" s="156"/>
      <c r="Z253" s="156"/>
      <c r="AA253" s="91"/>
      <c r="AB253" s="91"/>
    </row>
    <row r="254" customHeight="1" spans="1:28">
      <c r="A254" s="173"/>
      <c r="B254" s="174" t="str">
        <f t="shared" si="6"/>
        <v>P20221018-000757-能环-万泉庄一号院-运维-保养-20221116-4960.8</v>
      </c>
      <c r="C254" s="175"/>
      <c r="D254" s="175" t="s">
        <v>220</v>
      </c>
      <c r="E254" s="175"/>
      <c r="F254" s="175"/>
      <c r="G254" s="175"/>
      <c r="H254" s="176" t="str">
        <f>IF(D254="","",_xlfn.XLOOKUP(D254,设置!B:B,设置!C:C))</f>
        <v>一般</v>
      </c>
      <c r="I254" s="181" t="str">
        <f t="shared" si="7"/>
        <v>能环-万泉庄一号院</v>
      </c>
      <c r="J254" s="181" t="str">
        <f>IF($P254="","",_xlfn.XLOOKUP($P254,设置!$G:$G,设置!H:H))</f>
        <v>运维</v>
      </c>
      <c r="K254" s="181" t="str">
        <f>IF($P254="","",_xlfn.XLOOKUP($P254,设置!$G:$G,设置!I:I))</f>
        <v>保养</v>
      </c>
      <c r="L254" s="156">
        <v>310</v>
      </c>
      <c r="M254" s="156">
        <v>473</v>
      </c>
      <c r="N254" s="152" t="s">
        <v>1182</v>
      </c>
      <c r="O254" s="156" t="s">
        <v>690</v>
      </c>
      <c r="P254" s="156" t="s">
        <v>527</v>
      </c>
      <c r="Q254" s="128"/>
      <c r="R254" s="187"/>
      <c r="S254" s="128" t="s">
        <v>1183</v>
      </c>
      <c r="T254" s="188">
        <v>4960.8</v>
      </c>
      <c r="U254" s="153">
        <v>44881</v>
      </c>
      <c r="V254" s="153">
        <v>45245</v>
      </c>
      <c r="W254" s="128" t="s">
        <v>1184</v>
      </c>
      <c r="X254" s="156"/>
      <c r="Y254" s="156"/>
      <c r="Z254" s="156"/>
      <c r="AA254" s="91"/>
      <c r="AB254" s="91"/>
    </row>
    <row r="255" customHeight="1" spans="1:28">
      <c r="A255" s="173"/>
      <c r="B255" s="174" t="str">
        <f t="shared" si="6"/>
        <v>P20221018-000758-能环-天津南开劝业场-运维-保养-20221222-299980</v>
      </c>
      <c r="C255" s="175"/>
      <c r="D255" s="175" t="s">
        <v>220</v>
      </c>
      <c r="E255" s="175"/>
      <c r="F255" s="175"/>
      <c r="G255" s="175"/>
      <c r="H255" s="176" t="str">
        <f>IF(D255="","",_xlfn.XLOOKUP(D255,设置!B:B,设置!C:C))</f>
        <v>一般</v>
      </c>
      <c r="I255" s="181" t="str">
        <f t="shared" si="7"/>
        <v>能环-天津南开劝业场</v>
      </c>
      <c r="J255" s="181" t="str">
        <f>IF($P255="","",_xlfn.XLOOKUP($P255,设置!$G:$G,设置!H:H))</f>
        <v>运维</v>
      </c>
      <c r="K255" s="181" t="str">
        <f>IF($P255="","",_xlfn.XLOOKUP($P255,设置!$G:$G,设置!I:I))</f>
        <v>保养</v>
      </c>
      <c r="L255" s="91"/>
      <c r="M255" s="91"/>
      <c r="N255" s="152" t="s">
        <v>1185</v>
      </c>
      <c r="O255" s="156" t="s">
        <v>531</v>
      </c>
      <c r="P255" s="156" t="s">
        <v>527</v>
      </c>
      <c r="Q255" s="128"/>
      <c r="R255" s="187"/>
      <c r="S255" s="128" t="s">
        <v>1186</v>
      </c>
      <c r="T255" s="188">
        <v>299980</v>
      </c>
      <c r="U255" s="153">
        <v>44917</v>
      </c>
      <c r="V255" s="153">
        <v>45281</v>
      </c>
      <c r="W255" s="128" t="s">
        <v>1187</v>
      </c>
      <c r="X255" s="156"/>
      <c r="Y255" s="156"/>
      <c r="Z255" s="156"/>
      <c r="AA255" s="91"/>
      <c r="AB255" s="91"/>
    </row>
    <row r="256" customHeight="1" spans="1:28">
      <c r="A256" s="173"/>
      <c r="B256" s="174" t="str">
        <f t="shared" si="6"/>
        <v>P20221105-000770-能环-上海诺冷-顺义微构工场-运维-维修-20221110-3500</v>
      </c>
      <c r="C256" s="175"/>
      <c r="D256" s="175" t="s">
        <v>220</v>
      </c>
      <c r="E256" s="175"/>
      <c r="F256" s="175"/>
      <c r="G256" s="175"/>
      <c r="H256" s="176" t="str">
        <f>IF(D256="","",_xlfn.XLOOKUP(D256,设置!B:B,设置!C:C))</f>
        <v>一般</v>
      </c>
      <c r="I256" s="181" t="str">
        <f t="shared" si="7"/>
        <v>能环-上海诺冷-顺义微构工场</v>
      </c>
      <c r="J256" s="181" t="str">
        <f>IF($P256="","",_xlfn.XLOOKUP($P256,设置!$G:$G,设置!H:H))</f>
        <v>运维</v>
      </c>
      <c r="K256" s="181" t="str">
        <f>IF($P256="","",_xlfn.XLOOKUP($P256,设置!$G:$G,设置!I:I))</f>
        <v>维修</v>
      </c>
      <c r="L256" s="156">
        <v>330</v>
      </c>
      <c r="M256" s="156">
        <v>453</v>
      </c>
      <c r="N256" s="152" t="s">
        <v>1188</v>
      </c>
      <c r="O256" s="156" t="s">
        <v>526</v>
      </c>
      <c r="P256" s="156" t="s">
        <v>543</v>
      </c>
      <c r="Q256" s="128"/>
      <c r="R256" s="187"/>
      <c r="S256" s="128" t="s">
        <v>1189</v>
      </c>
      <c r="T256" s="188">
        <v>3500</v>
      </c>
      <c r="U256" s="153">
        <v>44875</v>
      </c>
      <c r="V256" s="153">
        <v>44880</v>
      </c>
      <c r="W256" s="128" t="s">
        <v>1190</v>
      </c>
      <c r="X256" s="156"/>
      <c r="Y256" s="156"/>
      <c r="Z256" s="156"/>
      <c r="AA256" s="91"/>
      <c r="AB256" s="91"/>
    </row>
    <row r="257" customHeight="1" spans="1:28">
      <c r="A257" s="173"/>
      <c r="B257" s="174" t="str">
        <f t="shared" si="6"/>
        <v>P20221105-000771-能环-解放军93617部队-运维-运行-20221115-136860</v>
      </c>
      <c r="C257" s="175"/>
      <c r="D257" s="175" t="s">
        <v>220</v>
      </c>
      <c r="E257" s="175"/>
      <c r="F257" s="175"/>
      <c r="G257" s="175"/>
      <c r="H257" s="176" t="str">
        <f>IF(D257="","",_xlfn.XLOOKUP(D257,设置!B:B,设置!C:C))</f>
        <v>一般</v>
      </c>
      <c r="I257" s="181" t="str">
        <f t="shared" si="7"/>
        <v>能环-解放军93617部队</v>
      </c>
      <c r="J257" s="181" t="str">
        <f>IF($P257="","",_xlfn.XLOOKUP($P257,设置!$G:$G,设置!H:H))</f>
        <v>运维</v>
      </c>
      <c r="K257" s="181" t="str">
        <f>IF($P257="","",_xlfn.XLOOKUP($P257,设置!$G:$G,设置!I:I))</f>
        <v>运行</v>
      </c>
      <c r="L257" s="156">
        <v>326</v>
      </c>
      <c r="M257" s="156">
        <v>457</v>
      </c>
      <c r="N257" s="152" t="s">
        <v>1191</v>
      </c>
      <c r="O257" s="156" t="s">
        <v>690</v>
      </c>
      <c r="P257" s="156" t="s">
        <v>599</v>
      </c>
      <c r="Q257" s="128"/>
      <c r="R257" s="187"/>
      <c r="S257" s="128" t="s">
        <v>1192</v>
      </c>
      <c r="T257" s="188">
        <v>136860</v>
      </c>
      <c r="U257" s="153">
        <v>44880</v>
      </c>
      <c r="V257" s="153">
        <v>45245</v>
      </c>
      <c r="W257" s="128" t="s">
        <v>1193</v>
      </c>
      <c r="X257" s="156"/>
      <c r="Y257" s="156"/>
      <c r="Z257" s="156"/>
      <c r="AA257" s="91"/>
      <c r="AB257" s="91"/>
    </row>
    <row r="258" customHeight="1" spans="1:28">
      <c r="A258" s="173"/>
      <c r="B258" s="174" t="str">
        <f t="shared" ref="B258:B321" si="8">IF(O258="","",_xlfn.TEXTJOIN("-",1,W258,I258,P258,TEXT(U258,"YYYYMMDD"),T258))</f>
        <v>P20221107-000772-能环-金鼎达-华严北里八号院-运维-保养-20221105-2000</v>
      </c>
      <c r="C258" s="175"/>
      <c r="D258" s="175" t="s">
        <v>220</v>
      </c>
      <c r="E258" s="175"/>
      <c r="F258" s="175"/>
      <c r="G258" s="175"/>
      <c r="H258" s="176" t="str">
        <f>IF(D258="","",_xlfn.XLOOKUP(D258,设置!B:B,设置!C:C))</f>
        <v>一般</v>
      </c>
      <c r="I258" s="181" t="str">
        <f t="shared" ref="I258:I321" si="9">IF(D258="","",_xlfn.TEXTJOIN("-",1,D258,E258,N258))</f>
        <v>能环-金鼎达-华严北里八号院</v>
      </c>
      <c r="J258" s="181" t="str">
        <f>IF($P258="","",_xlfn.XLOOKUP($P258,设置!$G:$G,设置!H:H))</f>
        <v>运维</v>
      </c>
      <c r="K258" s="181" t="str">
        <f>IF($P258="","",_xlfn.XLOOKUP($P258,设置!$G:$G,设置!I:I))</f>
        <v>保养</v>
      </c>
      <c r="L258" s="156">
        <v>369</v>
      </c>
      <c r="M258" s="156">
        <v>414</v>
      </c>
      <c r="N258" s="152" t="s">
        <v>645</v>
      </c>
      <c r="O258" s="156" t="s">
        <v>531</v>
      </c>
      <c r="P258" s="156" t="s">
        <v>527</v>
      </c>
      <c r="Q258" s="128"/>
      <c r="R258" s="187"/>
      <c r="S258" s="128" t="s">
        <v>1194</v>
      </c>
      <c r="T258" s="188">
        <v>2000</v>
      </c>
      <c r="U258" s="153">
        <v>44870</v>
      </c>
      <c r="V258" s="153">
        <v>44871</v>
      </c>
      <c r="W258" s="128" t="s">
        <v>1195</v>
      </c>
      <c r="X258" s="156"/>
      <c r="Y258" s="156"/>
      <c r="Z258" s="156"/>
      <c r="AA258" s="91"/>
      <c r="AB258" s="91"/>
    </row>
    <row r="259" customHeight="1" spans="1:28">
      <c r="A259" s="173"/>
      <c r="B259" s="174" t="str">
        <f t="shared" si="8"/>
        <v>P20221114-000774-能环-远东京海制冷-克拉玛依大厦-运维-维修-20221001-15320.25</v>
      </c>
      <c r="C259" s="175"/>
      <c r="D259" s="175" t="s">
        <v>220</v>
      </c>
      <c r="E259" s="175"/>
      <c r="F259" s="175"/>
      <c r="G259" s="175"/>
      <c r="H259" s="176" t="str">
        <f>IF(D259="","",_xlfn.XLOOKUP(D259,设置!B:B,设置!C:C))</f>
        <v>一般</v>
      </c>
      <c r="I259" s="181" t="str">
        <f t="shared" si="9"/>
        <v>能环-远东京海制冷-克拉玛依大厦</v>
      </c>
      <c r="J259" s="181" t="str">
        <f>IF($P259="","",_xlfn.XLOOKUP($P259,设置!$G:$G,设置!H:H))</f>
        <v>运维</v>
      </c>
      <c r="K259" s="181" t="str">
        <f>IF($P259="","",_xlfn.XLOOKUP($P259,设置!$G:$G,设置!I:I))</f>
        <v>维修</v>
      </c>
      <c r="L259" s="156">
        <v>325</v>
      </c>
      <c r="M259" s="156">
        <v>458</v>
      </c>
      <c r="N259" s="152" t="s">
        <v>1196</v>
      </c>
      <c r="O259" s="156" t="s">
        <v>531</v>
      </c>
      <c r="P259" s="156" t="s">
        <v>543</v>
      </c>
      <c r="Q259" s="128"/>
      <c r="R259" s="187"/>
      <c r="S259" s="128" t="s">
        <v>1197</v>
      </c>
      <c r="T259" s="188">
        <v>15320.25</v>
      </c>
      <c r="U259" s="153">
        <v>44835</v>
      </c>
      <c r="V259" s="153">
        <v>45199</v>
      </c>
      <c r="W259" s="128" t="s">
        <v>1198</v>
      </c>
      <c r="X259" s="156"/>
      <c r="Y259" s="156"/>
      <c r="Z259" s="156"/>
      <c r="AA259" s="91"/>
      <c r="AB259" s="91"/>
    </row>
    <row r="260" customHeight="1" spans="1:28">
      <c r="A260" s="173"/>
      <c r="B260" s="174" t="str">
        <f t="shared" si="8"/>
        <v>P20221116-000775-能环-乔治费歇尔-运维-零售-20221201-13995</v>
      </c>
      <c r="C260" s="175"/>
      <c r="D260" s="175" t="s">
        <v>220</v>
      </c>
      <c r="E260" s="175"/>
      <c r="F260" s="175"/>
      <c r="G260" s="175"/>
      <c r="H260" s="176" t="str">
        <f>IF(D260="","",_xlfn.XLOOKUP(D260,设置!B:B,设置!C:C))</f>
        <v>一般</v>
      </c>
      <c r="I260" s="181" t="str">
        <f t="shared" si="9"/>
        <v>能环-乔治费歇尔</v>
      </c>
      <c r="J260" s="181" t="str">
        <f>IF($P260="","",_xlfn.XLOOKUP($P260,设置!$G:$G,设置!H:H))</f>
        <v>运维</v>
      </c>
      <c r="K260" s="181" t="str">
        <f>IF($P260="","",_xlfn.XLOOKUP($P260,设置!$G:$G,设置!I:I))</f>
        <v>零售</v>
      </c>
      <c r="L260" s="156">
        <v>346</v>
      </c>
      <c r="M260" s="156">
        <v>437</v>
      </c>
      <c r="N260" s="152" t="s">
        <v>717</v>
      </c>
      <c r="O260" s="156" t="s">
        <v>526</v>
      </c>
      <c r="P260" s="156" t="s">
        <v>539</v>
      </c>
      <c r="Q260" s="128"/>
      <c r="R260" s="187"/>
      <c r="S260" s="128" t="s">
        <v>1199</v>
      </c>
      <c r="T260" s="188">
        <v>13995</v>
      </c>
      <c r="U260" s="153">
        <v>44896</v>
      </c>
      <c r="V260" s="153">
        <v>44926</v>
      </c>
      <c r="W260" s="128" t="s">
        <v>1200</v>
      </c>
      <c r="X260" s="156"/>
      <c r="Y260" s="156"/>
      <c r="Z260" s="156"/>
      <c r="AA260" s="91"/>
      <c r="AB260" s="91"/>
    </row>
    <row r="261" customHeight="1" spans="1:28">
      <c r="A261" s="173"/>
      <c r="B261" s="174" t="str">
        <f t="shared" si="8"/>
        <v>P20221121-000781-能环-华联-回龙观同城街店-运维-保养-20230101-68000</v>
      </c>
      <c r="C261" s="175"/>
      <c r="D261" s="175" t="s">
        <v>220</v>
      </c>
      <c r="E261" s="175"/>
      <c r="F261" s="175"/>
      <c r="G261" s="175"/>
      <c r="H261" s="176" t="str">
        <f>IF(D261="","",_xlfn.XLOOKUP(D261,设置!B:B,设置!C:C))</f>
        <v>一般</v>
      </c>
      <c r="I261" s="181" t="str">
        <f t="shared" si="9"/>
        <v>能环-华联-回龙观同城街店</v>
      </c>
      <c r="J261" s="181" t="str">
        <f>IF($P261="","",_xlfn.XLOOKUP($P261,设置!$G:$G,设置!H:H))</f>
        <v>运维</v>
      </c>
      <c r="K261" s="181" t="str">
        <f>IF($P261="","",_xlfn.XLOOKUP($P261,设置!$G:$G,设置!I:I))</f>
        <v>保养</v>
      </c>
      <c r="L261" s="156">
        <v>361</v>
      </c>
      <c r="M261" s="156">
        <v>422</v>
      </c>
      <c r="N261" s="152" t="s">
        <v>748</v>
      </c>
      <c r="O261" s="156" t="s">
        <v>531</v>
      </c>
      <c r="P261" s="156" t="s">
        <v>527</v>
      </c>
      <c r="Q261" s="128"/>
      <c r="R261" s="187"/>
      <c r="S261" s="128" t="s">
        <v>1201</v>
      </c>
      <c r="T261" s="188">
        <v>68000</v>
      </c>
      <c r="U261" s="153">
        <v>44927</v>
      </c>
      <c r="V261" s="153">
        <v>45291</v>
      </c>
      <c r="W261" s="128" t="s">
        <v>1202</v>
      </c>
      <c r="X261" s="156"/>
      <c r="Y261" s="156"/>
      <c r="Z261" s="156"/>
      <c r="AA261" s="91"/>
      <c r="AB261" s="91"/>
    </row>
    <row r="262" customHeight="1" spans="1:28">
      <c r="A262" s="173"/>
      <c r="B262" s="174" t="str">
        <f t="shared" si="8"/>
        <v>P20221124-000783-能环-首华物业-国家体育总局训练局-运维-保养-20221101-26850</v>
      </c>
      <c r="C262" s="175"/>
      <c r="D262" s="175" t="s">
        <v>220</v>
      </c>
      <c r="E262" s="175"/>
      <c r="F262" s="175"/>
      <c r="G262" s="175"/>
      <c r="H262" s="176" t="str">
        <f>IF(D262="","",_xlfn.XLOOKUP(D262,设置!B:B,设置!C:C))</f>
        <v>一般</v>
      </c>
      <c r="I262" s="181" t="str">
        <f t="shared" si="9"/>
        <v>能环-首华物业-国家体育总局训练局</v>
      </c>
      <c r="J262" s="181" t="str">
        <f>IF($P262="","",_xlfn.XLOOKUP($P262,设置!$G:$G,设置!H:H))</f>
        <v>运维</v>
      </c>
      <c r="K262" s="181" t="str">
        <f>IF($P262="","",_xlfn.XLOOKUP($P262,设置!$G:$G,设置!I:I))</f>
        <v>保养</v>
      </c>
      <c r="L262" s="91"/>
      <c r="M262" s="91"/>
      <c r="N262" s="152" t="s">
        <v>1203</v>
      </c>
      <c r="O262" s="156" t="s">
        <v>619</v>
      </c>
      <c r="P262" s="156" t="s">
        <v>527</v>
      </c>
      <c r="Q262" s="128"/>
      <c r="R262" s="187"/>
      <c r="S262" s="128" t="s">
        <v>1204</v>
      </c>
      <c r="T262" s="188">
        <v>26850</v>
      </c>
      <c r="U262" s="153">
        <v>44866</v>
      </c>
      <c r="V262" s="153">
        <v>45230</v>
      </c>
      <c r="W262" s="128" t="s">
        <v>1205</v>
      </c>
      <c r="X262" s="156"/>
      <c r="Y262" s="156"/>
      <c r="Z262" s="156"/>
      <c r="AA262" s="91"/>
      <c r="AB262" s="91"/>
    </row>
    <row r="263" customHeight="1" spans="1:28">
      <c r="A263" s="173"/>
      <c r="B263" s="174" t="str">
        <f t="shared" si="8"/>
        <v>P20221202-000792-能环-金融街物业-西直门华电大厦-运维-运行-20230101-302227.2</v>
      </c>
      <c r="C263" s="175"/>
      <c r="D263" s="175" t="s">
        <v>220</v>
      </c>
      <c r="E263" s="175"/>
      <c r="F263" s="175"/>
      <c r="G263" s="175"/>
      <c r="H263" s="176" t="str">
        <f>IF(D263="","",_xlfn.XLOOKUP(D263,设置!B:B,设置!C:C))</f>
        <v>一般</v>
      </c>
      <c r="I263" s="181" t="str">
        <f t="shared" si="9"/>
        <v>能环-金融街物业-西直门华电大厦</v>
      </c>
      <c r="J263" s="181" t="str">
        <f>IF($P263="","",_xlfn.XLOOKUP($P263,设置!$G:$G,设置!H:H))</f>
        <v>运维</v>
      </c>
      <c r="K263" s="181" t="str">
        <f>IF($P263="","",_xlfn.XLOOKUP($P263,设置!$G:$G,设置!I:I))</f>
        <v>运行</v>
      </c>
      <c r="L263" s="156">
        <v>358</v>
      </c>
      <c r="M263" s="156">
        <v>425</v>
      </c>
      <c r="N263" s="152" t="s">
        <v>642</v>
      </c>
      <c r="O263" s="156" t="s">
        <v>531</v>
      </c>
      <c r="P263" s="156" t="s">
        <v>599</v>
      </c>
      <c r="Q263" s="128"/>
      <c r="R263" s="187"/>
      <c r="S263" s="128" t="s">
        <v>1206</v>
      </c>
      <c r="T263" s="188">
        <v>302227.2</v>
      </c>
      <c r="U263" s="153">
        <v>44927</v>
      </c>
      <c r="V263" s="153">
        <v>45291</v>
      </c>
      <c r="W263" s="128" t="s">
        <v>1207</v>
      </c>
      <c r="X263" s="156"/>
      <c r="Y263" s="156"/>
      <c r="Z263" s="156"/>
      <c r="AA263" s="91"/>
      <c r="AB263" s="91"/>
    </row>
    <row r="264" customHeight="1" spans="1:28">
      <c r="A264" s="173"/>
      <c r="B264" s="174" t="str">
        <f t="shared" si="8"/>
        <v>P20221203-000793-能环-将台酒店-运维-零售-20221202-3966.3</v>
      </c>
      <c r="C264" s="175"/>
      <c r="D264" s="175" t="s">
        <v>220</v>
      </c>
      <c r="E264" s="175"/>
      <c r="F264" s="175"/>
      <c r="G264" s="175"/>
      <c r="H264" s="176" t="str">
        <f>IF(D264="","",_xlfn.XLOOKUP(D264,设置!B:B,设置!C:C))</f>
        <v>一般</v>
      </c>
      <c r="I264" s="181" t="str">
        <f t="shared" si="9"/>
        <v>能环-将台酒店</v>
      </c>
      <c r="J264" s="181" t="str">
        <f>IF($P264="","",_xlfn.XLOOKUP($P264,设置!$G:$G,设置!H:H))</f>
        <v>运维</v>
      </c>
      <c r="K264" s="181" t="str">
        <f>IF($P264="","",_xlfn.XLOOKUP($P264,设置!$G:$G,设置!I:I))</f>
        <v>零售</v>
      </c>
      <c r="L264" s="156">
        <v>335</v>
      </c>
      <c r="M264" s="156">
        <v>448</v>
      </c>
      <c r="N264" s="152" t="s">
        <v>549</v>
      </c>
      <c r="O264" s="156" t="s">
        <v>531</v>
      </c>
      <c r="P264" s="156" t="s">
        <v>539</v>
      </c>
      <c r="Q264" s="128"/>
      <c r="R264" s="187"/>
      <c r="S264" s="128" t="s">
        <v>1208</v>
      </c>
      <c r="T264" s="188">
        <v>3966.3</v>
      </c>
      <c r="U264" s="153">
        <v>44897</v>
      </c>
      <c r="V264" s="153">
        <v>44900</v>
      </c>
      <c r="W264" s="128" t="s">
        <v>1209</v>
      </c>
      <c r="X264" s="156"/>
      <c r="Y264" s="156"/>
      <c r="Z264" s="156"/>
      <c r="AA264" s="91"/>
      <c r="AB264" s="91"/>
    </row>
    <row r="265" customHeight="1" spans="1:28">
      <c r="A265" s="173"/>
      <c r="B265" s="174" t="str">
        <f t="shared" si="8"/>
        <v>P20221205-000795-能环-中石油-上地CPECC大厦-运维-零售-20221212-4408</v>
      </c>
      <c r="C265" s="175"/>
      <c r="D265" s="175" t="s">
        <v>220</v>
      </c>
      <c r="E265" s="175"/>
      <c r="F265" s="175"/>
      <c r="G265" s="175"/>
      <c r="H265" s="176" t="str">
        <f>IF(D265="","",_xlfn.XLOOKUP(D265,设置!B:B,设置!C:C))</f>
        <v>一般</v>
      </c>
      <c r="I265" s="181" t="str">
        <f t="shared" si="9"/>
        <v>能环-中石油-上地CPECC大厦</v>
      </c>
      <c r="J265" s="181" t="str">
        <f>IF($P265="","",_xlfn.XLOOKUP($P265,设置!$G:$G,设置!H:H))</f>
        <v>运维</v>
      </c>
      <c r="K265" s="181" t="str">
        <f>IF($P265="","",_xlfn.XLOOKUP($P265,设置!$G:$G,设置!I:I))</f>
        <v>零售</v>
      </c>
      <c r="L265" s="156">
        <v>353</v>
      </c>
      <c r="M265" s="156">
        <v>430</v>
      </c>
      <c r="N265" s="152" t="s">
        <v>729</v>
      </c>
      <c r="O265" s="156" t="s">
        <v>526</v>
      </c>
      <c r="P265" s="156" t="s">
        <v>539</v>
      </c>
      <c r="Q265" s="128"/>
      <c r="R265" s="187"/>
      <c r="S265" s="128" t="s">
        <v>1210</v>
      </c>
      <c r="T265" s="188">
        <v>4408</v>
      </c>
      <c r="U265" s="153">
        <v>44907</v>
      </c>
      <c r="V265" s="153">
        <v>44918</v>
      </c>
      <c r="W265" s="128" t="s">
        <v>1211</v>
      </c>
      <c r="X265" s="156"/>
      <c r="Y265" s="156"/>
      <c r="Z265" s="156"/>
      <c r="AA265" s="91"/>
      <c r="AB265" s="91"/>
    </row>
    <row r="266" customHeight="1" spans="1:28">
      <c r="A266" s="173"/>
      <c r="B266" s="174" t="str">
        <f t="shared" si="8"/>
        <v>P20221208-000796-能环-大唐陕西发电-各火电企业-运维-保养-19000100-0</v>
      </c>
      <c r="C266" s="175"/>
      <c r="D266" s="175" t="s">
        <v>220</v>
      </c>
      <c r="E266" s="175"/>
      <c r="F266" s="175"/>
      <c r="G266" s="175"/>
      <c r="H266" s="176" t="str">
        <f>IF(D266="","",_xlfn.XLOOKUP(D266,设置!B:B,设置!C:C))</f>
        <v>一般</v>
      </c>
      <c r="I266" s="181" t="str">
        <f t="shared" si="9"/>
        <v>能环-大唐陕西发电-各火电企业</v>
      </c>
      <c r="J266" s="181" t="str">
        <f>IF($P266="","",_xlfn.XLOOKUP($P266,设置!$G:$G,设置!H:H))</f>
        <v>运维</v>
      </c>
      <c r="K266" s="181" t="str">
        <f>IF($P266="","",_xlfn.XLOOKUP($P266,设置!$G:$G,设置!I:I))</f>
        <v>保养</v>
      </c>
      <c r="L266" s="91"/>
      <c r="M266" s="91"/>
      <c r="N266" s="152" t="s">
        <v>1212</v>
      </c>
      <c r="O266" s="156" t="s">
        <v>531</v>
      </c>
      <c r="P266" s="156" t="s">
        <v>527</v>
      </c>
      <c r="Q266" s="128"/>
      <c r="R266" s="187"/>
      <c r="S266" s="128" t="s">
        <v>1213</v>
      </c>
      <c r="T266" s="188">
        <v>0</v>
      </c>
      <c r="U266" s="153"/>
      <c r="V266" s="153"/>
      <c r="W266" s="128" t="s">
        <v>1214</v>
      </c>
      <c r="X266" s="156"/>
      <c r="Y266" s="156"/>
      <c r="Z266" s="156"/>
      <c r="AA266" s="91"/>
      <c r="AB266" s="91"/>
    </row>
    <row r="267" customHeight="1" spans="1:28">
      <c r="A267" s="173"/>
      <c r="B267" s="174" t="str">
        <f t="shared" si="8"/>
        <v>P20221209-000798-能环-成都华昌物业-妇女儿童中心-运维-保养-20220901-11749.98</v>
      </c>
      <c r="C267" s="175"/>
      <c r="D267" s="175" t="s">
        <v>220</v>
      </c>
      <c r="E267" s="175"/>
      <c r="F267" s="175"/>
      <c r="G267" s="175"/>
      <c r="H267" s="176" t="str">
        <f>IF(D267="","",_xlfn.XLOOKUP(D267,设置!B:B,设置!C:C))</f>
        <v>一般</v>
      </c>
      <c r="I267" s="181" t="str">
        <f t="shared" si="9"/>
        <v>能环-成都华昌物业-妇女儿童中心</v>
      </c>
      <c r="J267" s="181" t="str">
        <f>IF($P267="","",_xlfn.XLOOKUP($P267,设置!$G:$G,设置!H:H))</f>
        <v>运维</v>
      </c>
      <c r="K267" s="181" t="str">
        <f>IF($P267="","",_xlfn.XLOOKUP($P267,设置!$G:$G,设置!I:I))</f>
        <v>保养</v>
      </c>
      <c r="L267" s="156">
        <v>338</v>
      </c>
      <c r="M267" s="156">
        <v>445</v>
      </c>
      <c r="N267" s="152" t="s">
        <v>652</v>
      </c>
      <c r="O267" s="156" t="s">
        <v>531</v>
      </c>
      <c r="P267" s="156" t="s">
        <v>527</v>
      </c>
      <c r="Q267" s="128"/>
      <c r="R267" s="187"/>
      <c r="S267" s="128" t="s">
        <v>1215</v>
      </c>
      <c r="T267" s="188">
        <v>11749.98</v>
      </c>
      <c r="U267" s="153">
        <v>44805</v>
      </c>
      <c r="V267" s="153">
        <v>44895</v>
      </c>
      <c r="W267" s="128" t="s">
        <v>1216</v>
      </c>
      <c r="X267" s="156"/>
      <c r="Y267" s="156"/>
      <c r="Z267" s="156"/>
      <c r="AA267" s="91"/>
      <c r="AB267" s="91"/>
    </row>
    <row r="268" customHeight="1" spans="1:28">
      <c r="A268" s="173"/>
      <c r="B268" s="174" t="str">
        <f t="shared" si="8"/>
        <v>P20221212-000799-能环-翠微-公主坟+牡丹店-运维-保养-20230101-31125</v>
      </c>
      <c r="C268" s="175"/>
      <c r="D268" s="175" t="s">
        <v>220</v>
      </c>
      <c r="E268" s="175"/>
      <c r="F268" s="175"/>
      <c r="G268" s="175"/>
      <c r="H268" s="176" t="str">
        <f>IF(D268="","",_xlfn.XLOOKUP(D268,设置!B:B,设置!C:C))</f>
        <v>一般</v>
      </c>
      <c r="I268" s="181" t="str">
        <f t="shared" si="9"/>
        <v>能环-翠微-公主坟+牡丹店</v>
      </c>
      <c r="J268" s="181" t="str">
        <f>IF($P268="","",_xlfn.XLOOKUP($P268,设置!$G:$G,设置!H:H))</f>
        <v>运维</v>
      </c>
      <c r="K268" s="181" t="str">
        <f>IF($P268="","",_xlfn.XLOOKUP($P268,设置!$G:$G,设置!I:I))</f>
        <v>保养</v>
      </c>
      <c r="L268" s="156">
        <v>344</v>
      </c>
      <c r="M268" s="156">
        <v>439</v>
      </c>
      <c r="N268" s="152" t="s">
        <v>723</v>
      </c>
      <c r="O268" s="156" t="s">
        <v>531</v>
      </c>
      <c r="P268" s="156" t="s">
        <v>527</v>
      </c>
      <c r="Q268" s="128"/>
      <c r="R268" s="187"/>
      <c r="S268" s="128" t="s">
        <v>1217</v>
      </c>
      <c r="T268" s="188">
        <v>31125</v>
      </c>
      <c r="U268" s="153">
        <v>44927</v>
      </c>
      <c r="V268" s="153">
        <v>45291</v>
      </c>
      <c r="W268" s="128" t="s">
        <v>1218</v>
      </c>
      <c r="X268" s="156"/>
      <c r="Y268" s="156"/>
      <c r="Z268" s="156"/>
      <c r="AA268" s="91"/>
      <c r="AB268" s="91"/>
    </row>
    <row r="269" customHeight="1" spans="1:28">
      <c r="A269" s="173"/>
      <c r="B269" s="174" t="str">
        <f t="shared" si="8"/>
        <v>P20221213-000800-能环-乔治费歇尔-运维-保养-20230101-33000</v>
      </c>
      <c r="C269" s="175"/>
      <c r="D269" s="175" t="s">
        <v>220</v>
      </c>
      <c r="E269" s="175"/>
      <c r="F269" s="175"/>
      <c r="G269" s="175"/>
      <c r="H269" s="176" t="str">
        <f>IF(D269="","",_xlfn.XLOOKUP(D269,设置!B:B,设置!C:C))</f>
        <v>一般</v>
      </c>
      <c r="I269" s="181" t="str">
        <f t="shared" si="9"/>
        <v>能环-乔治费歇尔</v>
      </c>
      <c r="J269" s="181" t="str">
        <f>IF($P269="","",_xlfn.XLOOKUP($P269,设置!$G:$G,设置!H:H))</f>
        <v>运维</v>
      </c>
      <c r="K269" s="181" t="str">
        <f>IF($P269="","",_xlfn.XLOOKUP($P269,设置!$G:$G,设置!I:I))</f>
        <v>保养</v>
      </c>
      <c r="L269" s="156">
        <v>347</v>
      </c>
      <c r="M269" s="156">
        <v>436</v>
      </c>
      <c r="N269" s="152" t="s">
        <v>717</v>
      </c>
      <c r="O269" s="156" t="s">
        <v>526</v>
      </c>
      <c r="P269" s="156" t="s">
        <v>527</v>
      </c>
      <c r="Q269" s="128"/>
      <c r="R269" s="187"/>
      <c r="S269" s="128" t="s">
        <v>1219</v>
      </c>
      <c r="T269" s="188">
        <v>33000</v>
      </c>
      <c r="U269" s="153">
        <v>44927</v>
      </c>
      <c r="V269" s="153">
        <v>45291</v>
      </c>
      <c r="W269" s="128" t="s">
        <v>1220</v>
      </c>
      <c r="X269" s="156"/>
      <c r="Y269" s="156"/>
      <c r="Z269" s="156"/>
      <c r="AA269" s="91"/>
      <c r="AB269" s="91"/>
    </row>
    <row r="270" customHeight="1" spans="1:28">
      <c r="A270" s="173"/>
      <c r="B270" s="174" t="str">
        <f t="shared" si="8"/>
        <v>P20221214-000801-能环-深圳万物-万科望京时代中心-运维-保养-20221220-79326.16</v>
      </c>
      <c r="C270" s="175"/>
      <c r="D270" s="175" t="s">
        <v>220</v>
      </c>
      <c r="E270" s="175"/>
      <c r="F270" s="175"/>
      <c r="G270" s="175"/>
      <c r="H270" s="176" t="str">
        <f>IF(D270="","",_xlfn.XLOOKUP(D270,设置!B:B,设置!C:C))</f>
        <v>一般</v>
      </c>
      <c r="I270" s="181" t="str">
        <f t="shared" si="9"/>
        <v>能环-深圳万物-万科望京时代中心</v>
      </c>
      <c r="J270" s="181" t="str">
        <f>IF($P270="","",_xlfn.XLOOKUP($P270,设置!$G:$G,设置!H:H))</f>
        <v>运维</v>
      </c>
      <c r="K270" s="181" t="str">
        <f>IF($P270="","",_xlfn.XLOOKUP($P270,设置!$G:$G,设置!I:I))</f>
        <v>保养</v>
      </c>
      <c r="L270" s="156">
        <v>408</v>
      </c>
      <c r="M270" s="156">
        <v>375</v>
      </c>
      <c r="N270" s="152" t="s">
        <v>1145</v>
      </c>
      <c r="O270" s="156" t="s">
        <v>690</v>
      </c>
      <c r="P270" s="156" t="s">
        <v>527</v>
      </c>
      <c r="Q270" s="128"/>
      <c r="R270" s="187"/>
      <c r="S270" s="128" t="s">
        <v>1221</v>
      </c>
      <c r="T270" s="188">
        <v>79326.16</v>
      </c>
      <c r="U270" s="153">
        <v>44915</v>
      </c>
      <c r="V270" s="153">
        <v>45279</v>
      </c>
      <c r="W270" s="128" t="s">
        <v>1222</v>
      </c>
      <c r="X270" s="156"/>
      <c r="Y270" s="156"/>
      <c r="Z270" s="156"/>
      <c r="AA270" s="91"/>
      <c r="AB270" s="91"/>
    </row>
    <row r="271" customHeight="1" spans="1:28">
      <c r="A271" s="173"/>
      <c r="B271" s="174" t="str">
        <f t="shared" si="8"/>
        <v>P20221223-000806-能环-国信-朝航-大兴机场-运维-保养-20221223-0</v>
      </c>
      <c r="C271" s="175"/>
      <c r="D271" s="175" t="s">
        <v>220</v>
      </c>
      <c r="E271" s="175"/>
      <c r="F271" s="175"/>
      <c r="G271" s="175"/>
      <c r="H271" s="176" t="str">
        <f>IF(D271="","",_xlfn.XLOOKUP(D271,设置!B:B,设置!C:C))</f>
        <v>一般</v>
      </c>
      <c r="I271" s="181" t="str">
        <f t="shared" si="9"/>
        <v>能环-国信-朝航-大兴机场</v>
      </c>
      <c r="J271" s="181" t="str">
        <f>IF($P271="","",_xlfn.XLOOKUP($P271,设置!$G:$G,设置!H:H))</f>
        <v>运维</v>
      </c>
      <c r="K271" s="181" t="str">
        <f>IF($P271="","",_xlfn.XLOOKUP($P271,设置!$G:$G,设置!I:I))</f>
        <v>保养</v>
      </c>
      <c r="L271" s="91"/>
      <c r="M271" s="91"/>
      <c r="N271" s="152" t="s">
        <v>1223</v>
      </c>
      <c r="O271" s="156" t="s">
        <v>531</v>
      </c>
      <c r="P271" s="156" t="s">
        <v>527</v>
      </c>
      <c r="Q271" s="128"/>
      <c r="R271" s="187"/>
      <c r="S271" s="128" t="s">
        <v>1224</v>
      </c>
      <c r="T271" s="188">
        <v>0</v>
      </c>
      <c r="U271" s="153">
        <v>44918</v>
      </c>
      <c r="V271" s="153">
        <v>45283</v>
      </c>
      <c r="W271" s="128" t="s">
        <v>1225</v>
      </c>
      <c r="X271" s="156"/>
      <c r="Y271" s="156"/>
      <c r="Z271" s="156"/>
      <c r="AA271" s="91"/>
      <c r="AB271" s="91"/>
    </row>
    <row r="272" customHeight="1" spans="1:28">
      <c r="A272" s="173"/>
      <c r="B272" s="174" t="str">
        <f t="shared" si="8"/>
        <v>P20221223-000807-能环-中石油-鼓楼外大街店-运维-保养-20230101-100560</v>
      </c>
      <c r="C272" s="175"/>
      <c r="D272" s="175" t="s">
        <v>220</v>
      </c>
      <c r="E272" s="175"/>
      <c r="F272" s="175"/>
      <c r="G272" s="175"/>
      <c r="H272" s="176" t="str">
        <f>IF(D272="","",_xlfn.XLOOKUP(D272,设置!B:B,设置!C:C))</f>
        <v>一般</v>
      </c>
      <c r="I272" s="181" t="str">
        <f t="shared" si="9"/>
        <v>能环-中石油-鼓楼外大街店</v>
      </c>
      <c r="J272" s="181" t="str">
        <f>IF($P272="","",_xlfn.XLOOKUP($P272,设置!$G:$G,设置!H:H))</f>
        <v>运维</v>
      </c>
      <c r="K272" s="181" t="str">
        <f>IF($P272="","",_xlfn.XLOOKUP($P272,设置!$G:$G,设置!I:I))</f>
        <v>保养</v>
      </c>
      <c r="L272" s="156">
        <v>340</v>
      </c>
      <c r="M272" s="156">
        <v>443</v>
      </c>
      <c r="N272" s="152" t="s">
        <v>735</v>
      </c>
      <c r="O272" s="156" t="s">
        <v>531</v>
      </c>
      <c r="P272" s="156" t="s">
        <v>527</v>
      </c>
      <c r="Q272" s="128"/>
      <c r="R272" s="187"/>
      <c r="S272" s="128" t="s">
        <v>1226</v>
      </c>
      <c r="T272" s="188">
        <v>100560</v>
      </c>
      <c r="U272" s="153">
        <v>44927</v>
      </c>
      <c r="V272" s="153">
        <v>45291</v>
      </c>
      <c r="W272" s="128" t="s">
        <v>1227</v>
      </c>
      <c r="X272" s="156"/>
      <c r="Y272" s="156"/>
      <c r="Z272" s="156"/>
      <c r="AA272" s="91"/>
      <c r="AB272" s="91"/>
    </row>
    <row r="273" customHeight="1" spans="1:28">
      <c r="A273" s="173"/>
      <c r="B273" s="174" t="str">
        <f t="shared" si="8"/>
        <v>P20221226-000809-能环-青岛广联升-泰州明发广场-运维-运行-20221115-211200</v>
      </c>
      <c r="C273" s="175"/>
      <c r="D273" s="175" t="s">
        <v>220</v>
      </c>
      <c r="E273" s="175"/>
      <c r="F273" s="175"/>
      <c r="G273" s="175"/>
      <c r="H273" s="176" t="str">
        <f>IF(D273="","",_xlfn.XLOOKUP(D273,设置!B:B,设置!C:C))</f>
        <v>一般</v>
      </c>
      <c r="I273" s="181" t="str">
        <f t="shared" si="9"/>
        <v>能环-青岛广联升-泰州明发广场</v>
      </c>
      <c r="J273" s="181" t="str">
        <f>IF($P273="","",_xlfn.XLOOKUP($P273,设置!$G:$G,设置!H:H))</f>
        <v>运维</v>
      </c>
      <c r="K273" s="181" t="str">
        <f>IF($P273="","",_xlfn.XLOOKUP($P273,设置!$G:$G,设置!I:I))</f>
        <v>运行</v>
      </c>
      <c r="L273" s="156">
        <v>768</v>
      </c>
      <c r="M273" s="156">
        <v>10</v>
      </c>
      <c r="N273" s="152" t="s">
        <v>1228</v>
      </c>
      <c r="O273" s="156" t="s">
        <v>690</v>
      </c>
      <c r="P273" s="156" t="s">
        <v>599</v>
      </c>
      <c r="Q273" s="128"/>
      <c r="R273" s="187"/>
      <c r="S273" s="128" t="s">
        <v>1229</v>
      </c>
      <c r="T273" s="188">
        <v>211200</v>
      </c>
      <c r="U273" s="153">
        <v>44880</v>
      </c>
      <c r="V273" s="153">
        <v>45000</v>
      </c>
      <c r="W273" s="128" t="s">
        <v>1230</v>
      </c>
      <c r="X273" s="156"/>
      <c r="Y273" s="156"/>
      <c r="Z273" s="156"/>
      <c r="AA273" s="91"/>
      <c r="AB273" s="91"/>
    </row>
    <row r="274" customHeight="1" spans="1:28">
      <c r="A274" s="173"/>
      <c r="B274" s="174" t="str">
        <f t="shared" si="8"/>
        <v>P20221228-000810-能环-深圳南山热电-运维-保养-20230213-67840</v>
      </c>
      <c r="C274" s="175"/>
      <c r="D274" s="175" t="s">
        <v>220</v>
      </c>
      <c r="E274" s="175"/>
      <c r="F274" s="175"/>
      <c r="G274" s="175"/>
      <c r="H274" s="176" t="str">
        <f>IF(D274="","",_xlfn.XLOOKUP(D274,设置!B:B,设置!C:C))</f>
        <v>一般</v>
      </c>
      <c r="I274" s="181" t="str">
        <f t="shared" si="9"/>
        <v>能环-深圳南山热电</v>
      </c>
      <c r="J274" s="181" t="str">
        <f>IF($P274="","",_xlfn.XLOOKUP($P274,设置!$G:$G,设置!H:H))</f>
        <v>运维</v>
      </c>
      <c r="K274" s="181" t="str">
        <f>IF($P274="","",_xlfn.XLOOKUP($P274,设置!$G:$G,设置!I:I))</f>
        <v>保养</v>
      </c>
      <c r="L274" s="156">
        <v>764</v>
      </c>
      <c r="M274" s="156">
        <v>15</v>
      </c>
      <c r="N274" s="152" t="s">
        <v>732</v>
      </c>
      <c r="O274" s="156" t="s">
        <v>531</v>
      </c>
      <c r="P274" s="156" t="s">
        <v>527</v>
      </c>
      <c r="Q274" s="128"/>
      <c r="R274" s="187"/>
      <c r="S274" s="128" t="s">
        <v>1231</v>
      </c>
      <c r="T274" s="188">
        <v>67840</v>
      </c>
      <c r="U274" s="153">
        <v>44970</v>
      </c>
      <c r="V274" s="153">
        <v>45291</v>
      </c>
      <c r="W274" s="128" t="s">
        <v>1232</v>
      </c>
      <c r="X274" s="156"/>
      <c r="Y274" s="156"/>
      <c r="Z274" s="156"/>
      <c r="AA274" s="91"/>
      <c r="AB274" s="91"/>
    </row>
    <row r="275" customHeight="1" spans="1:28">
      <c r="A275" s="173"/>
      <c r="B275" s="174" t="str">
        <f t="shared" si="8"/>
        <v>P20221228-000812-能环-新疆华泰氯碱厂-运维-零售-20230101-630000</v>
      </c>
      <c r="C275" s="175"/>
      <c r="D275" s="175" t="s">
        <v>220</v>
      </c>
      <c r="E275" s="175"/>
      <c r="F275" s="175"/>
      <c r="G275" s="175"/>
      <c r="H275" s="176" t="str">
        <f>IF(D275="","",_xlfn.XLOOKUP(D275,设置!B:B,设置!C:C))</f>
        <v>一般</v>
      </c>
      <c r="I275" s="181" t="str">
        <f t="shared" si="9"/>
        <v>能环-新疆华泰氯碱厂</v>
      </c>
      <c r="J275" s="181" t="str">
        <f>IF($P275="","",_xlfn.XLOOKUP($P275,设置!$G:$G,设置!H:H))</f>
        <v>运维</v>
      </c>
      <c r="K275" s="181" t="str">
        <f>IF($P275="","",_xlfn.XLOOKUP($P275,设置!$G:$G,设置!I:I))</f>
        <v>零售</v>
      </c>
      <c r="L275" s="156">
        <v>747</v>
      </c>
      <c r="M275" s="156">
        <v>32</v>
      </c>
      <c r="N275" s="152" t="s">
        <v>758</v>
      </c>
      <c r="O275" s="156" t="s">
        <v>526</v>
      </c>
      <c r="P275" s="156" t="s">
        <v>539</v>
      </c>
      <c r="Q275" s="128"/>
      <c r="R275" s="187"/>
      <c r="S275" s="128" t="s">
        <v>1233</v>
      </c>
      <c r="T275" s="188">
        <v>630000</v>
      </c>
      <c r="U275" s="153">
        <v>44927</v>
      </c>
      <c r="V275" s="153">
        <v>45291</v>
      </c>
      <c r="W275" s="128" t="s">
        <v>1234</v>
      </c>
      <c r="X275" s="156"/>
      <c r="Y275" s="156"/>
      <c r="Z275" s="156"/>
      <c r="AA275" s="91"/>
      <c r="AB275" s="91"/>
    </row>
    <row r="276" customHeight="1" spans="1:28">
      <c r="A276" s="173"/>
      <c r="B276" s="174" t="str">
        <f t="shared" si="8"/>
        <v>P20221228-000813-能环-中石油-上地CPECC大厦-运维-保养-20230101-100560</v>
      </c>
      <c r="C276" s="175"/>
      <c r="D276" s="175" t="s">
        <v>220</v>
      </c>
      <c r="E276" s="175"/>
      <c r="F276" s="175"/>
      <c r="G276" s="175"/>
      <c r="H276" s="176" t="str">
        <f>IF(D276="","",_xlfn.XLOOKUP(D276,设置!B:B,设置!C:C))</f>
        <v>一般</v>
      </c>
      <c r="I276" s="181" t="str">
        <f t="shared" si="9"/>
        <v>能环-中石油-上地CPECC大厦</v>
      </c>
      <c r="J276" s="181" t="str">
        <f>IF($P276="","",_xlfn.XLOOKUP($P276,设置!$G:$G,设置!H:H))</f>
        <v>运维</v>
      </c>
      <c r="K276" s="181" t="str">
        <f>IF($P276="","",_xlfn.XLOOKUP($P276,设置!$G:$G,设置!I:I))</f>
        <v>保养</v>
      </c>
      <c r="L276" s="156">
        <v>405</v>
      </c>
      <c r="M276" s="156">
        <v>378</v>
      </c>
      <c r="N276" s="152" t="s">
        <v>729</v>
      </c>
      <c r="O276" s="156" t="s">
        <v>531</v>
      </c>
      <c r="P276" s="156" t="s">
        <v>527</v>
      </c>
      <c r="Q276" s="128"/>
      <c r="R276" s="187"/>
      <c r="S276" s="128" t="s">
        <v>1226</v>
      </c>
      <c r="T276" s="188">
        <v>100560</v>
      </c>
      <c r="U276" s="153">
        <v>44927</v>
      </c>
      <c r="V276" s="153">
        <v>45291</v>
      </c>
      <c r="W276" s="128" t="s">
        <v>1235</v>
      </c>
      <c r="X276" s="156"/>
      <c r="Y276" s="156"/>
      <c r="Z276" s="156"/>
      <c r="AA276" s="91"/>
      <c r="AB276" s="91"/>
    </row>
    <row r="277" customHeight="1" spans="1:28">
      <c r="A277" s="173"/>
      <c r="B277" s="174" t="str">
        <f t="shared" si="8"/>
        <v>P20230114-000829-能环-城建大厦-运维-保养-20221030-64500</v>
      </c>
      <c r="C277" s="175"/>
      <c r="D277" s="175" t="s">
        <v>220</v>
      </c>
      <c r="E277" s="175"/>
      <c r="F277" s="175"/>
      <c r="G277" s="175"/>
      <c r="H277" s="176" t="str">
        <f>IF(D277="","",_xlfn.XLOOKUP(D277,设置!B:B,设置!C:C))</f>
        <v>一般</v>
      </c>
      <c r="I277" s="181" t="str">
        <f t="shared" si="9"/>
        <v>能环-城建大厦</v>
      </c>
      <c r="J277" s="181" t="str">
        <f>IF($P277="","",_xlfn.XLOOKUP($P277,设置!$G:$G,设置!H:H))</f>
        <v>运维</v>
      </c>
      <c r="K277" s="181" t="str">
        <f>IF($P277="","",_xlfn.XLOOKUP($P277,设置!$G:$G,设置!I:I))</f>
        <v>保养</v>
      </c>
      <c r="L277" s="91"/>
      <c r="M277" s="91"/>
      <c r="N277" s="83" t="s">
        <v>1088</v>
      </c>
      <c r="O277" s="91" t="s">
        <v>619</v>
      </c>
      <c r="P277" s="156" t="s">
        <v>527</v>
      </c>
      <c r="Q277" s="111"/>
      <c r="R277" s="204"/>
      <c r="S277" s="111" t="s">
        <v>1236</v>
      </c>
      <c r="T277" s="92">
        <v>64500</v>
      </c>
      <c r="U277" s="205">
        <v>44864</v>
      </c>
      <c r="V277" s="205">
        <v>45228</v>
      </c>
      <c r="W277" s="111" t="s">
        <v>1237</v>
      </c>
      <c r="X277" s="91"/>
      <c r="Y277" s="91"/>
      <c r="Z277" s="91"/>
      <c r="AA277" s="91"/>
      <c r="AB277" s="91"/>
    </row>
    <row r="278" customHeight="1" spans="1:28">
      <c r="A278" s="173"/>
      <c r="B278" s="174" t="str">
        <f t="shared" si="8"/>
        <v>P20230114-000830-能环-世邦魏理仕-朗诗大厦（融汇佳盛）-运维-保养-20220925-35000</v>
      </c>
      <c r="C278" s="175"/>
      <c r="D278" s="175" t="s">
        <v>220</v>
      </c>
      <c r="E278" s="175"/>
      <c r="F278" s="175"/>
      <c r="G278" s="175"/>
      <c r="H278" s="176" t="str">
        <f>IF(D278="","",_xlfn.XLOOKUP(D278,设置!B:B,设置!C:C))</f>
        <v>一般</v>
      </c>
      <c r="I278" s="181" t="str">
        <f t="shared" si="9"/>
        <v>能环-世邦魏理仕-朗诗大厦（融汇佳盛）</v>
      </c>
      <c r="J278" s="181" t="str">
        <f>IF($P278="","",_xlfn.XLOOKUP($P278,设置!$G:$G,设置!H:H))</f>
        <v>运维</v>
      </c>
      <c r="K278" s="181" t="str">
        <f>IF($P278="","",_xlfn.XLOOKUP($P278,设置!$G:$G,设置!I:I))</f>
        <v>保养</v>
      </c>
      <c r="L278" s="156">
        <v>767</v>
      </c>
      <c r="M278" s="156">
        <v>12</v>
      </c>
      <c r="N278" s="83" t="s">
        <v>1238</v>
      </c>
      <c r="O278" s="91" t="s">
        <v>531</v>
      </c>
      <c r="P278" s="156" t="s">
        <v>527</v>
      </c>
      <c r="Q278" s="111"/>
      <c r="R278" s="204"/>
      <c r="S278" s="111" t="s">
        <v>1239</v>
      </c>
      <c r="T278" s="92">
        <v>35000</v>
      </c>
      <c r="U278" s="205">
        <v>44829</v>
      </c>
      <c r="V278" s="205">
        <v>45193</v>
      </c>
      <c r="W278" s="111" t="s">
        <v>1240</v>
      </c>
      <c r="X278" s="91"/>
      <c r="Y278" s="91"/>
      <c r="Z278" s="91"/>
      <c r="AA278" s="91"/>
      <c r="AB278" s="91"/>
    </row>
    <row r="279" customHeight="1" spans="1:28">
      <c r="A279" s="173"/>
      <c r="B279" s="174" t="str">
        <f t="shared" si="8"/>
        <v>P20230201-000837-能环-三河兴达房地产-工程-改造-20230303-552085.86</v>
      </c>
      <c r="C279" s="175"/>
      <c r="D279" s="175" t="s">
        <v>220</v>
      </c>
      <c r="E279" s="175"/>
      <c r="F279" s="175"/>
      <c r="G279" s="175"/>
      <c r="H279" s="176" t="str">
        <f>IF(D279="","",_xlfn.XLOOKUP(D279,设置!B:B,设置!C:C))</f>
        <v>一般</v>
      </c>
      <c r="I279" s="181" t="str">
        <f t="shared" si="9"/>
        <v>能环-三河兴达房地产</v>
      </c>
      <c r="J279" s="181" t="str">
        <f>IF($P279="","",_xlfn.XLOOKUP($P279,设置!$G:$G,设置!H:H))</f>
        <v>工程</v>
      </c>
      <c r="K279" s="181" t="str">
        <f>IF($P279="","",_xlfn.XLOOKUP($P279,设置!$G:$G,设置!I:I))</f>
        <v>改造</v>
      </c>
      <c r="L279" s="91"/>
      <c r="M279" s="91"/>
      <c r="N279" s="83" t="s">
        <v>1241</v>
      </c>
      <c r="O279" s="91" t="s">
        <v>531</v>
      </c>
      <c r="P279" s="156" t="s">
        <v>767</v>
      </c>
      <c r="Q279" s="111"/>
      <c r="R279" s="204"/>
      <c r="S279" s="111" t="s">
        <v>1242</v>
      </c>
      <c r="T279" s="92">
        <v>552085.86</v>
      </c>
      <c r="U279" s="205">
        <v>44988</v>
      </c>
      <c r="V279" s="205">
        <v>45016</v>
      </c>
      <c r="W279" s="111" t="s">
        <v>1243</v>
      </c>
      <c r="X279" s="91"/>
      <c r="Y279" s="91"/>
      <c r="Z279" s="91"/>
      <c r="AA279" s="91"/>
      <c r="AB279" s="91"/>
    </row>
    <row r="280" customHeight="1" spans="1:28">
      <c r="A280" s="173"/>
      <c r="B280" s="174" t="str">
        <f t="shared" si="8"/>
        <v>P20230207-000842-能环-包头昊锐稀土-运维-维修-20230213-10000</v>
      </c>
      <c r="C280" s="175"/>
      <c r="D280" s="175" t="s">
        <v>220</v>
      </c>
      <c r="E280" s="175"/>
      <c r="F280" s="175"/>
      <c r="G280" s="175"/>
      <c r="H280" s="176" t="str">
        <f>IF(D280="","",_xlfn.XLOOKUP(D280,设置!B:B,设置!C:C))</f>
        <v>一般</v>
      </c>
      <c r="I280" s="181" t="str">
        <f t="shared" si="9"/>
        <v>能环-包头昊锐稀土</v>
      </c>
      <c r="J280" s="181" t="str">
        <f>IF($P280="","",_xlfn.XLOOKUP($P280,设置!$G:$G,设置!H:H))</f>
        <v>运维</v>
      </c>
      <c r="K280" s="181" t="str">
        <f>IF($P280="","",_xlfn.XLOOKUP($P280,设置!$G:$G,设置!I:I))</f>
        <v>维修</v>
      </c>
      <c r="L280" s="156">
        <v>543</v>
      </c>
      <c r="M280" s="156">
        <v>239</v>
      </c>
      <c r="N280" s="83" t="s">
        <v>1154</v>
      </c>
      <c r="O280" s="91" t="s">
        <v>690</v>
      </c>
      <c r="P280" s="156" t="s">
        <v>543</v>
      </c>
      <c r="Q280" s="111"/>
      <c r="R280" s="204"/>
      <c r="S280" s="111" t="s">
        <v>1244</v>
      </c>
      <c r="T280" s="92">
        <v>10000</v>
      </c>
      <c r="U280" s="205">
        <v>44970</v>
      </c>
      <c r="V280" s="205">
        <v>44978</v>
      </c>
      <c r="W280" s="111" t="s">
        <v>1245</v>
      </c>
      <c r="X280" s="91"/>
      <c r="Y280" s="91"/>
      <c r="Z280" s="91"/>
      <c r="AA280" s="91"/>
      <c r="AB280" s="91"/>
    </row>
    <row r="281" customHeight="1" spans="1:28">
      <c r="A281" s="173"/>
      <c r="B281" s="174" t="str">
        <f t="shared" si="8"/>
        <v>P20230207-000843-能环-华联-回龙观同城街店-运维-零售-20230207-5980</v>
      </c>
      <c r="C281" s="175"/>
      <c r="D281" s="175" t="s">
        <v>220</v>
      </c>
      <c r="E281" s="175"/>
      <c r="F281" s="175"/>
      <c r="G281" s="175"/>
      <c r="H281" s="176" t="str">
        <f>IF(D281="","",_xlfn.XLOOKUP(D281,设置!B:B,设置!C:C))</f>
        <v>一般</v>
      </c>
      <c r="I281" s="181" t="str">
        <f t="shared" si="9"/>
        <v>能环-华联-回龙观同城街店</v>
      </c>
      <c r="J281" s="181" t="str">
        <f>IF($P281="","",_xlfn.XLOOKUP($P281,设置!$G:$G,设置!H:H))</f>
        <v>运维</v>
      </c>
      <c r="K281" s="181" t="str">
        <f>IF($P281="","",_xlfn.XLOOKUP($P281,设置!$G:$G,设置!I:I))</f>
        <v>零售</v>
      </c>
      <c r="L281" s="156">
        <v>759</v>
      </c>
      <c r="M281" s="156">
        <v>20</v>
      </c>
      <c r="N281" s="83" t="s">
        <v>748</v>
      </c>
      <c r="O281" s="91" t="s">
        <v>531</v>
      </c>
      <c r="P281" s="156" t="s">
        <v>539</v>
      </c>
      <c r="Q281" s="111"/>
      <c r="R281" s="204"/>
      <c r="S281" s="111" t="s">
        <v>1246</v>
      </c>
      <c r="T281" s="92">
        <v>5980</v>
      </c>
      <c r="U281" s="205">
        <v>44964</v>
      </c>
      <c r="V281" s="205">
        <v>44971</v>
      </c>
      <c r="W281" s="111" t="s">
        <v>1247</v>
      </c>
      <c r="X281" s="91"/>
      <c r="Y281" s="91"/>
      <c r="Z281" s="91"/>
      <c r="AA281" s="91"/>
      <c r="AB281" s="91"/>
    </row>
    <row r="282" customHeight="1" spans="1:28">
      <c r="A282" s="173"/>
      <c r="B282" s="174" t="str">
        <f t="shared" si="8"/>
        <v>P20230208-000844-能环-松下制冷-中钢-工程-安装-20230201-100000</v>
      </c>
      <c r="C282" s="175"/>
      <c r="D282" s="175" t="s">
        <v>220</v>
      </c>
      <c r="E282" s="175"/>
      <c r="F282" s="175"/>
      <c r="G282" s="175"/>
      <c r="H282" s="176" t="str">
        <f>IF(D282="","",_xlfn.XLOOKUP(D282,设置!B:B,设置!C:C))</f>
        <v>一般</v>
      </c>
      <c r="I282" s="181" t="str">
        <f t="shared" si="9"/>
        <v>能环-松下制冷-中钢</v>
      </c>
      <c r="J282" s="181" t="str">
        <f>IF($P282="","",_xlfn.XLOOKUP($P282,设置!$G:$G,设置!H:H))</f>
        <v>工程</v>
      </c>
      <c r="K282" s="181" t="str">
        <f>IF($P282="","",_xlfn.XLOOKUP($P282,设置!$G:$G,设置!I:I))</f>
        <v>安装</v>
      </c>
      <c r="L282" s="91"/>
      <c r="M282" s="91"/>
      <c r="N282" s="83" t="s">
        <v>1248</v>
      </c>
      <c r="O282" s="91" t="s">
        <v>531</v>
      </c>
      <c r="P282" s="156" t="s">
        <v>659</v>
      </c>
      <c r="Q282" s="111"/>
      <c r="R282" s="204"/>
      <c r="S282" s="111" t="s">
        <v>1249</v>
      </c>
      <c r="T282" s="92">
        <v>100000</v>
      </c>
      <c r="U282" s="205">
        <v>44958</v>
      </c>
      <c r="V282" s="205">
        <v>44985</v>
      </c>
      <c r="W282" s="111" t="s">
        <v>1250</v>
      </c>
      <c r="X282" s="91"/>
      <c r="Y282" s="91"/>
      <c r="Z282" s="91"/>
      <c r="AA282" s="91"/>
      <c r="AB282" s="91"/>
    </row>
    <row r="283" customHeight="1" spans="1:28">
      <c r="A283" s="173"/>
      <c r="B283" s="174" t="str">
        <f t="shared" si="8"/>
        <v>P20230216-000848-能环-嘉诚热力-运维-保养-20230401-78705.12</v>
      </c>
      <c r="C283" s="175"/>
      <c r="D283" s="166" t="s">
        <v>220</v>
      </c>
      <c r="E283" s="175"/>
      <c r="F283" s="175"/>
      <c r="G283" s="175"/>
      <c r="H283" s="176" t="str">
        <f>IF(D283="","",_xlfn.XLOOKUP(D283,设置!B:B,设置!C:C))</f>
        <v>一般</v>
      </c>
      <c r="I283" s="181" t="str">
        <f t="shared" si="9"/>
        <v>能环-嘉诚热力</v>
      </c>
      <c r="J283" s="181" t="str">
        <f>IF($P283="","",_xlfn.XLOOKUP($P283,设置!$G:$G,设置!H:H))</f>
        <v>运维</v>
      </c>
      <c r="K283" s="181" t="str">
        <f>IF($P283="","",_xlfn.XLOOKUP($P283,设置!$G:$G,设置!I:I))</f>
        <v>保养</v>
      </c>
      <c r="L283" s="202"/>
      <c r="M283" s="202"/>
      <c r="N283" s="83" t="s">
        <v>1251</v>
      </c>
      <c r="O283" s="91" t="s">
        <v>526</v>
      </c>
      <c r="P283" s="156" t="s">
        <v>527</v>
      </c>
      <c r="Q283" s="111"/>
      <c r="R283" s="204"/>
      <c r="S283" s="111" t="s">
        <v>1252</v>
      </c>
      <c r="T283" s="92">
        <v>78705.12</v>
      </c>
      <c r="U283" s="205">
        <v>45017</v>
      </c>
      <c r="V283" s="205">
        <v>45382</v>
      </c>
      <c r="W283" s="111" t="s">
        <v>1253</v>
      </c>
      <c r="X283" s="91"/>
      <c r="Y283" s="91"/>
      <c r="Z283" s="91"/>
      <c r="AA283" s="91"/>
      <c r="AB283" s="91"/>
    </row>
    <row r="284" customHeight="1" spans="1:28">
      <c r="A284" s="173"/>
      <c r="B284" s="174" t="str">
        <f t="shared" si="8"/>
        <v>P20230220-000852-能环-华联-回龙观同城街店-运维-零售-20230221-7100</v>
      </c>
      <c r="C284" s="175"/>
      <c r="D284" s="175" t="s">
        <v>220</v>
      </c>
      <c r="E284" s="175"/>
      <c r="F284" s="175"/>
      <c r="G284" s="175"/>
      <c r="H284" s="176" t="str">
        <f>IF(D284="","",_xlfn.XLOOKUP(D284,设置!B:B,设置!C:C))</f>
        <v>一般</v>
      </c>
      <c r="I284" s="181" t="str">
        <f t="shared" si="9"/>
        <v>能环-华联-回龙观同城街店</v>
      </c>
      <c r="J284" s="181" t="str">
        <f>IF($P284="","",_xlfn.XLOOKUP($P284,设置!$G:$G,设置!H:H))</f>
        <v>运维</v>
      </c>
      <c r="K284" s="181" t="str">
        <f>IF($P284="","",_xlfn.XLOOKUP($P284,设置!$G:$G,设置!I:I))</f>
        <v>零售</v>
      </c>
      <c r="L284" s="156">
        <v>761</v>
      </c>
      <c r="M284" s="156">
        <v>18</v>
      </c>
      <c r="N284" s="83" t="s">
        <v>748</v>
      </c>
      <c r="O284" s="91" t="s">
        <v>531</v>
      </c>
      <c r="P284" s="156" t="s">
        <v>539</v>
      </c>
      <c r="Q284" s="111"/>
      <c r="R284" s="204"/>
      <c r="S284" s="111" t="s">
        <v>1254</v>
      </c>
      <c r="T284" s="92">
        <v>7100</v>
      </c>
      <c r="U284" s="205">
        <v>44978</v>
      </c>
      <c r="V284" s="205">
        <v>45016</v>
      </c>
      <c r="W284" s="111" t="s">
        <v>1255</v>
      </c>
      <c r="X284" s="91"/>
      <c r="Y284" s="91"/>
      <c r="Z284" s="91"/>
      <c r="AA284" s="91"/>
      <c r="AB284" s="91"/>
    </row>
    <row r="285" customHeight="1" spans="1:28">
      <c r="A285" s="173"/>
      <c r="B285" s="174" t="str">
        <f t="shared" si="8"/>
        <v>P20230220-000854-能环-株洲建设雅马哈-运维-零售-20230220-9450</v>
      </c>
      <c r="C285" s="175"/>
      <c r="D285" s="175" t="s">
        <v>220</v>
      </c>
      <c r="E285" s="175"/>
      <c r="F285" s="175"/>
      <c r="G285" s="175"/>
      <c r="H285" s="176" t="str">
        <f>IF(D285="","",_xlfn.XLOOKUP(D285,设置!B:B,设置!C:C))</f>
        <v>一般</v>
      </c>
      <c r="I285" s="181" t="str">
        <f t="shared" si="9"/>
        <v>能环-株洲建设雅马哈</v>
      </c>
      <c r="J285" s="181" t="str">
        <f>IF($P285="","",_xlfn.XLOOKUP($P285,设置!$G:$G,设置!H:H))</f>
        <v>运维</v>
      </c>
      <c r="K285" s="181" t="str">
        <f>IF($P285="","",_xlfn.XLOOKUP($P285,设置!$G:$G,设置!I:I))</f>
        <v>零售</v>
      </c>
      <c r="L285" s="91"/>
      <c r="M285" s="91"/>
      <c r="N285" s="83" t="s">
        <v>1256</v>
      </c>
      <c r="O285" s="91" t="s">
        <v>553</v>
      </c>
      <c r="P285" s="156" t="s">
        <v>539</v>
      </c>
      <c r="Q285" s="111"/>
      <c r="R285" s="204"/>
      <c r="S285" s="111" t="s">
        <v>1257</v>
      </c>
      <c r="T285" s="92">
        <v>9450</v>
      </c>
      <c r="U285" s="205">
        <v>44977</v>
      </c>
      <c r="V285" s="205">
        <v>45342</v>
      </c>
      <c r="W285" s="111" t="s">
        <v>1258</v>
      </c>
      <c r="X285" s="91"/>
      <c r="Y285" s="91"/>
      <c r="Z285" s="91"/>
      <c r="AA285" s="91"/>
      <c r="AB285" s="91"/>
    </row>
    <row r="286" customHeight="1" spans="1:28">
      <c r="A286" s="173"/>
      <c r="B286" s="174" t="str">
        <f t="shared" si="8"/>
        <v>P20230224-000861-能环-承德围场-顶奕酒店-运维-保养-20220721-11000</v>
      </c>
      <c r="C286" s="175"/>
      <c r="D286" s="175" t="s">
        <v>220</v>
      </c>
      <c r="E286" s="175"/>
      <c r="F286" s="175"/>
      <c r="G286" s="175"/>
      <c r="H286" s="176" t="str">
        <f>IF(D286="","",_xlfn.XLOOKUP(D286,设置!B:B,设置!C:C))</f>
        <v>一般</v>
      </c>
      <c r="I286" s="181" t="str">
        <f t="shared" si="9"/>
        <v>能环-承德围场-顶奕酒店</v>
      </c>
      <c r="J286" s="181" t="str">
        <f>IF($P286="","",_xlfn.XLOOKUP($P286,设置!$G:$G,设置!H:H))</f>
        <v>运维</v>
      </c>
      <c r="K286" s="181" t="str">
        <f>IF($P286="","",_xlfn.XLOOKUP($P286,设置!$G:$G,设置!I:I))</f>
        <v>保养</v>
      </c>
      <c r="L286" s="91"/>
      <c r="M286" s="91"/>
      <c r="N286" s="83" t="s">
        <v>1099</v>
      </c>
      <c r="O286" s="91" t="s">
        <v>526</v>
      </c>
      <c r="P286" s="156" t="s">
        <v>527</v>
      </c>
      <c r="Q286" s="111"/>
      <c r="R286" s="204"/>
      <c r="S286" s="111" t="s">
        <v>1259</v>
      </c>
      <c r="T286" s="92">
        <v>11000</v>
      </c>
      <c r="U286" s="205">
        <v>44763</v>
      </c>
      <c r="V286" s="205">
        <v>44793</v>
      </c>
      <c r="W286" s="111" t="s">
        <v>1260</v>
      </c>
      <c r="X286" s="91"/>
      <c r="Y286" s="91"/>
      <c r="Z286" s="91"/>
      <c r="AA286" s="91"/>
      <c r="AB286" s="91"/>
    </row>
    <row r="287" customHeight="1" spans="1:28">
      <c r="A287" s="173"/>
      <c r="B287" s="174" t="str">
        <f t="shared" si="8"/>
        <v>P20230301-000865-能环-中石油-鼓楼外大街店-运维-维修-20220303-5978.4</v>
      </c>
      <c r="C287" s="175"/>
      <c r="D287" s="201" t="s">
        <v>220</v>
      </c>
      <c r="E287" s="175"/>
      <c r="F287" s="175"/>
      <c r="G287" s="175"/>
      <c r="H287" s="176" t="str">
        <f>IF(D287="","",_xlfn.XLOOKUP(D287,设置!B:B,设置!C:C))</f>
        <v>一般</v>
      </c>
      <c r="I287" s="181" t="str">
        <f t="shared" si="9"/>
        <v>能环-中石油-鼓楼外大街店</v>
      </c>
      <c r="J287" s="181" t="str">
        <f>IF($P287="","",_xlfn.XLOOKUP($P287,设置!$G:$G,设置!H:H))</f>
        <v>运维</v>
      </c>
      <c r="K287" s="181" t="str">
        <f>IF($P287="","",_xlfn.XLOOKUP($P287,设置!$G:$G,设置!I:I))</f>
        <v>维修</v>
      </c>
      <c r="L287" s="202"/>
      <c r="M287" s="202"/>
      <c r="N287" s="83" t="s">
        <v>735</v>
      </c>
      <c r="O287" s="91" t="s">
        <v>975</v>
      </c>
      <c r="P287" s="156" t="s">
        <v>543</v>
      </c>
      <c r="Q287" s="111"/>
      <c r="R287" s="204"/>
      <c r="S287" s="111" t="s">
        <v>1261</v>
      </c>
      <c r="T287" s="92">
        <v>5978.4</v>
      </c>
      <c r="U287" s="205">
        <v>44623</v>
      </c>
      <c r="V287" s="205">
        <v>44990</v>
      </c>
      <c r="W287" s="111" t="s">
        <v>1262</v>
      </c>
      <c r="X287" s="91"/>
      <c r="Y287" s="91"/>
      <c r="Z287" s="91"/>
      <c r="AA287" s="91"/>
      <c r="AB287" s="91"/>
    </row>
    <row r="288" customHeight="1" spans="1:28">
      <c r="A288" s="173"/>
      <c r="B288" s="174" t="str">
        <f t="shared" si="8"/>
        <v>P20230302-000868-冷暖-天昱诚-天津汉沽如家酒店-运维-维修-20220119-5500</v>
      </c>
      <c r="C288" s="175"/>
      <c r="D288" s="175" t="s">
        <v>356</v>
      </c>
      <c r="E288" s="175"/>
      <c r="F288" s="175"/>
      <c r="G288" s="175"/>
      <c r="H288" s="176" t="str">
        <f>IF(D288="","",_xlfn.XLOOKUP(D288,设置!B:B,设置!C:C))</f>
        <v>小规模</v>
      </c>
      <c r="I288" s="181" t="str">
        <f t="shared" si="9"/>
        <v>冷暖-天昱诚-天津汉沽如家酒店</v>
      </c>
      <c r="J288" s="181" t="str">
        <f>IF($P288="","",_xlfn.XLOOKUP($P288,设置!$G:$G,设置!H:H))</f>
        <v>运维</v>
      </c>
      <c r="K288" s="181" t="str">
        <f>IF($P288="","",_xlfn.XLOOKUP($P288,设置!$G:$G,设置!I:I))</f>
        <v>维修</v>
      </c>
      <c r="L288" s="156">
        <v>649</v>
      </c>
      <c r="M288" s="156">
        <v>130</v>
      </c>
      <c r="N288" s="83" t="s">
        <v>1263</v>
      </c>
      <c r="O288" s="91" t="s">
        <v>531</v>
      </c>
      <c r="P288" s="156" t="s">
        <v>543</v>
      </c>
      <c r="Q288" s="111"/>
      <c r="R288" s="204"/>
      <c r="S288" s="111" t="s">
        <v>1264</v>
      </c>
      <c r="T288" s="92">
        <v>5500</v>
      </c>
      <c r="U288" s="205">
        <v>44580</v>
      </c>
      <c r="V288" s="205">
        <v>44590</v>
      </c>
      <c r="W288" s="111" t="s">
        <v>1265</v>
      </c>
      <c r="X288" s="91"/>
      <c r="Y288" s="91"/>
      <c r="Z288" s="91"/>
      <c r="AA288" s="91"/>
      <c r="AB288" s="91"/>
    </row>
    <row r="289" customHeight="1" spans="1:28">
      <c r="A289" s="173"/>
      <c r="B289" s="174" t="str">
        <f t="shared" si="8"/>
        <v>P20230302-000869-能环-顶奕香河国际酒店-运维-维修-20230110-1900</v>
      </c>
      <c r="C289" s="175"/>
      <c r="D289" s="175" t="s">
        <v>220</v>
      </c>
      <c r="E289" s="175"/>
      <c r="F289" s="175"/>
      <c r="G289" s="175"/>
      <c r="H289" s="176" t="str">
        <f>IF(D289="","",_xlfn.XLOOKUP(D289,设置!B:B,设置!C:C))</f>
        <v>一般</v>
      </c>
      <c r="I289" s="181" t="str">
        <f t="shared" si="9"/>
        <v>能环-顶奕香河国际酒店</v>
      </c>
      <c r="J289" s="181" t="str">
        <f>IF($P289="","",_xlfn.XLOOKUP($P289,设置!$G:$G,设置!H:H))</f>
        <v>运维</v>
      </c>
      <c r="K289" s="181" t="str">
        <f>IF($P289="","",_xlfn.XLOOKUP($P289,设置!$G:$G,设置!I:I))</f>
        <v>维修</v>
      </c>
      <c r="L289" s="91"/>
      <c r="M289" s="91"/>
      <c r="N289" s="83" t="s">
        <v>1138</v>
      </c>
      <c r="O289" s="91" t="s">
        <v>526</v>
      </c>
      <c r="P289" s="156" t="s">
        <v>543</v>
      </c>
      <c r="Q289" s="111"/>
      <c r="R289" s="204"/>
      <c r="S289" s="111" t="s">
        <v>1266</v>
      </c>
      <c r="T289" s="92">
        <v>1900</v>
      </c>
      <c r="U289" s="205">
        <v>44936</v>
      </c>
      <c r="V289" s="205">
        <v>44936</v>
      </c>
      <c r="W289" s="111" t="s">
        <v>1267</v>
      </c>
      <c r="X289" s="91"/>
      <c r="Y289" s="91"/>
      <c r="Z289" s="91"/>
      <c r="AA289" s="91"/>
      <c r="AB289" s="91"/>
    </row>
    <row r="290" customHeight="1" spans="1:28">
      <c r="A290" s="173"/>
      <c r="B290" s="174" t="str">
        <f t="shared" si="8"/>
        <v>P20230302-000870-能环-圆歌文化-宜佳旺购物广场-运维-保养-20220820-17000</v>
      </c>
      <c r="C290" s="175"/>
      <c r="D290" s="175" t="s">
        <v>220</v>
      </c>
      <c r="E290" s="175"/>
      <c r="F290" s="175"/>
      <c r="G290" s="175"/>
      <c r="H290" s="176" t="str">
        <f>IF(D290="","",_xlfn.XLOOKUP(D290,设置!B:B,设置!C:C))</f>
        <v>一般</v>
      </c>
      <c r="I290" s="181" t="str">
        <f t="shared" si="9"/>
        <v>能环-圆歌文化-宜佳旺购物广场</v>
      </c>
      <c r="J290" s="181" t="str">
        <f>IF($P290="","",_xlfn.XLOOKUP($P290,设置!$G:$G,设置!H:H))</f>
        <v>运维</v>
      </c>
      <c r="K290" s="181" t="str">
        <f>IF($P290="","",_xlfn.XLOOKUP($P290,设置!$G:$G,设置!I:I))</f>
        <v>保养</v>
      </c>
      <c r="L290" s="156">
        <v>290</v>
      </c>
      <c r="M290" s="156">
        <v>493</v>
      </c>
      <c r="N290" s="83" t="s">
        <v>1268</v>
      </c>
      <c r="O290" s="91" t="s">
        <v>526</v>
      </c>
      <c r="P290" s="156" t="s">
        <v>527</v>
      </c>
      <c r="Q290" s="111"/>
      <c r="R290" s="204"/>
      <c r="S290" s="111" t="s">
        <v>1269</v>
      </c>
      <c r="T290" s="92">
        <v>17000</v>
      </c>
      <c r="U290" s="205">
        <v>44793</v>
      </c>
      <c r="V290" s="205">
        <v>45157</v>
      </c>
      <c r="W290" s="111" t="s">
        <v>1270</v>
      </c>
      <c r="X290" s="91"/>
      <c r="Y290" s="91"/>
      <c r="Z290" s="91"/>
      <c r="AA290" s="91"/>
      <c r="AB290" s="91"/>
    </row>
    <row r="291" customHeight="1" spans="1:28">
      <c r="A291" s="173"/>
      <c r="B291" s="174" t="str">
        <f t="shared" si="8"/>
        <v>P20230302-000871-能环-中牧实业-运维-维修-20221201-4800</v>
      </c>
      <c r="C291" s="175"/>
      <c r="D291" s="175" t="s">
        <v>220</v>
      </c>
      <c r="E291" s="175"/>
      <c r="F291" s="175"/>
      <c r="G291" s="175"/>
      <c r="H291" s="176" t="str">
        <f>IF(D291="","",_xlfn.XLOOKUP(D291,设置!B:B,设置!C:C))</f>
        <v>一般</v>
      </c>
      <c r="I291" s="181" t="str">
        <f t="shared" si="9"/>
        <v>能环-中牧实业</v>
      </c>
      <c r="J291" s="181" t="str">
        <f>IF($P291="","",_xlfn.XLOOKUP($P291,设置!$G:$G,设置!H:H))</f>
        <v>运维</v>
      </c>
      <c r="K291" s="181" t="str">
        <f>IF($P291="","",_xlfn.XLOOKUP($P291,设置!$G:$G,设置!I:I))</f>
        <v>维修</v>
      </c>
      <c r="L291" s="91"/>
      <c r="M291" s="91"/>
      <c r="N291" s="83" t="s">
        <v>1066</v>
      </c>
      <c r="O291" s="91" t="s">
        <v>531</v>
      </c>
      <c r="P291" s="156" t="s">
        <v>543</v>
      </c>
      <c r="Q291" s="111" t="s">
        <v>308</v>
      </c>
      <c r="R291" s="204">
        <v>44846</v>
      </c>
      <c r="S291" s="111" t="s">
        <v>1271</v>
      </c>
      <c r="T291" s="92">
        <v>4800</v>
      </c>
      <c r="U291" s="205">
        <v>44896</v>
      </c>
      <c r="V291" s="205">
        <v>44926</v>
      </c>
      <c r="W291" s="111" t="s">
        <v>1272</v>
      </c>
      <c r="X291" s="91"/>
      <c r="Y291" s="91"/>
      <c r="Z291" s="91"/>
      <c r="AA291" s="91"/>
      <c r="AB291" s="91"/>
    </row>
    <row r="292" customHeight="1" spans="1:28">
      <c r="A292" s="173"/>
      <c r="B292" s="174" t="str">
        <f t="shared" si="8"/>
        <v>P20230303-000872-荣辉-云郦酒店-运维-保养-20230401-26000</v>
      </c>
      <c r="C292" s="175"/>
      <c r="D292" s="175" t="s">
        <v>374</v>
      </c>
      <c r="E292" s="175"/>
      <c r="F292" s="175"/>
      <c r="G292" s="175"/>
      <c r="H292" s="176" t="str">
        <f>IF(D292="","",_xlfn.XLOOKUP(D292,设置!B:B,设置!C:C))</f>
        <v>小规模</v>
      </c>
      <c r="I292" s="181" t="str">
        <f t="shared" si="9"/>
        <v>荣辉-云郦酒店</v>
      </c>
      <c r="J292" s="181" t="str">
        <f>IF($P292="","",_xlfn.XLOOKUP($P292,设置!$G:$G,设置!H:H))</f>
        <v>运维</v>
      </c>
      <c r="K292" s="181" t="str">
        <f>IF($P292="","",_xlfn.XLOOKUP($P292,设置!$G:$G,设置!I:I))</f>
        <v>保养</v>
      </c>
      <c r="L292" s="91"/>
      <c r="M292" s="91"/>
      <c r="N292" s="83" t="s">
        <v>1273</v>
      </c>
      <c r="O292" s="156" t="s">
        <v>531</v>
      </c>
      <c r="P292" s="156" t="s">
        <v>527</v>
      </c>
      <c r="Q292" s="111" t="s">
        <v>358</v>
      </c>
      <c r="R292" s="204">
        <v>44992</v>
      </c>
      <c r="S292" s="128" t="s">
        <v>1274</v>
      </c>
      <c r="T292" s="188">
        <v>26000</v>
      </c>
      <c r="U292" s="205">
        <v>45017</v>
      </c>
      <c r="V292" s="205">
        <v>45382</v>
      </c>
      <c r="W292" s="111" t="s">
        <v>1275</v>
      </c>
      <c r="X292" s="91"/>
      <c r="Y292" s="91"/>
      <c r="Z292" s="91"/>
      <c r="AA292" s="91"/>
      <c r="AB292" s="91"/>
    </row>
    <row r="293" customHeight="1" spans="1:28">
      <c r="A293" s="173"/>
      <c r="B293" s="174" t="str">
        <f t="shared" si="8"/>
        <v>P20230307-000879-能环-环境大厦-运维-保养-20230401-69600</v>
      </c>
      <c r="C293" s="175"/>
      <c r="D293" s="175" t="s">
        <v>220</v>
      </c>
      <c r="E293" s="175"/>
      <c r="F293" s="175"/>
      <c r="G293" s="175"/>
      <c r="H293" s="176" t="str">
        <f>IF(D293="","",_xlfn.XLOOKUP(D293,设置!B:B,设置!C:C))</f>
        <v>一般</v>
      </c>
      <c r="I293" s="181" t="str">
        <f t="shared" si="9"/>
        <v>能环-环境大厦</v>
      </c>
      <c r="J293" s="181" t="str">
        <f>IF($P293="","",_xlfn.XLOOKUP($P293,设置!$G:$G,设置!H:H))</f>
        <v>运维</v>
      </c>
      <c r="K293" s="181" t="str">
        <f>IF($P293="","",_xlfn.XLOOKUP($P293,设置!$G:$G,设置!I:I))</f>
        <v>保养</v>
      </c>
      <c r="L293" s="91"/>
      <c r="M293" s="91"/>
      <c r="N293" s="83" t="s">
        <v>604</v>
      </c>
      <c r="O293" s="156" t="s">
        <v>531</v>
      </c>
      <c r="P293" s="156" t="s">
        <v>527</v>
      </c>
      <c r="Q293" s="128" t="s">
        <v>358</v>
      </c>
      <c r="R293" s="187">
        <v>44992</v>
      </c>
      <c r="S293" s="128" t="s">
        <v>1276</v>
      </c>
      <c r="T293" s="188">
        <v>69600</v>
      </c>
      <c r="U293" s="205">
        <v>45017</v>
      </c>
      <c r="V293" s="205">
        <v>45382</v>
      </c>
      <c r="W293" s="111" t="s">
        <v>1277</v>
      </c>
      <c r="X293" s="91"/>
      <c r="Y293" s="91"/>
      <c r="Z293" s="91"/>
      <c r="AA293" s="91"/>
      <c r="AB293" s="91"/>
    </row>
    <row r="294" customHeight="1" spans="1:28">
      <c r="A294" s="173"/>
      <c r="B294" s="174" t="str">
        <f t="shared" si="8"/>
        <v>P20230307-000880-能环-环境大厦-运维-运行-20230401-199600</v>
      </c>
      <c r="C294" s="175"/>
      <c r="D294" s="175" t="s">
        <v>220</v>
      </c>
      <c r="E294" s="175"/>
      <c r="F294" s="175"/>
      <c r="G294" s="175"/>
      <c r="H294" s="176" t="str">
        <f>IF(D294="","",_xlfn.XLOOKUP(D294,设置!B:B,设置!C:C))</f>
        <v>一般</v>
      </c>
      <c r="I294" s="181" t="str">
        <f t="shared" si="9"/>
        <v>能环-环境大厦</v>
      </c>
      <c r="J294" s="181" t="str">
        <f>IF($P294="","",_xlfn.XLOOKUP($P294,设置!$G:$G,设置!H:H))</f>
        <v>运维</v>
      </c>
      <c r="K294" s="181" t="str">
        <f>IF($P294="","",_xlfn.XLOOKUP($P294,设置!$G:$G,设置!I:I))</f>
        <v>运行</v>
      </c>
      <c r="L294" s="152" t="s">
        <v>604</v>
      </c>
      <c r="M294" s="156" t="s">
        <v>531</v>
      </c>
      <c r="N294" s="83" t="s">
        <v>604</v>
      </c>
      <c r="O294" s="91" t="s">
        <v>531</v>
      </c>
      <c r="P294" s="156" t="s">
        <v>599</v>
      </c>
      <c r="Q294" s="111"/>
      <c r="R294" s="204">
        <v>44229</v>
      </c>
      <c r="S294" s="128" t="s">
        <v>1278</v>
      </c>
      <c r="T294" s="92">
        <v>199600</v>
      </c>
      <c r="U294" s="205">
        <v>45017</v>
      </c>
      <c r="V294" s="205">
        <v>45382</v>
      </c>
      <c r="W294" s="111" t="s">
        <v>1279</v>
      </c>
      <c r="X294" s="91"/>
      <c r="Y294" s="91"/>
      <c r="Z294" s="91"/>
      <c r="AA294" s="91"/>
      <c r="AB294" s="91"/>
    </row>
    <row r="295" customHeight="1" spans="1:28">
      <c r="A295" s="173"/>
      <c r="B295" s="174" t="str">
        <f t="shared" si="8"/>
        <v>P20230313-000886-能环-韩太汽车-运维-保养-20230401-26000</v>
      </c>
      <c r="C295" s="175"/>
      <c r="D295" s="166" t="s">
        <v>220</v>
      </c>
      <c r="E295" s="175"/>
      <c r="F295" s="175"/>
      <c r="G295" s="175"/>
      <c r="H295" s="176" t="str">
        <f>IF(D295="","",_xlfn.XLOOKUP(D295,设置!B:B,设置!C:C))</f>
        <v>一般</v>
      </c>
      <c r="I295" s="181" t="str">
        <f t="shared" si="9"/>
        <v>能环-韩太汽车</v>
      </c>
      <c r="J295" s="181" t="str">
        <f>IF($P295="","",_xlfn.XLOOKUP($P295,设置!$G:$G,设置!H:H))</f>
        <v>运维</v>
      </c>
      <c r="K295" s="181" t="str">
        <f>IF($P295="","",_xlfn.XLOOKUP($P295,设置!$G:$G,设置!I:I))</f>
        <v>保养</v>
      </c>
      <c r="L295" s="202"/>
      <c r="M295" s="202"/>
      <c r="N295" s="83" t="s">
        <v>618</v>
      </c>
      <c r="O295" s="203" t="s">
        <v>619</v>
      </c>
      <c r="P295" s="156" t="s">
        <v>527</v>
      </c>
      <c r="Q295" s="111" t="s">
        <v>334</v>
      </c>
      <c r="R295" s="204">
        <v>45022</v>
      </c>
      <c r="S295" s="128" t="s">
        <v>634</v>
      </c>
      <c r="T295" s="92">
        <v>26000</v>
      </c>
      <c r="U295" s="205">
        <v>45017</v>
      </c>
      <c r="V295" s="205">
        <v>45382</v>
      </c>
      <c r="W295" s="111" t="s">
        <v>1280</v>
      </c>
      <c r="X295" s="91"/>
      <c r="Y295" s="206"/>
      <c r="Z295" s="91"/>
      <c r="AA295" s="91"/>
      <c r="AB295" s="91"/>
    </row>
    <row r="296" customHeight="1" spans="1:28">
      <c r="A296" s="173"/>
      <c r="B296" s="174" t="str">
        <f t="shared" si="8"/>
        <v>P20230313-000887-荣辉-中物理想物业-理想大厦-运维-保养-20230401-22000</v>
      </c>
      <c r="C296" s="175"/>
      <c r="D296" s="175" t="s">
        <v>374</v>
      </c>
      <c r="E296" s="175"/>
      <c r="F296" s="175"/>
      <c r="G296" s="175"/>
      <c r="H296" s="176" t="str">
        <f>IF(D296="","",_xlfn.XLOOKUP(D296,设置!B:B,设置!C:C))</f>
        <v>小规模</v>
      </c>
      <c r="I296" s="181" t="str">
        <f t="shared" si="9"/>
        <v>荣辉-中物理想物业-理想大厦</v>
      </c>
      <c r="J296" s="181" t="str">
        <f>IF($P296="","",_xlfn.XLOOKUP($P296,设置!$G:$G,设置!H:H))</f>
        <v>运维</v>
      </c>
      <c r="K296" s="181" t="str">
        <f>IF($P296="","",_xlfn.XLOOKUP($P296,设置!$G:$G,设置!I:I))</f>
        <v>保养</v>
      </c>
      <c r="L296" s="91"/>
      <c r="M296" s="91"/>
      <c r="N296" s="83" t="s">
        <v>625</v>
      </c>
      <c r="O296" s="91" t="s">
        <v>531</v>
      </c>
      <c r="P296" s="156" t="s">
        <v>527</v>
      </c>
      <c r="Q296" s="111"/>
      <c r="R296" s="204"/>
      <c r="S296" s="111" t="s">
        <v>1281</v>
      </c>
      <c r="T296" s="92">
        <v>22000</v>
      </c>
      <c r="U296" s="205">
        <v>45017</v>
      </c>
      <c r="V296" s="205">
        <v>45382</v>
      </c>
      <c r="W296" s="111" t="s">
        <v>1282</v>
      </c>
      <c r="X296" s="91"/>
      <c r="Y296" s="91"/>
      <c r="Z296" s="91"/>
      <c r="AA296" s="91"/>
      <c r="AB296" s="91"/>
    </row>
    <row r="297" customHeight="1" spans="1:28">
      <c r="A297" s="173"/>
      <c r="B297" s="174" t="str">
        <f t="shared" si="8"/>
        <v>P20230315-000890-冷暖-博源紫宸-博源大厦-运维-维修-20230315-2000</v>
      </c>
      <c r="C297" s="175"/>
      <c r="D297" s="201" t="s">
        <v>356</v>
      </c>
      <c r="E297" s="175"/>
      <c r="F297" s="175"/>
      <c r="G297" s="175"/>
      <c r="H297" s="176" t="str">
        <f>IF(D297="","",_xlfn.XLOOKUP(D297,设置!B:B,设置!C:C))</f>
        <v>小规模</v>
      </c>
      <c r="I297" s="181" t="str">
        <f t="shared" si="9"/>
        <v>冷暖-博源紫宸-博源大厦</v>
      </c>
      <c r="J297" s="181" t="str">
        <f>IF($P297="","",_xlfn.XLOOKUP($P297,设置!$G:$G,设置!H:H))</f>
        <v>运维</v>
      </c>
      <c r="K297" s="181" t="str">
        <f>IF($P297="","",_xlfn.XLOOKUP($P297,设置!$G:$G,设置!I:I))</f>
        <v>维修</v>
      </c>
      <c r="L297" s="202"/>
      <c r="M297" s="202"/>
      <c r="N297" s="83" t="s">
        <v>636</v>
      </c>
      <c r="O297" s="91" t="s">
        <v>526</v>
      </c>
      <c r="P297" s="156" t="s">
        <v>543</v>
      </c>
      <c r="Q297" s="111" t="s">
        <v>451</v>
      </c>
      <c r="R297" s="204">
        <v>44652</v>
      </c>
      <c r="S297" s="111" t="s">
        <v>1283</v>
      </c>
      <c r="T297" s="92">
        <v>2000</v>
      </c>
      <c r="U297" s="205">
        <v>45000</v>
      </c>
      <c r="V297" s="205">
        <v>45003</v>
      </c>
      <c r="W297" s="111" t="s">
        <v>1284</v>
      </c>
      <c r="X297" s="91"/>
      <c r="Y297" s="91"/>
      <c r="Z297" s="91"/>
      <c r="AA297" s="91"/>
      <c r="AB297" s="91"/>
    </row>
    <row r="298" customHeight="1" spans="1:28">
      <c r="A298" s="173"/>
      <c r="B298" s="174" t="str">
        <f t="shared" si="8"/>
        <v>P20230324-000906-能环-科学出版社-工程-改造-20211026-208758.7</v>
      </c>
      <c r="C298" s="175"/>
      <c r="D298" s="201" t="s">
        <v>220</v>
      </c>
      <c r="E298" s="175"/>
      <c r="F298" s="175"/>
      <c r="G298" s="175"/>
      <c r="H298" s="176" t="str">
        <f>IF(D298="","",_xlfn.XLOOKUP(D298,设置!B:B,设置!C:C))</f>
        <v>一般</v>
      </c>
      <c r="I298" s="181" t="str">
        <f t="shared" si="9"/>
        <v>能环-科学出版社</v>
      </c>
      <c r="J298" s="181" t="str">
        <f>IF($P298="","",_xlfn.XLOOKUP($P298,设置!$G:$G,设置!H:H))</f>
        <v>工程</v>
      </c>
      <c r="K298" s="181" t="str">
        <f>IF($P298="","",_xlfn.XLOOKUP($P298,设置!$G:$G,设置!I:I))</f>
        <v>改造</v>
      </c>
      <c r="L298" s="202"/>
      <c r="M298" s="202"/>
      <c r="N298" s="83" t="s">
        <v>766</v>
      </c>
      <c r="O298" s="91" t="s">
        <v>658</v>
      </c>
      <c r="P298" s="156" t="s">
        <v>767</v>
      </c>
      <c r="Q298" s="111" t="s">
        <v>341</v>
      </c>
      <c r="R298" s="204">
        <v>44652</v>
      </c>
      <c r="S298" s="111" t="s">
        <v>1285</v>
      </c>
      <c r="T298" s="92">
        <v>208758.7</v>
      </c>
      <c r="U298" s="205">
        <v>44495</v>
      </c>
      <c r="V298" s="205">
        <v>44651</v>
      </c>
      <c r="W298" s="111" t="s">
        <v>1286</v>
      </c>
      <c r="X298" s="91"/>
      <c r="Y298" s="91"/>
      <c r="Z298" s="91"/>
      <c r="AA298" s="91"/>
      <c r="AB298" s="91"/>
    </row>
    <row r="299" customHeight="1" spans="1:28">
      <c r="A299" s="173"/>
      <c r="B299" s="174" t="str">
        <f t="shared" si="8"/>
        <v>P20230404-000920-荣辉-兴安嘉业-运维-维修-20230411-58085</v>
      </c>
      <c r="C299" s="175"/>
      <c r="D299" s="175" t="s">
        <v>374</v>
      </c>
      <c r="E299" s="175"/>
      <c r="F299" s="175"/>
      <c r="G299" s="175"/>
      <c r="H299" s="176" t="str">
        <f>IF(D299="","",_xlfn.XLOOKUP(D299,设置!B:B,设置!C:C))</f>
        <v>小规模</v>
      </c>
      <c r="I299" s="181" t="str">
        <f t="shared" si="9"/>
        <v>荣辉-兴安嘉业</v>
      </c>
      <c r="J299" s="181" t="str">
        <f>IF($P299="","",_xlfn.XLOOKUP($P299,设置!$G:$G,设置!H:H))</f>
        <v>运维</v>
      </c>
      <c r="K299" s="181" t="str">
        <f>IF($P299="","",_xlfn.XLOOKUP($P299,设置!$G:$G,设置!I:I))</f>
        <v>维修</v>
      </c>
      <c r="L299" s="156">
        <v>702</v>
      </c>
      <c r="M299" s="156">
        <v>77</v>
      </c>
      <c r="N299" s="83" t="s">
        <v>1287</v>
      </c>
      <c r="O299" s="91" t="s">
        <v>1288</v>
      </c>
      <c r="P299" s="156" t="s">
        <v>543</v>
      </c>
      <c r="Q299" s="111" t="s">
        <v>434</v>
      </c>
      <c r="R299" s="204">
        <v>44652</v>
      </c>
      <c r="S299" s="111" t="s">
        <v>1289</v>
      </c>
      <c r="T299" s="92">
        <v>58085</v>
      </c>
      <c r="U299" s="205">
        <v>45027</v>
      </c>
      <c r="V299" s="205">
        <v>45392</v>
      </c>
      <c r="W299" s="111" t="s">
        <v>1290</v>
      </c>
      <c r="X299" s="91"/>
      <c r="Y299" s="91"/>
      <c r="Z299" s="91"/>
      <c r="AA299" s="91"/>
      <c r="AB299" s="91"/>
    </row>
    <row r="300" customHeight="1" spans="1:28">
      <c r="A300" s="173"/>
      <c r="B300" s="174" t="str">
        <f t="shared" si="8"/>
        <v>P20230406-000922-能环-昌平南口-北京昌乐万达广场商业运营管理有限公司-运维-维修-20230406-20000</v>
      </c>
      <c r="C300" s="175"/>
      <c r="D300" s="175" t="s">
        <v>220</v>
      </c>
      <c r="E300" s="175"/>
      <c r="F300" s="175"/>
      <c r="G300" s="175"/>
      <c r="H300" s="176" t="str">
        <f>IF(D300="","",_xlfn.XLOOKUP(D300,设置!B:B,设置!C:C))</f>
        <v>一般</v>
      </c>
      <c r="I300" s="181" t="str">
        <f t="shared" si="9"/>
        <v>能环-昌平南口-北京昌乐万达广场商业运营管理有限公司</v>
      </c>
      <c r="J300" s="181" t="str">
        <f>IF($P300="","",_xlfn.XLOOKUP($P300,设置!$G:$G,设置!H:H))</f>
        <v>运维</v>
      </c>
      <c r="K300" s="181" t="str">
        <f>IF($P300="","",_xlfn.XLOOKUP($P300,设置!$G:$G,设置!I:I))</f>
        <v>维修</v>
      </c>
      <c r="L300" s="91"/>
      <c r="M300" s="91"/>
      <c r="N300" s="83" t="s">
        <v>1291</v>
      </c>
      <c r="O300" s="91" t="s">
        <v>531</v>
      </c>
      <c r="P300" s="156" t="s">
        <v>543</v>
      </c>
      <c r="Q300" s="111" t="s">
        <v>341</v>
      </c>
      <c r="R300" s="204">
        <v>44652</v>
      </c>
      <c r="S300" s="111" t="s">
        <v>1292</v>
      </c>
      <c r="T300" s="92">
        <v>20000</v>
      </c>
      <c r="U300" s="205">
        <v>45022</v>
      </c>
      <c r="V300" s="205">
        <v>45387</v>
      </c>
      <c r="W300" s="111" t="s">
        <v>1293</v>
      </c>
      <c r="X300" s="91"/>
      <c r="Y300" s="91"/>
      <c r="Z300" s="91"/>
      <c r="AA300" s="91"/>
      <c r="AB300" s="91"/>
    </row>
    <row r="301" customHeight="1" spans="1:28">
      <c r="A301" s="173"/>
      <c r="B301" s="174" t="str">
        <f t="shared" si="8"/>
        <v>P20230411-000927-能环-华联-回龙观同城街店-运维-清洗-20230415-42996.78</v>
      </c>
      <c r="C301" s="175"/>
      <c r="D301" s="201" t="s">
        <v>220</v>
      </c>
      <c r="E301" s="175"/>
      <c r="F301" s="175"/>
      <c r="G301" s="175"/>
      <c r="H301" s="176" t="str">
        <f>IF(D301="","",_xlfn.XLOOKUP(D301,设置!B:B,设置!C:C))</f>
        <v>一般</v>
      </c>
      <c r="I301" s="181" t="str">
        <f t="shared" si="9"/>
        <v>能环-华联-回龙观同城街店</v>
      </c>
      <c r="J301" s="181" t="str">
        <f>IF($P301="","",_xlfn.XLOOKUP($P301,设置!$G:$G,设置!H:H))</f>
        <v>运维</v>
      </c>
      <c r="K301" s="181" t="str">
        <f>IF($P301="","",_xlfn.XLOOKUP($P301,设置!$G:$G,设置!I:I))</f>
        <v>清洗</v>
      </c>
      <c r="L301" s="202"/>
      <c r="M301" s="202"/>
      <c r="N301" s="83" t="s">
        <v>748</v>
      </c>
      <c r="O301" s="91" t="s">
        <v>531</v>
      </c>
      <c r="P301" s="156" t="s">
        <v>554</v>
      </c>
      <c r="Q301" s="111" t="s">
        <v>341</v>
      </c>
      <c r="R301" s="204">
        <v>44652</v>
      </c>
      <c r="S301" s="111" t="s">
        <v>1252</v>
      </c>
      <c r="T301" s="92">
        <v>42996.78</v>
      </c>
      <c r="U301" s="205">
        <v>45031</v>
      </c>
      <c r="V301" s="205">
        <v>45396</v>
      </c>
      <c r="W301" s="111" t="s">
        <v>1294</v>
      </c>
      <c r="X301" s="91"/>
      <c r="Y301" s="91"/>
      <c r="Z301" s="91"/>
      <c r="AA301" s="91"/>
      <c r="AB301" s="91"/>
    </row>
    <row r="302" customHeight="1" spans="1:28">
      <c r="A302" s="173"/>
      <c r="B302" s="174" t="str">
        <f t="shared" si="8"/>
        <v>Z20230413-000001-能环-信翔恒瑞-皇城国际-运维-保养-19000100-10200</v>
      </c>
      <c r="C302" s="175"/>
      <c r="D302" s="175" t="s">
        <v>220</v>
      </c>
      <c r="E302" s="175"/>
      <c r="F302" s="175"/>
      <c r="G302" s="175"/>
      <c r="H302" s="176" t="str">
        <f>IF(D302="","",_xlfn.XLOOKUP(D302,设置!B:B,设置!C:C))</f>
        <v>一般</v>
      </c>
      <c r="I302" s="181" t="str">
        <f t="shared" si="9"/>
        <v>能环-信翔恒瑞-皇城国际</v>
      </c>
      <c r="J302" s="181" t="str">
        <f>IF($P302="","",_xlfn.XLOOKUP($P302,设置!$G:$G,设置!H:H))</f>
        <v>运维</v>
      </c>
      <c r="K302" s="181" t="str">
        <f>IF($P302="","",_xlfn.XLOOKUP($P302,设置!$G:$G,设置!I:I))</f>
        <v>保养</v>
      </c>
      <c r="L302" s="91"/>
      <c r="M302" s="91"/>
      <c r="N302" s="83" t="s">
        <v>1295</v>
      </c>
      <c r="O302" s="91" t="s">
        <v>531</v>
      </c>
      <c r="P302" s="156" t="s">
        <v>527</v>
      </c>
      <c r="Q302" s="111" t="s">
        <v>445</v>
      </c>
      <c r="R302" s="204">
        <v>44652</v>
      </c>
      <c r="S302" s="111"/>
      <c r="T302" s="92">
        <v>10200</v>
      </c>
      <c r="U302" s="205"/>
      <c r="V302" s="205"/>
      <c r="W302" s="111" t="s">
        <v>1296</v>
      </c>
      <c r="X302" s="91"/>
      <c r="Y302" s="91"/>
      <c r="Z302" s="91"/>
      <c r="AA302" s="91"/>
      <c r="AB302" s="91"/>
    </row>
    <row r="303" customHeight="1" spans="1:28">
      <c r="A303" s="173"/>
      <c r="B303" s="174" t="str">
        <f t="shared" si="8"/>
        <v>Z20230413-000002-能环-运维部-管理-部门-20220401-0</v>
      </c>
      <c r="C303" s="175"/>
      <c r="D303" s="175" t="s">
        <v>220</v>
      </c>
      <c r="E303" s="175"/>
      <c r="F303" s="175"/>
      <c r="G303" s="175"/>
      <c r="H303" s="176" t="str">
        <f>IF(D303="","",_xlfn.XLOOKUP(D303,设置!B:B,设置!C:C))</f>
        <v>一般</v>
      </c>
      <c r="I303" s="181" t="str">
        <f t="shared" si="9"/>
        <v>能环-运维部</v>
      </c>
      <c r="J303" s="181" t="str">
        <f>IF($P303="","",_xlfn.XLOOKUP($P303,设置!$G:$G,设置!H:H))</f>
        <v>管理</v>
      </c>
      <c r="K303" s="181" t="str">
        <f>IF($P303="","",_xlfn.XLOOKUP($P303,设置!$G:$G,设置!I:I))</f>
        <v>部门</v>
      </c>
      <c r="L303" s="91"/>
      <c r="M303" s="91"/>
      <c r="N303" s="83" t="s">
        <v>361</v>
      </c>
      <c r="O303" s="91" t="s">
        <v>1297</v>
      </c>
      <c r="P303" s="156" t="s">
        <v>1298</v>
      </c>
      <c r="Q303" s="111" t="s">
        <v>321</v>
      </c>
      <c r="R303" s="204">
        <v>44652</v>
      </c>
      <c r="S303" s="111" t="s">
        <v>1299</v>
      </c>
      <c r="T303" s="92">
        <v>0</v>
      </c>
      <c r="U303" s="205">
        <v>44652</v>
      </c>
      <c r="V303" s="205">
        <v>45016</v>
      </c>
      <c r="W303" s="111" t="s">
        <v>1300</v>
      </c>
      <c r="X303" s="91"/>
      <c r="Y303" s="91"/>
      <c r="Z303" s="91"/>
      <c r="AA303" s="91"/>
      <c r="AB303" s="91"/>
    </row>
    <row r="304" customHeight="1" spans="1:28">
      <c r="A304" s="173"/>
      <c r="B304" s="174" t="str">
        <f t="shared" si="8"/>
        <v>Z20230413-000003-能环-销售部-管理-部门-20220401-0</v>
      </c>
      <c r="C304" s="175"/>
      <c r="D304" s="175" t="s">
        <v>220</v>
      </c>
      <c r="E304" s="175"/>
      <c r="F304" s="175"/>
      <c r="G304" s="175"/>
      <c r="H304" s="176" t="str">
        <f>IF(D304="","",_xlfn.XLOOKUP(D304,设置!B:B,设置!C:C))</f>
        <v>一般</v>
      </c>
      <c r="I304" s="181" t="str">
        <f t="shared" si="9"/>
        <v>能环-销售部</v>
      </c>
      <c r="J304" s="181" t="str">
        <f>IF($P304="","",_xlfn.XLOOKUP($P304,设置!$G:$G,设置!H:H))</f>
        <v>管理</v>
      </c>
      <c r="K304" s="181" t="str">
        <f>IF($P304="","",_xlfn.XLOOKUP($P304,设置!$G:$G,设置!I:I))</f>
        <v>部门</v>
      </c>
      <c r="L304" s="91"/>
      <c r="M304" s="91"/>
      <c r="N304" s="83" t="s">
        <v>313</v>
      </c>
      <c r="O304" s="91" t="s">
        <v>1297</v>
      </c>
      <c r="P304" s="156" t="s">
        <v>1298</v>
      </c>
      <c r="Q304" s="111" t="s">
        <v>420</v>
      </c>
      <c r="R304" s="204">
        <v>44652</v>
      </c>
      <c r="S304" s="111" t="s">
        <v>1301</v>
      </c>
      <c r="T304" s="92">
        <v>0</v>
      </c>
      <c r="U304" s="205">
        <v>44652</v>
      </c>
      <c r="V304" s="205">
        <v>45016</v>
      </c>
      <c r="W304" s="111" t="s">
        <v>1302</v>
      </c>
      <c r="X304" s="91"/>
      <c r="Y304" s="91"/>
      <c r="Z304" s="91"/>
      <c r="AA304" s="91"/>
      <c r="AB304" s="91"/>
    </row>
    <row r="305" customHeight="1" spans="1:28">
      <c r="A305" s="173"/>
      <c r="B305" s="174" t="str">
        <f t="shared" si="8"/>
        <v>Z20230413-000004-能环-工程部-管理-部门-20220401-0</v>
      </c>
      <c r="C305" s="175"/>
      <c r="D305" s="175" t="s">
        <v>220</v>
      </c>
      <c r="E305" s="175"/>
      <c r="F305" s="175"/>
      <c r="G305" s="175"/>
      <c r="H305" s="176" t="str">
        <f>IF(D305="","",_xlfn.XLOOKUP(D305,设置!B:B,设置!C:C))</f>
        <v>一般</v>
      </c>
      <c r="I305" s="181" t="str">
        <f t="shared" si="9"/>
        <v>能环-工程部</v>
      </c>
      <c r="J305" s="181" t="str">
        <f>IF($P305="","",_xlfn.XLOOKUP($P305,设置!$G:$G,设置!H:H))</f>
        <v>管理</v>
      </c>
      <c r="K305" s="181" t="str">
        <f>IF($P305="","",_xlfn.XLOOKUP($P305,设置!$G:$G,设置!I:I))</f>
        <v>部门</v>
      </c>
      <c r="L305" s="91"/>
      <c r="M305" s="91"/>
      <c r="N305" s="83" t="s">
        <v>380</v>
      </c>
      <c r="O305" s="91" t="s">
        <v>1297</v>
      </c>
      <c r="P305" s="156" t="s">
        <v>1298</v>
      </c>
      <c r="Q305" s="111" t="s">
        <v>334</v>
      </c>
      <c r="R305" s="204">
        <v>44652</v>
      </c>
      <c r="S305" s="111" t="s">
        <v>1303</v>
      </c>
      <c r="T305" s="92">
        <v>0</v>
      </c>
      <c r="U305" s="205">
        <v>44652</v>
      </c>
      <c r="V305" s="205">
        <v>45016</v>
      </c>
      <c r="W305" s="111" t="s">
        <v>1304</v>
      </c>
      <c r="X305" s="91"/>
      <c r="Y305" s="91"/>
      <c r="Z305" s="91"/>
      <c r="AA305" s="91"/>
      <c r="AB305" s="91"/>
    </row>
    <row r="306" customHeight="1" spans="1:28">
      <c r="A306" s="173"/>
      <c r="B306" s="174" t="str">
        <f t="shared" si="8"/>
        <v>Z20230413-000005-能环-总裁室-管理-部门-20220401-0</v>
      </c>
      <c r="C306" s="175"/>
      <c r="D306" s="175" t="s">
        <v>220</v>
      </c>
      <c r="E306" s="175"/>
      <c r="F306" s="175"/>
      <c r="G306" s="175"/>
      <c r="H306" s="176" t="str">
        <f>IF(D306="","",_xlfn.XLOOKUP(D306,设置!B:B,设置!C:C))</f>
        <v>一般</v>
      </c>
      <c r="I306" s="181" t="str">
        <f t="shared" si="9"/>
        <v>能环-总裁室</v>
      </c>
      <c r="J306" s="181" t="str">
        <f>IF($P306="","",_xlfn.XLOOKUP($P306,设置!$G:$G,设置!H:H))</f>
        <v>管理</v>
      </c>
      <c r="K306" s="181" t="str">
        <f>IF($P306="","",_xlfn.XLOOKUP($P306,设置!$G:$G,设置!I:I))</f>
        <v>部门</v>
      </c>
      <c r="L306" s="91"/>
      <c r="M306" s="91"/>
      <c r="N306" s="83" t="s">
        <v>429</v>
      </c>
      <c r="O306" s="91" t="s">
        <v>1297</v>
      </c>
      <c r="P306" s="156" t="s">
        <v>1298</v>
      </c>
      <c r="Q306" s="111" t="s">
        <v>308</v>
      </c>
      <c r="R306" s="204">
        <v>45017</v>
      </c>
      <c r="S306" s="111" t="s">
        <v>1305</v>
      </c>
      <c r="T306" s="92">
        <v>0</v>
      </c>
      <c r="U306" s="205">
        <v>44652</v>
      </c>
      <c r="V306" s="205">
        <v>45016</v>
      </c>
      <c r="W306" s="111" t="s">
        <v>1306</v>
      </c>
      <c r="X306" s="91"/>
      <c r="Y306" s="206"/>
      <c r="Z306" s="91"/>
      <c r="AA306" s="91"/>
      <c r="AB306" s="91"/>
    </row>
    <row r="307" customHeight="1" spans="1:28">
      <c r="A307" s="173"/>
      <c r="B307" s="174" t="str">
        <f t="shared" si="8"/>
        <v>Z20230413-000006-能环-财务部-管理-部门-20220401-0</v>
      </c>
      <c r="C307" s="175"/>
      <c r="D307" s="175" t="s">
        <v>220</v>
      </c>
      <c r="E307" s="175"/>
      <c r="F307" s="175"/>
      <c r="G307" s="175"/>
      <c r="H307" s="176" t="str">
        <f>IF(D307="","",_xlfn.XLOOKUP(D307,设置!B:B,设置!C:C))</f>
        <v>一般</v>
      </c>
      <c r="I307" s="181" t="str">
        <f t="shared" si="9"/>
        <v>能环-财务部</v>
      </c>
      <c r="J307" s="181" t="str">
        <f>IF($P307="","",_xlfn.XLOOKUP($P307,设置!$G:$G,设置!H:H))</f>
        <v>管理</v>
      </c>
      <c r="K307" s="181" t="str">
        <f>IF($P307="","",_xlfn.XLOOKUP($P307,设置!$G:$G,设置!I:I))</f>
        <v>部门</v>
      </c>
      <c r="L307" s="91"/>
      <c r="M307" s="91"/>
      <c r="N307" s="83" t="s">
        <v>290</v>
      </c>
      <c r="O307" s="91" t="s">
        <v>1297</v>
      </c>
      <c r="P307" s="156" t="s">
        <v>1298</v>
      </c>
      <c r="Q307" s="111" t="s">
        <v>341</v>
      </c>
      <c r="R307" s="204">
        <v>45017</v>
      </c>
      <c r="S307" s="111" t="s">
        <v>1307</v>
      </c>
      <c r="T307" s="92">
        <v>0</v>
      </c>
      <c r="U307" s="205">
        <v>44652</v>
      </c>
      <c r="V307" s="205">
        <v>45016</v>
      </c>
      <c r="W307" s="111" t="s">
        <v>1308</v>
      </c>
      <c r="X307" s="91"/>
      <c r="Y307" s="206"/>
      <c r="Z307" s="91"/>
      <c r="AA307" s="91"/>
      <c r="AB307" s="91"/>
    </row>
    <row r="308" customHeight="1" spans="1:28">
      <c r="A308" s="173"/>
      <c r="B308" s="174" t="str">
        <f t="shared" si="8"/>
        <v>Z20230413-000007-能环-信息部-管理-部门-20220401-0</v>
      </c>
      <c r="C308" s="175"/>
      <c r="D308" s="175" t="s">
        <v>220</v>
      </c>
      <c r="E308" s="175"/>
      <c r="F308" s="175"/>
      <c r="G308" s="175"/>
      <c r="H308" s="176" t="str">
        <f>IF(D308="","",_xlfn.XLOOKUP(D308,设置!B:B,设置!C:C))</f>
        <v>一般</v>
      </c>
      <c r="I308" s="181" t="str">
        <f t="shared" si="9"/>
        <v>能环-信息部</v>
      </c>
      <c r="J308" s="181" t="str">
        <f>IF($P308="","",_xlfn.XLOOKUP($P308,设置!$G:$G,设置!H:H))</f>
        <v>管理</v>
      </c>
      <c r="K308" s="181" t="str">
        <f>IF($P308="","",_xlfn.XLOOKUP($P308,设置!$G:$G,设置!I:I))</f>
        <v>部门</v>
      </c>
      <c r="L308" s="91"/>
      <c r="M308" s="91"/>
      <c r="N308" s="83" t="s">
        <v>404</v>
      </c>
      <c r="O308" s="91" t="s">
        <v>1297</v>
      </c>
      <c r="P308" s="156" t="s">
        <v>1298</v>
      </c>
      <c r="Q308" s="111" t="s">
        <v>434</v>
      </c>
      <c r="R308" s="204">
        <v>45017</v>
      </c>
      <c r="S308" s="111" t="s">
        <v>1309</v>
      </c>
      <c r="T308" s="92">
        <v>0</v>
      </c>
      <c r="U308" s="205">
        <v>44652</v>
      </c>
      <c r="V308" s="205">
        <v>45016</v>
      </c>
      <c r="W308" s="111" t="s">
        <v>1310</v>
      </c>
      <c r="X308" s="91"/>
      <c r="Y308" s="206"/>
      <c r="Z308" s="91"/>
      <c r="AA308" s="91"/>
      <c r="AB308" s="91"/>
    </row>
    <row r="309" customHeight="1" spans="1:28">
      <c r="A309" s="173"/>
      <c r="B309" s="174" t="str">
        <f t="shared" si="8"/>
        <v>Z20230413-000008-能环-商贸部-管理-部门-20220401-0</v>
      </c>
      <c r="C309" s="175"/>
      <c r="D309" s="175" t="s">
        <v>220</v>
      </c>
      <c r="E309" s="175"/>
      <c r="F309" s="175"/>
      <c r="G309" s="175"/>
      <c r="H309" s="176" t="str">
        <f>IF(D309="","",_xlfn.XLOOKUP(D309,设置!B:B,设置!C:C))</f>
        <v>一般</v>
      </c>
      <c r="I309" s="181" t="str">
        <f t="shared" si="9"/>
        <v>能环-商贸部</v>
      </c>
      <c r="J309" s="181" t="str">
        <f>IF($P309="","",_xlfn.XLOOKUP($P309,设置!$G:$G,设置!H:H))</f>
        <v>管理</v>
      </c>
      <c r="K309" s="181" t="str">
        <f>IF($P309="","",_xlfn.XLOOKUP($P309,设置!$G:$G,设置!I:I))</f>
        <v>部门</v>
      </c>
      <c r="L309" s="91"/>
      <c r="M309" s="91"/>
      <c r="N309" s="83" t="s">
        <v>394</v>
      </c>
      <c r="O309" s="91" t="s">
        <v>1297</v>
      </c>
      <c r="P309" s="156" t="s">
        <v>1298</v>
      </c>
      <c r="Q309" s="111" t="s">
        <v>341</v>
      </c>
      <c r="R309" s="204">
        <v>45017</v>
      </c>
      <c r="S309" s="111" t="s">
        <v>1311</v>
      </c>
      <c r="T309" s="92">
        <v>0</v>
      </c>
      <c r="U309" s="205">
        <v>44652</v>
      </c>
      <c r="V309" s="205">
        <v>45016</v>
      </c>
      <c r="W309" s="111" t="s">
        <v>1312</v>
      </c>
      <c r="X309" s="91"/>
      <c r="Y309" s="206"/>
      <c r="Z309" s="91"/>
      <c r="AA309" s="91"/>
      <c r="AB309" s="91"/>
    </row>
    <row r="310" customHeight="1" spans="1:28">
      <c r="A310" s="173"/>
      <c r="B310" s="174" t="str">
        <f t="shared" si="8"/>
        <v>Z20230413-000009-能环-综合部-管理-部门-20220401-0</v>
      </c>
      <c r="C310" s="175"/>
      <c r="D310" s="175" t="s">
        <v>220</v>
      </c>
      <c r="E310" s="175"/>
      <c r="F310" s="175"/>
      <c r="G310" s="175"/>
      <c r="H310" s="176" t="str">
        <f>IF(D310="","",_xlfn.XLOOKUP(D310,设置!B:B,设置!C:C))</f>
        <v>一般</v>
      </c>
      <c r="I310" s="181" t="str">
        <f t="shared" si="9"/>
        <v>能环-综合部</v>
      </c>
      <c r="J310" s="181" t="str">
        <f>IF($P310="","",_xlfn.XLOOKUP($P310,设置!$G:$G,设置!H:H))</f>
        <v>管理</v>
      </c>
      <c r="K310" s="181" t="str">
        <f>IF($P310="","",_xlfn.XLOOKUP($P310,设置!$G:$G,设置!I:I))</f>
        <v>部门</v>
      </c>
      <c r="L310" s="91"/>
      <c r="M310" s="91"/>
      <c r="N310" s="83" t="s">
        <v>413</v>
      </c>
      <c r="O310" s="91" t="s">
        <v>1297</v>
      </c>
      <c r="P310" s="156" t="s">
        <v>1298</v>
      </c>
      <c r="Q310" s="111" t="s">
        <v>341</v>
      </c>
      <c r="R310" s="204">
        <v>45017</v>
      </c>
      <c r="S310" s="111" t="s">
        <v>1313</v>
      </c>
      <c r="T310" s="92">
        <v>0</v>
      </c>
      <c r="U310" s="205">
        <v>44652</v>
      </c>
      <c r="V310" s="205">
        <v>45016</v>
      </c>
      <c r="W310" s="111" t="s">
        <v>1314</v>
      </c>
      <c r="X310" s="91"/>
      <c r="Y310" s="206"/>
      <c r="Z310" s="91"/>
      <c r="AA310" s="91"/>
      <c r="AB310" s="91"/>
    </row>
    <row r="311" customHeight="1" spans="1:28">
      <c r="A311" s="173"/>
      <c r="B311" s="174" t="str">
        <f t="shared" si="8"/>
        <v>Z20230413-000010-能环-客服部-管理-部门-20220401-0</v>
      </c>
      <c r="C311" s="175"/>
      <c r="D311" s="175" t="s">
        <v>220</v>
      </c>
      <c r="E311" s="175"/>
      <c r="F311" s="175"/>
      <c r="G311" s="175"/>
      <c r="H311" s="176" t="str">
        <f>IF(D311="","",_xlfn.XLOOKUP(D311,设置!B:B,设置!C:C))</f>
        <v>一般</v>
      </c>
      <c r="I311" s="181" t="str">
        <f t="shared" si="9"/>
        <v>能环-客服部</v>
      </c>
      <c r="J311" s="181" t="str">
        <f>IF($P311="","",_xlfn.XLOOKUP($P311,设置!$G:$G,设置!H:H))</f>
        <v>管理</v>
      </c>
      <c r="K311" s="181" t="str">
        <f>IF($P311="","",_xlfn.XLOOKUP($P311,设置!$G:$G,设置!I:I))</f>
        <v>部门</v>
      </c>
      <c r="L311" s="91"/>
      <c r="M311" s="91"/>
      <c r="N311" s="83" t="s">
        <v>338</v>
      </c>
      <c r="O311" s="91" t="s">
        <v>1297</v>
      </c>
      <c r="P311" s="156" t="s">
        <v>1298</v>
      </c>
      <c r="Q311" s="111" t="s">
        <v>445</v>
      </c>
      <c r="R311" s="204">
        <v>45017</v>
      </c>
      <c r="S311" s="111" t="s">
        <v>1315</v>
      </c>
      <c r="T311" s="92">
        <v>0</v>
      </c>
      <c r="U311" s="205">
        <v>44652</v>
      </c>
      <c r="V311" s="205">
        <v>45016</v>
      </c>
      <c r="W311" s="111" t="s">
        <v>1316</v>
      </c>
      <c r="X311" s="91"/>
      <c r="Y311" s="206"/>
      <c r="Z311" s="91"/>
      <c r="AA311" s="91"/>
      <c r="AB311" s="91"/>
    </row>
    <row r="312" customHeight="1" spans="1:28">
      <c r="A312" s="173"/>
      <c r="B312" s="174" t="str">
        <f t="shared" si="8"/>
        <v>Z20230413-000011-能环-运维部-管理-部门-20230401-0</v>
      </c>
      <c r="C312" s="175"/>
      <c r="D312" s="175" t="s">
        <v>220</v>
      </c>
      <c r="E312" s="175"/>
      <c r="F312" s="175"/>
      <c r="G312" s="175"/>
      <c r="H312" s="176" t="str">
        <f>IF(D312="","",_xlfn.XLOOKUP(D312,设置!B:B,设置!C:C))</f>
        <v>一般</v>
      </c>
      <c r="I312" s="181" t="str">
        <f t="shared" si="9"/>
        <v>能环-运维部</v>
      </c>
      <c r="J312" s="181" t="str">
        <f>IF($P312="","",_xlfn.XLOOKUP($P312,设置!$G:$G,设置!H:H))</f>
        <v>管理</v>
      </c>
      <c r="K312" s="181" t="str">
        <f>IF($P312="","",_xlfn.XLOOKUP($P312,设置!$G:$G,设置!I:I))</f>
        <v>部门</v>
      </c>
      <c r="L312" s="91"/>
      <c r="M312" s="91"/>
      <c r="N312" s="83" t="s">
        <v>361</v>
      </c>
      <c r="O312" s="91" t="s">
        <v>1297</v>
      </c>
      <c r="P312" s="156" t="s">
        <v>1298</v>
      </c>
      <c r="Q312" s="111" t="s">
        <v>321</v>
      </c>
      <c r="R312" s="204">
        <v>45017</v>
      </c>
      <c r="S312" s="111" t="s">
        <v>1317</v>
      </c>
      <c r="T312" s="92">
        <v>0</v>
      </c>
      <c r="U312" s="205">
        <v>45017</v>
      </c>
      <c r="V312" s="205">
        <v>45382</v>
      </c>
      <c r="W312" s="111" t="s">
        <v>1318</v>
      </c>
      <c r="X312" s="91"/>
      <c r="Y312" s="206"/>
      <c r="Z312" s="91"/>
      <c r="AA312" s="91"/>
      <c r="AB312" s="91"/>
    </row>
    <row r="313" customHeight="1" spans="1:28">
      <c r="A313" s="173"/>
      <c r="B313" s="174" t="str">
        <f t="shared" si="8"/>
        <v>Z20230413-000012-能环-销售部-管理-部门-20230401-0</v>
      </c>
      <c r="C313" s="175"/>
      <c r="D313" s="175" t="s">
        <v>220</v>
      </c>
      <c r="E313" s="175"/>
      <c r="F313" s="175"/>
      <c r="G313" s="175"/>
      <c r="H313" s="176" t="str">
        <f>IF(D313="","",_xlfn.XLOOKUP(D313,设置!B:B,设置!C:C))</f>
        <v>一般</v>
      </c>
      <c r="I313" s="181" t="str">
        <f t="shared" si="9"/>
        <v>能环-销售部</v>
      </c>
      <c r="J313" s="181" t="str">
        <f>IF($P313="","",_xlfn.XLOOKUP($P313,设置!$G:$G,设置!H:H))</f>
        <v>管理</v>
      </c>
      <c r="K313" s="181" t="str">
        <f>IF($P313="","",_xlfn.XLOOKUP($P313,设置!$G:$G,设置!I:I))</f>
        <v>部门</v>
      </c>
      <c r="L313" s="91"/>
      <c r="M313" s="91"/>
      <c r="N313" s="83" t="s">
        <v>313</v>
      </c>
      <c r="O313" s="91" t="s">
        <v>1297</v>
      </c>
      <c r="P313" s="156" t="s">
        <v>1298</v>
      </c>
      <c r="Q313" s="111" t="s">
        <v>420</v>
      </c>
      <c r="R313" s="204">
        <v>45017</v>
      </c>
      <c r="S313" s="111" t="s">
        <v>1319</v>
      </c>
      <c r="T313" s="92">
        <v>0</v>
      </c>
      <c r="U313" s="205">
        <v>45017</v>
      </c>
      <c r="V313" s="205">
        <v>45382</v>
      </c>
      <c r="W313" s="111" t="s">
        <v>1320</v>
      </c>
      <c r="X313" s="91"/>
      <c r="Y313" s="206"/>
      <c r="Z313" s="91"/>
      <c r="AA313" s="91"/>
      <c r="AB313" s="91"/>
    </row>
    <row r="314" customHeight="1" spans="1:28">
      <c r="A314" s="173"/>
      <c r="B314" s="174" t="str">
        <f t="shared" si="8"/>
        <v>Z20230413-000013-能环-工程部-管理-部门-20230401-0</v>
      </c>
      <c r="C314" s="175"/>
      <c r="D314" s="175" t="s">
        <v>220</v>
      </c>
      <c r="E314" s="175"/>
      <c r="F314" s="175"/>
      <c r="G314" s="175"/>
      <c r="H314" s="176" t="str">
        <f>IF(D314="","",_xlfn.XLOOKUP(D314,设置!B:B,设置!C:C))</f>
        <v>一般</v>
      </c>
      <c r="I314" s="181" t="str">
        <f t="shared" si="9"/>
        <v>能环-工程部</v>
      </c>
      <c r="J314" s="181" t="str">
        <f>IF($P314="","",_xlfn.XLOOKUP($P314,设置!$G:$G,设置!H:H))</f>
        <v>管理</v>
      </c>
      <c r="K314" s="181" t="str">
        <f>IF($P314="","",_xlfn.XLOOKUP($P314,设置!$G:$G,设置!I:I))</f>
        <v>部门</v>
      </c>
      <c r="L314" s="91"/>
      <c r="M314" s="91"/>
      <c r="N314" s="83" t="s">
        <v>380</v>
      </c>
      <c r="O314" s="91" t="s">
        <v>1297</v>
      </c>
      <c r="P314" s="156" t="s">
        <v>1298</v>
      </c>
      <c r="Q314" s="111" t="s">
        <v>334</v>
      </c>
      <c r="R314" s="204">
        <v>45017</v>
      </c>
      <c r="S314" s="111" t="s">
        <v>1321</v>
      </c>
      <c r="T314" s="92">
        <v>0</v>
      </c>
      <c r="U314" s="205">
        <v>45017</v>
      </c>
      <c r="V314" s="205">
        <v>45382</v>
      </c>
      <c r="W314" s="111" t="s">
        <v>1322</v>
      </c>
      <c r="X314" s="91"/>
      <c r="Y314" s="206"/>
      <c r="Z314" s="91"/>
      <c r="AA314" s="91"/>
      <c r="AB314" s="91"/>
    </row>
    <row r="315" customHeight="1" spans="1:28">
      <c r="A315" s="173"/>
      <c r="B315" s="174" t="str">
        <f t="shared" si="8"/>
        <v>Z20230413-000014-能环-总裁室-管理-部门-20230401-0</v>
      </c>
      <c r="C315" s="175"/>
      <c r="D315" s="175" t="s">
        <v>220</v>
      </c>
      <c r="E315" s="175"/>
      <c r="F315" s="175"/>
      <c r="G315" s="175"/>
      <c r="H315" s="176" t="str">
        <f>IF(D315="","",_xlfn.XLOOKUP(D315,设置!B:B,设置!C:C))</f>
        <v>一般</v>
      </c>
      <c r="I315" s="181" t="str">
        <f t="shared" si="9"/>
        <v>能环-总裁室</v>
      </c>
      <c r="J315" s="181" t="str">
        <f>IF($P315="","",_xlfn.XLOOKUP($P315,设置!$G:$G,设置!H:H))</f>
        <v>管理</v>
      </c>
      <c r="K315" s="181" t="str">
        <f>IF($P315="","",_xlfn.XLOOKUP($P315,设置!$G:$G,设置!I:I))</f>
        <v>部门</v>
      </c>
      <c r="L315" s="91"/>
      <c r="M315" s="91"/>
      <c r="N315" s="83" t="s">
        <v>429</v>
      </c>
      <c r="O315" s="91" t="s">
        <v>1297</v>
      </c>
      <c r="P315" s="156" t="s">
        <v>1298</v>
      </c>
      <c r="Q315" s="111" t="s">
        <v>308</v>
      </c>
      <c r="R315" s="204">
        <v>45017</v>
      </c>
      <c r="S315" s="111" t="s">
        <v>1323</v>
      </c>
      <c r="T315" s="92">
        <v>0</v>
      </c>
      <c r="U315" s="205">
        <v>45017</v>
      </c>
      <c r="V315" s="205">
        <v>45382</v>
      </c>
      <c r="W315" s="111" t="s">
        <v>1324</v>
      </c>
      <c r="X315" s="91"/>
      <c r="Y315" s="91"/>
      <c r="Z315" s="91"/>
      <c r="AA315" s="91"/>
      <c r="AB315" s="91"/>
    </row>
    <row r="316" customHeight="1" spans="1:28">
      <c r="A316" s="173"/>
      <c r="B316" s="174" t="str">
        <f t="shared" si="8"/>
        <v>Z20230413-000015-能环-财务部-管理-部门-20230401-0</v>
      </c>
      <c r="C316" s="175"/>
      <c r="D316" s="175" t="s">
        <v>220</v>
      </c>
      <c r="E316" s="175"/>
      <c r="F316" s="175"/>
      <c r="G316" s="175"/>
      <c r="H316" s="176" t="str">
        <f>IF(D316="","",_xlfn.XLOOKUP(D316,设置!B:B,设置!C:C))</f>
        <v>一般</v>
      </c>
      <c r="I316" s="181" t="str">
        <f t="shared" si="9"/>
        <v>能环-财务部</v>
      </c>
      <c r="J316" s="181" t="str">
        <f>IF($P316="","",_xlfn.XLOOKUP($P316,设置!$G:$G,设置!H:H))</f>
        <v>管理</v>
      </c>
      <c r="K316" s="181" t="str">
        <f>IF($P316="","",_xlfn.XLOOKUP($P316,设置!$G:$G,设置!I:I))</f>
        <v>部门</v>
      </c>
      <c r="L316" s="91"/>
      <c r="M316" s="91"/>
      <c r="N316" s="83" t="s">
        <v>290</v>
      </c>
      <c r="O316" s="91" t="s">
        <v>1297</v>
      </c>
      <c r="P316" s="156" t="s">
        <v>1298</v>
      </c>
      <c r="Q316" s="111" t="s">
        <v>341</v>
      </c>
      <c r="R316" s="204">
        <v>45017</v>
      </c>
      <c r="S316" s="111" t="s">
        <v>1325</v>
      </c>
      <c r="T316" s="92">
        <v>0</v>
      </c>
      <c r="U316" s="205">
        <v>45017</v>
      </c>
      <c r="V316" s="205">
        <v>45382</v>
      </c>
      <c r="W316" s="111" t="s">
        <v>1326</v>
      </c>
      <c r="X316" s="91"/>
      <c r="Y316" s="91"/>
      <c r="Z316" s="91"/>
      <c r="AA316" s="91"/>
      <c r="AB316" s="91"/>
    </row>
    <row r="317" customHeight="1" spans="1:28">
      <c r="A317" s="173"/>
      <c r="B317" s="174" t="str">
        <f t="shared" si="8"/>
        <v>Z20230413-000016-能环-信息部-管理-部门-20230401-0</v>
      </c>
      <c r="C317" s="175"/>
      <c r="D317" s="175" t="s">
        <v>220</v>
      </c>
      <c r="E317" s="175"/>
      <c r="F317" s="175"/>
      <c r="G317" s="175"/>
      <c r="H317" s="176" t="str">
        <f>IF(D317="","",_xlfn.XLOOKUP(D317,设置!B:B,设置!C:C))</f>
        <v>一般</v>
      </c>
      <c r="I317" s="181" t="str">
        <f t="shared" si="9"/>
        <v>能环-信息部</v>
      </c>
      <c r="J317" s="181" t="str">
        <f>IF($P317="","",_xlfn.XLOOKUP($P317,设置!$G:$G,设置!H:H))</f>
        <v>管理</v>
      </c>
      <c r="K317" s="181" t="str">
        <f>IF($P317="","",_xlfn.XLOOKUP($P317,设置!$G:$G,设置!I:I))</f>
        <v>部门</v>
      </c>
      <c r="L317" s="91"/>
      <c r="M317" s="91"/>
      <c r="N317" s="83" t="s">
        <v>404</v>
      </c>
      <c r="O317" s="91" t="s">
        <v>1297</v>
      </c>
      <c r="P317" s="156" t="s">
        <v>1298</v>
      </c>
      <c r="Q317" s="111" t="s">
        <v>341</v>
      </c>
      <c r="R317" s="204">
        <v>45017</v>
      </c>
      <c r="S317" s="111" t="s">
        <v>1327</v>
      </c>
      <c r="T317" s="92">
        <v>0</v>
      </c>
      <c r="U317" s="205">
        <v>45017</v>
      </c>
      <c r="V317" s="205">
        <v>45382</v>
      </c>
      <c r="W317" s="111" t="s">
        <v>1328</v>
      </c>
      <c r="X317" s="91"/>
      <c r="Y317" s="91"/>
      <c r="Z317" s="91"/>
      <c r="AA317" s="91"/>
      <c r="AB317" s="91"/>
    </row>
    <row r="318" customHeight="1" spans="1:28">
      <c r="A318" s="173"/>
      <c r="B318" s="174" t="str">
        <f t="shared" si="8"/>
        <v>Z20230413-000017-能环-商贸部-管理-部门-20230401-0</v>
      </c>
      <c r="C318" s="175"/>
      <c r="D318" s="175" t="s">
        <v>220</v>
      </c>
      <c r="E318" s="175"/>
      <c r="F318" s="175"/>
      <c r="G318" s="175"/>
      <c r="H318" s="176" t="str">
        <f>IF(D318="","",_xlfn.XLOOKUP(D318,设置!B:B,设置!C:C))</f>
        <v>一般</v>
      </c>
      <c r="I318" s="181" t="str">
        <f t="shared" si="9"/>
        <v>能环-商贸部</v>
      </c>
      <c r="J318" s="181" t="str">
        <f>IF($P318="","",_xlfn.XLOOKUP($P318,设置!$G:$G,设置!H:H))</f>
        <v>管理</v>
      </c>
      <c r="K318" s="181" t="str">
        <f>IF($P318="","",_xlfn.XLOOKUP($P318,设置!$G:$G,设置!I:I))</f>
        <v>部门</v>
      </c>
      <c r="L318" s="91"/>
      <c r="M318" s="91"/>
      <c r="N318" s="83" t="s">
        <v>394</v>
      </c>
      <c r="O318" s="91" t="s">
        <v>1297</v>
      </c>
      <c r="P318" s="156" t="s">
        <v>1298</v>
      </c>
      <c r="Q318" s="111" t="s">
        <v>445</v>
      </c>
      <c r="R318" s="204">
        <v>45017</v>
      </c>
      <c r="S318" s="111" t="s">
        <v>1329</v>
      </c>
      <c r="T318" s="92">
        <v>0</v>
      </c>
      <c r="U318" s="205">
        <v>45017</v>
      </c>
      <c r="V318" s="205">
        <v>45382</v>
      </c>
      <c r="W318" s="111" t="s">
        <v>1330</v>
      </c>
      <c r="X318" s="91"/>
      <c r="Y318" s="91"/>
      <c r="Z318" s="91"/>
      <c r="AA318" s="91"/>
      <c r="AB318" s="91"/>
    </row>
    <row r="319" customHeight="1" spans="1:28">
      <c r="A319" s="173"/>
      <c r="B319" s="174" t="str">
        <f t="shared" si="8"/>
        <v>Z20230413-000018-能环-综合部-管理-部门-20230401-0</v>
      </c>
      <c r="C319" s="175"/>
      <c r="D319" s="175" t="s">
        <v>220</v>
      </c>
      <c r="E319" s="175"/>
      <c r="F319" s="175"/>
      <c r="G319" s="175"/>
      <c r="H319" s="176" t="str">
        <f>IF(D319="","",_xlfn.XLOOKUP(D319,设置!B:B,设置!C:C))</f>
        <v>一般</v>
      </c>
      <c r="I319" s="181" t="str">
        <f t="shared" si="9"/>
        <v>能环-综合部</v>
      </c>
      <c r="J319" s="181" t="str">
        <f>IF($P319="","",_xlfn.XLOOKUP($P319,设置!$G:$G,设置!H:H))</f>
        <v>管理</v>
      </c>
      <c r="K319" s="181" t="str">
        <f>IF($P319="","",_xlfn.XLOOKUP($P319,设置!$G:$G,设置!I:I))</f>
        <v>部门</v>
      </c>
      <c r="L319" s="91"/>
      <c r="M319" s="91"/>
      <c r="N319" s="83" t="s">
        <v>413</v>
      </c>
      <c r="O319" s="91" t="s">
        <v>1297</v>
      </c>
      <c r="P319" s="156" t="s">
        <v>1298</v>
      </c>
      <c r="Q319" s="111" t="s">
        <v>321</v>
      </c>
      <c r="R319" s="204">
        <v>45017</v>
      </c>
      <c r="S319" s="111" t="s">
        <v>1331</v>
      </c>
      <c r="T319" s="92">
        <v>0</v>
      </c>
      <c r="U319" s="205">
        <v>45017</v>
      </c>
      <c r="V319" s="205">
        <v>45382</v>
      </c>
      <c r="W319" s="111" t="s">
        <v>1332</v>
      </c>
      <c r="X319" s="91"/>
      <c r="Y319" s="91"/>
      <c r="Z319" s="91"/>
      <c r="AA319" s="91"/>
      <c r="AB319" s="91"/>
    </row>
    <row r="320" customHeight="1" spans="1:28">
      <c r="A320" s="173"/>
      <c r="B320" s="174" t="str">
        <f t="shared" si="8"/>
        <v>Z20230413-000019-能环-客服部-管理-部门-20230401-0</v>
      </c>
      <c r="C320" s="175"/>
      <c r="D320" s="175" t="s">
        <v>220</v>
      </c>
      <c r="E320" s="175"/>
      <c r="F320" s="175"/>
      <c r="G320" s="175"/>
      <c r="H320" s="176" t="str">
        <f>IF(D320="","",_xlfn.XLOOKUP(D320,设置!B:B,设置!C:C))</f>
        <v>一般</v>
      </c>
      <c r="I320" s="181" t="str">
        <f t="shared" si="9"/>
        <v>能环-客服部</v>
      </c>
      <c r="J320" s="181" t="str">
        <f>IF($P320="","",_xlfn.XLOOKUP($P320,设置!$G:$G,设置!H:H))</f>
        <v>管理</v>
      </c>
      <c r="K320" s="181" t="str">
        <f>IF($P320="","",_xlfn.XLOOKUP($P320,设置!$G:$G,设置!I:I))</f>
        <v>部门</v>
      </c>
      <c r="L320" s="91"/>
      <c r="M320" s="91"/>
      <c r="N320" s="83" t="s">
        <v>338</v>
      </c>
      <c r="O320" s="91" t="s">
        <v>1297</v>
      </c>
      <c r="P320" s="156" t="s">
        <v>1298</v>
      </c>
      <c r="Q320" s="111" t="s">
        <v>420</v>
      </c>
      <c r="R320" s="204">
        <v>45017</v>
      </c>
      <c r="S320" s="111" t="s">
        <v>1333</v>
      </c>
      <c r="T320" s="92">
        <v>0</v>
      </c>
      <c r="U320" s="205">
        <v>45017</v>
      </c>
      <c r="V320" s="205">
        <v>45382</v>
      </c>
      <c r="W320" s="111" t="s">
        <v>1334</v>
      </c>
      <c r="X320" s="91"/>
      <c r="Y320" s="91"/>
      <c r="Z320" s="91"/>
      <c r="AA320" s="91"/>
      <c r="AB320" s="91"/>
    </row>
    <row r="321" customHeight="1" spans="1:28">
      <c r="A321" s="173"/>
      <c r="B321" s="174" t="str">
        <f t="shared" si="8"/>
        <v>Z20230413-000029-冷暖-运维部-管理-部门-20230401-0</v>
      </c>
      <c r="C321" s="175"/>
      <c r="D321" s="175" t="s">
        <v>356</v>
      </c>
      <c r="E321" s="175"/>
      <c r="F321" s="175"/>
      <c r="G321" s="175"/>
      <c r="H321" s="176" t="str">
        <f>IF(D321="","",_xlfn.XLOOKUP(D321,设置!B:B,设置!C:C))</f>
        <v>小规模</v>
      </c>
      <c r="I321" s="181" t="str">
        <f t="shared" si="9"/>
        <v>冷暖-运维部</v>
      </c>
      <c r="J321" s="181" t="str">
        <f>IF($P321="","",_xlfn.XLOOKUP($P321,设置!$G:$G,设置!H:H))</f>
        <v>管理</v>
      </c>
      <c r="K321" s="181" t="str">
        <f>IF($P321="","",_xlfn.XLOOKUP($P321,设置!$G:$G,设置!I:I))</f>
        <v>部门</v>
      </c>
      <c r="L321" s="91"/>
      <c r="M321" s="91"/>
      <c r="N321" s="83" t="s">
        <v>361</v>
      </c>
      <c r="O321" s="91" t="s">
        <v>1297</v>
      </c>
      <c r="P321" s="156" t="s">
        <v>1298</v>
      </c>
      <c r="Q321" s="111" t="s">
        <v>334</v>
      </c>
      <c r="R321" s="204">
        <v>45017</v>
      </c>
      <c r="S321" s="111" t="s">
        <v>1317</v>
      </c>
      <c r="T321" s="92">
        <v>0</v>
      </c>
      <c r="U321" s="205">
        <v>45017</v>
      </c>
      <c r="V321" s="205">
        <v>45382</v>
      </c>
      <c r="W321" s="111" t="s">
        <v>1335</v>
      </c>
      <c r="X321" s="91"/>
      <c r="Y321" s="91"/>
      <c r="Z321" s="91"/>
      <c r="AA321" s="91"/>
      <c r="AB321" s="91"/>
    </row>
    <row r="322" customHeight="1" spans="1:28">
      <c r="A322" s="173"/>
      <c r="B322" s="174" t="str">
        <f t="shared" ref="B322:B385" si="10">IF(O322="","",_xlfn.TEXTJOIN("-",1,W322,I322,P322,TEXT(U322,"YYYYMMDD"),T322))</f>
        <v>Z20230413-000030-冷暖-销售部-管理-部门-20230401-0</v>
      </c>
      <c r="C322" s="175"/>
      <c r="D322" s="175" t="s">
        <v>356</v>
      </c>
      <c r="E322" s="175"/>
      <c r="F322" s="175"/>
      <c r="G322" s="175"/>
      <c r="H322" s="176" t="str">
        <f>IF(D322="","",_xlfn.XLOOKUP(D322,设置!B:B,设置!C:C))</f>
        <v>小规模</v>
      </c>
      <c r="I322" s="181" t="str">
        <f t="shared" ref="I322:I385" si="11">IF(D322="","",_xlfn.TEXTJOIN("-",1,D322,E322,N322))</f>
        <v>冷暖-销售部</v>
      </c>
      <c r="J322" s="181" t="str">
        <f>IF($P322="","",_xlfn.XLOOKUP($P322,设置!$G:$G,设置!H:H))</f>
        <v>管理</v>
      </c>
      <c r="K322" s="181" t="str">
        <f>IF($P322="","",_xlfn.XLOOKUP($P322,设置!$G:$G,设置!I:I))</f>
        <v>部门</v>
      </c>
      <c r="L322" s="91"/>
      <c r="M322" s="91"/>
      <c r="N322" s="83" t="s">
        <v>313</v>
      </c>
      <c r="O322" s="91" t="s">
        <v>1297</v>
      </c>
      <c r="P322" s="156" t="s">
        <v>1298</v>
      </c>
      <c r="Q322" s="111" t="s">
        <v>451</v>
      </c>
      <c r="R322" s="204">
        <v>45017</v>
      </c>
      <c r="S322" s="111" t="s">
        <v>1319</v>
      </c>
      <c r="T322" s="92">
        <v>0</v>
      </c>
      <c r="U322" s="205">
        <v>45017</v>
      </c>
      <c r="V322" s="205">
        <v>45382</v>
      </c>
      <c r="W322" s="111" t="s">
        <v>1336</v>
      </c>
      <c r="X322" s="91"/>
      <c r="Y322" s="91"/>
      <c r="Z322" s="91"/>
      <c r="AA322" s="91"/>
      <c r="AB322" s="91"/>
    </row>
    <row r="323" customHeight="1" spans="1:28">
      <c r="A323" s="173"/>
      <c r="B323" s="174" t="str">
        <f t="shared" si="10"/>
        <v>Z20230413-000033-冷暖-财务部-管理-部门-20230401-0</v>
      </c>
      <c r="C323" s="175"/>
      <c r="D323" s="175" t="s">
        <v>356</v>
      </c>
      <c r="E323" s="175"/>
      <c r="F323" s="175"/>
      <c r="G323" s="175"/>
      <c r="H323" s="176" t="str">
        <f>IF(D323="","",_xlfn.XLOOKUP(D323,设置!B:B,设置!C:C))</f>
        <v>小规模</v>
      </c>
      <c r="I323" s="181" t="str">
        <f t="shared" si="11"/>
        <v>冷暖-财务部</v>
      </c>
      <c r="J323" s="181" t="str">
        <f>IF($P323="","",_xlfn.XLOOKUP($P323,设置!$G:$G,设置!H:H))</f>
        <v>管理</v>
      </c>
      <c r="K323" s="181" t="str">
        <f>IF($P323="","",_xlfn.XLOOKUP($P323,设置!$G:$G,设置!I:I))</f>
        <v>部门</v>
      </c>
      <c r="L323" s="91"/>
      <c r="M323" s="91"/>
      <c r="N323" s="83" t="s">
        <v>290</v>
      </c>
      <c r="O323" s="91" t="s">
        <v>1297</v>
      </c>
      <c r="P323" s="156" t="s">
        <v>1298</v>
      </c>
      <c r="Q323" s="111" t="s">
        <v>341</v>
      </c>
      <c r="R323" s="204">
        <v>45017</v>
      </c>
      <c r="S323" s="111" t="s">
        <v>1325</v>
      </c>
      <c r="T323" s="92">
        <v>0</v>
      </c>
      <c r="U323" s="205">
        <v>45017</v>
      </c>
      <c r="V323" s="205">
        <v>45382</v>
      </c>
      <c r="W323" s="111" t="s">
        <v>1337</v>
      </c>
      <c r="X323" s="91"/>
      <c r="Y323" s="91"/>
      <c r="Z323" s="91"/>
      <c r="AA323" s="91"/>
      <c r="AB323" s="91"/>
    </row>
    <row r="324" customHeight="1" spans="1:28">
      <c r="A324" s="173"/>
      <c r="B324" s="174" t="str">
        <f t="shared" si="10"/>
        <v>Z20230413-000034-冷暖-信息部-管理-部门-20230401-0</v>
      </c>
      <c r="C324" s="175"/>
      <c r="D324" s="175" t="s">
        <v>356</v>
      </c>
      <c r="E324" s="175"/>
      <c r="F324" s="175"/>
      <c r="G324" s="175"/>
      <c r="H324" s="176" t="str">
        <f>IF(D324="","",_xlfn.XLOOKUP(D324,设置!B:B,设置!C:C))</f>
        <v>小规模</v>
      </c>
      <c r="I324" s="181" t="str">
        <f t="shared" si="11"/>
        <v>冷暖-信息部</v>
      </c>
      <c r="J324" s="181" t="str">
        <f>IF($P324="","",_xlfn.XLOOKUP($P324,设置!$G:$G,设置!H:H))</f>
        <v>管理</v>
      </c>
      <c r="K324" s="181" t="str">
        <f>IF($P324="","",_xlfn.XLOOKUP($P324,设置!$G:$G,设置!I:I))</f>
        <v>部门</v>
      </c>
      <c r="L324" s="91"/>
      <c r="M324" s="91"/>
      <c r="N324" s="83" t="s">
        <v>404</v>
      </c>
      <c r="O324" s="91" t="s">
        <v>1297</v>
      </c>
      <c r="P324" s="156" t="s">
        <v>1298</v>
      </c>
      <c r="Q324" s="111" t="s">
        <v>341</v>
      </c>
      <c r="R324" s="204">
        <v>45017</v>
      </c>
      <c r="S324" s="111" t="s">
        <v>1327</v>
      </c>
      <c r="T324" s="92">
        <v>0</v>
      </c>
      <c r="U324" s="205">
        <v>45017</v>
      </c>
      <c r="V324" s="205">
        <v>45382</v>
      </c>
      <c r="W324" s="111" t="s">
        <v>1338</v>
      </c>
      <c r="X324" s="91"/>
      <c r="Y324" s="91"/>
      <c r="Z324" s="91"/>
      <c r="AA324" s="91"/>
      <c r="AB324" s="91"/>
    </row>
    <row r="325" customHeight="1" spans="1:28">
      <c r="A325" s="173"/>
      <c r="B325" s="174" t="str">
        <f t="shared" si="10"/>
        <v>Z20230413-000035-冷暖-商贸部-管理-部门-20230401-0</v>
      </c>
      <c r="C325" s="175"/>
      <c r="D325" s="175" t="s">
        <v>356</v>
      </c>
      <c r="E325" s="175"/>
      <c r="F325" s="175"/>
      <c r="G325" s="175"/>
      <c r="H325" s="176" t="str">
        <f>IF(D325="","",_xlfn.XLOOKUP(D325,设置!B:B,设置!C:C))</f>
        <v>小规模</v>
      </c>
      <c r="I325" s="181" t="str">
        <f t="shared" si="11"/>
        <v>冷暖-商贸部</v>
      </c>
      <c r="J325" s="181" t="str">
        <f>IF($P325="","",_xlfn.XLOOKUP($P325,设置!$G:$G,设置!H:H))</f>
        <v>管理</v>
      </c>
      <c r="K325" s="181" t="str">
        <f>IF($P325="","",_xlfn.XLOOKUP($P325,设置!$G:$G,设置!I:I))</f>
        <v>部门</v>
      </c>
      <c r="L325" s="91"/>
      <c r="M325" s="91"/>
      <c r="N325" s="83" t="s">
        <v>394</v>
      </c>
      <c r="O325" s="91" t="s">
        <v>1297</v>
      </c>
      <c r="P325" s="156" t="s">
        <v>1298</v>
      </c>
      <c r="Q325" s="111" t="s">
        <v>321</v>
      </c>
      <c r="R325" s="204">
        <v>45017</v>
      </c>
      <c r="S325" s="111" t="s">
        <v>1329</v>
      </c>
      <c r="T325" s="92">
        <v>0</v>
      </c>
      <c r="U325" s="205">
        <v>45017</v>
      </c>
      <c r="V325" s="205">
        <v>45382</v>
      </c>
      <c r="W325" s="111" t="s">
        <v>1339</v>
      </c>
      <c r="X325" s="91"/>
      <c r="Y325" s="91"/>
      <c r="Z325" s="91"/>
      <c r="AA325" s="91"/>
      <c r="AB325" s="91"/>
    </row>
    <row r="326" customHeight="1" spans="1:28">
      <c r="A326" s="173"/>
      <c r="B326" s="174" t="str">
        <f t="shared" si="10"/>
        <v>Z20230413-000036-冷暖-综合部-管理-部门-20230401-0</v>
      </c>
      <c r="C326" s="175"/>
      <c r="D326" s="175" t="s">
        <v>356</v>
      </c>
      <c r="E326" s="175"/>
      <c r="F326" s="175"/>
      <c r="G326" s="175"/>
      <c r="H326" s="176" t="str">
        <f>IF(D326="","",_xlfn.XLOOKUP(D326,设置!B:B,设置!C:C))</f>
        <v>小规模</v>
      </c>
      <c r="I326" s="181" t="str">
        <f t="shared" si="11"/>
        <v>冷暖-综合部</v>
      </c>
      <c r="J326" s="181" t="str">
        <f>IF($P326="","",_xlfn.XLOOKUP($P326,设置!$G:$G,设置!H:H))</f>
        <v>管理</v>
      </c>
      <c r="K326" s="181" t="str">
        <f>IF($P326="","",_xlfn.XLOOKUP($P326,设置!$G:$G,设置!I:I))</f>
        <v>部门</v>
      </c>
      <c r="L326" s="91"/>
      <c r="M326" s="91"/>
      <c r="N326" s="83" t="s">
        <v>413</v>
      </c>
      <c r="O326" s="91" t="s">
        <v>1297</v>
      </c>
      <c r="P326" s="156" t="s">
        <v>1298</v>
      </c>
      <c r="Q326" s="111" t="s">
        <v>420</v>
      </c>
      <c r="R326" s="204">
        <v>45017</v>
      </c>
      <c r="S326" s="111" t="s">
        <v>1331</v>
      </c>
      <c r="T326" s="92">
        <v>0</v>
      </c>
      <c r="U326" s="205">
        <v>45017</v>
      </c>
      <c r="V326" s="205">
        <v>45382</v>
      </c>
      <c r="W326" s="111" t="s">
        <v>1340</v>
      </c>
      <c r="X326" s="91"/>
      <c r="Y326" s="91"/>
      <c r="Z326" s="91"/>
      <c r="AA326" s="91"/>
      <c r="AB326" s="91"/>
    </row>
    <row r="327" customHeight="1" spans="1:28">
      <c r="A327" s="173"/>
      <c r="B327" s="174" t="str">
        <f t="shared" si="10"/>
        <v>Z20230413-000037-冷暖-客服部-管理-部门-20230401-0</v>
      </c>
      <c r="C327" s="175"/>
      <c r="D327" s="175" t="s">
        <v>356</v>
      </c>
      <c r="E327" s="175"/>
      <c r="F327" s="175"/>
      <c r="G327" s="175"/>
      <c r="H327" s="176" t="str">
        <f>IF(D327="","",_xlfn.XLOOKUP(D327,设置!B:B,设置!C:C))</f>
        <v>小规模</v>
      </c>
      <c r="I327" s="181" t="str">
        <f t="shared" si="11"/>
        <v>冷暖-客服部</v>
      </c>
      <c r="J327" s="181" t="str">
        <f>IF($P327="","",_xlfn.XLOOKUP($P327,设置!$G:$G,设置!H:H))</f>
        <v>管理</v>
      </c>
      <c r="K327" s="181" t="str">
        <f>IF($P327="","",_xlfn.XLOOKUP($P327,设置!$G:$G,设置!I:I))</f>
        <v>部门</v>
      </c>
      <c r="L327" s="91"/>
      <c r="M327" s="91"/>
      <c r="N327" s="83" t="s">
        <v>338</v>
      </c>
      <c r="O327" s="91" t="s">
        <v>1297</v>
      </c>
      <c r="P327" s="156" t="s">
        <v>1298</v>
      </c>
      <c r="Q327" s="111" t="s">
        <v>334</v>
      </c>
      <c r="R327" s="204">
        <v>45017</v>
      </c>
      <c r="S327" s="111" t="s">
        <v>1333</v>
      </c>
      <c r="T327" s="92">
        <v>0</v>
      </c>
      <c r="U327" s="205">
        <v>45017</v>
      </c>
      <c r="V327" s="205">
        <v>45382</v>
      </c>
      <c r="W327" s="111" t="s">
        <v>1341</v>
      </c>
      <c r="X327" s="91"/>
      <c r="Y327" s="91"/>
      <c r="Z327" s="91"/>
      <c r="AA327" s="91"/>
      <c r="AB327" s="91"/>
    </row>
    <row r="328" customHeight="1" spans="1:28">
      <c r="A328" s="173"/>
      <c r="B328" s="174" t="str">
        <f t="shared" si="10"/>
        <v>Z20230413-000038-荣辉-运维部-管理-部门-20230401-0</v>
      </c>
      <c r="C328" s="175"/>
      <c r="D328" s="175" t="s">
        <v>374</v>
      </c>
      <c r="E328" s="175"/>
      <c r="F328" s="175"/>
      <c r="G328" s="175"/>
      <c r="H328" s="176" t="str">
        <f>IF(D328="","",_xlfn.XLOOKUP(D328,设置!B:B,设置!C:C))</f>
        <v>小规模</v>
      </c>
      <c r="I328" s="181" t="str">
        <f t="shared" si="11"/>
        <v>荣辉-运维部</v>
      </c>
      <c r="J328" s="181" t="str">
        <f>IF($P328="","",_xlfn.XLOOKUP($P328,设置!$G:$G,设置!H:H))</f>
        <v>管理</v>
      </c>
      <c r="K328" s="181" t="str">
        <f>IF($P328="","",_xlfn.XLOOKUP($P328,设置!$G:$G,设置!I:I))</f>
        <v>部门</v>
      </c>
      <c r="L328" s="91"/>
      <c r="M328" s="91"/>
      <c r="N328" s="83" t="s">
        <v>361</v>
      </c>
      <c r="O328" s="91" t="s">
        <v>1297</v>
      </c>
      <c r="P328" s="156" t="s">
        <v>1298</v>
      </c>
      <c r="Q328" s="111" t="s">
        <v>341</v>
      </c>
      <c r="R328" s="204">
        <v>45017</v>
      </c>
      <c r="S328" s="111" t="s">
        <v>1317</v>
      </c>
      <c r="T328" s="92">
        <v>0</v>
      </c>
      <c r="U328" s="205">
        <v>45017</v>
      </c>
      <c r="V328" s="205">
        <v>45382</v>
      </c>
      <c r="W328" s="111" t="s">
        <v>1342</v>
      </c>
      <c r="X328" s="91"/>
      <c r="Y328" s="91"/>
      <c r="Z328" s="91"/>
      <c r="AA328" s="91"/>
      <c r="AB328" s="91"/>
    </row>
    <row r="329" customHeight="1" spans="1:28">
      <c r="A329" s="173"/>
      <c r="B329" s="174" t="str">
        <f t="shared" si="10"/>
        <v>Z20230413-000039-荣辉-销售部-管理-部门-20230401-0</v>
      </c>
      <c r="C329" s="175"/>
      <c r="D329" s="175" t="s">
        <v>374</v>
      </c>
      <c r="E329" s="175"/>
      <c r="F329" s="175"/>
      <c r="G329" s="175"/>
      <c r="H329" s="176" t="str">
        <f>IF(D329="","",_xlfn.XLOOKUP(D329,设置!B:B,设置!C:C))</f>
        <v>小规模</v>
      </c>
      <c r="I329" s="181" t="str">
        <f t="shared" si="11"/>
        <v>荣辉-销售部</v>
      </c>
      <c r="J329" s="181" t="str">
        <f>IF($P329="","",_xlfn.XLOOKUP($P329,设置!$G:$G,设置!H:H))</f>
        <v>管理</v>
      </c>
      <c r="K329" s="181" t="str">
        <f>IF($P329="","",_xlfn.XLOOKUP($P329,设置!$G:$G,设置!I:I))</f>
        <v>部门</v>
      </c>
      <c r="L329" s="91"/>
      <c r="M329" s="91"/>
      <c r="N329" s="83" t="s">
        <v>313</v>
      </c>
      <c r="O329" s="91" t="s">
        <v>1297</v>
      </c>
      <c r="P329" s="156" t="s">
        <v>1298</v>
      </c>
      <c r="Q329" s="111" t="s">
        <v>434</v>
      </c>
      <c r="R329" s="204">
        <v>45017</v>
      </c>
      <c r="S329" s="111" t="s">
        <v>1319</v>
      </c>
      <c r="T329" s="92">
        <v>0</v>
      </c>
      <c r="U329" s="205">
        <v>45017</v>
      </c>
      <c r="V329" s="205">
        <v>45382</v>
      </c>
      <c r="W329" s="111" t="s">
        <v>1343</v>
      </c>
      <c r="X329" s="91"/>
      <c r="Y329" s="91"/>
      <c r="Z329" s="91"/>
      <c r="AA329" s="91"/>
      <c r="AB329" s="91"/>
    </row>
    <row r="330" customHeight="1" spans="1:28">
      <c r="A330" s="173"/>
      <c r="B330" s="174" t="str">
        <f t="shared" si="10"/>
        <v>Z20230413-000042-荣辉-财务部-管理-部门-20230401-0</v>
      </c>
      <c r="C330" s="175"/>
      <c r="D330" s="175" t="s">
        <v>374</v>
      </c>
      <c r="E330" s="175"/>
      <c r="F330" s="175"/>
      <c r="G330" s="175"/>
      <c r="H330" s="176" t="str">
        <f>IF(D330="","",_xlfn.XLOOKUP(D330,设置!B:B,设置!C:C))</f>
        <v>小规模</v>
      </c>
      <c r="I330" s="181" t="str">
        <f t="shared" si="11"/>
        <v>荣辉-财务部</v>
      </c>
      <c r="J330" s="181" t="str">
        <f>IF($P330="","",_xlfn.XLOOKUP($P330,设置!$G:$G,设置!H:H))</f>
        <v>管理</v>
      </c>
      <c r="K330" s="181" t="str">
        <f>IF($P330="","",_xlfn.XLOOKUP($P330,设置!$G:$G,设置!I:I))</f>
        <v>部门</v>
      </c>
      <c r="L330" s="91"/>
      <c r="M330" s="91"/>
      <c r="N330" s="83" t="s">
        <v>290</v>
      </c>
      <c r="O330" s="91" t="s">
        <v>1297</v>
      </c>
      <c r="P330" s="156" t="s">
        <v>1298</v>
      </c>
      <c r="Q330" s="111" t="s">
        <v>341</v>
      </c>
      <c r="R330" s="204">
        <v>45017</v>
      </c>
      <c r="S330" s="111" t="s">
        <v>1325</v>
      </c>
      <c r="T330" s="92">
        <v>0</v>
      </c>
      <c r="U330" s="205">
        <v>45017</v>
      </c>
      <c r="V330" s="205">
        <v>45382</v>
      </c>
      <c r="W330" s="111" t="s">
        <v>1344</v>
      </c>
      <c r="X330" s="91"/>
      <c r="Y330" s="91"/>
      <c r="Z330" s="91"/>
      <c r="AA330" s="91"/>
      <c r="AB330" s="91"/>
    </row>
    <row r="331" customHeight="1" spans="1:28">
      <c r="A331" s="207"/>
      <c r="B331" s="174" t="str">
        <f t="shared" si="10"/>
        <v>Z20230413-000044-荣辉-商贸部-管理-部门-20230401-0</v>
      </c>
      <c r="C331" s="202"/>
      <c r="D331" s="175" t="s">
        <v>374</v>
      </c>
      <c r="E331" s="202"/>
      <c r="F331" s="202"/>
      <c r="G331" s="202"/>
      <c r="H331" s="176" t="str">
        <f>IF(D331="","",_xlfn.XLOOKUP(D331,设置!B:B,设置!C:C))</f>
        <v>小规模</v>
      </c>
      <c r="I331" s="181" t="str">
        <f t="shared" si="11"/>
        <v>荣辉-商贸部</v>
      </c>
      <c r="J331" s="181" t="str">
        <f>IF($P331="","",_xlfn.XLOOKUP($P331,设置!$G:$G,设置!H:H))</f>
        <v>管理</v>
      </c>
      <c r="K331" s="181" t="str">
        <f>IF($P331="","",_xlfn.XLOOKUP($P331,设置!$G:$G,设置!I:I))</f>
        <v>部门</v>
      </c>
      <c r="L331" s="91"/>
      <c r="M331" s="91"/>
      <c r="N331" s="83" t="s">
        <v>394</v>
      </c>
      <c r="O331" s="91" t="s">
        <v>1297</v>
      </c>
      <c r="P331" s="156" t="s">
        <v>1298</v>
      </c>
      <c r="Q331" s="111" t="s">
        <v>445</v>
      </c>
      <c r="R331" s="204">
        <v>45017</v>
      </c>
      <c r="S331" s="111" t="s">
        <v>1329</v>
      </c>
      <c r="T331" s="92">
        <v>0</v>
      </c>
      <c r="U331" s="205">
        <v>45017</v>
      </c>
      <c r="V331" s="205">
        <v>45382</v>
      </c>
      <c r="W331" s="111" t="s">
        <v>1345</v>
      </c>
      <c r="X331" s="202"/>
      <c r="Y331" s="202"/>
      <c r="Z331" s="202"/>
      <c r="AA331" s="202"/>
      <c r="AB331" s="202"/>
    </row>
    <row r="332" customHeight="1" spans="1:28">
      <c r="A332" s="207"/>
      <c r="B332" s="174" t="str">
        <f t="shared" si="10"/>
        <v>Z20230413-000045-荣辉-综合部-管理-部门-20230401-0</v>
      </c>
      <c r="C332" s="202"/>
      <c r="D332" s="175" t="s">
        <v>374</v>
      </c>
      <c r="E332" s="202"/>
      <c r="F332" s="202"/>
      <c r="G332" s="202"/>
      <c r="H332" s="176" t="str">
        <f>IF(D332="","",_xlfn.XLOOKUP(D332,设置!B:B,设置!C:C))</f>
        <v>小规模</v>
      </c>
      <c r="I332" s="181" t="str">
        <f t="shared" si="11"/>
        <v>荣辉-综合部</v>
      </c>
      <c r="J332" s="181" t="str">
        <f>IF($P332="","",_xlfn.XLOOKUP($P332,设置!$G:$G,设置!H:H))</f>
        <v>管理</v>
      </c>
      <c r="K332" s="181" t="str">
        <f>IF($P332="","",_xlfn.XLOOKUP($P332,设置!$G:$G,设置!I:I))</f>
        <v>部门</v>
      </c>
      <c r="L332" s="91"/>
      <c r="M332" s="91"/>
      <c r="N332" s="83" t="s">
        <v>413</v>
      </c>
      <c r="O332" s="91" t="s">
        <v>1297</v>
      </c>
      <c r="P332" s="156" t="s">
        <v>1298</v>
      </c>
      <c r="Q332" s="111" t="s">
        <v>321</v>
      </c>
      <c r="R332" s="204">
        <v>45017</v>
      </c>
      <c r="S332" s="111" t="s">
        <v>1331</v>
      </c>
      <c r="T332" s="92">
        <v>0</v>
      </c>
      <c r="U332" s="205">
        <v>45017</v>
      </c>
      <c r="V332" s="205">
        <v>45382</v>
      </c>
      <c r="W332" s="111" t="s">
        <v>1346</v>
      </c>
      <c r="X332" s="202"/>
      <c r="Y332" s="202"/>
      <c r="Z332" s="202"/>
      <c r="AA332" s="202"/>
      <c r="AB332" s="202"/>
    </row>
    <row r="333" customHeight="1" spans="1:28">
      <c r="A333" s="207"/>
      <c r="B333" s="174" t="str">
        <f t="shared" si="10"/>
        <v>Z20230413-000046-荣辉-客服部-管理-部门-20230401-0</v>
      </c>
      <c r="C333" s="202"/>
      <c r="D333" s="175" t="s">
        <v>374</v>
      </c>
      <c r="E333" s="202"/>
      <c r="F333" s="202"/>
      <c r="G333" s="202"/>
      <c r="H333" s="176" t="str">
        <f>IF(D333="","",_xlfn.XLOOKUP(D333,设置!B:B,设置!C:C))</f>
        <v>小规模</v>
      </c>
      <c r="I333" s="181" t="str">
        <f t="shared" si="11"/>
        <v>荣辉-客服部</v>
      </c>
      <c r="J333" s="181" t="str">
        <f>IF($P333="","",_xlfn.XLOOKUP($P333,设置!$G:$G,设置!H:H))</f>
        <v>管理</v>
      </c>
      <c r="K333" s="181" t="str">
        <f>IF($P333="","",_xlfn.XLOOKUP($P333,设置!$G:$G,设置!I:I))</f>
        <v>部门</v>
      </c>
      <c r="L333" s="91"/>
      <c r="M333" s="91"/>
      <c r="N333" s="83" t="s">
        <v>338</v>
      </c>
      <c r="O333" s="91" t="s">
        <v>1297</v>
      </c>
      <c r="P333" s="156" t="s">
        <v>1298</v>
      </c>
      <c r="Q333" s="111" t="s">
        <v>420</v>
      </c>
      <c r="R333" s="204">
        <v>45017</v>
      </c>
      <c r="S333" s="111" t="s">
        <v>1333</v>
      </c>
      <c r="T333" s="92">
        <v>0</v>
      </c>
      <c r="U333" s="205">
        <v>45017</v>
      </c>
      <c r="V333" s="205">
        <v>45382</v>
      </c>
      <c r="W333" s="111" t="s">
        <v>1347</v>
      </c>
      <c r="X333" s="202"/>
      <c r="Y333" s="202"/>
      <c r="Z333" s="202"/>
      <c r="AA333" s="202"/>
      <c r="AB333" s="202"/>
    </row>
    <row r="334" customHeight="1" spans="1:28">
      <c r="A334" s="207"/>
      <c r="B334" s="174" t="str">
        <f t="shared" si="10"/>
        <v>Z20230413-000048-芝麻-销售部-管理-部门-20230401-0</v>
      </c>
      <c r="C334" s="202"/>
      <c r="D334" s="175" t="s">
        <v>389</v>
      </c>
      <c r="E334" s="202"/>
      <c r="F334" s="202"/>
      <c r="G334" s="202"/>
      <c r="H334" s="176" t="str">
        <f>IF(D334="","",_xlfn.XLOOKUP(D334,设置!B:B,设置!C:C))</f>
        <v>一般</v>
      </c>
      <c r="I334" s="181" t="str">
        <f t="shared" si="11"/>
        <v>芝麻-销售部</v>
      </c>
      <c r="J334" s="181" t="str">
        <f>IF($P334="","",_xlfn.XLOOKUP($P334,设置!$G:$G,设置!H:H))</f>
        <v>管理</v>
      </c>
      <c r="K334" s="181" t="str">
        <f>IF($P334="","",_xlfn.XLOOKUP($P334,设置!$G:$G,设置!I:I))</f>
        <v>部门</v>
      </c>
      <c r="L334" s="91"/>
      <c r="M334" s="91"/>
      <c r="N334" s="83" t="s">
        <v>313</v>
      </c>
      <c r="O334" s="91" t="s">
        <v>1297</v>
      </c>
      <c r="P334" s="156" t="s">
        <v>1298</v>
      </c>
      <c r="Q334" s="111" t="s">
        <v>334</v>
      </c>
      <c r="R334" s="204">
        <v>45017</v>
      </c>
      <c r="S334" s="111" t="s">
        <v>1319</v>
      </c>
      <c r="T334" s="92">
        <v>0</v>
      </c>
      <c r="U334" s="205">
        <v>45017</v>
      </c>
      <c r="V334" s="205">
        <v>45382</v>
      </c>
      <c r="W334" s="111" t="s">
        <v>1348</v>
      </c>
      <c r="X334" s="202"/>
      <c r="Y334" s="202"/>
      <c r="Z334" s="202"/>
      <c r="AA334" s="202"/>
      <c r="AB334" s="202"/>
    </row>
    <row r="335" customHeight="1" spans="1:28">
      <c r="A335" s="207"/>
      <c r="B335" s="174" t="str">
        <f t="shared" si="10"/>
        <v>Z20230413-000049-芝麻-工程部-管理-部门-20230401-0</v>
      </c>
      <c r="C335" s="202"/>
      <c r="D335" s="175" t="s">
        <v>389</v>
      </c>
      <c r="E335" s="202"/>
      <c r="F335" s="202"/>
      <c r="G335" s="202"/>
      <c r="H335" s="176" t="str">
        <f>IF(D335="","",_xlfn.XLOOKUP(D335,设置!B:B,设置!C:C))</f>
        <v>一般</v>
      </c>
      <c r="I335" s="181" t="str">
        <f t="shared" si="11"/>
        <v>芝麻-工程部</v>
      </c>
      <c r="J335" s="181" t="str">
        <f>IF($P335="","",_xlfn.XLOOKUP($P335,设置!$G:$G,设置!H:H))</f>
        <v>管理</v>
      </c>
      <c r="K335" s="181" t="str">
        <f>IF($P335="","",_xlfn.XLOOKUP($P335,设置!$G:$G,设置!I:I))</f>
        <v>部门</v>
      </c>
      <c r="L335" s="91"/>
      <c r="M335" s="91"/>
      <c r="N335" s="83" t="s">
        <v>380</v>
      </c>
      <c r="O335" s="91" t="s">
        <v>1297</v>
      </c>
      <c r="P335" s="156" t="s">
        <v>1298</v>
      </c>
      <c r="Q335" s="111" t="s">
        <v>451</v>
      </c>
      <c r="R335" s="204">
        <v>45017</v>
      </c>
      <c r="S335" s="111" t="s">
        <v>1321</v>
      </c>
      <c r="T335" s="92">
        <v>0</v>
      </c>
      <c r="U335" s="205">
        <v>45017</v>
      </c>
      <c r="V335" s="205">
        <v>45382</v>
      </c>
      <c r="W335" s="111" t="s">
        <v>1349</v>
      </c>
      <c r="X335" s="202"/>
      <c r="Y335" s="202"/>
      <c r="Z335" s="202"/>
      <c r="AA335" s="202"/>
      <c r="AB335" s="202"/>
    </row>
    <row r="336" customHeight="1" spans="1:28">
      <c r="A336" s="207"/>
      <c r="B336" s="174" t="str">
        <f t="shared" si="10"/>
        <v>Z20230413-000051-芝麻-财务部-管理-部门-20230401-0</v>
      </c>
      <c r="C336" s="202"/>
      <c r="D336" s="175" t="s">
        <v>389</v>
      </c>
      <c r="E336" s="202"/>
      <c r="F336" s="202"/>
      <c r="G336" s="202"/>
      <c r="H336" s="176" t="str">
        <f>IF(D336="","",_xlfn.XLOOKUP(D336,设置!B:B,设置!C:C))</f>
        <v>一般</v>
      </c>
      <c r="I336" s="181" t="str">
        <f t="shared" si="11"/>
        <v>芝麻-财务部</v>
      </c>
      <c r="J336" s="181" t="str">
        <f>IF($P336="","",_xlfn.XLOOKUP($P336,设置!$G:$G,设置!H:H))</f>
        <v>管理</v>
      </c>
      <c r="K336" s="181" t="str">
        <f>IF($P336="","",_xlfn.XLOOKUP($P336,设置!$G:$G,设置!I:I))</f>
        <v>部门</v>
      </c>
      <c r="L336" s="91"/>
      <c r="M336" s="91"/>
      <c r="N336" s="83" t="s">
        <v>290</v>
      </c>
      <c r="O336" s="91" t="s">
        <v>1297</v>
      </c>
      <c r="P336" s="156" t="s">
        <v>1298</v>
      </c>
      <c r="Q336" s="111" t="s">
        <v>341</v>
      </c>
      <c r="R336" s="204">
        <v>45017</v>
      </c>
      <c r="S336" s="111" t="s">
        <v>1325</v>
      </c>
      <c r="T336" s="92">
        <v>0</v>
      </c>
      <c r="U336" s="205">
        <v>45017</v>
      </c>
      <c r="V336" s="205">
        <v>45382</v>
      </c>
      <c r="W336" s="111" t="s">
        <v>1350</v>
      </c>
      <c r="X336" s="202"/>
      <c r="Y336" s="202"/>
      <c r="Z336" s="202"/>
      <c r="AA336" s="202"/>
      <c r="AB336" s="202"/>
    </row>
    <row r="337" customHeight="1" spans="1:28">
      <c r="A337" s="207"/>
      <c r="B337" s="174" t="str">
        <f t="shared" si="10"/>
        <v>Z20230413-000052-芝麻-信息部-管理-部门-20230401-0</v>
      </c>
      <c r="C337" s="202"/>
      <c r="D337" s="175" t="s">
        <v>389</v>
      </c>
      <c r="E337" s="202"/>
      <c r="F337" s="202"/>
      <c r="G337" s="202"/>
      <c r="H337" s="176" t="str">
        <f>IF(D337="","",_xlfn.XLOOKUP(D337,设置!B:B,设置!C:C))</f>
        <v>一般</v>
      </c>
      <c r="I337" s="181" t="str">
        <f t="shared" si="11"/>
        <v>芝麻-信息部</v>
      </c>
      <c r="J337" s="181" t="str">
        <f>IF($P337="","",_xlfn.XLOOKUP($P337,设置!$G:$G,设置!H:H))</f>
        <v>管理</v>
      </c>
      <c r="K337" s="181" t="str">
        <f>IF($P337="","",_xlfn.XLOOKUP($P337,设置!$G:$G,设置!I:I))</f>
        <v>部门</v>
      </c>
      <c r="L337" s="202"/>
      <c r="M337" s="202"/>
      <c r="N337" s="83" t="s">
        <v>404</v>
      </c>
      <c r="O337" s="91" t="s">
        <v>1297</v>
      </c>
      <c r="P337" s="156" t="s">
        <v>1298</v>
      </c>
      <c r="Q337" s="111" t="s">
        <v>341</v>
      </c>
      <c r="R337" s="204">
        <v>45017</v>
      </c>
      <c r="S337" s="111" t="s">
        <v>1327</v>
      </c>
      <c r="T337" s="92">
        <v>0</v>
      </c>
      <c r="U337" s="205">
        <v>45017</v>
      </c>
      <c r="V337" s="205">
        <v>45382</v>
      </c>
      <c r="W337" s="111" t="s">
        <v>1351</v>
      </c>
      <c r="X337" s="202"/>
      <c r="Y337" s="202"/>
      <c r="Z337" s="202"/>
      <c r="AA337" s="202"/>
      <c r="AB337" s="202"/>
    </row>
    <row r="338" customHeight="1" spans="1:28">
      <c r="A338" s="207"/>
      <c r="B338" s="174" t="str">
        <f t="shared" si="10"/>
        <v>Z20230413-000053-芝麻-商贸部-管理-部门-20230401-0</v>
      </c>
      <c r="C338" s="202"/>
      <c r="D338" s="175" t="s">
        <v>389</v>
      </c>
      <c r="E338" s="202"/>
      <c r="F338" s="202"/>
      <c r="G338" s="202"/>
      <c r="H338" s="176" t="str">
        <f>IF(D338="","",_xlfn.XLOOKUP(D338,设置!B:B,设置!C:C))</f>
        <v>一般</v>
      </c>
      <c r="I338" s="181" t="str">
        <f t="shared" si="11"/>
        <v>芝麻-商贸部</v>
      </c>
      <c r="J338" s="181" t="str">
        <f>IF($P338="","",_xlfn.XLOOKUP($P338,设置!$G:$G,设置!H:H))</f>
        <v>管理</v>
      </c>
      <c r="K338" s="181" t="str">
        <f>IF($P338="","",_xlfn.XLOOKUP($P338,设置!$G:$G,设置!I:I))</f>
        <v>部门</v>
      </c>
      <c r="L338" s="202"/>
      <c r="M338" s="202"/>
      <c r="N338" s="83" t="s">
        <v>394</v>
      </c>
      <c r="O338" s="91" t="s">
        <v>1297</v>
      </c>
      <c r="P338" s="156" t="s">
        <v>1298</v>
      </c>
      <c r="Q338" s="111" t="s">
        <v>341</v>
      </c>
      <c r="R338" s="204">
        <v>45017</v>
      </c>
      <c r="S338" s="111" t="s">
        <v>1329</v>
      </c>
      <c r="T338" s="92">
        <v>0</v>
      </c>
      <c r="U338" s="205">
        <v>45017</v>
      </c>
      <c r="V338" s="205">
        <v>45382</v>
      </c>
      <c r="W338" s="111" t="s">
        <v>1352</v>
      </c>
      <c r="X338" s="202"/>
      <c r="Y338" s="202"/>
      <c r="Z338" s="202"/>
      <c r="AA338" s="202"/>
      <c r="AB338" s="202"/>
    </row>
    <row r="339" customHeight="1" spans="1:28">
      <c r="A339" s="207"/>
      <c r="B339" s="174" t="str">
        <f t="shared" si="10"/>
        <v>Z20230413-000054-芝麻-综合部-管理-部门-20230401-0</v>
      </c>
      <c r="C339" s="202"/>
      <c r="D339" s="175" t="s">
        <v>389</v>
      </c>
      <c r="E339" s="202"/>
      <c r="F339" s="202"/>
      <c r="G339" s="202"/>
      <c r="H339" s="176" t="str">
        <f>IF(D339="","",_xlfn.XLOOKUP(D339,设置!B:B,设置!C:C))</f>
        <v>一般</v>
      </c>
      <c r="I339" s="181" t="str">
        <f t="shared" si="11"/>
        <v>芝麻-综合部</v>
      </c>
      <c r="J339" s="181" t="str">
        <f>IF($P339="","",_xlfn.XLOOKUP($P339,设置!$G:$G,设置!H:H))</f>
        <v>管理</v>
      </c>
      <c r="K339" s="181" t="str">
        <f>IF($P339="","",_xlfn.XLOOKUP($P339,设置!$G:$G,设置!I:I))</f>
        <v>部门</v>
      </c>
      <c r="L339" s="202"/>
      <c r="M339" s="202"/>
      <c r="N339" s="83" t="s">
        <v>413</v>
      </c>
      <c r="O339" s="91" t="s">
        <v>1297</v>
      </c>
      <c r="P339" s="156" t="s">
        <v>1298</v>
      </c>
      <c r="Q339" s="111" t="s">
        <v>321</v>
      </c>
      <c r="R339" s="204">
        <v>45017</v>
      </c>
      <c r="S339" s="111" t="s">
        <v>1331</v>
      </c>
      <c r="T339" s="92">
        <v>0</v>
      </c>
      <c r="U339" s="205">
        <v>45017</v>
      </c>
      <c r="V339" s="205">
        <v>45382</v>
      </c>
      <c r="W339" s="111" t="s">
        <v>1353</v>
      </c>
      <c r="X339" s="202"/>
      <c r="Y339" s="202"/>
      <c r="Z339" s="202"/>
      <c r="AA339" s="202"/>
      <c r="AB339" s="202"/>
    </row>
    <row r="340" customHeight="1" spans="1:28">
      <c r="A340" s="207"/>
      <c r="B340" s="174" t="str">
        <f t="shared" si="10"/>
        <v>Z20230413-000055-芝麻-客服部-管理-部门-20230401-0</v>
      </c>
      <c r="C340" s="202"/>
      <c r="D340" s="175" t="s">
        <v>389</v>
      </c>
      <c r="E340" s="202"/>
      <c r="F340" s="202"/>
      <c r="G340" s="202"/>
      <c r="H340" s="176" t="str">
        <f>IF(D340="","",_xlfn.XLOOKUP(D340,设置!B:B,设置!C:C))</f>
        <v>一般</v>
      </c>
      <c r="I340" s="181" t="str">
        <f t="shared" si="11"/>
        <v>芝麻-客服部</v>
      </c>
      <c r="J340" s="181" t="str">
        <f>IF($P340="","",_xlfn.XLOOKUP($P340,设置!$G:$G,设置!H:H))</f>
        <v>管理</v>
      </c>
      <c r="K340" s="181" t="str">
        <f>IF($P340="","",_xlfn.XLOOKUP($P340,设置!$G:$G,设置!I:I))</f>
        <v>部门</v>
      </c>
      <c r="L340" s="202"/>
      <c r="M340" s="202"/>
      <c r="N340" s="83" t="s">
        <v>338</v>
      </c>
      <c r="O340" s="91" t="s">
        <v>1297</v>
      </c>
      <c r="P340" s="156" t="s">
        <v>1298</v>
      </c>
      <c r="Q340" s="111" t="s">
        <v>420</v>
      </c>
      <c r="R340" s="204">
        <v>45017</v>
      </c>
      <c r="S340" s="111" t="s">
        <v>1333</v>
      </c>
      <c r="T340" s="92">
        <v>0</v>
      </c>
      <c r="U340" s="205">
        <v>45017</v>
      </c>
      <c r="V340" s="205">
        <v>45382</v>
      </c>
      <c r="W340" s="111" t="s">
        <v>1354</v>
      </c>
      <c r="X340" s="202"/>
      <c r="Y340" s="202"/>
      <c r="Z340" s="202"/>
      <c r="AA340" s="202"/>
      <c r="AB340" s="202"/>
    </row>
    <row r="341" customHeight="1" spans="1:28">
      <c r="A341" s="207"/>
      <c r="B341" s="174" t="str">
        <f t="shared" si="10"/>
        <v>Z20230413-000065-沐海-运维部-管理-部门-20230401-0</v>
      </c>
      <c r="C341" s="202"/>
      <c r="D341" s="175" t="s">
        <v>409</v>
      </c>
      <c r="E341" s="202"/>
      <c r="F341" s="202"/>
      <c r="G341" s="202"/>
      <c r="H341" s="176" t="str">
        <f>IF(D341="","",_xlfn.XLOOKUP(D341,设置!B:B,设置!C:C))</f>
        <v>小规模</v>
      </c>
      <c r="I341" s="181" t="str">
        <f t="shared" si="11"/>
        <v>沐海-运维部</v>
      </c>
      <c r="J341" s="181" t="str">
        <f>IF($P341="","",_xlfn.XLOOKUP($P341,设置!$G:$G,设置!H:H))</f>
        <v>管理</v>
      </c>
      <c r="K341" s="181" t="str">
        <f>IF($P341="","",_xlfn.XLOOKUP($P341,设置!$G:$G,设置!I:I))</f>
        <v>部门</v>
      </c>
      <c r="L341" s="202"/>
      <c r="M341" s="202"/>
      <c r="N341" s="83" t="s">
        <v>361</v>
      </c>
      <c r="O341" s="91" t="s">
        <v>1297</v>
      </c>
      <c r="P341" s="156" t="s">
        <v>1298</v>
      </c>
      <c r="Q341" s="111" t="s">
        <v>334</v>
      </c>
      <c r="R341" s="204">
        <v>45017</v>
      </c>
      <c r="S341" s="111" t="s">
        <v>1317</v>
      </c>
      <c r="T341" s="92">
        <v>0</v>
      </c>
      <c r="U341" s="205">
        <v>45017</v>
      </c>
      <c r="V341" s="205">
        <v>45382</v>
      </c>
      <c r="W341" s="111" t="s">
        <v>1355</v>
      </c>
      <c r="X341" s="202"/>
      <c r="Y341" s="202"/>
      <c r="Z341" s="202"/>
      <c r="AA341" s="202"/>
      <c r="AB341" s="202"/>
    </row>
    <row r="342" customHeight="1" spans="1:28">
      <c r="A342" s="207"/>
      <c r="B342" s="174" t="str">
        <f t="shared" si="10"/>
        <v>Z20230413-000066-沐海-销售部-管理-部门-20230401-0</v>
      </c>
      <c r="C342" s="202"/>
      <c r="D342" s="175" t="s">
        <v>409</v>
      </c>
      <c r="E342" s="202"/>
      <c r="F342" s="202"/>
      <c r="G342" s="202"/>
      <c r="H342" s="176" t="str">
        <f>IF(D342="","",_xlfn.XLOOKUP(D342,设置!B:B,设置!C:C))</f>
        <v>小规模</v>
      </c>
      <c r="I342" s="181" t="str">
        <f t="shared" si="11"/>
        <v>沐海-销售部</v>
      </c>
      <c r="J342" s="181" t="str">
        <f>IF($P342="","",_xlfn.XLOOKUP($P342,设置!$G:$G,设置!H:H))</f>
        <v>管理</v>
      </c>
      <c r="K342" s="181" t="str">
        <f>IF($P342="","",_xlfn.XLOOKUP($P342,设置!$G:$G,设置!I:I))</f>
        <v>部门</v>
      </c>
      <c r="L342" s="202"/>
      <c r="M342" s="202"/>
      <c r="N342" s="83" t="s">
        <v>313</v>
      </c>
      <c r="O342" s="91" t="s">
        <v>1297</v>
      </c>
      <c r="P342" s="156" t="s">
        <v>1298</v>
      </c>
      <c r="Q342" s="111" t="s">
        <v>451</v>
      </c>
      <c r="R342" s="204">
        <v>45017</v>
      </c>
      <c r="S342" s="111" t="s">
        <v>1319</v>
      </c>
      <c r="T342" s="92">
        <v>0</v>
      </c>
      <c r="U342" s="205">
        <v>45017</v>
      </c>
      <c r="V342" s="205">
        <v>45382</v>
      </c>
      <c r="W342" s="111" t="s">
        <v>1356</v>
      </c>
      <c r="X342" s="202"/>
      <c r="Y342" s="202"/>
      <c r="Z342" s="202"/>
      <c r="AA342" s="202"/>
      <c r="AB342" s="202"/>
    </row>
    <row r="343" customHeight="1" spans="1:28">
      <c r="A343" s="207"/>
      <c r="B343" s="174" t="str">
        <f t="shared" si="10"/>
        <v>Z20230413-000068-沐海-总裁室-管理-部门-20230401-0</v>
      </c>
      <c r="C343" s="202"/>
      <c r="D343" s="175" t="s">
        <v>409</v>
      </c>
      <c r="E343" s="202"/>
      <c r="F343" s="202"/>
      <c r="G343" s="202"/>
      <c r="H343" s="176" t="str">
        <f>IF(D343="","",_xlfn.XLOOKUP(D343,设置!B:B,设置!C:C))</f>
        <v>小规模</v>
      </c>
      <c r="I343" s="181" t="str">
        <f t="shared" si="11"/>
        <v>沐海-总裁室</v>
      </c>
      <c r="J343" s="181" t="str">
        <f>IF($P343="","",_xlfn.XLOOKUP($P343,设置!$G:$G,设置!H:H))</f>
        <v>管理</v>
      </c>
      <c r="K343" s="181" t="str">
        <f>IF($P343="","",_xlfn.XLOOKUP($P343,设置!$G:$G,设置!I:I))</f>
        <v>部门</v>
      </c>
      <c r="L343" s="202"/>
      <c r="M343" s="202"/>
      <c r="N343" s="83" t="s">
        <v>429</v>
      </c>
      <c r="O343" s="91" t="s">
        <v>1297</v>
      </c>
      <c r="P343" s="156" t="s">
        <v>1298</v>
      </c>
      <c r="Q343" s="111" t="s">
        <v>341</v>
      </c>
      <c r="R343" s="204">
        <v>45017</v>
      </c>
      <c r="S343" s="111" t="s">
        <v>1323</v>
      </c>
      <c r="T343" s="92">
        <v>0</v>
      </c>
      <c r="U343" s="205">
        <v>45017</v>
      </c>
      <c r="V343" s="205">
        <v>45382</v>
      </c>
      <c r="W343" s="111" t="s">
        <v>1357</v>
      </c>
      <c r="X343" s="202"/>
      <c r="Y343" s="202"/>
      <c r="Z343" s="202"/>
      <c r="AA343" s="202"/>
      <c r="AB343" s="202"/>
    </row>
    <row r="344" customHeight="1" spans="1:28">
      <c r="A344" s="207"/>
      <c r="B344" s="174" t="str">
        <f t="shared" si="10"/>
        <v>Z20230413-000069-沐海-财务部-管理-部门-20230401-0</v>
      </c>
      <c r="C344" s="202"/>
      <c r="D344" s="175" t="s">
        <v>409</v>
      </c>
      <c r="E344" s="202"/>
      <c r="F344" s="202"/>
      <c r="G344" s="202"/>
      <c r="H344" s="176" t="str">
        <f>IF(D344="","",_xlfn.XLOOKUP(D344,设置!B:B,设置!C:C))</f>
        <v>小规模</v>
      </c>
      <c r="I344" s="181" t="str">
        <f t="shared" si="11"/>
        <v>沐海-财务部</v>
      </c>
      <c r="J344" s="181" t="str">
        <f>IF($P344="","",_xlfn.XLOOKUP($P344,设置!$G:$G,设置!H:H))</f>
        <v>管理</v>
      </c>
      <c r="K344" s="181" t="str">
        <f>IF($P344="","",_xlfn.XLOOKUP($P344,设置!$G:$G,设置!I:I))</f>
        <v>部门</v>
      </c>
      <c r="L344" s="202"/>
      <c r="M344" s="202"/>
      <c r="N344" s="83" t="s">
        <v>290</v>
      </c>
      <c r="O344" s="91" t="s">
        <v>1297</v>
      </c>
      <c r="P344" s="156" t="s">
        <v>1298</v>
      </c>
      <c r="Q344" s="111" t="s">
        <v>434</v>
      </c>
      <c r="R344" s="204">
        <v>45017</v>
      </c>
      <c r="S344" s="111" t="s">
        <v>1325</v>
      </c>
      <c r="T344" s="92">
        <v>0</v>
      </c>
      <c r="U344" s="205">
        <v>45017</v>
      </c>
      <c r="V344" s="205">
        <v>45382</v>
      </c>
      <c r="W344" s="111" t="s">
        <v>1358</v>
      </c>
      <c r="X344" s="202"/>
      <c r="Y344" s="202"/>
      <c r="Z344" s="202"/>
      <c r="AA344" s="202"/>
      <c r="AB344" s="202"/>
    </row>
    <row r="345" customHeight="1" spans="1:28">
      <c r="A345" s="207"/>
      <c r="B345" s="174" t="str">
        <f t="shared" si="10"/>
        <v>Z20230413-000071-沐海-商贸部-管理-部门-20230401-0</v>
      </c>
      <c r="C345" s="202"/>
      <c r="D345" s="175" t="s">
        <v>409</v>
      </c>
      <c r="E345" s="202"/>
      <c r="F345" s="202"/>
      <c r="G345" s="202"/>
      <c r="H345" s="176" t="str">
        <f>IF(D345="","",_xlfn.XLOOKUP(D345,设置!B:B,设置!C:C))</f>
        <v>小规模</v>
      </c>
      <c r="I345" s="181" t="str">
        <f t="shared" si="11"/>
        <v>沐海-商贸部</v>
      </c>
      <c r="J345" s="181" t="str">
        <f>IF($P345="","",_xlfn.XLOOKUP($P345,设置!$G:$G,设置!H:H))</f>
        <v>管理</v>
      </c>
      <c r="K345" s="181" t="str">
        <f>IF($P345="","",_xlfn.XLOOKUP($P345,设置!$G:$G,设置!I:I))</f>
        <v>部门</v>
      </c>
      <c r="L345" s="202"/>
      <c r="M345" s="202"/>
      <c r="N345" s="83" t="s">
        <v>394</v>
      </c>
      <c r="O345" s="91" t="s">
        <v>1297</v>
      </c>
      <c r="P345" s="156" t="s">
        <v>1298</v>
      </c>
      <c r="Q345" s="111" t="s">
        <v>341</v>
      </c>
      <c r="R345" s="204">
        <v>45017</v>
      </c>
      <c r="S345" s="111" t="s">
        <v>1329</v>
      </c>
      <c r="T345" s="92">
        <v>0</v>
      </c>
      <c r="U345" s="205">
        <v>45017</v>
      </c>
      <c r="V345" s="205">
        <v>45382</v>
      </c>
      <c r="W345" s="111" t="s">
        <v>1359</v>
      </c>
      <c r="X345" s="202"/>
      <c r="Y345" s="202"/>
      <c r="Z345" s="202"/>
      <c r="AA345" s="202"/>
      <c r="AB345" s="202"/>
    </row>
    <row r="346" customHeight="1" spans="1:28">
      <c r="A346" s="207"/>
      <c r="B346" s="174" t="str">
        <f t="shared" si="10"/>
        <v>Z20230413-000072-沐海-综合部-管理-部门-20230401-0</v>
      </c>
      <c r="C346" s="202"/>
      <c r="D346" s="175" t="s">
        <v>409</v>
      </c>
      <c r="E346" s="202"/>
      <c r="F346" s="202"/>
      <c r="G346" s="202"/>
      <c r="H346" s="176" t="str">
        <f>IF(D346="","",_xlfn.XLOOKUP(D346,设置!B:B,设置!C:C))</f>
        <v>小规模</v>
      </c>
      <c r="I346" s="181" t="str">
        <f t="shared" si="11"/>
        <v>沐海-综合部</v>
      </c>
      <c r="J346" s="181" t="str">
        <f>IF($P346="","",_xlfn.XLOOKUP($P346,设置!$G:$G,设置!H:H))</f>
        <v>管理</v>
      </c>
      <c r="K346" s="181" t="str">
        <f>IF($P346="","",_xlfn.XLOOKUP($P346,设置!$G:$G,设置!I:I))</f>
        <v>部门</v>
      </c>
      <c r="L346" s="202"/>
      <c r="M346" s="202"/>
      <c r="N346" s="83" t="s">
        <v>413</v>
      </c>
      <c r="O346" s="91" t="s">
        <v>1297</v>
      </c>
      <c r="P346" s="156" t="s">
        <v>1298</v>
      </c>
      <c r="Q346" s="111" t="s">
        <v>321</v>
      </c>
      <c r="R346" s="204">
        <v>45017</v>
      </c>
      <c r="S346" s="111" t="s">
        <v>1331</v>
      </c>
      <c r="T346" s="92">
        <v>0</v>
      </c>
      <c r="U346" s="205">
        <v>45017</v>
      </c>
      <c r="V346" s="205">
        <v>45382</v>
      </c>
      <c r="W346" s="111" t="s">
        <v>1360</v>
      </c>
      <c r="X346" s="202"/>
      <c r="Y346" s="202"/>
      <c r="Z346" s="202"/>
      <c r="AA346" s="202"/>
      <c r="AB346" s="202"/>
    </row>
    <row r="347" customHeight="1" spans="1:28">
      <c r="A347" s="207"/>
      <c r="B347" s="174" t="str">
        <f t="shared" si="10"/>
        <v>Z20230413-000073-沐海-客服部-管理-部门-20230401-0</v>
      </c>
      <c r="C347" s="202"/>
      <c r="D347" s="175" t="s">
        <v>409</v>
      </c>
      <c r="E347" s="202"/>
      <c r="F347" s="202"/>
      <c r="G347" s="202"/>
      <c r="H347" s="176" t="str">
        <f>IF(D347="","",_xlfn.XLOOKUP(D347,设置!B:B,设置!C:C))</f>
        <v>小规模</v>
      </c>
      <c r="I347" s="181" t="str">
        <f t="shared" si="11"/>
        <v>沐海-客服部</v>
      </c>
      <c r="J347" s="181" t="str">
        <f>IF($P347="","",_xlfn.XLOOKUP($P347,设置!$G:$G,设置!H:H))</f>
        <v>管理</v>
      </c>
      <c r="K347" s="181" t="str">
        <f>IF($P347="","",_xlfn.XLOOKUP($P347,设置!$G:$G,设置!I:I))</f>
        <v>部门</v>
      </c>
      <c r="L347" s="202"/>
      <c r="M347" s="202"/>
      <c r="N347" s="83" t="s">
        <v>338</v>
      </c>
      <c r="O347" s="91" t="s">
        <v>1297</v>
      </c>
      <c r="P347" s="156" t="s">
        <v>1298</v>
      </c>
      <c r="Q347" s="111" t="s">
        <v>420</v>
      </c>
      <c r="R347" s="204">
        <v>45017</v>
      </c>
      <c r="S347" s="111" t="s">
        <v>1333</v>
      </c>
      <c r="T347" s="92">
        <v>0</v>
      </c>
      <c r="U347" s="205">
        <v>45017</v>
      </c>
      <c r="V347" s="205">
        <v>45382</v>
      </c>
      <c r="W347" s="111" t="s">
        <v>1361</v>
      </c>
      <c r="X347" s="202"/>
      <c r="Y347" s="202"/>
      <c r="Z347" s="202"/>
      <c r="AA347" s="202"/>
      <c r="AB347" s="202"/>
    </row>
    <row r="348" customHeight="1" spans="1:28">
      <c r="A348" s="207"/>
      <c r="B348" s="174" t="str">
        <f t="shared" si="10"/>
        <v>Z20230413-000074-峻林-运维部-管理-部门-20230401-0</v>
      </c>
      <c r="C348" s="202"/>
      <c r="D348" s="175" t="s">
        <v>418</v>
      </c>
      <c r="E348" s="202"/>
      <c r="F348" s="202"/>
      <c r="G348" s="202"/>
      <c r="H348" s="176" t="str">
        <f>IF(D348="","",_xlfn.XLOOKUP(D348,设置!B:B,设置!C:C))</f>
        <v>小规模</v>
      </c>
      <c r="I348" s="181" t="str">
        <f t="shared" si="11"/>
        <v>峻林-运维部</v>
      </c>
      <c r="J348" s="181" t="str">
        <f>IF($P348="","",_xlfn.XLOOKUP($P348,设置!$G:$G,设置!H:H))</f>
        <v>管理</v>
      </c>
      <c r="K348" s="181" t="str">
        <f>IF($P348="","",_xlfn.XLOOKUP($P348,设置!$G:$G,设置!I:I))</f>
        <v>部门</v>
      </c>
      <c r="L348" s="202"/>
      <c r="M348" s="202"/>
      <c r="N348" s="83" t="s">
        <v>361</v>
      </c>
      <c r="O348" s="91" t="s">
        <v>1297</v>
      </c>
      <c r="P348" s="156" t="s">
        <v>1298</v>
      </c>
      <c r="Q348" s="111" t="s">
        <v>334</v>
      </c>
      <c r="R348" s="204">
        <v>45017</v>
      </c>
      <c r="S348" s="111" t="s">
        <v>1317</v>
      </c>
      <c r="T348" s="92">
        <v>0</v>
      </c>
      <c r="U348" s="205">
        <v>45017</v>
      </c>
      <c r="V348" s="205">
        <v>45382</v>
      </c>
      <c r="W348" s="111" t="s">
        <v>1362</v>
      </c>
      <c r="X348" s="202"/>
      <c r="Y348" s="202"/>
      <c r="Z348" s="202"/>
      <c r="AA348" s="202"/>
      <c r="AB348" s="202"/>
    </row>
    <row r="349" customHeight="1" spans="1:28">
      <c r="A349" s="207"/>
      <c r="B349" s="174" t="str">
        <f t="shared" si="10"/>
        <v>Z20230413-000075-峻林-销售部-管理-部门-20230401-0</v>
      </c>
      <c r="C349" s="202"/>
      <c r="D349" s="175" t="s">
        <v>418</v>
      </c>
      <c r="E349" s="202"/>
      <c r="F349" s="202"/>
      <c r="G349" s="202"/>
      <c r="H349" s="176" t="str">
        <f>IF(D349="","",_xlfn.XLOOKUP(D349,设置!B:B,设置!C:C))</f>
        <v>小规模</v>
      </c>
      <c r="I349" s="181" t="str">
        <f t="shared" si="11"/>
        <v>峻林-销售部</v>
      </c>
      <c r="J349" s="181" t="str">
        <f>IF($P349="","",_xlfn.XLOOKUP($P349,设置!$G:$G,设置!H:H))</f>
        <v>管理</v>
      </c>
      <c r="K349" s="181" t="str">
        <f>IF($P349="","",_xlfn.XLOOKUP($P349,设置!$G:$G,设置!I:I))</f>
        <v>部门</v>
      </c>
      <c r="L349" s="202"/>
      <c r="M349" s="202"/>
      <c r="N349" s="91" t="s">
        <v>313</v>
      </c>
      <c r="O349" s="201" t="s">
        <v>1297</v>
      </c>
      <c r="P349" s="156" t="s">
        <v>1298</v>
      </c>
      <c r="Q349" s="208" t="s">
        <v>376</v>
      </c>
      <c r="R349" s="204">
        <v>45006</v>
      </c>
      <c r="S349" s="208" t="s">
        <v>1319</v>
      </c>
      <c r="T349" s="209">
        <v>0</v>
      </c>
      <c r="U349" s="210">
        <v>45017</v>
      </c>
      <c r="V349" s="210">
        <v>45382</v>
      </c>
      <c r="W349" s="201" t="s">
        <v>1363</v>
      </c>
      <c r="X349" s="202"/>
      <c r="Y349" s="202"/>
      <c r="Z349" s="202"/>
      <c r="AA349" s="202"/>
      <c r="AB349" s="202"/>
    </row>
    <row r="350" customHeight="1" spans="1:28">
      <c r="A350" s="207"/>
      <c r="B350" s="174" t="str">
        <f t="shared" si="10"/>
        <v>Z20230413-000076-峻林-工程部-管理-部门-20230401-0</v>
      </c>
      <c r="C350" s="202"/>
      <c r="D350" s="175" t="s">
        <v>418</v>
      </c>
      <c r="E350" s="202"/>
      <c r="F350" s="202"/>
      <c r="G350" s="202"/>
      <c r="H350" s="176" t="str">
        <f>IF(D350="","",_xlfn.XLOOKUP(D350,设置!B:B,设置!C:C))</f>
        <v>小规模</v>
      </c>
      <c r="I350" s="181" t="str">
        <f t="shared" si="11"/>
        <v>峻林-工程部</v>
      </c>
      <c r="J350" s="181" t="str">
        <f>IF($P350="","",_xlfn.XLOOKUP($P350,设置!$G:$G,设置!H:H))</f>
        <v>管理</v>
      </c>
      <c r="K350" s="181" t="str">
        <f>IF($P350="","",_xlfn.XLOOKUP($P350,设置!$G:$G,设置!I:I))</f>
        <v>部门</v>
      </c>
      <c r="L350" s="202"/>
      <c r="M350" s="202"/>
      <c r="N350" s="91" t="s">
        <v>380</v>
      </c>
      <c r="O350" s="201" t="s">
        <v>1297</v>
      </c>
      <c r="P350" s="156" t="s">
        <v>1298</v>
      </c>
      <c r="Q350" s="208" t="s">
        <v>376</v>
      </c>
      <c r="R350" s="204">
        <v>45006</v>
      </c>
      <c r="S350" s="208" t="s">
        <v>1321</v>
      </c>
      <c r="T350" s="209">
        <v>0</v>
      </c>
      <c r="U350" s="210">
        <v>45017</v>
      </c>
      <c r="V350" s="210">
        <v>45382</v>
      </c>
      <c r="W350" s="201" t="s">
        <v>1364</v>
      </c>
      <c r="X350" s="202"/>
      <c r="Y350" s="202"/>
      <c r="Z350" s="202"/>
      <c r="AA350" s="202"/>
      <c r="AB350" s="202"/>
    </row>
    <row r="351" customHeight="1" spans="1:28">
      <c r="A351" s="207"/>
      <c r="B351" s="174" t="str">
        <f t="shared" si="10"/>
        <v>Z20230413-000078-峻林-财务部-管理-部门-20230401-0</v>
      </c>
      <c r="C351" s="202"/>
      <c r="D351" s="175" t="s">
        <v>418</v>
      </c>
      <c r="E351" s="202"/>
      <c r="F351" s="202"/>
      <c r="G351" s="202"/>
      <c r="H351" s="176" t="str">
        <f>IF(D351="","",_xlfn.XLOOKUP(D351,设置!B:B,设置!C:C))</f>
        <v>小规模</v>
      </c>
      <c r="I351" s="181" t="str">
        <f t="shared" si="11"/>
        <v>峻林-财务部</v>
      </c>
      <c r="J351" s="181" t="str">
        <f>IF($P351="","",_xlfn.XLOOKUP($P351,设置!$G:$G,设置!H:H))</f>
        <v>管理</v>
      </c>
      <c r="K351" s="181" t="str">
        <f>IF($P351="","",_xlfn.XLOOKUP($P351,设置!$G:$G,设置!I:I))</f>
        <v>部门</v>
      </c>
      <c r="L351" s="202"/>
      <c r="M351" s="202"/>
      <c r="N351" s="91" t="s">
        <v>290</v>
      </c>
      <c r="O351" s="201" t="s">
        <v>1297</v>
      </c>
      <c r="P351" s="156" t="s">
        <v>1298</v>
      </c>
      <c r="Q351" s="208" t="s">
        <v>334</v>
      </c>
      <c r="R351" s="204">
        <v>44986</v>
      </c>
      <c r="S351" s="208" t="s">
        <v>1325</v>
      </c>
      <c r="T351" s="209">
        <v>0</v>
      </c>
      <c r="U351" s="211">
        <v>45017</v>
      </c>
      <c r="V351" s="210">
        <v>45382</v>
      </c>
      <c r="W351" s="201" t="s">
        <v>1365</v>
      </c>
      <c r="X351" s="202"/>
      <c r="Y351" s="202"/>
      <c r="Z351" s="202"/>
      <c r="AA351" s="202"/>
      <c r="AB351" s="202"/>
    </row>
    <row r="352" customHeight="1" spans="1:28">
      <c r="A352" s="207"/>
      <c r="B352" s="174" t="str">
        <f t="shared" si="10"/>
        <v>Z20230413-000080-峻林-商贸部-管理-部门-20230401-0</v>
      </c>
      <c r="C352" s="202"/>
      <c r="D352" s="175" t="s">
        <v>418</v>
      </c>
      <c r="E352" s="202"/>
      <c r="F352" s="202"/>
      <c r="G352" s="202"/>
      <c r="H352" s="176" t="str">
        <f>IF(D352="","",_xlfn.XLOOKUP(D352,设置!B:B,设置!C:C))</f>
        <v>小规模</v>
      </c>
      <c r="I352" s="181" t="str">
        <f t="shared" si="11"/>
        <v>峻林-商贸部</v>
      </c>
      <c r="J352" s="181" t="str">
        <f>IF($P352="","",_xlfn.XLOOKUP($P352,设置!$G:$G,设置!H:H))</f>
        <v>管理</v>
      </c>
      <c r="K352" s="181" t="str">
        <f>IF($P352="","",_xlfn.XLOOKUP($P352,设置!$G:$G,设置!I:I))</f>
        <v>部门</v>
      </c>
      <c r="L352" s="202"/>
      <c r="M352" s="202"/>
      <c r="N352" s="91" t="s">
        <v>394</v>
      </c>
      <c r="O352" s="201" t="s">
        <v>1297</v>
      </c>
      <c r="P352" s="156" t="s">
        <v>1298</v>
      </c>
      <c r="Q352" s="208" t="s">
        <v>358</v>
      </c>
      <c r="R352" s="204">
        <v>45013</v>
      </c>
      <c r="S352" s="212" t="s">
        <v>1329</v>
      </c>
      <c r="T352" s="209">
        <v>0</v>
      </c>
      <c r="U352" s="210">
        <v>45017</v>
      </c>
      <c r="V352" s="210">
        <v>45382</v>
      </c>
      <c r="W352" s="201" t="s">
        <v>1366</v>
      </c>
      <c r="X352" s="202"/>
      <c r="Y352" s="202"/>
      <c r="Z352" s="202"/>
      <c r="AA352" s="202"/>
      <c r="AB352" s="202"/>
    </row>
    <row r="353" customHeight="1" spans="1:28">
      <c r="A353" s="207"/>
      <c r="B353" s="174" t="str">
        <f t="shared" si="10"/>
        <v>Z20230413-000081-峻林-综合部-管理-部门-20230401-0</v>
      </c>
      <c r="C353" s="202"/>
      <c r="D353" s="175" t="s">
        <v>418</v>
      </c>
      <c r="E353" s="202"/>
      <c r="F353" s="202"/>
      <c r="G353" s="202"/>
      <c r="H353" s="176" t="str">
        <f>IF(D353="","",_xlfn.XLOOKUP(D353,设置!B:B,设置!C:C))</f>
        <v>小规模</v>
      </c>
      <c r="I353" s="181" t="str">
        <f t="shared" si="11"/>
        <v>峻林-综合部</v>
      </c>
      <c r="J353" s="181" t="str">
        <f>IF($P353="","",_xlfn.XLOOKUP($P353,设置!$G:$G,设置!H:H))</f>
        <v>管理</v>
      </c>
      <c r="K353" s="181" t="str">
        <f>IF($P353="","",_xlfn.XLOOKUP($P353,设置!$G:$G,设置!I:I))</f>
        <v>部门</v>
      </c>
      <c r="L353" s="202"/>
      <c r="M353" s="202"/>
      <c r="N353" s="91" t="s">
        <v>413</v>
      </c>
      <c r="O353" s="201" t="s">
        <v>1297</v>
      </c>
      <c r="P353" s="156" t="s">
        <v>1298</v>
      </c>
      <c r="Q353" s="208" t="s">
        <v>358</v>
      </c>
      <c r="R353" s="204">
        <v>44991</v>
      </c>
      <c r="S353" s="212" t="s">
        <v>1331</v>
      </c>
      <c r="T353" s="209">
        <v>0</v>
      </c>
      <c r="U353" s="210">
        <v>45017</v>
      </c>
      <c r="V353" s="210">
        <v>45382</v>
      </c>
      <c r="W353" s="213" t="s">
        <v>1367</v>
      </c>
      <c r="X353" s="202"/>
      <c r="Y353" s="202"/>
      <c r="Z353" s="202"/>
      <c r="AA353" s="202"/>
      <c r="AB353" s="202"/>
    </row>
    <row r="354" customHeight="1" spans="1:28">
      <c r="A354" s="207"/>
      <c r="B354" s="174" t="str">
        <f t="shared" si="10"/>
        <v>Z20230413-000082-峻林-客服部-管理-部门-20230401-0</v>
      </c>
      <c r="C354" s="202"/>
      <c r="D354" s="175" t="s">
        <v>418</v>
      </c>
      <c r="E354" s="202"/>
      <c r="F354" s="202"/>
      <c r="G354" s="202"/>
      <c r="H354" s="176" t="str">
        <f>IF(D354="","",_xlfn.XLOOKUP(D354,设置!B:B,设置!C:C))</f>
        <v>小规模</v>
      </c>
      <c r="I354" s="181" t="str">
        <f t="shared" si="11"/>
        <v>峻林-客服部</v>
      </c>
      <c r="J354" s="181" t="str">
        <f>IF($P354="","",_xlfn.XLOOKUP($P354,设置!$G:$G,设置!H:H))</f>
        <v>管理</v>
      </c>
      <c r="K354" s="181" t="str">
        <f>IF($P354="","",_xlfn.XLOOKUP($P354,设置!$G:$G,设置!I:I))</f>
        <v>部门</v>
      </c>
      <c r="L354" s="202"/>
      <c r="M354" s="202"/>
      <c r="N354" s="91" t="s">
        <v>338</v>
      </c>
      <c r="O354" s="201" t="s">
        <v>1297</v>
      </c>
      <c r="P354" s="156" t="s">
        <v>1298</v>
      </c>
      <c r="Q354" s="214" t="s">
        <v>334</v>
      </c>
      <c r="R354" s="204">
        <v>45029</v>
      </c>
      <c r="S354" s="208" t="s">
        <v>1333</v>
      </c>
      <c r="T354" s="209">
        <v>0</v>
      </c>
      <c r="U354" s="211">
        <v>45017</v>
      </c>
      <c r="V354" s="210">
        <v>45382</v>
      </c>
      <c r="W354" s="201" t="s">
        <v>1368</v>
      </c>
      <c r="X354" s="202"/>
      <c r="Y354" s="202"/>
      <c r="Z354" s="202"/>
      <c r="AA354" s="202"/>
      <c r="AB354" s="202"/>
    </row>
    <row r="355" customHeight="1" spans="1:28">
      <c r="A355" s="207"/>
      <c r="B355" s="174" t="str">
        <f t="shared" si="10"/>
        <v>P20220623-000609-能环-兴安嘉业-EMC-节能运营-20220623-8400</v>
      </c>
      <c r="C355" s="202"/>
      <c r="D355" s="202" t="s">
        <v>220</v>
      </c>
      <c r="E355" s="202"/>
      <c r="F355" s="202"/>
      <c r="G355" s="202"/>
      <c r="H355" s="176" t="str">
        <f>IF(D355="","",_xlfn.XLOOKUP(D355,设置!B:B,设置!C:C))</f>
        <v>一般</v>
      </c>
      <c r="I355" s="181" t="str">
        <f t="shared" si="11"/>
        <v>能环-兴安嘉业</v>
      </c>
      <c r="J355" s="181" t="str">
        <f>IF($P355="","",_xlfn.XLOOKUP($P355,设置!$G:$G,设置!H:H))</f>
        <v>EMC</v>
      </c>
      <c r="K355" s="181" t="str">
        <f>IF($P355="","",_xlfn.XLOOKUP($P355,设置!$G:$G,设置!I:I))</f>
        <v>节能运营</v>
      </c>
      <c r="L355" s="202"/>
      <c r="M355" s="202"/>
      <c r="N355" s="91" t="s">
        <v>1287</v>
      </c>
      <c r="O355" s="201" t="s">
        <v>531</v>
      </c>
      <c r="P355" s="156" t="s">
        <v>532</v>
      </c>
      <c r="Q355" s="214"/>
      <c r="R355" s="204"/>
      <c r="S355" s="208" t="s">
        <v>1369</v>
      </c>
      <c r="T355" s="209">
        <v>8400</v>
      </c>
      <c r="U355" s="210">
        <v>44735</v>
      </c>
      <c r="V355" s="210">
        <v>45100</v>
      </c>
      <c r="W355" s="202" t="s">
        <v>1370</v>
      </c>
      <c r="X355" s="202"/>
      <c r="Y355" s="202"/>
      <c r="Z355" s="202"/>
      <c r="AA355" s="202"/>
      <c r="AB355" s="202"/>
    </row>
    <row r="356" customHeight="1" spans="1:28">
      <c r="A356" s="207"/>
      <c r="B356" s="174" t="str">
        <f t="shared" si="10"/>
        <v>P20230130-000831-能环-深圳万物-望京万科时代-运维-维修-20230101-500</v>
      </c>
      <c r="C356" s="202"/>
      <c r="D356" s="202" t="s">
        <v>220</v>
      </c>
      <c r="E356" s="202"/>
      <c r="F356" s="202"/>
      <c r="G356" s="202"/>
      <c r="H356" s="176" t="str">
        <f>IF(D356="","",_xlfn.XLOOKUP(D356,设置!B:B,设置!C:C))</f>
        <v>一般</v>
      </c>
      <c r="I356" s="181" t="str">
        <f t="shared" si="11"/>
        <v>能环-深圳万物-望京万科时代</v>
      </c>
      <c r="J356" s="181" t="str">
        <f>IF($P356="","",_xlfn.XLOOKUP($P356,设置!$G:$G,设置!H:H))</f>
        <v>运维</v>
      </c>
      <c r="K356" s="181" t="str">
        <f>IF($P356="","",_xlfn.XLOOKUP($P356,设置!$G:$G,设置!I:I))</f>
        <v>维修</v>
      </c>
      <c r="L356" s="202"/>
      <c r="M356" s="202"/>
      <c r="N356" s="202" t="s">
        <v>1371</v>
      </c>
      <c r="O356" s="202" t="s">
        <v>975</v>
      </c>
      <c r="P356" s="156" t="s">
        <v>543</v>
      </c>
      <c r="Q356" s="202"/>
      <c r="R356" s="215"/>
      <c r="S356" s="202" t="s">
        <v>1372</v>
      </c>
      <c r="T356" s="216">
        <v>500</v>
      </c>
      <c r="U356" s="217">
        <v>44927</v>
      </c>
      <c r="V356" s="217">
        <v>44957</v>
      </c>
      <c r="W356" s="202" t="s">
        <v>1373</v>
      </c>
      <c r="X356" s="202"/>
      <c r="Y356" s="202"/>
      <c r="Z356" s="202"/>
      <c r="AA356" s="202"/>
      <c r="AB356" s="202"/>
    </row>
    <row r="357" customHeight="1" spans="1:28">
      <c r="A357" s="207"/>
      <c r="B357" s="174" t="str">
        <f t="shared" si="10"/>
        <v>P20230306-000876-能环-华联-公益西桥店-运维-保养-20230401-40625</v>
      </c>
      <c r="C357" s="202"/>
      <c r="D357" s="202" t="s">
        <v>220</v>
      </c>
      <c r="E357" s="202"/>
      <c r="F357" s="202"/>
      <c r="G357" s="202"/>
      <c r="H357" s="176" t="str">
        <f>IF(D357="","",_xlfn.XLOOKUP(D357,设置!B:B,设置!C:C))</f>
        <v>一般</v>
      </c>
      <c r="I357" s="181" t="str">
        <f t="shared" si="11"/>
        <v>能环-华联-公益西桥店</v>
      </c>
      <c r="J357" s="181" t="str">
        <f>IF($P357="","",_xlfn.XLOOKUP($P357,设置!$G:$G,设置!H:H))</f>
        <v>运维</v>
      </c>
      <c r="K357" s="181" t="str">
        <f>IF($P357="","",_xlfn.XLOOKUP($P357,设置!$G:$G,设置!I:I))</f>
        <v>保养</v>
      </c>
      <c r="L357" s="202"/>
      <c r="M357" s="202"/>
      <c r="N357" s="202" t="s">
        <v>622</v>
      </c>
      <c r="O357" s="202" t="s">
        <v>526</v>
      </c>
      <c r="P357" s="156" t="s">
        <v>527</v>
      </c>
      <c r="Q357" s="202"/>
      <c r="R357" s="215"/>
      <c r="S357" s="202" t="s">
        <v>1374</v>
      </c>
      <c r="T357" s="216">
        <v>40625</v>
      </c>
      <c r="U357" s="217">
        <v>45017</v>
      </c>
      <c r="V357" s="217">
        <v>45382</v>
      </c>
      <c r="W357" s="202" t="s">
        <v>1375</v>
      </c>
      <c r="X357" s="202"/>
      <c r="Y357" s="202"/>
      <c r="Z357" s="202"/>
      <c r="AA357" s="202"/>
      <c r="AB357" s="202"/>
    </row>
    <row r="358" customHeight="1" spans="1:28">
      <c r="A358" s="207"/>
      <c r="B358" s="174" t="str">
        <f t="shared" si="10"/>
        <v>P20230323-000904-能环-深圳万物-万科望京时代中心-运维-零售-20230328-2000</v>
      </c>
      <c r="C358" s="202"/>
      <c r="D358" s="202" t="s">
        <v>220</v>
      </c>
      <c r="E358" s="202"/>
      <c r="F358" s="202"/>
      <c r="G358" s="202"/>
      <c r="H358" s="176" t="str">
        <f>IF(D358="","",_xlfn.XLOOKUP(D358,设置!B:B,设置!C:C))</f>
        <v>一般</v>
      </c>
      <c r="I358" s="181" t="str">
        <f t="shared" si="11"/>
        <v>能环-深圳万物-万科望京时代中心</v>
      </c>
      <c r="J358" s="181" t="str">
        <f>IF($P358="","",_xlfn.XLOOKUP($P358,设置!$G:$G,设置!H:H))</f>
        <v>运维</v>
      </c>
      <c r="K358" s="181" t="str">
        <f>IF($P358="","",_xlfn.XLOOKUP($P358,设置!$G:$G,设置!I:I))</f>
        <v>零售</v>
      </c>
      <c r="L358" s="202"/>
      <c r="M358" s="202"/>
      <c r="N358" s="202" t="s">
        <v>1145</v>
      </c>
      <c r="O358" s="202" t="s">
        <v>690</v>
      </c>
      <c r="P358" s="156" t="s">
        <v>539</v>
      </c>
      <c r="Q358" s="202"/>
      <c r="R358" s="215"/>
      <c r="S358" s="202" t="s">
        <v>1376</v>
      </c>
      <c r="T358" s="216">
        <v>2000</v>
      </c>
      <c r="U358" s="217">
        <v>45013</v>
      </c>
      <c r="V358" s="217">
        <v>45013</v>
      </c>
      <c r="W358" s="202" t="s">
        <v>1377</v>
      </c>
      <c r="X358" s="202"/>
      <c r="Y358" s="202"/>
      <c r="Z358" s="202"/>
      <c r="AA358" s="202"/>
      <c r="AB358" s="202"/>
    </row>
    <row r="359" customHeight="1" spans="1:28">
      <c r="A359" s="207"/>
      <c r="B359" s="174" t="str">
        <f t="shared" si="10"/>
        <v>P20230327-000912-能环-韩太汽车-运维-零售-20230327-850</v>
      </c>
      <c r="C359" s="202"/>
      <c r="D359" s="202" t="s">
        <v>220</v>
      </c>
      <c r="E359" s="202"/>
      <c r="F359" s="202"/>
      <c r="G359" s="202"/>
      <c r="H359" s="176" t="str">
        <f>IF(D359="","",_xlfn.XLOOKUP(D359,设置!B:B,设置!C:C))</f>
        <v>一般</v>
      </c>
      <c r="I359" s="181" t="str">
        <f t="shared" si="11"/>
        <v>能环-韩太汽车</v>
      </c>
      <c r="J359" s="181" t="str">
        <f>IF($P359="","",_xlfn.XLOOKUP($P359,设置!$G:$G,设置!H:H))</f>
        <v>运维</v>
      </c>
      <c r="K359" s="181" t="str">
        <f>IF($P359="","",_xlfn.XLOOKUP($P359,设置!$G:$G,设置!I:I))</f>
        <v>零售</v>
      </c>
      <c r="L359" s="202"/>
      <c r="M359" s="202"/>
      <c r="N359" s="202" t="s">
        <v>618</v>
      </c>
      <c r="O359" s="202" t="s">
        <v>531</v>
      </c>
      <c r="P359" s="156" t="s">
        <v>539</v>
      </c>
      <c r="Q359" s="202" t="s">
        <v>358</v>
      </c>
      <c r="R359" s="215">
        <v>45012</v>
      </c>
      <c r="S359" s="202" t="s">
        <v>1378</v>
      </c>
      <c r="T359" s="216">
        <v>850</v>
      </c>
      <c r="U359" s="217">
        <v>45012</v>
      </c>
      <c r="V359" s="217">
        <v>45377</v>
      </c>
      <c r="W359" s="202" t="s">
        <v>1379</v>
      </c>
      <c r="X359" s="202"/>
      <c r="Y359" s="202"/>
      <c r="Z359" s="202"/>
      <c r="AA359" s="202"/>
      <c r="AB359" s="202"/>
    </row>
    <row r="360" customHeight="1" spans="1:28">
      <c r="A360" s="207"/>
      <c r="B360" s="174" t="str">
        <f t="shared" si="10"/>
        <v>P20230328-000913-能环-北京北青华宁-运维-保养-20230401-50000</v>
      </c>
      <c r="C360" s="202"/>
      <c r="D360" s="202" t="s">
        <v>220</v>
      </c>
      <c r="E360" s="202"/>
      <c r="F360" s="202"/>
      <c r="G360" s="202"/>
      <c r="H360" s="176" t="str">
        <f>IF(D360="","",_xlfn.XLOOKUP(D360,设置!B:B,设置!C:C))</f>
        <v>一般</v>
      </c>
      <c r="I360" s="181" t="str">
        <f t="shared" si="11"/>
        <v>能环-北京北青华宁</v>
      </c>
      <c r="J360" s="181" t="str">
        <f>IF($P360="","",_xlfn.XLOOKUP($P360,设置!$G:$G,设置!H:H))</f>
        <v>运维</v>
      </c>
      <c r="K360" s="181" t="str">
        <f>IF($P360="","",_xlfn.XLOOKUP($P360,设置!$G:$G,设置!I:I))</f>
        <v>保养</v>
      </c>
      <c r="L360" s="202"/>
      <c r="M360" s="202"/>
      <c r="N360" s="202" t="s">
        <v>1380</v>
      </c>
      <c r="O360" s="202" t="s">
        <v>531</v>
      </c>
      <c r="P360" s="156" t="s">
        <v>527</v>
      </c>
      <c r="Q360" s="202" t="s">
        <v>358</v>
      </c>
      <c r="R360" s="215">
        <v>45013</v>
      </c>
      <c r="S360" s="202" t="s">
        <v>1381</v>
      </c>
      <c r="T360" s="216">
        <v>50000</v>
      </c>
      <c r="U360" s="217">
        <v>45017</v>
      </c>
      <c r="V360" s="217">
        <v>45382</v>
      </c>
      <c r="W360" s="202" t="s">
        <v>1382</v>
      </c>
      <c r="X360" s="202"/>
      <c r="Y360" s="202"/>
      <c r="Z360" s="202"/>
      <c r="AA360" s="202"/>
      <c r="AB360" s="202"/>
    </row>
    <row r="361" customHeight="1" spans="1:28">
      <c r="A361" s="207"/>
      <c r="B361" s="174" t="str">
        <f t="shared" si="10"/>
        <v>P20230330-000916-能环-华电-盈坤世纪-运维-保养-20230330-0</v>
      </c>
      <c r="C361" s="202"/>
      <c r="D361" s="202" t="s">
        <v>220</v>
      </c>
      <c r="E361" s="202"/>
      <c r="F361" s="202"/>
      <c r="G361" s="202"/>
      <c r="H361" s="176" t="str">
        <f>IF(D361="","",_xlfn.XLOOKUP(D361,设置!B:B,设置!C:C))</f>
        <v>一般</v>
      </c>
      <c r="I361" s="181" t="str">
        <f t="shared" si="11"/>
        <v>能环-华电-盈坤世纪</v>
      </c>
      <c r="J361" s="181" t="str">
        <f>IF($P361="","",_xlfn.XLOOKUP($P361,设置!$G:$G,设置!H:H))</f>
        <v>运维</v>
      </c>
      <c r="K361" s="181" t="str">
        <f>IF($P361="","",_xlfn.XLOOKUP($P361,设置!$G:$G,设置!I:I))</f>
        <v>保养</v>
      </c>
      <c r="L361" s="202"/>
      <c r="M361" s="202"/>
      <c r="N361" s="202" t="s">
        <v>1383</v>
      </c>
      <c r="O361" s="202" t="s">
        <v>526</v>
      </c>
      <c r="P361" s="156" t="s">
        <v>527</v>
      </c>
      <c r="Q361" s="202"/>
      <c r="R361" s="215"/>
      <c r="S361" s="202" t="s">
        <v>1384</v>
      </c>
      <c r="T361" s="216">
        <v>0</v>
      </c>
      <c r="U361" s="217">
        <v>45015</v>
      </c>
      <c r="V361" s="217">
        <v>45380</v>
      </c>
      <c r="W361" s="202" t="s">
        <v>1385</v>
      </c>
      <c r="X361" s="202"/>
      <c r="Y361" s="202"/>
      <c r="Z361" s="202"/>
      <c r="AA361" s="202"/>
      <c r="AB361" s="202"/>
    </row>
    <row r="362" customHeight="1" spans="1:28">
      <c r="A362" s="207"/>
      <c r="B362" s="174" t="str">
        <f t="shared" si="10"/>
        <v>P20230404-000919-能环-荣宝斋-运维-保养-20230401-207000</v>
      </c>
      <c r="C362" s="202"/>
      <c r="D362" s="202" t="s">
        <v>220</v>
      </c>
      <c r="E362" s="202"/>
      <c r="F362" s="202"/>
      <c r="G362" s="202"/>
      <c r="H362" s="176" t="str">
        <f>IF(D362="","",_xlfn.XLOOKUP(D362,设置!B:B,设置!C:C))</f>
        <v>一般</v>
      </c>
      <c r="I362" s="181" t="str">
        <f t="shared" si="11"/>
        <v>能环-荣宝斋</v>
      </c>
      <c r="J362" s="181" t="str">
        <f>IF($P362="","",_xlfn.XLOOKUP($P362,设置!$G:$G,设置!H:H))</f>
        <v>运维</v>
      </c>
      <c r="K362" s="181" t="str">
        <f>IF($P362="","",_xlfn.XLOOKUP($P362,设置!$G:$G,设置!I:I))</f>
        <v>保养</v>
      </c>
      <c r="L362" s="202"/>
      <c r="M362" s="202"/>
      <c r="N362" s="202" t="s">
        <v>573</v>
      </c>
      <c r="O362" s="202" t="s">
        <v>526</v>
      </c>
      <c r="P362" s="156" t="s">
        <v>527</v>
      </c>
      <c r="Q362" s="202"/>
      <c r="R362" s="215"/>
      <c r="S362" s="202" t="s">
        <v>1386</v>
      </c>
      <c r="T362" s="216">
        <v>207000</v>
      </c>
      <c r="U362" s="217">
        <v>45017</v>
      </c>
      <c r="V362" s="217">
        <v>45382</v>
      </c>
      <c r="W362" s="202" t="s">
        <v>1387</v>
      </c>
      <c r="X362" s="202"/>
      <c r="Y362" s="202"/>
      <c r="Z362" s="202"/>
      <c r="AA362" s="202"/>
      <c r="AB362" s="202"/>
    </row>
    <row r="363" customHeight="1" spans="1:28">
      <c r="A363" s="207"/>
      <c r="B363" s="174" t="str">
        <f t="shared" si="10"/>
        <v>P20230411-000928-荣辉-将台酒店-运维-保养-20230420-9000</v>
      </c>
      <c r="C363" s="202"/>
      <c r="D363" s="202" t="s">
        <v>374</v>
      </c>
      <c r="E363" s="202"/>
      <c r="F363" s="202"/>
      <c r="G363" s="202"/>
      <c r="H363" s="176" t="str">
        <f>IF(D363="","",_xlfn.XLOOKUP(D363,设置!B:B,设置!C:C))</f>
        <v>小规模</v>
      </c>
      <c r="I363" s="181" t="str">
        <f t="shared" si="11"/>
        <v>荣辉-将台酒店</v>
      </c>
      <c r="J363" s="181" t="str">
        <f>IF($P363="","",_xlfn.XLOOKUP($P363,设置!$G:$G,设置!H:H))</f>
        <v>运维</v>
      </c>
      <c r="K363" s="181" t="str">
        <f>IF($P363="","",_xlfn.XLOOKUP($P363,设置!$G:$G,设置!I:I))</f>
        <v>保养</v>
      </c>
      <c r="L363" s="202"/>
      <c r="M363" s="202"/>
      <c r="N363" s="202" t="s">
        <v>549</v>
      </c>
      <c r="O363" s="202" t="s">
        <v>531</v>
      </c>
      <c r="P363" s="156" t="s">
        <v>527</v>
      </c>
      <c r="Q363" s="202"/>
      <c r="R363" s="215"/>
      <c r="S363" s="202" t="s">
        <v>1388</v>
      </c>
      <c r="T363" s="216">
        <v>9000</v>
      </c>
      <c r="U363" s="217">
        <v>45036</v>
      </c>
      <c r="V363" s="217">
        <v>45401</v>
      </c>
      <c r="W363" s="202" t="s">
        <v>1389</v>
      </c>
      <c r="X363" s="202"/>
      <c r="Y363" s="202"/>
      <c r="Z363" s="202"/>
      <c r="AA363" s="202"/>
      <c r="AB363" s="202"/>
    </row>
    <row r="364" customHeight="1" spans="1:28">
      <c r="A364" s="207"/>
      <c r="B364" s="174" t="str">
        <f t="shared" si="10"/>
        <v>P20230413-000935-能环-松下制冷-中坤广场-工程-安装-20210120-461681.67</v>
      </c>
      <c r="C364" s="202"/>
      <c r="D364" s="202" t="s">
        <v>220</v>
      </c>
      <c r="E364" s="202"/>
      <c r="F364" s="202"/>
      <c r="G364" s="202"/>
      <c r="H364" s="176" t="str">
        <f>IF(D364="","",_xlfn.XLOOKUP(D364,设置!B:B,设置!C:C))</f>
        <v>一般</v>
      </c>
      <c r="I364" s="181" t="str">
        <f t="shared" si="11"/>
        <v>能环-松下制冷-中坤广场</v>
      </c>
      <c r="J364" s="181" t="str">
        <f>IF($P364="","",_xlfn.XLOOKUP($P364,设置!$G:$G,设置!H:H))</f>
        <v>工程</v>
      </c>
      <c r="K364" s="181" t="str">
        <f>IF($P364="","",_xlfn.XLOOKUP($P364,设置!$G:$G,设置!I:I))</f>
        <v>安装</v>
      </c>
      <c r="L364" s="202"/>
      <c r="M364" s="202"/>
      <c r="N364" s="202" t="s">
        <v>834</v>
      </c>
      <c r="O364" s="202" t="s">
        <v>531</v>
      </c>
      <c r="P364" s="156" t="s">
        <v>659</v>
      </c>
      <c r="Q364" s="202"/>
      <c r="R364" s="215"/>
      <c r="S364" s="202" t="s">
        <v>1390</v>
      </c>
      <c r="T364" s="216">
        <v>461681.67</v>
      </c>
      <c r="U364" s="217">
        <v>44216</v>
      </c>
      <c r="V364" s="217">
        <v>44445</v>
      </c>
      <c r="W364" s="202" t="s">
        <v>1391</v>
      </c>
      <c r="X364" s="202"/>
      <c r="Y364" s="202"/>
      <c r="Z364" s="202"/>
      <c r="AA364" s="202"/>
      <c r="AB364" s="202"/>
    </row>
    <row r="365" customHeight="1" spans="1:28">
      <c r="A365" s="207"/>
      <c r="B365" s="174" t="str">
        <f t="shared" si="10"/>
        <v>P20230413-000936-能环-松下制冷-中坤广场-工程-安装-20210120-56569.88</v>
      </c>
      <c r="C365" s="202"/>
      <c r="D365" s="202" t="s">
        <v>220</v>
      </c>
      <c r="E365" s="202"/>
      <c r="F365" s="202"/>
      <c r="G365" s="202"/>
      <c r="H365" s="176" t="str">
        <f>IF(D365="","",_xlfn.XLOOKUP(D365,设置!B:B,设置!C:C))</f>
        <v>一般</v>
      </c>
      <c r="I365" s="181" t="str">
        <f t="shared" si="11"/>
        <v>能环-松下制冷-中坤广场</v>
      </c>
      <c r="J365" s="181" t="str">
        <f>IF($P365="","",_xlfn.XLOOKUP($P365,设置!$G:$G,设置!H:H))</f>
        <v>工程</v>
      </c>
      <c r="K365" s="181" t="str">
        <f>IF($P365="","",_xlfn.XLOOKUP($P365,设置!$G:$G,设置!I:I))</f>
        <v>安装</v>
      </c>
      <c r="L365" s="202"/>
      <c r="M365" s="202"/>
      <c r="N365" s="202" t="s">
        <v>834</v>
      </c>
      <c r="O365" s="202" t="s">
        <v>531</v>
      </c>
      <c r="P365" s="156" t="s">
        <v>659</v>
      </c>
      <c r="Q365" s="202"/>
      <c r="R365" s="215"/>
      <c r="S365" s="202" t="s">
        <v>1285</v>
      </c>
      <c r="T365" s="216">
        <v>56569.88</v>
      </c>
      <c r="U365" s="217">
        <v>44216</v>
      </c>
      <c r="V365" s="217">
        <v>44469</v>
      </c>
      <c r="W365" s="202" t="s">
        <v>1392</v>
      </c>
      <c r="X365" s="202"/>
      <c r="Y365" s="202"/>
      <c r="Z365" s="202"/>
      <c r="AA365" s="202"/>
      <c r="AB365" s="202"/>
    </row>
    <row r="366" customHeight="1" spans="1:28">
      <c r="A366" s="207"/>
      <c r="B366" s="174" t="str">
        <f t="shared" si="10"/>
        <v>P20230413-000937-能环-海特光电-运维-保养-20230424-17000</v>
      </c>
      <c r="C366" s="202"/>
      <c r="D366" s="202" t="s">
        <v>220</v>
      </c>
      <c r="E366" s="202"/>
      <c r="F366" s="202"/>
      <c r="G366" s="202"/>
      <c r="H366" s="176" t="str">
        <f>IF(D366="","",_xlfn.XLOOKUP(D366,设置!B:B,设置!C:C))</f>
        <v>一般</v>
      </c>
      <c r="I366" s="181" t="str">
        <f t="shared" si="11"/>
        <v>能环-海特光电</v>
      </c>
      <c r="J366" s="181" t="str">
        <f>IF($P366="","",_xlfn.XLOOKUP($P366,设置!$G:$G,设置!H:H))</f>
        <v>运维</v>
      </c>
      <c r="K366" s="181" t="str">
        <f>IF($P366="","",_xlfn.XLOOKUP($P366,设置!$G:$G,设置!I:I))</f>
        <v>保养</v>
      </c>
      <c r="L366" s="202"/>
      <c r="M366" s="202"/>
      <c r="N366" s="202" t="s">
        <v>570</v>
      </c>
      <c r="O366" s="202" t="s">
        <v>526</v>
      </c>
      <c r="P366" s="156" t="s">
        <v>527</v>
      </c>
      <c r="Q366" s="202"/>
      <c r="R366" s="215"/>
      <c r="S366" s="202" t="s">
        <v>1393</v>
      </c>
      <c r="T366" s="216">
        <v>17000</v>
      </c>
      <c r="U366" s="217">
        <v>45040</v>
      </c>
      <c r="V366" s="217">
        <v>45405</v>
      </c>
      <c r="W366" s="202" t="s">
        <v>1394</v>
      </c>
      <c r="X366" s="202"/>
      <c r="Y366" s="202"/>
      <c r="Z366" s="202"/>
      <c r="AA366" s="202"/>
      <c r="AB366" s="202"/>
    </row>
    <row r="367" customHeight="1" spans="1:28">
      <c r="A367" s="207"/>
      <c r="B367" s="174" t="str">
        <f t="shared" si="10"/>
        <v>P20230417-000943-能环-煤制甲醇合成车间B区-运维-保养-20230417-0</v>
      </c>
      <c r="C367" s="202"/>
      <c r="D367" s="202" t="s">
        <v>220</v>
      </c>
      <c r="E367" s="202"/>
      <c r="F367" s="202"/>
      <c r="G367" s="202"/>
      <c r="H367" s="176" t="str">
        <f>IF(D367="","",_xlfn.XLOOKUP(D367,设置!B:B,设置!C:C))</f>
        <v>一般</v>
      </c>
      <c r="I367" s="181" t="str">
        <f t="shared" si="11"/>
        <v>能环-煤制甲醇合成车间B区</v>
      </c>
      <c r="J367" s="181" t="str">
        <f>IF($P367="","",_xlfn.XLOOKUP($P367,设置!$G:$G,设置!H:H))</f>
        <v>运维</v>
      </c>
      <c r="K367" s="181" t="str">
        <f>IF($P367="","",_xlfn.XLOOKUP($P367,设置!$G:$G,设置!I:I))</f>
        <v>保养</v>
      </c>
      <c r="L367" s="202"/>
      <c r="M367" s="202"/>
      <c r="N367" s="202" t="s">
        <v>1395</v>
      </c>
      <c r="O367" s="202" t="s">
        <v>531</v>
      </c>
      <c r="P367" s="156" t="s">
        <v>527</v>
      </c>
      <c r="Q367" s="202"/>
      <c r="R367" s="215"/>
      <c r="S367" s="202" t="s">
        <v>1396</v>
      </c>
      <c r="T367" s="216">
        <v>0</v>
      </c>
      <c r="U367" s="217">
        <v>45033</v>
      </c>
      <c r="V367" s="217">
        <v>45398</v>
      </c>
      <c r="W367" s="202" t="s">
        <v>1397</v>
      </c>
      <c r="X367" s="202"/>
      <c r="Y367" s="202"/>
      <c r="Z367" s="202"/>
      <c r="AA367" s="202"/>
      <c r="AB367" s="202"/>
    </row>
    <row r="368" customHeight="1" spans="1:28">
      <c r="A368" s="207"/>
      <c r="B368" s="174" t="str">
        <f t="shared" si="10"/>
        <v>P20230421-000947-能环-以岭北京商务公司-运维-保养-20230421-0</v>
      </c>
      <c r="C368" s="202"/>
      <c r="D368" s="202" t="s">
        <v>220</v>
      </c>
      <c r="E368" s="202"/>
      <c r="F368" s="202"/>
      <c r="G368" s="202"/>
      <c r="H368" s="176" t="str">
        <f>IF(D368="","",_xlfn.XLOOKUP(D368,设置!B:B,设置!C:C))</f>
        <v>一般</v>
      </c>
      <c r="I368" s="181" t="str">
        <f t="shared" si="11"/>
        <v>能环-以岭北京商务公司</v>
      </c>
      <c r="J368" s="181" t="str">
        <f>IF($P368="","",_xlfn.XLOOKUP($P368,设置!$G:$G,设置!H:H))</f>
        <v>运维</v>
      </c>
      <c r="K368" s="181" t="str">
        <f>IF($P368="","",_xlfn.XLOOKUP($P368,设置!$G:$G,设置!I:I))</f>
        <v>保养</v>
      </c>
      <c r="L368" s="202"/>
      <c r="M368" s="202"/>
      <c r="N368" s="202" t="s">
        <v>1398</v>
      </c>
      <c r="O368" s="202" t="s">
        <v>553</v>
      </c>
      <c r="P368" s="156" t="s">
        <v>527</v>
      </c>
      <c r="Q368" s="202"/>
      <c r="R368" s="215"/>
      <c r="S368" s="202" t="s">
        <v>1399</v>
      </c>
      <c r="T368" s="216">
        <v>0</v>
      </c>
      <c r="U368" s="217">
        <v>45037</v>
      </c>
      <c r="V368" s="217">
        <v>45402</v>
      </c>
      <c r="W368" s="202" t="s">
        <v>1400</v>
      </c>
      <c r="X368" s="202"/>
      <c r="Y368" s="202"/>
      <c r="Z368" s="202"/>
      <c r="AA368" s="202"/>
      <c r="AB368" s="202"/>
    </row>
    <row r="369" customHeight="1" spans="1:28">
      <c r="A369" s="207"/>
      <c r="B369" s="174" t="str">
        <f t="shared" si="10"/>
        <v>P20230423-000949-能环-鑫杭盛+西单明珠商场-运维-保养-20230423-0</v>
      </c>
      <c r="C369" s="202"/>
      <c r="D369" s="202" t="s">
        <v>220</v>
      </c>
      <c r="E369" s="202"/>
      <c r="F369" s="202"/>
      <c r="G369" s="202"/>
      <c r="H369" s="176" t="str">
        <f>IF(D369="","",_xlfn.XLOOKUP(D369,设置!B:B,设置!C:C))</f>
        <v>一般</v>
      </c>
      <c r="I369" s="181" t="str">
        <f t="shared" si="11"/>
        <v>能环-鑫杭盛+西单明珠商场</v>
      </c>
      <c r="J369" s="181" t="str">
        <f>IF($P369="","",_xlfn.XLOOKUP($P369,设置!$G:$G,设置!H:H))</f>
        <v>运维</v>
      </c>
      <c r="K369" s="181" t="str">
        <f>IF($P369="","",_xlfn.XLOOKUP($P369,设置!$G:$G,设置!I:I))</f>
        <v>保养</v>
      </c>
      <c r="L369" s="202"/>
      <c r="M369" s="202"/>
      <c r="N369" s="202" t="s">
        <v>1401</v>
      </c>
      <c r="O369" s="202" t="s">
        <v>526</v>
      </c>
      <c r="P369" s="156" t="s">
        <v>527</v>
      </c>
      <c r="Q369" s="202"/>
      <c r="R369" s="215"/>
      <c r="S369" s="202" t="s">
        <v>1402</v>
      </c>
      <c r="T369" s="216">
        <v>0</v>
      </c>
      <c r="U369" s="217">
        <v>45039</v>
      </c>
      <c r="V369" s="217">
        <v>45404</v>
      </c>
      <c r="W369" s="202" t="s">
        <v>1403</v>
      </c>
      <c r="X369" s="202"/>
      <c r="Y369" s="202"/>
      <c r="Z369" s="202"/>
      <c r="AA369" s="202"/>
      <c r="AB369" s="202"/>
    </row>
    <row r="370" customHeight="1" spans="1:28">
      <c r="A370" s="207"/>
      <c r="B370" s="174" t="str">
        <f t="shared" si="10"/>
        <v>P20230216-000847-能环-中赫工体-运维-运行-20230216-0</v>
      </c>
      <c r="C370" s="202"/>
      <c r="D370" s="202" t="s">
        <v>220</v>
      </c>
      <c r="E370" s="202"/>
      <c r="F370" s="202"/>
      <c r="G370" s="202"/>
      <c r="H370" s="176" t="str">
        <f>IF(D370="","",_xlfn.XLOOKUP(D370,设置!B:B,设置!C:C))</f>
        <v>一般</v>
      </c>
      <c r="I370" s="181" t="str">
        <f t="shared" si="11"/>
        <v>能环-中赫工体</v>
      </c>
      <c r="J370" s="181" t="str">
        <f>IF($P370="","",_xlfn.XLOOKUP($P370,设置!$G:$G,设置!H:H))</f>
        <v>运维</v>
      </c>
      <c r="K370" s="181" t="str">
        <f>IF($P370="","",_xlfn.XLOOKUP($P370,设置!$G:$G,设置!I:I))</f>
        <v>运行</v>
      </c>
      <c r="L370" s="202"/>
      <c r="M370" s="202"/>
      <c r="N370" s="202" t="s">
        <v>1404</v>
      </c>
      <c r="O370" s="202" t="s">
        <v>526</v>
      </c>
      <c r="P370" s="156" t="s">
        <v>599</v>
      </c>
      <c r="Q370" s="202"/>
      <c r="R370" s="215"/>
      <c r="S370" s="202" t="s">
        <v>1405</v>
      </c>
      <c r="T370" s="216">
        <v>0</v>
      </c>
      <c r="U370" s="217">
        <v>44973</v>
      </c>
      <c r="V370" s="217">
        <v>44985</v>
      </c>
      <c r="W370" s="202" t="s">
        <v>1406</v>
      </c>
      <c r="X370" s="202"/>
      <c r="Y370" s="202"/>
      <c r="Z370" s="202"/>
      <c r="AA370" s="202"/>
      <c r="AB370" s="202"/>
    </row>
    <row r="371" customHeight="1" spans="1:28">
      <c r="A371" s="207"/>
      <c r="B371" s="174" t="str">
        <f t="shared" si="10"/>
        <v>P20230424-000952-能环-氯碱厂电解车间-商贸-其他-20230424-0</v>
      </c>
      <c r="C371" s="202"/>
      <c r="D371" s="202" t="s">
        <v>220</v>
      </c>
      <c r="E371" s="202"/>
      <c r="F371" s="202"/>
      <c r="G371" s="202"/>
      <c r="H371" s="176" t="str">
        <f>IF(D371="","",_xlfn.XLOOKUP(D371,设置!B:B,设置!C:C))</f>
        <v>一般</v>
      </c>
      <c r="I371" s="181" t="str">
        <f t="shared" si="11"/>
        <v>能环-氯碱厂电解车间</v>
      </c>
      <c r="J371" s="181" t="str">
        <f>IF($P371="","",_xlfn.XLOOKUP($P371,设置!$G:$G,设置!H:H))</f>
        <v>商贸</v>
      </c>
      <c r="K371" s="181" t="str">
        <f>IF($P371="","",_xlfn.XLOOKUP($P371,设置!$G:$G,设置!I:I))</f>
        <v>其他</v>
      </c>
      <c r="L371" s="202"/>
      <c r="M371" s="202"/>
      <c r="N371" s="202" t="s">
        <v>1407</v>
      </c>
      <c r="O371" s="202" t="s">
        <v>526</v>
      </c>
      <c r="P371" s="156" t="s">
        <v>1408</v>
      </c>
      <c r="Q371" s="202" t="s">
        <v>308</v>
      </c>
      <c r="R371" s="215">
        <v>45040</v>
      </c>
      <c r="S371" s="202" t="s">
        <v>1409</v>
      </c>
      <c r="T371" s="216">
        <v>0</v>
      </c>
      <c r="U371" s="217">
        <v>45040</v>
      </c>
      <c r="V371" s="217">
        <v>45405</v>
      </c>
      <c r="W371" s="202" t="s">
        <v>1410</v>
      </c>
      <c r="X371" s="202"/>
      <c r="Y371" s="202"/>
      <c r="Z371" s="202"/>
      <c r="AA371" s="202"/>
      <c r="AB371" s="202"/>
    </row>
    <row r="372" customHeight="1" spans="1:28">
      <c r="A372" s="207"/>
      <c r="B372" s="174" t="str">
        <f t="shared" si="10"/>
        <v>P20220610-000442-能环-承德白楼宾馆-运维-零售-20200401-134950</v>
      </c>
      <c r="C372" s="202"/>
      <c r="D372" s="202" t="s">
        <v>220</v>
      </c>
      <c r="E372" s="202"/>
      <c r="F372" s="202"/>
      <c r="G372" s="202"/>
      <c r="H372" s="176" t="str">
        <f>IF(D372="","",_xlfn.XLOOKUP(D372,设置!B:B,设置!C:C))</f>
        <v>一般</v>
      </c>
      <c r="I372" s="181" t="str">
        <f t="shared" si="11"/>
        <v>能环-承德白楼宾馆</v>
      </c>
      <c r="J372" s="181" t="str">
        <f>IF($P372="","",_xlfn.XLOOKUP($P372,设置!$G:$G,设置!H:H))</f>
        <v>运维</v>
      </c>
      <c r="K372" s="181" t="str">
        <f>IF($P372="","",_xlfn.XLOOKUP($P372,设置!$G:$G,设置!I:I))</f>
        <v>零售</v>
      </c>
      <c r="L372" s="202"/>
      <c r="M372" s="202"/>
      <c r="N372" s="202" t="s">
        <v>890</v>
      </c>
      <c r="O372" s="202" t="s">
        <v>531</v>
      </c>
      <c r="P372" s="156" t="s">
        <v>539</v>
      </c>
      <c r="Q372" s="202" t="s">
        <v>1411</v>
      </c>
      <c r="R372" s="215">
        <v>45017</v>
      </c>
      <c r="S372" s="202" t="s">
        <v>1412</v>
      </c>
      <c r="T372" s="216">
        <v>134950</v>
      </c>
      <c r="U372" s="217">
        <v>43922</v>
      </c>
      <c r="V372" s="217">
        <v>44286</v>
      </c>
      <c r="W372" s="218" t="s">
        <v>1413</v>
      </c>
      <c r="X372" s="202"/>
      <c r="Y372" s="202"/>
      <c r="Z372" s="202"/>
      <c r="AA372" s="202"/>
      <c r="AB372" s="202"/>
    </row>
    <row r="373" customHeight="1" spans="1:28">
      <c r="A373" s="207"/>
      <c r="B373" s="174" t="str">
        <f t="shared" si="10"/>
        <v>Z20230413-000083-冷暖-总裁室-管理-部门-20230401-0</v>
      </c>
      <c r="C373" s="202"/>
      <c r="D373" s="202" t="s">
        <v>356</v>
      </c>
      <c r="E373" s="202"/>
      <c r="F373" s="202"/>
      <c r="G373" s="202"/>
      <c r="H373" s="176" t="str">
        <f>IF(D373="","",_xlfn.XLOOKUP(D373,设置!B:B,设置!C:C))</f>
        <v>小规模</v>
      </c>
      <c r="I373" s="181" t="str">
        <f t="shared" si="11"/>
        <v>冷暖-总裁室</v>
      </c>
      <c r="J373" s="181" t="str">
        <f>IF($P373="","",_xlfn.XLOOKUP($P373,设置!$G:$G,设置!H:H))</f>
        <v>管理</v>
      </c>
      <c r="K373" s="181" t="str">
        <f>IF($P373="","",_xlfn.XLOOKUP($P373,设置!$G:$G,设置!I:I))</f>
        <v>部门</v>
      </c>
      <c r="L373" s="202"/>
      <c r="M373" s="202"/>
      <c r="N373" s="83" t="s">
        <v>429</v>
      </c>
      <c r="O373" s="91" t="s">
        <v>1297</v>
      </c>
      <c r="P373" s="156" t="s">
        <v>1298</v>
      </c>
      <c r="Q373" s="111" t="s">
        <v>308</v>
      </c>
      <c r="R373" s="204">
        <v>45017</v>
      </c>
      <c r="S373" s="111" t="s">
        <v>1323</v>
      </c>
      <c r="T373" s="209">
        <v>0</v>
      </c>
      <c r="U373" s="217">
        <v>45017</v>
      </c>
      <c r="V373" s="210">
        <v>45382</v>
      </c>
      <c r="W373" s="218" t="s">
        <v>1414</v>
      </c>
      <c r="X373" s="202"/>
      <c r="Y373" s="202"/>
      <c r="Z373" s="202"/>
      <c r="AA373" s="202"/>
      <c r="AB373" s="202"/>
    </row>
    <row r="374" customHeight="1" spans="1:28">
      <c r="A374" s="207"/>
      <c r="B374" s="174" t="str">
        <f t="shared" si="10"/>
        <v>P20230306-000874-能环-华昌物业-成都妇女儿童中心-运维-保养-20221201-47000</v>
      </c>
      <c r="C374" s="202"/>
      <c r="D374" s="202" t="s">
        <v>220</v>
      </c>
      <c r="E374" s="202"/>
      <c r="F374" s="202"/>
      <c r="G374" s="202"/>
      <c r="H374" s="176" t="str">
        <f>IF(D374="","",_xlfn.XLOOKUP(D374,设置!B:B,设置!C:C))</f>
        <v>一般</v>
      </c>
      <c r="I374" s="181" t="str">
        <f t="shared" si="11"/>
        <v>能环-华昌物业-成都妇女儿童中心</v>
      </c>
      <c r="J374" s="181" t="str">
        <f>IF($P374="","",_xlfn.XLOOKUP($P374,设置!$G:$G,设置!H:H))</f>
        <v>运维</v>
      </c>
      <c r="K374" s="181" t="str">
        <f>IF($P374="","",_xlfn.XLOOKUP($P374,设置!$G:$G,设置!I:I))</f>
        <v>保养</v>
      </c>
      <c r="L374" s="202"/>
      <c r="M374" s="202"/>
      <c r="N374" s="202" t="s">
        <v>1415</v>
      </c>
      <c r="O374" s="202" t="s">
        <v>1416</v>
      </c>
      <c r="P374" s="156" t="s">
        <v>527</v>
      </c>
      <c r="Q374" s="202" t="s">
        <v>334</v>
      </c>
      <c r="R374" s="215">
        <v>44991</v>
      </c>
      <c r="S374" s="202" t="s">
        <v>1417</v>
      </c>
      <c r="T374" s="216">
        <v>47000</v>
      </c>
      <c r="U374" s="217">
        <v>44896</v>
      </c>
      <c r="V374" s="217">
        <v>45260</v>
      </c>
      <c r="W374" s="202" t="s">
        <v>1418</v>
      </c>
      <c r="X374" s="202"/>
      <c r="Y374" s="202"/>
      <c r="Z374" s="202"/>
      <c r="AA374" s="202"/>
      <c r="AB374" s="202"/>
    </row>
    <row r="375" customHeight="1" spans="1:28">
      <c r="A375" s="207"/>
      <c r="B375" s="174" t="str">
        <f t="shared" si="10"/>
        <v>P20230504-000968-峻林-首华物业-国家体育总局训练局-运维-保养-20230504-0</v>
      </c>
      <c r="C375" s="202"/>
      <c r="D375" s="202" t="s">
        <v>418</v>
      </c>
      <c r="E375" s="202"/>
      <c r="F375" s="202"/>
      <c r="G375" s="202"/>
      <c r="H375" s="176" t="str">
        <f>IF(D375="","",_xlfn.XLOOKUP(D375,设置!B:B,设置!C:C))</f>
        <v>小规模</v>
      </c>
      <c r="I375" s="181" t="str">
        <f t="shared" si="11"/>
        <v>峻林-首华物业-国家体育总局训练局</v>
      </c>
      <c r="J375" s="181" t="str">
        <f>IF($P375="","",_xlfn.XLOOKUP($P375,设置!$G:$G,设置!H:H))</f>
        <v>运维</v>
      </c>
      <c r="K375" s="181" t="str">
        <f>IF($P375="","",_xlfn.XLOOKUP($P375,设置!$G:$G,设置!I:I))</f>
        <v>保养</v>
      </c>
      <c r="L375" s="202"/>
      <c r="M375" s="202"/>
      <c r="N375" s="202" t="s">
        <v>1203</v>
      </c>
      <c r="O375" s="202" t="s">
        <v>526</v>
      </c>
      <c r="P375" s="156" t="s">
        <v>527</v>
      </c>
      <c r="Q375" s="202" t="s">
        <v>358</v>
      </c>
      <c r="R375" s="215">
        <v>45050</v>
      </c>
      <c r="S375" s="202" t="s">
        <v>1419</v>
      </c>
      <c r="T375" s="216">
        <v>0</v>
      </c>
      <c r="U375" s="217">
        <v>45050</v>
      </c>
      <c r="V375" s="217">
        <v>45415</v>
      </c>
      <c r="W375" s="202" t="s">
        <v>1420</v>
      </c>
      <c r="X375" s="202"/>
      <c r="Y375" s="202"/>
      <c r="Z375" s="202"/>
      <c r="AA375" s="202"/>
      <c r="AB375" s="202"/>
    </row>
    <row r="376" customHeight="1" spans="1:28">
      <c r="A376" s="207"/>
      <c r="B376" s="174" t="str">
        <f t="shared" si="10"/>
        <v/>
      </c>
      <c r="C376" s="202"/>
      <c r="D376" s="202"/>
      <c r="E376" s="202"/>
      <c r="F376" s="202"/>
      <c r="G376" s="202"/>
      <c r="H376" s="176" t="str">
        <f>IF(D376="","",_xlfn.XLOOKUP(D376,设置!B:B,设置!C:C))</f>
        <v/>
      </c>
      <c r="I376" s="181" t="str">
        <f t="shared" si="11"/>
        <v/>
      </c>
      <c r="J376" s="181" t="str">
        <f>IF($P376="","",_xlfn.XLOOKUP($P376,设置!$G:$G,设置!H:H))</f>
        <v/>
      </c>
      <c r="K376" s="181" t="str">
        <f>IF($P376="","",_xlfn.XLOOKUP($P376,设置!$G:$G,设置!I:I))</f>
        <v/>
      </c>
      <c r="L376" s="202"/>
      <c r="M376" s="202"/>
      <c r="N376" s="202"/>
      <c r="O376" s="202"/>
      <c r="P376" s="156"/>
      <c r="Q376" s="202"/>
      <c r="R376" s="215"/>
      <c r="S376" s="202"/>
      <c r="T376" s="216"/>
      <c r="U376" s="217"/>
      <c r="V376" s="217"/>
      <c r="W376" s="202"/>
      <c r="X376" s="202"/>
      <c r="Y376" s="202"/>
      <c r="Z376" s="202"/>
      <c r="AA376" s="202"/>
      <c r="AB376" s="202"/>
    </row>
    <row r="377" customHeight="1" spans="1:28">
      <c r="A377" s="207"/>
      <c r="B377" s="174" t="str">
        <f t="shared" si="10"/>
        <v/>
      </c>
      <c r="C377" s="202"/>
      <c r="D377" s="202"/>
      <c r="E377" s="202"/>
      <c r="F377" s="202"/>
      <c r="G377" s="202"/>
      <c r="H377" s="176" t="str">
        <f>IF(D377="","",_xlfn.XLOOKUP(D377,设置!B:B,设置!C:C))</f>
        <v/>
      </c>
      <c r="I377" s="181" t="str">
        <f t="shared" si="11"/>
        <v/>
      </c>
      <c r="J377" s="181" t="str">
        <f>IF($P377="","",_xlfn.XLOOKUP($P377,设置!$G:$G,设置!H:H))</f>
        <v/>
      </c>
      <c r="K377" s="181" t="str">
        <f>IF($P377="","",_xlfn.XLOOKUP($P377,设置!$G:$G,设置!I:I))</f>
        <v/>
      </c>
      <c r="L377" s="202"/>
      <c r="M377" s="202"/>
      <c r="N377" s="202"/>
      <c r="O377" s="202"/>
      <c r="P377" s="156"/>
      <c r="Q377" s="202"/>
      <c r="R377" s="215"/>
      <c r="S377" s="202"/>
      <c r="T377" s="216"/>
      <c r="U377" s="217"/>
      <c r="V377" s="217"/>
      <c r="W377" s="202"/>
      <c r="X377" s="202"/>
      <c r="Y377" s="202"/>
      <c r="Z377" s="202"/>
      <c r="AA377" s="202"/>
      <c r="AB377" s="202"/>
    </row>
    <row r="378" customHeight="1" spans="1:28">
      <c r="A378" s="207"/>
      <c r="B378" s="174" t="str">
        <f t="shared" si="10"/>
        <v/>
      </c>
      <c r="C378" s="202"/>
      <c r="D378" s="202"/>
      <c r="E378" s="202"/>
      <c r="F378" s="202"/>
      <c r="G378" s="202"/>
      <c r="H378" s="176" t="str">
        <f>IF(D378="","",_xlfn.XLOOKUP(D378,设置!B:B,设置!C:C))</f>
        <v/>
      </c>
      <c r="I378" s="181" t="str">
        <f t="shared" si="11"/>
        <v/>
      </c>
      <c r="J378" s="181" t="str">
        <f>IF($P378="","",_xlfn.XLOOKUP($P378,设置!$G:$G,设置!H:H))</f>
        <v/>
      </c>
      <c r="K378" s="181" t="str">
        <f>IF($P378="","",_xlfn.XLOOKUP($P378,设置!$G:$G,设置!I:I))</f>
        <v/>
      </c>
      <c r="L378" s="202"/>
      <c r="M378" s="202"/>
      <c r="N378" s="202"/>
      <c r="O378" s="202"/>
      <c r="P378" s="156"/>
      <c r="Q378" s="202"/>
      <c r="R378" s="215"/>
      <c r="S378" s="202"/>
      <c r="T378" s="216"/>
      <c r="U378" s="217"/>
      <c r="V378" s="217"/>
      <c r="W378" s="202"/>
      <c r="X378" s="202"/>
      <c r="Y378" s="202"/>
      <c r="Z378" s="202"/>
      <c r="AA378" s="202"/>
      <c r="AB378" s="202"/>
    </row>
    <row r="379" customHeight="1" spans="1:28">
      <c r="A379" s="207"/>
      <c r="B379" s="174" t="str">
        <f t="shared" si="10"/>
        <v/>
      </c>
      <c r="C379" s="202"/>
      <c r="D379" s="202"/>
      <c r="E379" s="202"/>
      <c r="F379" s="202"/>
      <c r="G379" s="202"/>
      <c r="H379" s="176" t="str">
        <f>IF(D379="","",_xlfn.XLOOKUP(D379,设置!B:B,设置!C:C))</f>
        <v/>
      </c>
      <c r="I379" s="181" t="str">
        <f t="shared" si="11"/>
        <v/>
      </c>
      <c r="J379" s="181" t="str">
        <f>IF($P379="","",_xlfn.XLOOKUP($P379,设置!$G:$G,设置!H:H))</f>
        <v/>
      </c>
      <c r="K379" s="181" t="str">
        <f>IF($P379="","",_xlfn.XLOOKUP($P379,设置!$G:$G,设置!I:I))</f>
        <v/>
      </c>
      <c r="L379" s="202"/>
      <c r="M379" s="202"/>
      <c r="N379" s="202"/>
      <c r="O379" s="202"/>
      <c r="P379" s="156"/>
      <c r="Q379" s="202"/>
      <c r="R379" s="215"/>
      <c r="S379" s="202"/>
      <c r="T379" s="216"/>
      <c r="U379" s="217"/>
      <c r="V379" s="217"/>
      <c r="W379" s="202"/>
      <c r="X379" s="202"/>
      <c r="Y379" s="202"/>
      <c r="Z379" s="202"/>
      <c r="AA379" s="202"/>
      <c r="AB379" s="202"/>
    </row>
    <row r="380" customHeight="1" spans="1:28">
      <c r="A380" s="207"/>
      <c r="B380" s="174" t="str">
        <f t="shared" si="10"/>
        <v/>
      </c>
      <c r="C380" s="202"/>
      <c r="D380" s="202"/>
      <c r="E380" s="202"/>
      <c r="F380" s="202"/>
      <c r="G380" s="202"/>
      <c r="H380" s="176" t="str">
        <f>IF(D380="","",_xlfn.XLOOKUP(D380,设置!B:B,设置!C:C))</f>
        <v/>
      </c>
      <c r="I380" s="181" t="str">
        <f t="shared" si="11"/>
        <v/>
      </c>
      <c r="J380" s="181" t="str">
        <f>IF($P380="","",_xlfn.XLOOKUP($P380,设置!$G:$G,设置!H:H))</f>
        <v/>
      </c>
      <c r="K380" s="181" t="str">
        <f>IF($P380="","",_xlfn.XLOOKUP($P380,设置!$G:$G,设置!I:I))</f>
        <v/>
      </c>
      <c r="L380" s="202"/>
      <c r="M380" s="202"/>
      <c r="N380" s="202"/>
      <c r="O380" s="202"/>
      <c r="P380" s="156"/>
      <c r="Q380" s="202"/>
      <c r="R380" s="215"/>
      <c r="S380" s="202"/>
      <c r="T380" s="216"/>
      <c r="U380" s="217"/>
      <c r="V380" s="217"/>
      <c r="W380" s="202"/>
      <c r="X380" s="202"/>
      <c r="Y380" s="202"/>
      <c r="Z380" s="202"/>
      <c r="AA380" s="202"/>
      <c r="AB380" s="202"/>
    </row>
    <row r="381" customHeight="1" spans="1:28">
      <c r="A381" s="207"/>
      <c r="B381" s="174" t="str">
        <f t="shared" si="10"/>
        <v/>
      </c>
      <c r="C381" s="202"/>
      <c r="D381" s="202"/>
      <c r="E381" s="202"/>
      <c r="F381" s="202"/>
      <c r="G381" s="202"/>
      <c r="H381" s="176" t="str">
        <f>IF(D381="","",_xlfn.XLOOKUP(D381,设置!B:B,设置!C:C))</f>
        <v/>
      </c>
      <c r="I381" s="181" t="str">
        <f t="shared" si="11"/>
        <v/>
      </c>
      <c r="J381" s="181" t="str">
        <f>IF($P381="","",_xlfn.XLOOKUP($P381,设置!$G:$G,设置!H:H))</f>
        <v/>
      </c>
      <c r="K381" s="181" t="str">
        <f>IF($P381="","",_xlfn.XLOOKUP($P381,设置!$G:$G,设置!I:I))</f>
        <v/>
      </c>
      <c r="L381" s="202"/>
      <c r="M381" s="202"/>
      <c r="N381" s="202"/>
      <c r="O381" s="202"/>
      <c r="P381" s="156"/>
      <c r="Q381" s="202"/>
      <c r="R381" s="215"/>
      <c r="S381" s="202"/>
      <c r="T381" s="216"/>
      <c r="U381" s="217"/>
      <c r="V381" s="217"/>
      <c r="W381" s="202"/>
      <c r="X381" s="202"/>
      <c r="Y381" s="202"/>
      <c r="Z381" s="202"/>
      <c r="AA381" s="202"/>
      <c r="AB381" s="202"/>
    </row>
    <row r="382" customHeight="1" spans="1:28">
      <c r="A382" s="207"/>
      <c r="B382" s="174" t="str">
        <f t="shared" si="10"/>
        <v/>
      </c>
      <c r="C382" s="202"/>
      <c r="D382" s="202"/>
      <c r="E382" s="202"/>
      <c r="F382" s="202"/>
      <c r="G382" s="202"/>
      <c r="H382" s="176" t="str">
        <f>IF(D382="","",_xlfn.XLOOKUP(D382,设置!B:B,设置!C:C))</f>
        <v/>
      </c>
      <c r="I382" s="181" t="str">
        <f t="shared" si="11"/>
        <v/>
      </c>
      <c r="J382" s="181" t="str">
        <f>IF($P382="","",_xlfn.XLOOKUP($P382,设置!$G:$G,设置!H:H))</f>
        <v/>
      </c>
      <c r="K382" s="181" t="str">
        <f>IF($P382="","",_xlfn.XLOOKUP($P382,设置!$G:$G,设置!I:I))</f>
        <v/>
      </c>
      <c r="L382" s="202"/>
      <c r="M382" s="202"/>
      <c r="N382" s="202"/>
      <c r="O382" s="202"/>
      <c r="P382" s="156"/>
      <c r="Q382" s="202"/>
      <c r="R382" s="215"/>
      <c r="S382" s="202"/>
      <c r="T382" s="216"/>
      <c r="U382" s="217"/>
      <c r="V382" s="217"/>
      <c r="W382" s="202"/>
      <c r="X382" s="202"/>
      <c r="Y382" s="202"/>
      <c r="Z382" s="202"/>
      <c r="AA382" s="202"/>
      <c r="AB382" s="202"/>
    </row>
    <row r="383" customHeight="1" spans="1:28">
      <c r="A383" s="207"/>
      <c r="B383" s="174" t="str">
        <f t="shared" si="10"/>
        <v/>
      </c>
      <c r="C383" s="202"/>
      <c r="D383" s="202"/>
      <c r="E383" s="202"/>
      <c r="F383" s="202"/>
      <c r="G383" s="202"/>
      <c r="H383" s="176" t="str">
        <f>IF(D383="","",_xlfn.XLOOKUP(D383,设置!B:B,设置!C:C))</f>
        <v/>
      </c>
      <c r="I383" s="181" t="str">
        <f t="shared" si="11"/>
        <v/>
      </c>
      <c r="J383" s="181" t="str">
        <f>IF($P383="","",_xlfn.XLOOKUP($P383,设置!$G:$G,设置!H:H))</f>
        <v/>
      </c>
      <c r="K383" s="181" t="str">
        <f>IF($P383="","",_xlfn.XLOOKUP($P383,设置!$G:$G,设置!I:I))</f>
        <v/>
      </c>
      <c r="L383" s="202"/>
      <c r="M383" s="202"/>
      <c r="N383" s="202"/>
      <c r="O383" s="202"/>
      <c r="P383" s="156"/>
      <c r="Q383" s="202"/>
      <c r="R383" s="215"/>
      <c r="S383" s="202"/>
      <c r="T383" s="216"/>
      <c r="U383" s="217"/>
      <c r="V383" s="217"/>
      <c r="W383" s="202"/>
      <c r="X383" s="202"/>
      <c r="Y383" s="202"/>
      <c r="Z383" s="202"/>
      <c r="AA383" s="202"/>
      <c r="AB383" s="202"/>
    </row>
    <row r="384" customHeight="1" spans="1:28">
      <c r="A384" s="207"/>
      <c r="B384" s="174" t="str">
        <f t="shared" si="10"/>
        <v/>
      </c>
      <c r="C384" s="202"/>
      <c r="D384" s="202"/>
      <c r="E384" s="202"/>
      <c r="F384" s="202"/>
      <c r="G384" s="202"/>
      <c r="H384" s="176" t="str">
        <f>IF(D384="","",_xlfn.XLOOKUP(D384,设置!B:B,设置!C:C))</f>
        <v/>
      </c>
      <c r="I384" s="181" t="str">
        <f t="shared" si="11"/>
        <v/>
      </c>
      <c r="J384" s="181" t="str">
        <f>IF($P384="","",_xlfn.XLOOKUP($P384,设置!$G:$G,设置!H:H))</f>
        <v/>
      </c>
      <c r="K384" s="181" t="str">
        <f>IF($P384="","",_xlfn.XLOOKUP($P384,设置!$G:$G,设置!I:I))</f>
        <v/>
      </c>
      <c r="L384" s="202"/>
      <c r="M384" s="202"/>
      <c r="N384" s="202"/>
      <c r="O384" s="202"/>
      <c r="P384" s="156"/>
      <c r="Q384" s="202"/>
      <c r="R384" s="215"/>
      <c r="S384" s="202"/>
      <c r="T384" s="216"/>
      <c r="U384" s="217"/>
      <c r="V384" s="217"/>
      <c r="W384" s="202"/>
      <c r="X384" s="202"/>
      <c r="Y384" s="202"/>
      <c r="Z384" s="202"/>
      <c r="AA384" s="202"/>
      <c r="AB384" s="202"/>
    </row>
    <row r="385" customHeight="1" spans="1:28">
      <c r="A385" s="207"/>
      <c r="B385" s="174" t="str">
        <f t="shared" si="10"/>
        <v/>
      </c>
      <c r="C385" s="202"/>
      <c r="D385" s="202"/>
      <c r="E385" s="202"/>
      <c r="F385" s="202"/>
      <c r="G385" s="202"/>
      <c r="H385" s="176" t="str">
        <f>IF(D385="","",_xlfn.XLOOKUP(D385,设置!B:B,设置!C:C))</f>
        <v/>
      </c>
      <c r="I385" s="181" t="str">
        <f t="shared" si="11"/>
        <v/>
      </c>
      <c r="J385" s="181" t="str">
        <f>IF($P385="","",_xlfn.XLOOKUP($P385,设置!$G:$G,设置!H:H))</f>
        <v/>
      </c>
      <c r="K385" s="181" t="str">
        <f>IF($P385="","",_xlfn.XLOOKUP($P385,设置!$G:$G,设置!I:I))</f>
        <v/>
      </c>
      <c r="L385" s="202"/>
      <c r="M385" s="202"/>
      <c r="N385" s="202"/>
      <c r="O385" s="202"/>
      <c r="P385" s="156"/>
      <c r="Q385" s="202"/>
      <c r="R385" s="215"/>
      <c r="S385" s="202"/>
      <c r="T385" s="216"/>
      <c r="U385" s="217"/>
      <c r="V385" s="217"/>
      <c r="W385" s="202"/>
      <c r="X385" s="202"/>
      <c r="Y385" s="202"/>
      <c r="Z385" s="202"/>
      <c r="AA385" s="202"/>
      <c r="AB385" s="202"/>
    </row>
    <row r="386" customHeight="1" spans="1:28">
      <c r="A386" s="207"/>
      <c r="B386" s="174" t="str">
        <f t="shared" ref="B386:B421" si="12">IF(O386="","",_xlfn.TEXTJOIN("-",1,W386,I386,P386,TEXT(U386,"YYYYMMDD"),T386))</f>
        <v/>
      </c>
      <c r="C386" s="202"/>
      <c r="D386" s="202"/>
      <c r="E386" s="202"/>
      <c r="F386" s="202"/>
      <c r="G386" s="202"/>
      <c r="H386" s="176" t="str">
        <f>IF(D386="","",_xlfn.XLOOKUP(D386,设置!B:B,设置!C:C))</f>
        <v/>
      </c>
      <c r="I386" s="181" t="str">
        <f t="shared" ref="I386:I421" si="13">IF(D386="","",_xlfn.TEXTJOIN("-",1,D386,E386,N386))</f>
        <v/>
      </c>
      <c r="J386" s="181" t="str">
        <f>IF($P386="","",_xlfn.XLOOKUP($P386,设置!$G:$G,设置!H:H))</f>
        <v/>
      </c>
      <c r="K386" s="181" t="str">
        <f>IF($P386="","",_xlfn.XLOOKUP($P386,设置!$G:$G,设置!I:I))</f>
        <v/>
      </c>
      <c r="L386" s="202"/>
      <c r="M386" s="202"/>
      <c r="N386" s="202"/>
      <c r="O386" s="202"/>
      <c r="P386" s="156"/>
      <c r="Q386" s="202"/>
      <c r="R386" s="215"/>
      <c r="S386" s="202"/>
      <c r="T386" s="216"/>
      <c r="U386" s="217"/>
      <c r="V386" s="217"/>
      <c r="W386" s="202"/>
      <c r="X386" s="202"/>
      <c r="Y386" s="202"/>
      <c r="Z386" s="202"/>
      <c r="AA386" s="202"/>
      <c r="AB386" s="202"/>
    </row>
    <row r="387" customHeight="1" spans="1:28">
      <c r="A387" s="207"/>
      <c r="B387" s="174" t="str">
        <f t="shared" si="12"/>
        <v/>
      </c>
      <c r="C387" s="202"/>
      <c r="D387" s="202"/>
      <c r="E387" s="202"/>
      <c r="F387" s="202"/>
      <c r="G387" s="202"/>
      <c r="H387" s="176" t="str">
        <f>IF(D387="","",_xlfn.XLOOKUP(D387,设置!B:B,设置!C:C))</f>
        <v/>
      </c>
      <c r="I387" s="181" t="str">
        <f t="shared" si="13"/>
        <v/>
      </c>
      <c r="J387" s="181" t="str">
        <f>IF($P387="","",_xlfn.XLOOKUP($P387,设置!$G:$G,设置!H:H))</f>
        <v/>
      </c>
      <c r="K387" s="181" t="str">
        <f>IF($P387="","",_xlfn.XLOOKUP($P387,设置!$G:$G,设置!I:I))</f>
        <v/>
      </c>
      <c r="L387" s="202"/>
      <c r="M387" s="202"/>
      <c r="N387" s="202"/>
      <c r="O387" s="202"/>
      <c r="P387" s="156"/>
      <c r="Q387" s="202"/>
      <c r="R387" s="215"/>
      <c r="S387" s="202"/>
      <c r="T387" s="216"/>
      <c r="U387" s="217"/>
      <c r="V387" s="217"/>
      <c r="W387" s="202"/>
      <c r="X387" s="202"/>
      <c r="Y387" s="202"/>
      <c r="Z387" s="202"/>
      <c r="AA387" s="202"/>
      <c r="AB387" s="202"/>
    </row>
    <row r="388" customHeight="1" spans="1:28">
      <c r="A388" s="207"/>
      <c r="B388" s="174" t="str">
        <f t="shared" si="12"/>
        <v/>
      </c>
      <c r="C388" s="202"/>
      <c r="D388" s="202"/>
      <c r="E388" s="202"/>
      <c r="F388" s="202"/>
      <c r="G388" s="202"/>
      <c r="H388" s="176" t="str">
        <f>IF(D388="","",_xlfn.XLOOKUP(D388,设置!B:B,设置!C:C))</f>
        <v/>
      </c>
      <c r="I388" s="181" t="str">
        <f t="shared" si="13"/>
        <v/>
      </c>
      <c r="J388" s="181" t="str">
        <f>IF($P388="","",_xlfn.XLOOKUP($P388,设置!$G:$G,设置!H:H))</f>
        <v/>
      </c>
      <c r="K388" s="181" t="str">
        <f>IF($P388="","",_xlfn.XLOOKUP($P388,设置!$G:$G,设置!I:I))</f>
        <v/>
      </c>
      <c r="L388" s="202"/>
      <c r="M388" s="202"/>
      <c r="N388" s="202"/>
      <c r="O388" s="202"/>
      <c r="P388" s="156"/>
      <c r="Q388" s="202"/>
      <c r="R388" s="215"/>
      <c r="S388" s="202"/>
      <c r="T388" s="216"/>
      <c r="U388" s="217"/>
      <c r="V388" s="217"/>
      <c r="W388" s="202"/>
      <c r="X388" s="202"/>
      <c r="Y388" s="202"/>
      <c r="Z388" s="202"/>
      <c r="AA388" s="202"/>
      <c r="AB388" s="202"/>
    </row>
    <row r="389" customHeight="1" spans="1:28">
      <c r="A389" s="207"/>
      <c r="B389" s="174" t="str">
        <f t="shared" si="12"/>
        <v/>
      </c>
      <c r="C389" s="202"/>
      <c r="D389" s="202"/>
      <c r="E389" s="202"/>
      <c r="F389" s="202"/>
      <c r="G389" s="202"/>
      <c r="H389" s="176" t="str">
        <f>IF(D389="","",_xlfn.XLOOKUP(D389,设置!B:B,设置!C:C))</f>
        <v/>
      </c>
      <c r="I389" s="181" t="str">
        <f t="shared" si="13"/>
        <v/>
      </c>
      <c r="J389" s="181" t="str">
        <f>IF($P389="","",_xlfn.XLOOKUP($P389,设置!$G:$G,设置!H:H))</f>
        <v/>
      </c>
      <c r="K389" s="181" t="str">
        <f>IF($P389="","",_xlfn.XLOOKUP($P389,设置!$G:$G,设置!I:I))</f>
        <v/>
      </c>
      <c r="L389" s="202"/>
      <c r="M389" s="202"/>
      <c r="N389" s="202"/>
      <c r="O389" s="202"/>
      <c r="P389" s="156"/>
      <c r="Q389" s="202"/>
      <c r="R389" s="215"/>
      <c r="S389" s="202"/>
      <c r="T389" s="216"/>
      <c r="U389" s="217"/>
      <c r="V389" s="217"/>
      <c r="W389" s="202"/>
      <c r="X389" s="202"/>
      <c r="Y389" s="202"/>
      <c r="Z389" s="202"/>
      <c r="AA389" s="202"/>
      <c r="AB389" s="202"/>
    </row>
    <row r="390" customHeight="1" spans="1:28">
      <c r="A390" s="207"/>
      <c r="B390" s="174" t="str">
        <f t="shared" si="12"/>
        <v/>
      </c>
      <c r="C390" s="202"/>
      <c r="D390" s="202"/>
      <c r="E390" s="202"/>
      <c r="F390" s="202"/>
      <c r="G390" s="202"/>
      <c r="H390" s="176" t="str">
        <f>IF(D390="","",_xlfn.XLOOKUP(D390,设置!B:B,设置!C:C))</f>
        <v/>
      </c>
      <c r="I390" s="181" t="str">
        <f t="shared" si="13"/>
        <v/>
      </c>
      <c r="J390" s="181" t="str">
        <f>IF($P390="","",_xlfn.XLOOKUP($P390,设置!$G:$G,设置!H:H))</f>
        <v/>
      </c>
      <c r="K390" s="181" t="str">
        <f>IF($P390="","",_xlfn.XLOOKUP($P390,设置!$G:$G,设置!I:I))</f>
        <v/>
      </c>
      <c r="L390" s="202"/>
      <c r="M390" s="202"/>
      <c r="N390" s="202"/>
      <c r="O390" s="202"/>
      <c r="P390" s="156"/>
      <c r="Q390" s="202"/>
      <c r="R390" s="215"/>
      <c r="S390" s="202"/>
      <c r="T390" s="216"/>
      <c r="U390" s="217"/>
      <c r="V390" s="217"/>
      <c r="W390" s="202"/>
      <c r="X390" s="202"/>
      <c r="Y390" s="202"/>
      <c r="Z390" s="202"/>
      <c r="AA390" s="202"/>
      <c r="AB390" s="202"/>
    </row>
    <row r="391" customHeight="1" spans="1:28">
      <c r="A391" s="207"/>
      <c r="B391" s="174" t="str">
        <f t="shared" si="12"/>
        <v/>
      </c>
      <c r="C391" s="202"/>
      <c r="D391" s="202"/>
      <c r="E391" s="202"/>
      <c r="F391" s="202"/>
      <c r="G391" s="202"/>
      <c r="H391" s="176" t="str">
        <f>IF(D391="","",_xlfn.XLOOKUP(D391,设置!B:B,设置!C:C))</f>
        <v/>
      </c>
      <c r="I391" s="181" t="str">
        <f t="shared" si="13"/>
        <v/>
      </c>
      <c r="J391" s="181" t="str">
        <f>IF($P391="","",_xlfn.XLOOKUP($P391,设置!$G:$G,设置!H:H))</f>
        <v/>
      </c>
      <c r="K391" s="181" t="str">
        <f>IF($P391="","",_xlfn.XLOOKUP($P391,设置!$G:$G,设置!I:I))</f>
        <v/>
      </c>
      <c r="L391" s="202"/>
      <c r="M391" s="202"/>
      <c r="N391" s="202"/>
      <c r="O391" s="202"/>
      <c r="P391" s="156"/>
      <c r="Q391" s="202"/>
      <c r="R391" s="215"/>
      <c r="S391" s="202"/>
      <c r="T391" s="216"/>
      <c r="U391" s="217"/>
      <c r="V391" s="217"/>
      <c r="W391" s="202"/>
      <c r="X391" s="202"/>
      <c r="Y391" s="202"/>
      <c r="Z391" s="202"/>
      <c r="AA391" s="202"/>
      <c r="AB391" s="202"/>
    </row>
    <row r="392" customHeight="1" spans="1:28">
      <c r="A392" s="207"/>
      <c r="B392" s="174" t="str">
        <f t="shared" si="12"/>
        <v/>
      </c>
      <c r="C392" s="202"/>
      <c r="D392" s="202"/>
      <c r="E392" s="202"/>
      <c r="F392" s="202"/>
      <c r="G392" s="202"/>
      <c r="H392" s="176" t="str">
        <f>IF(D392="","",_xlfn.XLOOKUP(D392,设置!B:B,设置!C:C))</f>
        <v/>
      </c>
      <c r="I392" s="181" t="str">
        <f t="shared" si="13"/>
        <v/>
      </c>
      <c r="J392" s="181" t="str">
        <f>IF($P392="","",_xlfn.XLOOKUP($P392,设置!$G:$G,设置!H:H))</f>
        <v/>
      </c>
      <c r="K392" s="181" t="str">
        <f>IF($P392="","",_xlfn.XLOOKUP($P392,设置!$G:$G,设置!I:I))</f>
        <v/>
      </c>
      <c r="L392" s="202"/>
      <c r="M392" s="202"/>
      <c r="N392" s="202"/>
      <c r="O392" s="202"/>
      <c r="P392" s="156"/>
      <c r="Q392" s="202"/>
      <c r="R392" s="215"/>
      <c r="S392" s="202"/>
      <c r="T392" s="216"/>
      <c r="U392" s="217"/>
      <c r="V392" s="217"/>
      <c r="W392" s="202"/>
      <c r="X392" s="202"/>
      <c r="Y392" s="202"/>
      <c r="Z392" s="202"/>
      <c r="AA392" s="202"/>
      <c r="AB392" s="202"/>
    </row>
    <row r="393" customHeight="1" spans="1:28">
      <c r="A393" s="207"/>
      <c r="B393" s="174" t="str">
        <f t="shared" si="12"/>
        <v/>
      </c>
      <c r="C393" s="202"/>
      <c r="D393" s="202"/>
      <c r="E393" s="202"/>
      <c r="F393" s="202"/>
      <c r="G393" s="202"/>
      <c r="H393" s="176" t="str">
        <f>IF(D393="","",_xlfn.XLOOKUP(D393,设置!B:B,设置!C:C))</f>
        <v/>
      </c>
      <c r="I393" s="181" t="str">
        <f t="shared" si="13"/>
        <v/>
      </c>
      <c r="J393" s="181" t="str">
        <f>IF($P393="","",_xlfn.XLOOKUP($P393,设置!$G:$G,设置!H:H))</f>
        <v/>
      </c>
      <c r="K393" s="181" t="str">
        <f>IF($P393="","",_xlfn.XLOOKUP($P393,设置!$G:$G,设置!I:I))</f>
        <v/>
      </c>
      <c r="L393" s="202"/>
      <c r="M393" s="202"/>
      <c r="N393" s="202"/>
      <c r="O393" s="202"/>
      <c r="P393" s="156"/>
      <c r="Q393" s="202"/>
      <c r="R393" s="215"/>
      <c r="S393" s="202"/>
      <c r="T393" s="216"/>
      <c r="U393" s="217"/>
      <c r="V393" s="217"/>
      <c r="W393" s="202"/>
      <c r="X393" s="202"/>
      <c r="Y393" s="202"/>
      <c r="Z393" s="202"/>
      <c r="AA393" s="202"/>
      <c r="AB393" s="202"/>
    </row>
    <row r="394" customHeight="1" spans="1:28">
      <c r="A394" s="207"/>
      <c r="B394" s="174" t="str">
        <f t="shared" si="12"/>
        <v/>
      </c>
      <c r="C394" s="202"/>
      <c r="D394" s="202"/>
      <c r="E394" s="202"/>
      <c r="F394" s="202"/>
      <c r="G394" s="202"/>
      <c r="H394" s="176" t="str">
        <f>IF(D394="","",_xlfn.XLOOKUP(D394,设置!B:B,设置!C:C))</f>
        <v/>
      </c>
      <c r="I394" s="181" t="str">
        <f t="shared" si="13"/>
        <v/>
      </c>
      <c r="J394" s="181" t="str">
        <f>IF($P394="","",_xlfn.XLOOKUP($P394,设置!$G:$G,设置!H:H))</f>
        <v/>
      </c>
      <c r="K394" s="181" t="str">
        <f>IF($P394="","",_xlfn.XLOOKUP($P394,设置!$G:$G,设置!I:I))</f>
        <v/>
      </c>
      <c r="L394" s="202"/>
      <c r="M394" s="202"/>
      <c r="N394" s="202"/>
      <c r="O394" s="202"/>
      <c r="P394" s="156"/>
      <c r="Q394" s="202"/>
      <c r="R394" s="215"/>
      <c r="S394" s="202"/>
      <c r="T394" s="216"/>
      <c r="U394" s="217"/>
      <c r="V394" s="217"/>
      <c r="W394" s="202"/>
      <c r="X394" s="202"/>
      <c r="Y394" s="202"/>
      <c r="Z394" s="202"/>
      <c r="AA394" s="202"/>
      <c r="AB394" s="202"/>
    </row>
    <row r="395" customHeight="1" spans="1:28">
      <c r="A395" s="207"/>
      <c r="B395" s="174" t="str">
        <f t="shared" si="12"/>
        <v/>
      </c>
      <c r="C395" s="202"/>
      <c r="D395" s="202"/>
      <c r="E395" s="202"/>
      <c r="F395" s="202"/>
      <c r="G395" s="202"/>
      <c r="H395" s="176" t="str">
        <f>IF(D395="","",_xlfn.XLOOKUP(D395,设置!B:B,设置!C:C))</f>
        <v/>
      </c>
      <c r="I395" s="181" t="str">
        <f t="shared" si="13"/>
        <v/>
      </c>
      <c r="J395" s="181" t="str">
        <f>IF($P395="","",_xlfn.XLOOKUP($P395,设置!$G:$G,设置!H:H))</f>
        <v/>
      </c>
      <c r="K395" s="181" t="str">
        <f>IF($P395="","",_xlfn.XLOOKUP($P395,设置!$G:$G,设置!I:I))</f>
        <v/>
      </c>
      <c r="L395" s="202"/>
      <c r="M395" s="202"/>
      <c r="N395" s="202"/>
      <c r="O395" s="202"/>
      <c r="P395" s="156"/>
      <c r="Q395" s="202"/>
      <c r="R395" s="215"/>
      <c r="S395" s="202"/>
      <c r="T395" s="216"/>
      <c r="U395" s="217"/>
      <c r="V395" s="217"/>
      <c r="W395" s="202"/>
      <c r="X395" s="202"/>
      <c r="Y395" s="202"/>
      <c r="Z395" s="202"/>
      <c r="AA395" s="202"/>
      <c r="AB395" s="202"/>
    </row>
    <row r="396" customHeight="1" spans="1:28">
      <c r="A396" s="207"/>
      <c r="B396" s="174" t="str">
        <f t="shared" si="12"/>
        <v/>
      </c>
      <c r="C396" s="202"/>
      <c r="D396" s="202"/>
      <c r="E396" s="202"/>
      <c r="F396" s="202"/>
      <c r="G396" s="202"/>
      <c r="H396" s="176" t="str">
        <f>IF(D396="","",_xlfn.XLOOKUP(D396,设置!B:B,设置!C:C))</f>
        <v/>
      </c>
      <c r="I396" s="181" t="str">
        <f t="shared" si="13"/>
        <v/>
      </c>
      <c r="J396" s="181" t="str">
        <f>IF($P396="","",_xlfn.XLOOKUP($P396,设置!$G:$G,设置!H:H))</f>
        <v/>
      </c>
      <c r="K396" s="181" t="str">
        <f>IF($P396="","",_xlfn.XLOOKUP($P396,设置!$G:$G,设置!I:I))</f>
        <v/>
      </c>
      <c r="L396" s="202"/>
      <c r="M396" s="202"/>
      <c r="N396" s="202"/>
      <c r="O396" s="202"/>
      <c r="P396" s="156"/>
      <c r="Q396" s="202"/>
      <c r="R396" s="215"/>
      <c r="S396" s="202"/>
      <c r="T396" s="216"/>
      <c r="U396" s="217"/>
      <c r="V396" s="217"/>
      <c r="W396" s="202"/>
      <c r="X396" s="202"/>
      <c r="Y396" s="202"/>
      <c r="Z396" s="202"/>
      <c r="AA396" s="202"/>
      <c r="AB396" s="202"/>
    </row>
    <row r="397" customHeight="1" spans="1:28">
      <c r="A397" s="207"/>
      <c r="B397" s="174" t="str">
        <f t="shared" si="12"/>
        <v/>
      </c>
      <c r="C397" s="202"/>
      <c r="D397" s="202"/>
      <c r="E397" s="202"/>
      <c r="F397" s="202"/>
      <c r="G397" s="202"/>
      <c r="H397" s="176" t="str">
        <f>IF(D397="","",_xlfn.XLOOKUP(D397,设置!B:B,设置!C:C))</f>
        <v/>
      </c>
      <c r="I397" s="181" t="str">
        <f t="shared" si="13"/>
        <v/>
      </c>
      <c r="J397" s="181" t="str">
        <f>IF($P397="","",_xlfn.XLOOKUP($P397,设置!$G:$G,设置!H:H))</f>
        <v/>
      </c>
      <c r="K397" s="181" t="str">
        <f>IF($P397="","",_xlfn.XLOOKUP($P397,设置!$G:$G,设置!I:I))</f>
        <v/>
      </c>
      <c r="L397" s="202"/>
      <c r="M397" s="202"/>
      <c r="N397" s="202"/>
      <c r="O397" s="202"/>
      <c r="P397" s="156"/>
      <c r="Q397" s="202"/>
      <c r="R397" s="215"/>
      <c r="S397" s="202"/>
      <c r="T397" s="216"/>
      <c r="U397" s="217"/>
      <c r="V397" s="217"/>
      <c r="W397" s="202"/>
      <c r="X397" s="202"/>
      <c r="Y397" s="202"/>
      <c r="Z397" s="202"/>
      <c r="AA397" s="202"/>
      <c r="AB397" s="202"/>
    </row>
    <row r="398" customHeight="1" spans="1:22">
      <c r="A398" s="207"/>
      <c r="B398" s="219" t="str">
        <f t="shared" si="12"/>
        <v/>
      </c>
      <c r="H398" s="220" t="str">
        <f>IF(D398="","",_xlfn.XLOOKUP(D398,设置!B:B,设置!C:C))</f>
        <v/>
      </c>
      <c r="I398" s="221" t="str">
        <f t="shared" si="13"/>
        <v/>
      </c>
      <c r="J398" s="221" t="str">
        <f>IF($P398="","",_xlfn.XLOOKUP($P398,设置!$G:$G,设置!H:H))</f>
        <v/>
      </c>
      <c r="K398" s="221" t="str">
        <f>IF($P398="","",_xlfn.XLOOKUP($P398,设置!$G:$G,设置!I:I))</f>
        <v/>
      </c>
      <c r="P398" s="222"/>
      <c r="R398" s="223"/>
      <c r="T398" s="224"/>
      <c r="U398" s="148"/>
      <c r="V398" s="148"/>
    </row>
    <row r="399" customHeight="1" spans="1:22">
      <c r="A399" s="207"/>
      <c r="B399" s="174" t="str">
        <f t="shared" si="12"/>
        <v/>
      </c>
      <c r="H399" s="176" t="str">
        <f>IF(D399="","",_xlfn.XLOOKUP(D399,设置!B:B,设置!C:C))</f>
        <v/>
      </c>
      <c r="I399" s="181" t="str">
        <f t="shared" si="13"/>
        <v/>
      </c>
      <c r="J399" s="181" t="str">
        <f>IF($P399="","",_xlfn.XLOOKUP($P399,设置!$G:$G,设置!H:H))</f>
        <v/>
      </c>
      <c r="K399" s="181" t="str">
        <f>IF($P399="","",_xlfn.XLOOKUP($P399,设置!$G:$G,设置!I:I))</f>
        <v/>
      </c>
      <c r="P399" s="156"/>
      <c r="R399" s="223"/>
      <c r="T399" s="224"/>
      <c r="U399" s="148"/>
      <c r="V399" s="148"/>
    </row>
    <row r="400" customHeight="1" spans="1:22">
      <c r="A400" s="207"/>
      <c r="B400" s="174" t="str">
        <f t="shared" si="12"/>
        <v/>
      </c>
      <c r="H400" s="176" t="str">
        <f>IF(D400="","",_xlfn.XLOOKUP(D400,设置!B:B,设置!C:C))</f>
        <v/>
      </c>
      <c r="I400" s="181" t="str">
        <f t="shared" si="13"/>
        <v/>
      </c>
      <c r="J400" s="181" t="str">
        <f>IF($P400="","",_xlfn.XLOOKUP($P400,设置!$G:$G,设置!H:H))</f>
        <v/>
      </c>
      <c r="K400" s="181" t="str">
        <f>IF($P400="","",_xlfn.XLOOKUP($P400,设置!$G:$G,设置!I:I))</f>
        <v/>
      </c>
      <c r="P400" s="156"/>
      <c r="R400" s="223"/>
      <c r="T400" s="224"/>
      <c r="U400" s="148"/>
      <c r="V400" s="148"/>
    </row>
    <row r="401" customHeight="1" spans="1:22">
      <c r="A401" s="207"/>
      <c r="B401" s="174" t="str">
        <f t="shared" si="12"/>
        <v/>
      </c>
      <c r="H401" s="176" t="str">
        <f>IF(D401="","",_xlfn.XLOOKUP(D401,设置!B:B,设置!C:C))</f>
        <v/>
      </c>
      <c r="I401" s="181" t="str">
        <f t="shared" si="13"/>
        <v/>
      </c>
      <c r="J401" s="181" t="str">
        <f>IF($P401="","",_xlfn.XLOOKUP($P401,设置!$G:$G,设置!H:H))</f>
        <v/>
      </c>
      <c r="K401" s="181" t="str">
        <f>IF($P401="","",_xlfn.XLOOKUP($P401,设置!$G:$G,设置!I:I))</f>
        <v/>
      </c>
      <c r="P401" s="156"/>
      <c r="R401" s="223"/>
      <c r="T401" s="224"/>
      <c r="U401" s="148"/>
      <c r="V401" s="148"/>
    </row>
    <row r="402" customHeight="1" spans="1:22">
      <c r="A402" s="207"/>
      <c r="B402" s="174" t="str">
        <f t="shared" si="12"/>
        <v/>
      </c>
      <c r="H402" s="176" t="str">
        <f>IF(D402="","",_xlfn.XLOOKUP(D402,设置!B:B,设置!C:C))</f>
        <v/>
      </c>
      <c r="I402" s="181" t="str">
        <f t="shared" si="13"/>
        <v/>
      </c>
      <c r="J402" s="181" t="str">
        <f>IF($P402="","",_xlfn.XLOOKUP($P402,设置!$G:$G,设置!H:H))</f>
        <v/>
      </c>
      <c r="K402" s="181" t="str">
        <f>IF($P402="","",_xlfn.XLOOKUP($P402,设置!$G:$G,设置!I:I))</f>
        <v/>
      </c>
      <c r="P402" s="156"/>
      <c r="R402" s="223"/>
      <c r="T402" s="224"/>
      <c r="U402" s="148"/>
      <c r="V402" s="148"/>
    </row>
    <row r="403" customHeight="1" spans="1:22">
      <c r="A403" s="207"/>
      <c r="B403" s="174" t="str">
        <f t="shared" si="12"/>
        <v/>
      </c>
      <c r="H403" s="176" t="str">
        <f>IF(D403="","",_xlfn.XLOOKUP(D403,设置!B:B,设置!C:C))</f>
        <v/>
      </c>
      <c r="I403" s="181" t="str">
        <f t="shared" si="13"/>
        <v/>
      </c>
      <c r="J403" s="181" t="str">
        <f>IF($P403="","",_xlfn.XLOOKUP($P403,设置!$G:$G,设置!H:H))</f>
        <v/>
      </c>
      <c r="K403" s="181" t="str">
        <f>IF($P403="","",_xlfn.XLOOKUP($P403,设置!$G:$G,设置!I:I))</f>
        <v/>
      </c>
      <c r="P403" s="156"/>
      <c r="R403" s="223"/>
      <c r="T403" s="224"/>
      <c r="U403" s="148"/>
      <c r="V403" s="148"/>
    </row>
    <row r="404" customHeight="1" spans="1:22">
      <c r="A404" s="207"/>
      <c r="B404" s="174" t="str">
        <f t="shared" si="12"/>
        <v/>
      </c>
      <c r="H404" s="176" t="str">
        <f>IF(D404="","",_xlfn.XLOOKUP(D404,设置!B:B,设置!C:C))</f>
        <v/>
      </c>
      <c r="I404" s="181" t="str">
        <f t="shared" si="13"/>
        <v/>
      </c>
      <c r="J404" s="181" t="str">
        <f>IF($P404="","",_xlfn.XLOOKUP($P404,设置!$G:$G,设置!H:H))</f>
        <v/>
      </c>
      <c r="K404" s="181" t="str">
        <f>IF($P404="","",_xlfn.XLOOKUP($P404,设置!$G:$G,设置!I:I))</f>
        <v/>
      </c>
      <c r="P404" s="156"/>
      <c r="R404" s="223"/>
      <c r="T404" s="224"/>
      <c r="U404" s="148"/>
      <c r="V404" s="148"/>
    </row>
    <row r="405" customHeight="1" spans="1:22">
      <c r="A405" s="207"/>
      <c r="B405" s="174" t="str">
        <f t="shared" si="12"/>
        <v/>
      </c>
      <c r="H405" s="176" t="str">
        <f>IF(D405="","",_xlfn.XLOOKUP(D405,设置!B:B,设置!C:C))</f>
        <v/>
      </c>
      <c r="I405" s="181" t="str">
        <f t="shared" si="13"/>
        <v/>
      </c>
      <c r="J405" s="181" t="str">
        <f>IF($P405="","",_xlfn.XLOOKUP($P405,设置!$G:$G,设置!H:H))</f>
        <v/>
      </c>
      <c r="K405" s="181" t="str">
        <f>IF($P405="","",_xlfn.XLOOKUP($P405,设置!$G:$G,设置!I:I))</f>
        <v/>
      </c>
      <c r="P405" s="156"/>
      <c r="R405" s="223"/>
      <c r="T405" s="224"/>
      <c r="U405" s="148"/>
      <c r="V405" s="148"/>
    </row>
    <row r="406" customHeight="1" spans="1:22">
      <c r="A406" s="207"/>
      <c r="B406" s="174" t="str">
        <f t="shared" si="12"/>
        <v/>
      </c>
      <c r="H406" s="176" t="str">
        <f>IF(D406="","",_xlfn.XLOOKUP(D406,设置!B:B,设置!C:C))</f>
        <v/>
      </c>
      <c r="I406" s="181" t="str">
        <f t="shared" si="13"/>
        <v/>
      </c>
      <c r="J406" s="181" t="str">
        <f>IF($P406="","",_xlfn.XLOOKUP($P406,设置!$G:$G,设置!H:H))</f>
        <v/>
      </c>
      <c r="K406" s="181" t="str">
        <f>IF($P406="","",_xlfn.XLOOKUP($P406,设置!$G:$G,设置!I:I))</f>
        <v/>
      </c>
      <c r="P406" s="156"/>
      <c r="R406" s="223"/>
      <c r="T406" s="224"/>
      <c r="U406" s="148"/>
      <c r="V406" s="148"/>
    </row>
    <row r="407" customHeight="1" spans="1:22">
      <c r="A407" s="207"/>
      <c r="B407" s="174" t="str">
        <f t="shared" si="12"/>
        <v/>
      </c>
      <c r="H407" s="176" t="str">
        <f>IF(D407="","",_xlfn.XLOOKUP(D407,设置!B:B,设置!C:C))</f>
        <v/>
      </c>
      <c r="I407" s="181" t="str">
        <f t="shared" si="13"/>
        <v/>
      </c>
      <c r="J407" s="181" t="str">
        <f>IF($P407="","",_xlfn.XLOOKUP($P407,设置!$G:$G,设置!H:H))</f>
        <v/>
      </c>
      <c r="K407" s="181" t="str">
        <f>IF($P407="","",_xlfn.XLOOKUP($P407,设置!$G:$G,设置!I:I))</f>
        <v/>
      </c>
      <c r="P407" s="156"/>
      <c r="R407" s="223"/>
      <c r="T407" s="224"/>
      <c r="U407" s="148"/>
      <c r="V407" s="148"/>
    </row>
    <row r="408" customHeight="1" spans="1:22">
      <c r="A408" s="207"/>
      <c r="B408" s="174" t="str">
        <f t="shared" si="12"/>
        <v/>
      </c>
      <c r="H408" s="176" t="str">
        <f>IF(D408="","",_xlfn.XLOOKUP(D408,设置!B:B,设置!C:C))</f>
        <v/>
      </c>
      <c r="I408" s="181" t="str">
        <f t="shared" si="13"/>
        <v/>
      </c>
      <c r="J408" s="181" t="str">
        <f>IF($P408="","",_xlfn.XLOOKUP($P408,设置!$G:$G,设置!H:H))</f>
        <v/>
      </c>
      <c r="K408" s="181" t="str">
        <f>IF($P408="","",_xlfn.XLOOKUP($P408,设置!$G:$G,设置!I:I))</f>
        <v/>
      </c>
      <c r="P408" s="156"/>
      <c r="R408" s="223"/>
      <c r="T408" s="224"/>
      <c r="U408" s="148"/>
      <c r="V408" s="148"/>
    </row>
    <row r="409" customHeight="1" spans="1:22">
      <c r="A409" s="207"/>
      <c r="B409" s="174" t="str">
        <f t="shared" si="12"/>
        <v/>
      </c>
      <c r="H409" s="176" t="str">
        <f>IF(D409="","",_xlfn.XLOOKUP(D409,设置!B:B,设置!C:C))</f>
        <v/>
      </c>
      <c r="I409" s="181" t="str">
        <f t="shared" si="13"/>
        <v/>
      </c>
      <c r="J409" s="181" t="str">
        <f>IF($P409="","",_xlfn.XLOOKUP($P409,设置!$G:$G,设置!H:H))</f>
        <v/>
      </c>
      <c r="K409" s="181" t="str">
        <f>IF($P409="","",_xlfn.XLOOKUP($P409,设置!$G:$G,设置!I:I))</f>
        <v/>
      </c>
      <c r="P409" s="156"/>
      <c r="R409" s="223"/>
      <c r="T409" s="224"/>
      <c r="U409" s="148"/>
      <c r="V409" s="148"/>
    </row>
    <row r="410" customHeight="1" spans="1:22">
      <c r="A410" s="207"/>
      <c r="B410" s="174" t="str">
        <f t="shared" si="12"/>
        <v/>
      </c>
      <c r="H410" s="176" t="str">
        <f>IF(D410="","",_xlfn.XLOOKUP(D410,设置!B:B,设置!C:C))</f>
        <v/>
      </c>
      <c r="I410" s="181" t="str">
        <f t="shared" si="13"/>
        <v/>
      </c>
      <c r="J410" s="181" t="str">
        <f>IF($P410="","",_xlfn.XLOOKUP($P410,设置!$G:$G,设置!H:H))</f>
        <v/>
      </c>
      <c r="K410" s="181" t="str">
        <f>IF($P410="","",_xlfn.XLOOKUP($P410,设置!$G:$G,设置!I:I))</f>
        <v/>
      </c>
      <c r="P410" s="156"/>
      <c r="R410" s="223"/>
      <c r="T410" s="224"/>
      <c r="U410" s="148"/>
      <c r="V410" s="148"/>
    </row>
    <row r="411" customHeight="1" spans="1:22">
      <c r="A411" s="207"/>
      <c r="B411" s="174" t="str">
        <f t="shared" si="12"/>
        <v/>
      </c>
      <c r="H411" s="176" t="str">
        <f>IF(D411="","",_xlfn.XLOOKUP(D411,设置!B:B,设置!C:C))</f>
        <v/>
      </c>
      <c r="I411" s="181" t="str">
        <f t="shared" si="13"/>
        <v/>
      </c>
      <c r="J411" s="181" t="str">
        <f>IF($P411="","",_xlfn.XLOOKUP($P411,设置!$G:$G,设置!H:H))</f>
        <v/>
      </c>
      <c r="K411" s="181" t="str">
        <f>IF($P411="","",_xlfn.XLOOKUP($P411,设置!$G:$G,设置!I:I))</f>
        <v/>
      </c>
      <c r="P411" s="156"/>
      <c r="R411" s="223"/>
      <c r="T411" s="224"/>
      <c r="U411" s="148"/>
      <c r="V411" s="148"/>
    </row>
    <row r="412" customHeight="1" spans="1:22">
      <c r="A412" s="207"/>
      <c r="B412" s="174" t="str">
        <f t="shared" si="12"/>
        <v/>
      </c>
      <c r="H412" s="176" t="str">
        <f>IF(D412="","",_xlfn.XLOOKUP(D412,设置!B:B,设置!C:C))</f>
        <v/>
      </c>
      <c r="I412" s="181" t="str">
        <f t="shared" si="13"/>
        <v/>
      </c>
      <c r="J412" s="181" t="str">
        <f>IF($P412="","",_xlfn.XLOOKUP($P412,设置!$G:$G,设置!H:H))</f>
        <v/>
      </c>
      <c r="K412" s="181" t="str">
        <f>IF($P412="","",_xlfn.XLOOKUP($P412,设置!$G:$G,设置!I:I))</f>
        <v/>
      </c>
      <c r="P412" s="156"/>
      <c r="R412" s="223"/>
      <c r="T412" s="224"/>
      <c r="U412" s="148"/>
      <c r="V412" s="148"/>
    </row>
    <row r="413" customHeight="1" spans="1:22">
      <c r="A413" s="207"/>
      <c r="B413" s="174" t="str">
        <f t="shared" si="12"/>
        <v/>
      </c>
      <c r="H413" s="176" t="str">
        <f>IF(D413="","",_xlfn.XLOOKUP(D413,设置!B:B,设置!C:C))</f>
        <v/>
      </c>
      <c r="I413" s="181" t="str">
        <f t="shared" si="13"/>
        <v/>
      </c>
      <c r="J413" s="181" t="str">
        <f>IF($P413="","",_xlfn.XLOOKUP($P413,设置!$G:$G,设置!H:H))</f>
        <v/>
      </c>
      <c r="K413" s="181" t="str">
        <f>IF($P413="","",_xlfn.XLOOKUP($P413,设置!$G:$G,设置!I:I))</f>
        <v/>
      </c>
      <c r="P413" s="156"/>
      <c r="R413" s="223"/>
      <c r="T413" s="224"/>
      <c r="U413" s="148"/>
      <c r="V413" s="148"/>
    </row>
    <row r="414" customHeight="1" spans="1:22">
      <c r="A414" s="207"/>
      <c r="B414" s="174" t="str">
        <f t="shared" si="12"/>
        <v/>
      </c>
      <c r="H414" s="176" t="str">
        <f>IF(D414="","",_xlfn.XLOOKUP(D414,设置!B:B,设置!C:C))</f>
        <v/>
      </c>
      <c r="I414" s="181" t="str">
        <f t="shared" si="13"/>
        <v/>
      </c>
      <c r="J414" s="181" t="str">
        <f>IF($P414="","",_xlfn.XLOOKUP($P414,设置!$G:$G,设置!H:H))</f>
        <v/>
      </c>
      <c r="K414" s="181" t="str">
        <f>IF($P414="","",_xlfn.XLOOKUP($P414,设置!$G:$G,设置!I:I))</f>
        <v/>
      </c>
      <c r="P414" s="156"/>
      <c r="R414" s="223"/>
      <c r="T414" s="224"/>
      <c r="U414" s="148"/>
      <c r="V414" s="148"/>
    </row>
    <row r="415" customHeight="1" spans="1:22">
      <c r="A415" s="207"/>
      <c r="B415" s="174" t="str">
        <f t="shared" si="12"/>
        <v/>
      </c>
      <c r="H415" s="176" t="str">
        <f>IF(D415="","",_xlfn.XLOOKUP(D415,设置!B:B,设置!C:C))</f>
        <v/>
      </c>
      <c r="I415" s="181" t="str">
        <f t="shared" si="13"/>
        <v/>
      </c>
      <c r="J415" s="181" t="str">
        <f>IF($P415="","",_xlfn.XLOOKUP($P415,设置!$G:$G,设置!H:H))</f>
        <v/>
      </c>
      <c r="K415" s="181" t="str">
        <f>IF($P415="","",_xlfn.XLOOKUP($P415,设置!$G:$G,设置!I:I))</f>
        <v/>
      </c>
      <c r="P415" s="156"/>
      <c r="R415" s="223"/>
      <c r="T415" s="224"/>
      <c r="U415" s="148"/>
      <c r="V415" s="148"/>
    </row>
    <row r="416" customHeight="1" spans="1:22">
      <c r="A416" s="207"/>
      <c r="B416" s="174" t="str">
        <f t="shared" si="12"/>
        <v/>
      </c>
      <c r="H416" s="176" t="str">
        <f>IF(D416="","",_xlfn.XLOOKUP(D416,设置!B:B,设置!C:C))</f>
        <v/>
      </c>
      <c r="I416" s="181" t="str">
        <f t="shared" si="13"/>
        <v/>
      </c>
      <c r="J416" s="181" t="str">
        <f>IF($P416="","",_xlfn.XLOOKUP($P416,设置!$G:$G,设置!H:H))</f>
        <v/>
      </c>
      <c r="K416" s="181" t="str">
        <f>IF($P416="","",_xlfn.XLOOKUP($P416,设置!$G:$G,设置!I:I))</f>
        <v/>
      </c>
      <c r="P416" s="156"/>
      <c r="R416" s="223"/>
      <c r="T416" s="224"/>
      <c r="U416" s="148"/>
      <c r="V416" s="148"/>
    </row>
    <row r="417" customHeight="1" spans="1:22">
      <c r="A417" s="207"/>
      <c r="B417" s="174" t="str">
        <f t="shared" si="12"/>
        <v/>
      </c>
      <c r="H417" s="176" t="str">
        <f>IF(D417="","",_xlfn.XLOOKUP(D417,设置!B:B,设置!C:C))</f>
        <v/>
      </c>
      <c r="I417" s="181" t="str">
        <f t="shared" si="13"/>
        <v/>
      </c>
      <c r="J417" s="181" t="str">
        <f>IF($P417="","",_xlfn.XLOOKUP($P417,设置!$G:$G,设置!H:H))</f>
        <v/>
      </c>
      <c r="K417" s="181" t="str">
        <f>IF($P417="","",_xlfn.XLOOKUP($P417,设置!$G:$G,设置!I:I))</f>
        <v/>
      </c>
      <c r="P417" s="156"/>
      <c r="R417" s="223"/>
      <c r="T417" s="224"/>
      <c r="U417" s="148"/>
      <c r="V417" s="148"/>
    </row>
    <row r="418" customHeight="1" spans="1:22">
      <c r="A418" s="207"/>
      <c r="B418" s="174" t="str">
        <f t="shared" si="12"/>
        <v/>
      </c>
      <c r="H418" s="176" t="str">
        <f>IF(D418="","",_xlfn.XLOOKUP(D418,设置!B:B,设置!C:C))</f>
        <v/>
      </c>
      <c r="I418" s="181" t="str">
        <f t="shared" si="13"/>
        <v/>
      </c>
      <c r="J418" s="181" t="str">
        <f>IF($P418="","",_xlfn.XLOOKUP($P418,设置!$G:$G,设置!H:H))</f>
        <v/>
      </c>
      <c r="K418" s="181" t="str">
        <f>IF($P418="","",_xlfn.XLOOKUP($P418,设置!$G:$G,设置!I:I))</f>
        <v/>
      </c>
      <c r="P418" s="156"/>
      <c r="R418" s="223"/>
      <c r="T418" s="224"/>
      <c r="U418" s="148"/>
      <c r="V418" s="148"/>
    </row>
    <row r="419" customHeight="1" spans="1:22">
      <c r="A419" s="207"/>
      <c r="B419" s="174" t="str">
        <f t="shared" si="12"/>
        <v/>
      </c>
      <c r="H419" s="176" t="str">
        <f>IF(D419="","",_xlfn.XLOOKUP(D419,设置!B:B,设置!C:C))</f>
        <v/>
      </c>
      <c r="I419" s="181" t="str">
        <f t="shared" si="13"/>
        <v/>
      </c>
      <c r="J419" s="181" t="str">
        <f>IF($P419="","",_xlfn.XLOOKUP($P419,设置!$G:$G,设置!H:H))</f>
        <v/>
      </c>
      <c r="K419" s="181" t="str">
        <f>IF($P419="","",_xlfn.XLOOKUP($P419,设置!$G:$G,设置!I:I))</f>
        <v/>
      </c>
      <c r="P419" s="156"/>
      <c r="R419" s="223"/>
      <c r="T419" s="224"/>
      <c r="U419" s="148"/>
      <c r="V419" s="148"/>
    </row>
    <row r="420" customHeight="1" spans="1:22">
      <c r="A420" s="207"/>
      <c r="B420" s="174" t="str">
        <f t="shared" si="12"/>
        <v/>
      </c>
      <c r="H420" s="176" t="str">
        <f>IF(D420="","",_xlfn.XLOOKUP(D420,设置!B:B,设置!C:C))</f>
        <v/>
      </c>
      <c r="I420" s="181" t="str">
        <f t="shared" si="13"/>
        <v/>
      </c>
      <c r="J420" s="181" t="str">
        <f>IF($P420="","",_xlfn.XLOOKUP($P420,设置!$G:$G,设置!H:H))</f>
        <v/>
      </c>
      <c r="K420" s="181" t="str">
        <f>IF($P420="","",_xlfn.XLOOKUP($P420,设置!$G:$G,设置!I:I))</f>
        <v/>
      </c>
      <c r="P420" s="156"/>
      <c r="R420" s="223"/>
      <c r="T420" s="224"/>
      <c r="U420" s="148"/>
      <c r="V420" s="148"/>
    </row>
    <row r="421" customHeight="1" spans="1:22">
      <c r="A421" s="207"/>
      <c r="B421" s="174" t="str">
        <f t="shared" si="12"/>
        <v/>
      </c>
      <c r="H421" s="176" t="str">
        <f>IF(D421="","",_xlfn.XLOOKUP(D421,设置!B:B,设置!C:C))</f>
        <v/>
      </c>
      <c r="I421" s="181" t="str">
        <f t="shared" si="13"/>
        <v/>
      </c>
      <c r="J421" s="181" t="str">
        <f>IF($P421="","",_xlfn.XLOOKUP($P421,设置!$G:$G,设置!H:H))</f>
        <v/>
      </c>
      <c r="K421" s="181" t="str">
        <f>IF($P421="","",_xlfn.XLOOKUP($P421,设置!$G:$G,设置!I:I))</f>
        <v/>
      </c>
      <c r="P421" s="156"/>
      <c r="R421" s="223"/>
      <c r="T421" s="224"/>
      <c r="U421" s="148"/>
      <c r="V421" s="148"/>
    </row>
  </sheetData>
  <autoFilter xmlns:etc="http://www.wps.cn/officeDocument/2017/etCustomData" ref="A1:AB948" etc:filterBottomFollowUsedRange="0">
    <extLst/>
  </autoFilter>
  <conditionalFormatting sqref="S349">
    <cfRule type="duplicateValues" dxfId="0" priority="11"/>
  </conditionalFormatting>
  <conditionalFormatting sqref="S350">
    <cfRule type="duplicateValues" dxfId="0" priority="8"/>
  </conditionalFormatting>
  <conditionalFormatting sqref="S351">
    <cfRule type="duplicateValues" dxfId="0" priority="10"/>
  </conditionalFormatting>
  <conditionalFormatting sqref="S352">
    <cfRule type="duplicateValues" dxfId="0" priority="7"/>
  </conditionalFormatting>
  <conditionalFormatting sqref="S353">
    <cfRule type="duplicateValues" dxfId="0" priority="6"/>
  </conditionalFormatting>
  <conditionalFormatting sqref="S354">
    <cfRule type="duplicateValues" dxfId="0" priority="9"/>
  </conditionalFormatting>
  <conditionalFormatting sqref="W373">
    <cfRule type="duplicateValues" dxfId="0" priority="1"/>
  </conditionalFormatting>
  <conditionalFormatting sqref="W1:W348">
    <cfRule type="duplicateValues" dxfId="0" priority="14"/>
  </conditionalFormatting>
  <conditionalFormatting sqref="W349:W354">
    <cfRule type="duplicateValues" dxfId="1" priority="5"/>
  </conditionalFormatting>
  <conditionalFormatting sqref="W1:W372 W374:W421">
    <cfRule type="duplicateValues" dxfId="0" priority="4"/>
  </conditionalFormatting>
  <dataValidations count="7">
    <dataValidation type="list" allowBlank="1" showInputMessage="1" showErrorMessage="1" sqref="T373 T354:T355">
      <formula1>客户名称</formula1>
    </dataValidation>
    <dataValidation type="list" showInputMessage="1" showErrorMessage="1" sqref="C2:C1048576">
      <formula1>归档位置</formula1>
    </dataValidation>
    <dataValidation type="list" showInputMessage="1" showErrorMessage="1" sqref="F2:F1048576">
      <formula1>完成状态</formula1>
    </dataValidation>
    <dataValidation type="list" allowBlank="1" showInputMessage="1" showErrorMessage="1" sqref="O2:O1048576">
      <formula1>设备类型</formula1>
    </dataValidation>
    <dataValidation type="list" allowBlank="1" showInputMessage="1" showErrorMessage="1" sqref="P2:P1048576">
      <formula1>项目类型</formula1>
    </dataValidation>
    <dataValidation type="list" showInputMessage="1" showErrorMessage="1" sqref="Q349:Q355">
      <formula1>姓名</formula1>
    </dataValidation>
    <dataValidation type="list" showInputMessage="1" showErrorMessage="1" sqref="D2:E1048576">
      <formula1>主体</formula1>
    </dataValidation>
  </dataValidations>
  <hyperlinks>
    <hyperlink ref="W353" r:id="rId1" display="Z20230413-000081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453"/>
  <sheetViews>
    <sheetView workbookViewId="0">
      <pane xSplit="6" ySplit="1" topLeftCell="G2" activePane="bottomRight" state="frozen"/>
      <selection/>
      <selection pane="topRight"/>
      <selection pane="bottomLeft"/>
      <selection pane="bottomRight" activeCell="AJ13" sqref="AJ13"/>
    </sheetView>
  </sheetViews>
  <sheetFormatPr defaultColWidth="8.16666666666667" defaultRowHeight="26" customHeight="1"/>
  <cols>
    <col min="1" max="1" width="2.66666666666667" style="112" customWidth="1"/>
    <col min="2" max="2" width="8" style="112" customWidth="1"/>
    <col min="3" max="3" width="10.8333333333333" style="112" customWidth="1"/>
    <col min="4" max="4" width="8.83333333333333" style="112" customWidth="1"/>
    <col min="5" max="5" width="12.6666666666667" style="112" customWidth="1"/>
    <col min="6" max="6" width="47.8333333333333" style="112" customWidth="1"/>
    <col min="7" max="7" width="33.6666666666667" style="112" customWidth="1"/>
    <col min="8" max="8" width="11.1666666666667" style="148" customWidth="1"/>
    <col min="9" max="9" width="13.5" style="112" customWidth="1"/>
    <col min="10" max="10" width="5.5" style="112" customWidth="1"/>
    <col min="11" max="11" width="6.5" style="112" customWidth="1"/>
    <col min="12" max="12" width="13.6666666666667" style="112" customWidth="1"/>
    <col min="13" max="13" width="5.66666666666667" style="112" customWidth="1"/>
    <col min="14" max="14" width="12.6666666666667" style="112" customWidth="1"/>
    <col min="15" max="15" width="12.5" style="112" customWidth="1"/>
    <col min="16" max="16" width="12.6666666666667" style="112" customWidth="1"/>
    <col min="17" max="17" width="12.5" style="112" customWidth="1"/>
    <col min="18" max="19" width="8.16666666666667" style="112" customWidth="1"/>
    <col min="20" max="20" width="9.66666666666667" style="112" customWidth="1"/>
    <col min="21" max="21" width="69.5" style="112" customWidth="1"/>
    <col min="22" max="23" width="20.3333333333333" style="112" customWidth="1"/>
    <col min="24" max="24" width="6.33333333333333" style="112" customWidth="1"/>
    <col min="25" max="25" width="36.5" style="112" customWidth="1"/>
    <col min="26" max="29" width="8.16666666666667" style="112" customWidth="1"/>
    <col min="30" max="30" width="16.8333333333333" style="112" customWidth="1"/>
    <col min="31" max="31" width="31.5" style="112" customWidth="1"/>
    <col min="32" max="40" width="4.66666666666667" style="112" customWidth="1"/>
  </cols>
  <sheetData>
    <row r="1" s="66" customFormat="1" customHeight="1" spans="1:31">
      <c r="A1" s="149" t="s">
        <v>0</v>
      </c>
      <c r="B1" s="127" t="s">
        <v>1421</v>
      </c>
      <c r="C1" s="127" t="s">
        <v>1422</v>
      </c>
      <c r="D1" s="150" t="s">
        <v>292</v>
      </c>
      <c r="E1" s="150" t="s">
        <v>1423</v>
      </c>
      <c r="F1" s="127" t="s">
        <v>230</v>
      </c>
      <c r="G1" s="127" t="s">
        <v>1424</v>
      </c>
      <c r="H1" s="151" t="s">
        <v>1425</v>
      </c>
      <c r="I1" s="135" t="s">
        <v>1426</v>
      </c>
      <c r="J1" s="126" t="s">
        <v>1427</v>
      </c>
      <c r="K1" s="127" t="s">
        <v>1428</v>
      </c>
      <c r="L1" s="127" t="s">
        <v>1429</v>
      </c>
      <c r="M1" s="157" t="s">
        <v>1430</v>
      </c>
      <c r="N1" s="133" t="s">
        <v>1431</v>
      </c>
      <c r="O1" s="133" t="s">
        <v>1432</v>
      </c>
      <c r="P1" s="133" t="s">
        <v>1433</v>
      </c>
      <c r="Q1" s="133" t="s">
        <v>1434</v>
      </c>
      <c r="R1" s="106" t="s">
        <v>1435</v>
      </c>
      <c r="S1" s="106" t="s">
        <v>1422</v>
      </c>
      <c r="T1" s="106" t="s">
        <v>1436</v>
      </c>
      <c r="U1" s="106" t="s">
        <v>1437</v>
      </c>
      <c r="V1" s="106" t="s">
        <v>227</v>
      </c>
      <c r="W1" s="106" t="s">
        <v>517</v>
      </c>
      <c r="X1" s="106" t="s">
        <v>282</v>
      </c>
      <c r="Y1" s="106" t="s">
        <v>202</v>
      </c>
      <c r="Z1" s="135" t="s">
        <v>1438</v>
      </c>
      <c r="AA1" s="127" t="s">
        <v>1439</v>
      </c>
      <c r="AB1" s="127" t="s">
        <v>1440</v>
      </c>
      <c r="AC1" s="127" t="s">
        <v>1441</v>
      </c>
      <c r="AD1" s="162"/>
      <c r="AE1" s="162"/>
    </row>
    <row r="2" s="76" customFormat="1" customHeight="1" spans="1:31">
      <c r="A2" s="149"/>
      <c r="B2" s="111"/>
      <c r="C2" s="111"/>
      <c r="D2" s="128"/>
      <c r="E2" s="128"/>
      <c r="F2" s="128"/>
      <c r="G2" s="152"/>
      <c r="H2" s="153"/>
      <c r="I2" s="141"/>
      <c r="J2" s="158"/>
      <c r="K2" s="111"/>
      <c r="L2" s="83"/>
      <c r="M2" s="159">
        <f>IF(T2="","",COUNTIFS($F$2:F2,F2))</f>
        <v>0</v>
      </c>
      <c r="N2" s="160">
        <f>IF(T2="","",SUMIFS(实收!E:E,实收!S:S,T2))</f>
        <v>0</v>
      </c>
      <c r="O2" s="160">
        <f t="shared" ref="O2:O65" si="0">IF(T2="","",I2-N2)</f>
        <v>0</v>
      </c>
      <c r="P2" s="160" t="str">
        <f>IF(D2="","",SUMIFS(#REF!,#REF!,U2))</f>
        <v/>
      </c>
      <c r="Q2" s="160" t="str">
        <f t="shared" ref="Q2:Q65" si="1">IF(D2="","",I2-P2)</f>
        <v/>
      </c>
      <c r="R2" s="109" t="str">
        <f>IF($C2="","",_xlfn.XLOOKUP($C2,设置!$M:$M,设置!N:N,""))</f>
        <v/>
      </c>
      <c r="S2" s="109" t="str">
        <f>IF($C2="","",_xlfn.XLOOKUP($C2,设置!$M:$M,设置!O:O,""))</f>
        <v/>
      </c>
      <c r="T2" s="109" t="s">
        <v>1442</v>
      </c>
      <c r="U2" s="109" t="str">
        <f t="shared" ref="U2:U65" si="2">IF(F2="","",_xlfn.TEXTJOIN("-",1,T2,F2,M2,TEXT(H2,"yyyymmdd"),J2,I2))</f>
        <v/>
      </c>
      <c r="V2" s="109" t="str">
        <f t="shared" ref="V2:V65" si="3">IF(F2="","",LEFT(F2,16))</f>
        <v/>
      </c>
      <c r="W2" s="109" t="str">
        <f>IF(V2="","",_xlfn.XLOOKUP(V2,立项!W:W,立项!N:N))</f>
        <v/>
      </c>
      <c r="X2" s="109" t="str">
        <f>IF(V2="","",_xlfn.XLOOKUP(V2,立项!W:W,立项!P:P))</f>
        <v/>
      </c>
      <c r="Y2" s="109" t="str">
        <f t="shared" ref="Y2:Y65" si="4">IF(U2="","",_xlfn.TEXTJOIN("-",1,C2,X2,V2,B2))</f>
        <v/>
      </c>
      <c r="Z2" s="136"/>
      <c r="AA2" s="111"/>
      <c r="AB2" s="111"/>
      <c r="AC2" s="111"/>
      <c r="AD2" s="112"/>
      <c r="AE2" s="112"/>
    </row>
    <row r="3" s="76" customFormat="1" customHeight="1" spans="1:31">
      <c r="A3" s="149"/>
      <c r="B3" s="111"/>
      <c r="C3" s="111"/>
      <c r="D3" s="128"/>
      <c r="E3" s="128"/>
      <c r="F3" s="128"/>
      <c r="G3" s="128"/>
      <c r="H3" s="154"/>
      <c r="I3" s="141"/>
      <c r="J3" s="161"/>
      <c r="K3" s="111"/>
      <c r="L3" s="83"/>
      <c r="M3" s="159">
        <f>IF(T3="","",COUNTIFS($F$2:F3,F3))</f>
        <v>0</v>
      </c>
      <c r="N3" s="160">
        <f>IF(T3="","",SUMIFS(实收!E:E,实收!S:S,T3))</f>
        <v>0</v>
      </c>
      <c r="O3" s="160">
        <f t="shared" si="0"/>
        <v>0</v>
      </c>
      <c r="P3" s="160" t="str">
        <f>IF(D3="","",SUMIFS(#REF!,#REF!,U3))</f>
        <v/>
      </c>
      <c r="Q3" s="160" t="str">
        <f t="shared" si="1"/>
        <v/>
      </c>
      <c r="R3" s="109" t="str">
        <f>IF($C3="","",_xlfn.XLOOKUP($C3,设置!$M:$M,设置!N:N,""))</f>
        <v/>
      </c>
      <c r="S3" s="109" t="str">
        <f>IF($C3="","",_xlfn.XLOOKUP($C3,设置!$M:$M,设置!O:O,""))</f>
        <v/>
      </c>
      <c r="T3" s="109" t="s">
        <v>1443</v>
      </c>
      <c r="U3" s="109" t="str">
        <f t="shared" si="2"/>
        <v/>
      </c>
      <c r="V3" s="109" t="str">
        <f t="shared" si="3"/>
        <v/>
      </c>
      <c r="W3" s="109" t="str">
        <f>IF(V3="","",_xlfn.XLOOKUP(V3,立项!W:W,立项!N:N))</f>
        <v/>
      </c>
      <c r="X3" s="109" t="str">
        <f>IF(V3="","",_xlfn.XLOOKUP(V3,立项!W:W,立项!P:P))</f>
        <v/>
      </c>
      <c r="Y3" s="109" t="str">
        <f t="shared" si="4"/>
        <v/>
      </c>
      <c r="Z3" s="136"/>
      <c r="AA3" s="111"/>
      <c r="AB3" s="111"/>
      <c r="AC3" s="111"/>
      <c r="AD3" s="112"/>
      <c r="AE3" s="112"/>
    </row>
    <row r="4" s="76" customFormat="1" customHeight="1" spans="1:31">
      <c r="A4" s="149"/>
      <c r="B4" s="111"/>
      <c r="C4" s="111"/>
      <c r="D4" s="128"/>
      <c r="E4" s="128"/>
      <c r="F4" s="128"/>
      <c r="G4" s="152"/>
      <c r="H4" s="154"/>
      <c r="I4" s="141"/>
      <c r="J4" s="161"/>
      <c r="K4" s="111"/>
      <c r="L4" s="83"/>
      <c r="M4" s="159">
        <f>IF(T4="","",COUNTIFS($F$2:F4,F4))</f>
        <v>0</v>
      </c>
      <c r="N4" s="160">
        <f>IF(T4="","",SUMIFS(实收!E:E,实收!S:S,T4))</f>
        <v>0</v>
      </c>
      <c r="O4" s="160">
        <f t="shared" si="0"/>
        <v>0</v>
      </c>
      <c r="P4" s="160" t="str">
        <f>IF(D4="","",SUMIFS(#REF!,#REF!,U4))</f>
        <v/>
      </c>
      <c r="Q4" s="160" t="str">
        <f t="shared" si="1"/>
        <v/>
      </c>
      <c r="R4" s="109" t="str">
        <f>IF($C4="","",_xlfn.XLOOKUP($C4,设置!$M:$M,设置!N:N,""))</f>
        <v/>
      </c>
      <c r="S4" s="109" t="str">
        <f>IF($C4="","",_xlfn.XLOOKUP($C4,设置!$M:$M,设置!O:O,""))</f>
        <v/>
      </c>
      <c r="T4" s="109" t="s">
        <v>1444</v>
      </c>
      <c r="U4" s="109" t="str">
        <f t="shared" si="2"/>
        <v/>
      </c>
      <c r="V4" s="109" t="str">
        <f t="shared" si="3"/>
        <v/>
      </c>
      <c r="W4" s="109" t="str">
        <f>IF(V4="","",_xlfn.XLOOKUP(V4,立项!W:W,立项!N:N))</f>
        <v/>
      </c>
      <c r="X4" s="109" t="str">
        <f>IF(V4="","",_xlfn.XLOOKUP(V4,立项!W:W,立项!P:P))</f>
        <v/>
      </c>
      <c r="Y4" s="109" t="str">
        <f t="shared" si="4"/>
        <v/>
      </c>
      <c r="Z4" s="136"/>
      <c r="AA4" s="111"/>
      <c r="AB4" s="111"/>
      <c r="AC4" s="111"/>
      <c r="AD4" s="112"/>
      <c r="AE4" s="112"/>
    </row>
    <row r="5" s="76" customFormat="1" customHeight="1" spans="1:31">
      <c r="A5" s="111"/>
      <c r="B5" s="111"/>
      <c r="C5" s="111"/>
      <c r="D5" s="128"/>
      <c r="E5" s="128"/>
      <c r="F5" s="128"/>
      <c r="G5" s="152"/>
      <c r="H5" s="153"/>
      <c r="I5" s="141"/>
      <c r="J5" s="161"/>
      <c r="K5" s="111"/>
      <c r="L5" s="83"/>
      <c r="M5" s="159">
        <f>IF(T5="","",COUNTIFS($F$2:F5,F5))</f>
        <v>0</v>
      </c>
      <c r="N5" s="160">
        <f>IF(T5="","",SUMIFS(实收!E:E,实收!S:S,T5))</f>
        <v>0</v>
      </c>
      <c r="O5" s="160">
        <f t="shared" si="0"/>
        <v>0</v>
      </c>
      <c r="P5" s="160" t="str">
        <f>IF(D5="","",SUMIFS(#REF!,#REF!,U5))</f>
        <v/>
      </c>
      <c r="Q5" s="160" t="str">
        <f t="shared" si="1"/>
        <v/>
      </c>
      <c r="R5" s="109" t="str">
        <f>IF($C5="","",_xlfn.XLOOKUP($C5,设置!$M:$M,设置!N:N,""))</f>
        <v/>
      </c>
      <c r="S5" s="109" t="str">
        <f>IF($C5="","",_xlfn.XLOOKUP($C5,设置!$M:$M,设置!O:O,""))</f>
        <v/>
      </c>
      <c r="T5" s="109" t="s">
        <v>1445</v>
      </c>
      <c r="U5" s="109" t="str">
        <f t="shared" si="2"/>
        <v/>
      </c>
      <c r="V5" s="109" t="str">
        <f t="shared" si="3"/>
        <v/>
      </c>
      <c r="W5" s="109" t="str">
        <f>IF(V5="","",_xlfn.XLOOKUP(V5,立项!W:W,立项!N:N))</f>
        <v/>
      </c>
      <c r="X5" s="109" t="str">
        <f>IF(V5="","",_xlfn.XLOOKUP(V5,立项!W:W,立项!P:P))</f>
        <v/>
      </c>
      <c r="Y5" s="109" t="str">
        <f t="shared" si="4"/>
        <v/>
      </c>
      <c r="Z5" s="136"/>
      <c r="AA5" s="111"/>
      <c r="AB5" s="111"/>
      <c r="AC5" s="111"/>
      <c r="AD5" s="112"/>
      <c r="AE5" s="112"/>
    </row>
    <row r="6" s="76" customFormat="1" customHeight="1" spans="1:31">
      <c r="A6" s="111"/>
      <c r="B6" s="111"/>
      <c r="C6" s="111"/>
      <c r="D6" s="128"/>
      <c r="E6" s="128"/>
      <c r="F6" s="128"/>
      <c r="G6" s="111"/>
      <c r="H6" s="154"/>
      <c r="I6" s="141"/>
      <c r="J6" s="161"/>
      <c r="K6" s="111"/>
      <c r="L6" s="83"/>
      <c r="M6" s="159">
        <f>IF(T6="","",COUNTIFS($F$2:F6,F6))</f>
        <v>0</v>
      </c>
      <c r="N6" s="160">
        <f>IF(T6="","",SUMIFS(实收!E:E,实收!S:S,T6))</f>
        <v>0</v>
      </c>
      <c r="O6" s="160">
        <f t="shared" si="0"/>
        <v>0</v>
      </c>
      <c r="P6" s="160" t="str">
        <f>IF(D6="","",SUMIFS(#REF!,#REF!,U6))</f>
        <v/>
      </c>
      <c r="Q6" s="160" t="str">
        <f t="shared" si="1"/>
        <v/>
      </c>
      <c r="R6" s="109" t="str">
        <f>IF($C6="","",_xlfn.XLOOKUP($C6,设置!$M:$M,设置!N:N,""))</f>
        <v/>
      </c>
      <c r="S6" s="109" t="str">
        <f>IF($C6="","",_xlfn.XLOOKUP($C6,设置!$M:$M,设置!O:O,""))</f>
        <v/>
      </c>
      <c r="T6" s="109" t="s">
        <v>1446</v>
      </c>
      <c r="U6" s="109" t="str">
        <f t="shared" si="2"/>
        <v/>
      </c>
      <c r="V6" s="109" t="str">
        <f t="shared" si="3"/>
        <v/>
      </c>
      <c r="W6" s="109" t="str">
        <f>IF(V6="","",_xlfn.XLOOKUP(V6,立项!W:W,立项!N:N))</f>
        <v/>
      </c>
      <c r="X6" s="109" t="str">
        <f>IF(V6="","",_xlfn.XLOOKUP(V6,立项!W:W,立项!P:P))</f>
        <v/>
      </c>
      <c r="Y6" s="109" t="str">
        <f t="shared" si="4"/>
        <v/>
      </c>
      <c r="Z6" s="136"/>
      <c r="AA6" s="111"/>
      <c r="AB6" s="111"/>
      <c r="AC6" s="111"/>
      <c r="AD6" s="112"/>
      <c r="AE6" s="112"/>
    </row>
    <row r="7" s="76" customFormat="1" customHeight="1" spans="1:31">
      <c r="A7" s="111"/>
      <c r="B7" s="111"/>
      <c r="C7" s="111"/>
      <c r="D7" s="128"/>
      <c r="E7" s="128"/>
      <c r="F7" s="128"/>
      <c r="G7" s="111"/>
      <c r="H7" s="154"/>
      <c r="I7" s="141"/>
      <c r="J7" s="161"/>
      <c r="K7" s="111"/>
      <c r="L7" s="83"/>
      <c r="M7" s="159">
        <f>IF(T7="","",COUNTIFS($F$2:F7,F7))</f>
        <v>0</v>
      </c>
      <c r="N7" s="160">
        <f>IF(T7="","",SUMIFS(实收!E:E,实收!S:S,T7))</f>
        <v>0</v>
      </c>
      <c r="O7" s="160">
        <f t="shared" si="0"/>
        <v>0</v>
      </c>
      <c r="P7" s="160" t="str">
        <f>IF(D7="","",SUMIFS(#REF!,#REF!,U7))</f>
        <v/>
      </c>
      <c r="Q7" s="160" t="str">
        <f t="shared" si="1"/>
        <v/>
      </c>
      <c r="R7" s="109" t="str">
        <f>IF($C7="","",_xlfn.XLOOKUP($C7,设置!$M:$M,设置!N:N,""))</f>
        <v/>
      </c>
      <c r="S7" s="109" t="str">
        <f>IF($C7="","",_xlfn.XLOOKUP($C7,设置!$M:$M,设置!O:O,""))</f>
        <v/>
      </c>
      <c r="T7" s="109" t="s">
        <v>1447</v>
      </c>
      <c r="U7" s="109" t="str">
        <f t="shared" si="2"/>
        <v/>
      </c>
      <c r="V7" s="109" t="str">
        <f t="shared" si="3"/>
        <v/>
      </c>
      <c r="W7" s="109" t="str">
        <f>IF(V7="","",_xlfn.XLOOKUP(V7,立项!W:W,立项!N:N))</f>
        <v/>
      </c>
      <c r="X7" s="109" t="str">
        <f>IF(V7="","",_xlfn.XLOOKUP(V7,立项!W:W,立项!P:P))</f>
        <v/>
      </c>
      <c r="Y7" s="109" t="str">
        <f t="shared" si="4"/>
        <v/>
      </c>
      <c r="Z7" s="136"/>
      <c r="AA7" s="111"/>
      <c r="AB7" s="111"/>
      <c r="AC7" s="111"/>
      <c r="AD7" s="112"/>
      <c r="AE7" s="112"/>
    </row>
    <row r="8" s="76" customFormat="1" customHeight="1" spans="1:31">
      <c r="A8" s="111"/>
      <c r="B8" s="111"/>
      <c r="C8" s="111"/>
      <c r="D8" s="111"/>
      <c r="E8" s="128"/>
      <c r="F8" s="128"/>
      <c r="G8" s="111"/>
      <c r="H8" s="154"/>
      <c r="I8" s="141"/>
      <c r="J8" s="161"/>
      <c r="K8" s="111"/>
      <c r="L8" s="83"/>
      <c r="M8" s="159">
        <f>IF(T8="","",COUNTIFS($F$2:F8,F8))</f>
        <v>0</v>
      </c>
      <c r="N8" s="160">
        <f>IF(T8="","",SUMIFS(实收!E:E,实收!S:S,T8))</f>
        <v>0</v>
      </c>
      <c r="O8" s="160">
        <f t="shared" si="0"/>
        <v>0</v>
      </c>
      <c r="P8" s="160" t="str">
        <f>IF(D8="","",SUMIFS(#REF!,#REF!,U8))</f>
        <v/>
      </c>
      <c r="Q8" s="160" t="str">
        <f t="shared" si="1"/>
        <v/>
      </c>
      <c r="R8" s="109" t="str">
        <f>IF($C8="","",_xlfn.XLOOKUP($C8,设置!$M:$M,设置!N:N,""))</f>
        <v/>
      </c>
      <c r="S8" s="109" t="str">
        <f>IF($C8="","",_xlfn.XLOOKUP($C8,设置!$M:$M,设置!O:O,""))</f>
        <v/>
      </c>
      <c r="T8" s="109" t="s">
        <v>1448</v>
      </c>
      <c r="U8" s="109" t="str">
        <f t="shared" si="2"/>
        <v/>
      </c>
      <c r="V8" s="109" t="str">
        <f t="shared" si="3"/>
        <v/>
      </c>
      <c r="W8" s="109" t="str">
        <f>IF(V8="","",_xlfn.XLOOKUP(V8,立项!W:W,立项!N:N))</f>
        <v/>
      </c>
      <c r="X8" s="109" t="str">
        <f>IF(V8="","",_xlfn.XLOOKUP(V8,立项!W:W,立项!P:P))</f>
        <v/>
      </c>
      <c r="Y8" s="109" t="str">
        <f t="shared" si="4"/>
        <v/>
      </c>
      <c r="Z8" s="136"/>
      <c r="AA8" s="111"/>
      <c r="AB8" s="111"/>
      <c r="AC8" s="111"/>
      <c r="AD8" s="112"/>
      <c r="AE8" s="112"/>
    </row>
    <row r="9" s="76" customFormat="1" customHeight="1" spans="1:31">
      <c r="A9" s="111"/>
      <c r="B9" s="111"/>
      <c r="C9" s="111"/>
      <c r="D9" s="128"/>
      <c r="E9" s="128"/>
      <c r="F9" s="128"/>
      <c r="G9" s="152"/>
      <c r="H9" s="153"/>
      <c r="I9" s="141"/>
      <c r="J9" s="161"/>
      <c r="K9" s="111"/>
      <c r="L9" s="83"/>
      <c r="M9" s="159">
        <f>IF(T9="","",COUNTIFS($F$2:F9,F9))</f>
        <v>0</v>
      </c>
      <c r="N9" s="160">
        <f>IF(T9="","",SUMIFS(实收!E:E,实收!S:S,T9))</f>
        <v>0</v>
      </c>
      <c r="O9" s="160">
        <f t="shared" si="0"/>
        <v>0</v>
      </c>
      <c r="P9" s="160" t="str">
        <f>IF(D9="","",SUMIFS(#REF!,#REF!,U9))</f>
        <v/>
      </c>
      <c r="Q9" s="160" t="str">
        <f t="shared" si="1"/>
        <v/>
      </c>
      <c r="R9" s="109" t="str">
        <f>IF($C9="","",_xlfn.XLOOKUP($C9,设置!$M:$M,设置!N:N,""))</f>
        <v/>
      </c>
      <c r="S9" s="109" t="str">
        <f>IF($C9="","",_xlfn.XLOOKUP($C9,设置!$M:$M,设置!O:O,""))</f>
        <v/>
      </c>
      <c r="T9" s="109" t="s">
        <v>1449</v>
      </c>
      <c r="U9" s="109" t="str">
        <f t="shared" si="2"/>
        <v/>
      </c>
      <c r="V9" s="109" t="str">
        <f t="shared" si="3"/>
        <v/>
      </c>
      <c r="W9" s="109" t="str">
        <f>IF(V9="","",_xlfn.XLOOKUP(V9,立项!W:W,立项!N:N))</f>
        <v/>
      </c>
      <c r="X9" s="109" t="str">
        <f>IF(V9="","",_xlfn.XLOOKUP(V9,立项!W:W,立项!P:P))</f>
        <v/>
      </c>
      <c r="Y9" s="109" t="str">
        <f t="shared" si="4"/>
        <v/>
      </c>
      <c r="Z9" s="136"/>
      <c r="AA9" s="111"/>
      <c r="AB9" s="111"/>
      <c r="AC9" s="111"/>
      <c r="AD9" s="112"/>
      <c r="AE9" s="112"/>
    </row>
    <row r="10" s="76" customFormat="1" customHeight="1" spans="1:31">
      <c r="A10" s="111"/>
      <c r="B10" s="111"/>
      <c r="C10" s="111"/>
      <c r="D10" s="128"/>
      <c r="E10" s="128"/>
      <c r="F10" s="128"/>
      <c r="G10" s="155"/>
      <c r="H10" s="153"/>
      <c r="I10" s="141"/>
      <c r="J10" s="161"/>
      <c r="K10" s="111"/>
      <c r="L10" s="83"/>
      <c r="M10" s="159">
        <f>IF(T10="","",COUNTIFS($F$2:F10,F10))</f>
        <v>0</v>
      </c>
      <c r="N10" s="160">
        <f>IF(T10="","",SUMIFS(实收!E:E,实收!S:S,T10))</f>
        <v>0</v>
      </c>
      <c r="O10" s="160">
        <f t="shared" si="0"/>
        <v>0</v>
      </c>
      <c r="P10" s="160" t="str">
        <f>IF(D10="","",SUMIFS(#REF!,#REF!,U10))</f>
        <v/>
      </c>
      <c r="Q10" s="160" t="str">
        <f t="shared" si="1"/>
        <v/>
      </c>
      <c r="R10" s="109" t="str">
        <f>IF($C10="","",_xlfn.XLOOKUP($C10,设置!$M:$M,设置!N:N,""))</f>
        <v/>
      </c>
      <c r="S10" s="109" t="str">
        <f>IF($C10="","",_xlfn.XLOOKUP($C10,设置!$M:$M,设置!O:O,""))</f>
        <v/>
      </c>
      <c r="T10" s="109" t="s">
        <v>1450</v>
      </c>
      <c r="U10" s="109" t="str">
        <f t="shared" si="2"/>
        <v/>
      </c>
      <c r="V10" s="109" t="str">
        <f t="shared" si="3"/>
        <v/>
      </c>
      <c r="W10" s="109" t="str">
        <f>IF(V10="","",_xlfn.XLOOKUP(V10,立项!W:W,立项!N:N))</f>
        <v/>
      </c>
      <c r="X10" s="109" t="str">
        <f>IF(V10="","",_xlfn.XLOOKUP(V10,立项!W:W,立项!P:P))</f>
        <v/>
      </c>
      <c r="Y10" s="109" t="str">
        <f t="shared" si="4"/>
        <v/>
      </c>
      <c r="Z10" s="136"/>
      <c r="AA10" s="111"/>
      <c r="AB10" s="111"/>
      <c r="AC10" s="111"/>
      <c r="AD10" s="112"/>
      <c r="AE10" s="112"/>
    </row>
    <row r="11" s="76" customFormat="1" customHeight="1" spans="1:31">
      <c r="A11" s="111"/>
      <c r="B11" s="111"/>
      <c r="C11" s="111"/>
      <c r="D11" s="128"/>
      <c r="E11" s="128"/>
      <c r="F11" s="128"/>
      <c r="G11" s="152"/>
      <c r="H11" s="153"/>
      <c r="I11" s="141"/>
      <c r="J11" s="161"/>
      <c r="K11" s="111"/>
      <c r="L11" s="83"/>
      <c r="M11" s="159">
        <f>IF(T11="","",COUNTIFS($F$2:F11,F11))</f>
        <v>0</v>
      </c>
      <c r="N11" s="160">
        <f>IF(T11="","",SUMIFS(实收!E:E,实收!S:S,T11))</f>
        <v>0</v>
      </c>
      <c r="O11" s="160">
        <f t="shared" si="0"/>
        <v>0</v>
      </c>
      <c r="P11" s="160" t="str">
        <f>IF(D11="","",SUMIFS(#REF!,#REF!,U11))</f>
        <v/>
      </c>
      <c r="Q11" s="160" t="str">
        <f t="shared" si="1"/>
        <v/>
      </c>
      <c r="R11" s="109" t="str">
        <f>IF($C11="","",_xlfn.XLOOKUP($C11,设置!$M:$M,设置!N:N,""))</f>
        <v/>
      </c>
      <c r="S11" s="109" t="str">
        <f>IF($C11="","",_xlfn.XLOOKUP($C11,设置!$M:$M,设置!O:O,""))</f>
        <v/>
      </c>
      <c r="T11" s="109" t="s">
        <v>1451</v>
      </c>
      <c r="U11" s="109" t="str">
        <f t="shared" si="2"/>
        <v/>
      </c>
      <c r="V11" s="109" t="str">
        <f t="shared" si="3"/>
        <v/>
      </c>
      <c r="W11" s="109" t="str">
        <f>IF(V11="","",_xlfn.XLOOKUP(V11,立项!W:W,立项!N:N))</f>
        <v/>
      </c>
      <c r="X11" s="109" t="str">
        <f>IF(V11="","",_xlfn.XLOOKUP(V11,立项!W:W,立项!P:P))</f>
        <v/>
      </c>
      <c r="Y11" s="109" t="str">
        <f t="shared" si="4"/>
        <v/>
      </c>
      <c r="Z11" s="136"/>
      <c r="AA11" s="111"/>
      <c r="AB11" s="111"/>
      <c r="AC11" s="111"/>
      <c r="AD11" s="112"/>
      <c r="AE11" s="112"/>
    </row>
    <row r="12" s="76" customFormat="1" customHeight="1" spans="1:31">
      <c r="A12" s="111"/>
      <c r="B12" s="111"/>
      <c r="C12" s="111"/>
      <c r="D12" s="128"/>
      <c r="E12" s="128"/>
      <c r="F12" s="128"/>
      <c r="G12" s="156"/>
      <c r="H12" s="153"/>
      <c r="I12" s="141"/>
      <c r="J12" s="161"/>
      <c r="K12" s="111"/>
      <c r="L12" s="83"/>
      <c r="M12" s="159">
        <f>IF(T12="","",COUNTIFS($F$2:F12,F12))</f>
        <v>0</v>
      </c>
      <c r="N12" s="160">
        <f>IF(T12="","",SUMIFS(实收!E:E,实收!S:S,T12))</f>
        <v>0</v>
      </c>
      <c r="O12" s="160">
        <f t="shared" si="0"/>
        <v>0</v>
      </c>
      <c r="P12" s="160" t="str">
        <f>IF(D12="","",SUMIFS(#REF!,#REF!,U12))</f>
        <v/>
      </c>
      <c r="Q12" s="160" t="str">
        <f t="shared" si="1"/>
        <v/>
      </c>
      <c r="R12" s="109" t="str">
        <f>IF($C12="","",_xlfn.XLOOKUP($C12,设置!$M:$M,设置!N:N,""))</f>
        <v/>
      </c>
      <c r="S12" s="109" t="str">
        <f>IF($C12="","",_xlfn.XLOOKUP($C12,设置!$M:$M,设置!O:O,""))</f>
        <v/>
      </c>
      <c r="T12" s="109" t="s">
        <v>1452</v>
      </c>
      <c r="U12" s="109" t="str">
        <f t="shared" si="2"/>
        <v/>
      </c>
      <c r="V12" s="109" t="str">
        <f t="shared" si="3"/>
        <v/>
      </c>
      <c r="W12" s="109" t="str">
        <f>IF(V12="","",_xlfn.XLOOKUP(V12,立项!W:W,立项!N:N))</f>
        <v/>
      </c>
      <c r="X12" s="109" t="str">
        <f>IF(V12="","",_xlfn.XLOOKUP(V12,立项!W:W,立项!P:P))</f>
        <v/>
      </c>
      <c r="Y12" s="109" t="str">
        <f t="shared" si="4"/>
        <v/>
      </c>
      <c r="Z12" s="136"/>
      <c r="AA12" s="111"/>
      <c r="AB12" s="111"/>
      <c r="AC12" s="111"/>
      <c r="AD12" s="112"/>
      <c r="AE12" s="112"/>
    </row>
    <row r="13" s="76" customFormat="1" customHeight="1" spans="1:31">
      <c r="A13" s="111"/>
      <c r="B13" s="111"/>
      <c r="C13" s="111"/>
      <c r="D13" s="128"/>
      <c r="E13" s="128"/>
      <c r="F13" s="128"/>
      <c r="G13" s="111"/>
      <c r="H13" s="154"/>
      <c r="I13" s="141"/>
      <c r="J13" s="161"/>
      <c r="K13" s="111"/>
      <c r="L13" s="83"/>
      <c r="M13" s="159">
        <f>IF(T13="","",COUNTIFS($F$2:F13,F13))</f>
        <v>0</v>
      </c>
      <c r="N13" s="160">
        <f>IF(T13="","",SUMIFS(实收!E:E,实收!S:S,T13))</f>
        <v>0</v>
      </c>
      <c r="O13" s="160">
        <f t="shared" si="0"/>
        <v>0</v>
      </c>
      <c r="P13" s="160" t="str">
        <f>IF(D13="","",SUMIFS(#REF!,#REF!,U13))</f>
        <v/>
      </c>
      <c r="Q13" s="160" t="str">
        <f t="shared" si="1"/>
        <v/>
      </c>
      <c r="R13" s="109" t="str">
        <f>IF($C13="","",_xlfn.XLOOKUP($C13,设置!$M:$M,设置!N:N,""))</f>
        <v/>
      </c>
      <c r="S13" s="109" t="str">
        <f>IF($C13="","",_xlfn.XLOOKUP($C13,设置!$M:$M,设置!O:O,""))</f>
        <v/>
      </c>
      <c r="T13" s="109" t="s">
        <v>1453</v>
      </c>
      <c r="U13" s="109" t="str">
        <f t="shared" si="2"/>
        <v/>
      </c>
      <c r="V13" s="109" t="str">
        <f t="shared" si="3"/>
        <v/>
      </c>
      <c r="W13" s="109" t="str">
        <f>IF(V13="","",_xlfn.XLOOKUP(V13,立项!W:W,立项!N:N))</f>
        <v/>
      </c>
      <c r="X13" s="109" t="str">
        <f>IF(V13="","",_xlfn.XLOOKUP(V13,立项!W:W,立项!P:P))</f>
        <v/>
      </c>
      <c r="Y13" s="109" t="str">
        <f t="shared" si="4"/>
        <v/>
      </c>
      <c r="Z13" s="136"/>
      <c r="AA13" s="111"/>
      <c r="AB13" s="111"/>
      <c r="AC13" s="111"/>
      <c r="AD13" s="112"/>
      <c r="AE13" s="112"/>
    </row>
    <row r="14" s="76" customFormat="1" customHeight="1" spans="1:31">
      <c r="A14" s="111"/>
      <c r="B14" s="111"/>
      <c r="C14" s="111"/>
      <c r="D14" s="128"/>
      <c r="E14" s="128"/>
      <c r="F14" s="128"/>
      <c r="G14" s="152"/>
      <c r="H14" s="153"/>
      <c r="I14" s="141"/>
      <c r="J14" s="161"/>
      <c r="K14" s="111"/>
      <c r="L14" s="83"/>
      <c r="M14" s="159">
        <f>IF(T14="","",COUNTIFS($F$2:F14,F14))</f>
        <v>0</v>
      </c>
      <c r="N14" s="160">
        <f>IF(T14="","",SUMIFS(实收!E:E,实收!S:S,T14))</f>
        <v>0</v>
      </c>
      <c r="O14" s="160">
        <f t="shared" si="0"/>
        <v>0</v>
      </c>
      <c r="P14" s="160" t="str">
        <f>IF(D14="","",SUMIFS(#REF!,#REF!,U14))</f>
        <v/>
      </c>
      <c r="Q14" s="160" t="str">
        <f t="shared" si="1"/>
        <v/>
      </c>
      <c r="R14" s="109" t="str">
        <f>IF($C14="","",_xlfn.XLOOKUP($C14,设置!$M:$M,设置!N:N,""))</f>
        <v/>
      </c>
      <c r="S14" s="109" t="str">
        <f>IF($C14="","",_xlfn.XLOOKUP($C14,设置!$M:$M,设置!O:O,""))</f>
        <v/>
      </c>
      <c r="T14" s="109" t="s">
        <v>1454</v>
      </c>
      <c r="U14" s="109" t="str">
        <f t="shared" si="2"/>
        <v/>
      </c>
      <c r="V14" s="109" t="str">
        <f t="shared" si="3"/>
        <v/>
      </c>
      <c r="W14" s="109" t="str">
        <f>IF(V14="","",_xlfn.XLOOKUP(V14,立项!W:W,立项!N:N))</f>
        <v/>
      </c>
      <c r="X14" s="109" t="str">
        <f>IF(V14="","",_xlfn.XLOOKUP(V14,立项!W:W,立项!P:P))</f>
        <v/>
      </c>
      <c r="Y14" s="109" t="str">
        <f t="shared" si="4"/>
        <v/>
      </c>
      <c r="Z14" s="136"/>
      <c r="AA14" s="111"/>
      <c r="AB14" s="111"/>
      <c r="AC14" s="111"/>
      <c r="AD14" s="112"/>
      <c r="AE14" s="112"/>
    </row>
    <row r="15" s="76" customFormat="1" customHeight="1" spans="1:31">
      <c r="A15" s="111"/>
      <c r="B15" s="111"/>
      <c r="C15" s="111"/>
      <c r="D15" s="128"/>
      <c r="E15" s="128"/>
      <c r="F15" s="128"/>
      <c r="G15" s="111"/>
      <c r="H15" s="154"/>
      <c r="I15" s="141"/>
      <c r="J15" s="161"/>
      <c r="K15" s="111"/>
      <c r="L15" s="83"/>
      <c r="M15" s="159">
        <f>IF(T15="","",COUNTIFS($F$2:F15,F15))</f>
        <v>0</v>
      </c>
      <c r="N15" s="160">
        <f>IF(T15="","",SUMIFS(实收!E:E,实收!S:S,T15))</f>
        <v>0</v>
      </c>
      <c r="O15" s="160">
        <f t="shared" si="0"/>
        <v>0</v>
      </c>
      <c r="P15" s="160" t="str">
        <f>IF(D15="","",SUMIFS(#REF!,#REF!,U15))</f>
        <v/>
      </c>
      <c r="Q15" s="160" t="str">
        <f t="shared" si="1"/>
        <v/>
      </c>
      <c r="R15" s="109" t="str">
        <f>IF($C15="","",_xlfn.XLOOKUP($C15,设置!$M:$M,设置!N:N,""))</f>
        <v/>
      </c>
      <c r="S15" s="109" t="str">
        <f>IF($C15="","",_xlfn.XLOOKUP($C15,设置!$M:$M,设置!O:O,""))</f>
        <v/>
      </c>
      <c r="T15" s="109" t="s">
        <v>1455</v>
      </c>
      <c r="U15" s="109" t="str">
        <f t="shared" si="2"/>
        <v/>
      </c>
      <c r="V15" s="109" t="str">
        <f t="shared" si="3"/>
        <v/>
      </c>
      <c r="W15" s="109" t="str">
        <f>IF(V15="","",_xlfn.XLOOKUP(V15,立项!W:W,立项!N:N))</f>
        <v/>
      </c>
      <c r="X15" s="109" t="str">
        <f>IF(V15="","",_xlfn.XLOOKUP(V15,立项!W:W,立项!P:P))</f>
        <v/>
      </c>
      <c r="Y15" s="109" t="str">
        <f t="shared" si="4"/>
        <v/>
      </c>
      <c r="Z15" s="136"/>
      <c r="AA15" s="111"/>
      <c r="AB15" s="111"/>
      <c r="AC15" s="111"/>
      <c r="AD15" s="112"/>
      <c r="AE15" s="112"/>
    </row>
    <row r="16" s="76" customFormat="1" customHeight="1" spans="1:31">
      <c r="A16" s="111"/>
      <c r="B16" s="111"/>
      <c r="C16" s="111"/>
      <c r="D16" s="128"/>
      <c r="E16" s="128"/>
      <c r="F16" s="128"/>
      <c r="G16" s="128"/>
      <c r="H16" s="153"/>
      <c r="I16" s="141"/>
      <c r="J16" s="161"/>
      <c r="K16" s="111"/>
      <c r="L16" s="83"/>
      <c r="M16" s="159">
        <f>IF(T16="","",COUNTIFS($F$2:F16,F16))</f>
        <v>0</v>
      </c>
      <c r="N16" s="160">
        <f>IF(T16="","",SUMIFS(实收!E:E,实收!S:S,T16))</f>
        <v>0</v>
      </c>
      <c r="O16" s="160">
        <f t="shared" si="0"/>
        <v>0</v>
      </c>
      <c r="P16" s="160" t="str">
        <f>IF(D16="","",SUMIFS(#REF!,#REF!,U16))</f>
        <v/>
      </c>
      <c r="Q16" s="160" t="str">
        <f t="shared" si="1"/>
        <v/>
      </c>
      <c r="R16" s="109" t="str">
        <f>IF($C16="","",_xlfn.XLOOKUP($C16,设置!$M:$M,设置!N:N,""))</f>
        <v/>
      </c>
      <c r="S16" s="109" t="str">
        <f>IF($C16="","",_xlfn.XLOOKUP($C16,设置!$M:$M,设置!O:O,""))</f>
        <v/>
      </c>
      <c r="T16" s="109" t="s">
        <v>1456</v>
      </c>
      <c r="U16" s="109" t="str">
        <f t="shared" si="2"/>
        <v/>
      </c>
      <c r="V16" s="109" t="str">
        <f t="shared" si="3"/>
        <v/>
      </c>
      <c r="W16" s="109" t="str">
        <f>IF(V16="","",_xlfn.XLOOKUP(V16,立项!W:W,立项!N:N))</f>
        <v/>
      </c>
      <c r="X16" s="109" t="str">
        <f>IF(V16="","",_xlfn.XLOOKUP(V16,立项!W:W,立项!P:P))</f>
        <v/>
      </c>
      <c r="Y16" s="109" t="str">
        <f t="shared" si="4"/>
        <v/>
      </c>
      <c r="Z16" s="136"/>
      <c r="AA16" s="111"/>
      <c r="AB16" s="111"/>
      <c r="AC16" s="111"/>
      <c r="AD16" s="112"/>
      <c r="AE16" s="112"/>
    </row>
    <row r="17" s="76" customFormat="1" customHeight="1" spans="1:31">
      <c r="A17" s="111"/>
      <c r="B17" s="111"/>
      <c r="C17" s="111"/>
      <c r="D17" s="128"/>
      <c r="E17" s="128"/>
      <c r="F17" s="128"/>
      <c r="G17" s="152"/>
      <c r="H17" s="153"/>
      <c r="I17" s="141"/>
      <c r="J17" s="161"/>
      <c r="K17" s="111"/>
      <c r="L17" s="83"/>
      <c r="M17" s="159">
        <f>IF(T17="","",COUNTIFS($F$2:F17,F17))</f>
        <v>0</v>
      </c>
      <c r="N17" s="160">
        <f>IF(T17="","",SUMIFS(实收!E:E,实收!S:S,T17))</f>
        <v>0</v>
      </c>
      <c r="O17" s="160">
        <f t="shared" si="0"/>
        <v>0</v>
      </c>
      <c r="P17" s="160" t="str">
        <f>IF(D17="","",SUMIFS(#REF!,#REF!,U17))</f>
        <v/>
      </c>
      <c r="Q17" s="160" t="str">
        <f t="shared" si="1"/>
        <v/>
      </c>
      <c r="R17" s="109" t="str">
        <f>IF($C17="","",_xlfn.XLOOKUP($C17,设置!$M:$M,设置!N:N,""))</f>
        <v/>
      </c>
      <c r="S17" s="109" t="str">
        <f>IF($C17="","",_xlfn.XLOOKUP($C17,设置!$M:$M,设置!O:O,""))</f>
        <v/>
      </c>
      <c r="T17" s="109" t="s">
        <v>1457</v>
      </c>
      <c r="U17" s="109" t="str">
        <f t="shared" si="2"/>
        <v/>
      </c>
      <c r="V17" s="109" t="str">
        <f t="shared" si="3"/>
        <v/>
      </c>
      <c r="W17" s="109" t="str">
        <f>IF(V17="","",_xlfn.XLOOKUP(V17,立项!W:W,立项!N:N))</f>
        <v/>
      </c>
      <c r="X17" s="109" t="str">
        <f>IF(V17="","",_xlfn.XLOOKUP(V17,立项!W:W,立项!P:P))</f>
        <v/>
      </c>
      <c r="Y17" s="109" t="str">
        <f t="shared" si="4"/>
        <v/>
      </c>
      <c r="Z17" s="136"/>
      <c r="AA17" s="111"/>
      <c r="AB17" s="111"/>
      <c r="AC17" s="111"/>
      <c r="AD17" s="112"/>
      <c r="AE17" s="112"/>
    </row>
    <row r="18" s="76" customFormat="1" customHeight="1" spans="1:31">
      <c r="A18" s="111"/>
      <c r="B18" s="111"/>
      <c r="C18" s="111"/>
      <c r="D18" s="128"/>
      <c r="E18" s="128"/>
      <c r="F18" s="128"/>
      <c r="G18" s="111"/>
      <c r="H18" s="154"/>
      <c r="I18" s="141"/>
      <c r="J18" s="161"/>
      <c r="K18" s="111"/>
      <c r="L18" s="83"/>
      <c r="M18" s="159">
        <f>IF(T18="","",COUNTIFS($F$2:F18,F18))</f>
        <v>0</v>
      </c>
      <c r="N18" s="160">
        <f>IF(T18="","",SUMIFS(实收!E:E,实收!S:S,T18))</f>
        <v>0</v>
      </c>
      <c r="O18" s="160">
        <f t="shared" si="0"/>
        <v>0</v>
      </c>
      <c r="P18" s="160" t="str">
        <f>IF(D18="","",SUMIFS(#REF!,#REF!,U18))</f>
        <v/>
      </c>
      <c r="Q18" s="160" t="str">
        <f t="shared" si="1"/>
        <v/>
      </c>
      <c r="R18" s="109" t="str">
        <f>IF($C18="","",_xlfn.XLOOKUP($C18,设置!$M:$M,设置!N:N,""))</f>
        <v/>
      </c>
      <c r="S18" s="109" t="str">
        <f>IF($C18="","",_xlfn.XLOOKUP($C18,设置!$M:$M,设置!O:O,""))</f>
        <v/>
      </c>
      <c r="T18" s="109" t="s">
        <v>1458</v>
      </c>
      <c r="U18" s="109" t="str">
        <f t="shared" si="2"/>
        <v/>
      </c>
      <c r="V18" s="109" t="str">
        <f t="shared" si="3"/>
        <v/>
      </c>
      <c r="W18" s="109" t="str">
        <f>IF(V18="","",_xlfn.XLOOKUP(V18,立项!W:W,立项!N:N))</f>
        <v/>
      </c>
      <c r="X18" s="109" t="str">
        <f>IF(V18="","",_xlfn.XLOOKUP(V18,立项!W:W,立项!P:P))</f>
        <v/>
      </c>
      <c r="Y18" s="109" t="str">
        <f t="shared" si="4"/>
        <v/>
      </c>
      <c r="Z18" s="136"/>
      <c r="AA18" s="111"/>
      <c r="AB18" s="111"/>
      <c r="AC18" s="111"/>
      <c r="AD18" s="112"/>
      <c r="AE18" s="112"/>
    </row>
    <row r="19" s="76" customFormat="1" customHeight="1" spans="1:31">
      <c r="A19" s="111"/>
      <c r="B19" s="111"/>
      <c r="C19" s="111"/>
      <c r="D19" s="128"/>
      <c r="E19" s="128"/>
      <c r="F19" s="128"/>
      <c r="G19" s="152"/>
      <c r="H19" s="153"/>
      <c r="I19" s="141"/>
      <c r="J19" s="161"/>
      <c r="K19" s="111"/>
      <c r="L19" s="83"/>
      <c r="M19" s="159">
        <f>IF(T19="","",COUNTIFS($F$2:F19,F19))</f>
        <v>0</v>
      </c>
      <c r="N19" s="160">
        <f>IF(T19="","",SUMIFS(实收!E:E,实收!S:S,T19))</f>
        <v>0</v>
      </c>
      <c r="O19" s="160">
        <f t="shared" si="0"/>
        <v>0</v>
      </c>
      <c r="P19" s="160" t="str">
        <f>IF(D19="","",SUMIFS(#REF!,#REF!,U19))</f>
        <v/>
      </c>
      <c r="Q19" s="160" t="str">
        <f t="shared" si="1"/>
        <v/>
      </c>
      <c r="R19" s="109" t="str">
        <f>IF($C19="","",_xlfn.XLOOKUP($C19,设置!$M:$M,设置!N:N,""))</f>
        <v/>
      </c>
      <c r="S19" s="109" t="str">
        <f>IF($C19="","",_xlfn.XLOOKUP($C19,设置!$M:$M,设置!O:O,""))</f>
        <v/>
      </c>
      <c r="T19" s="109" t="s">
        <v>1459</v>
      </c>
      <c r="U19" s="109" t="str">
        <f t="shared" si="2"/>
        <v/>
      </c>
      <c r="V19" s="109" t="str">
        <f t="shared" si="3"/>
        <v/>
      </c>
      <c r="W19" s="109" t="str">
        <f>IF(V19="","",_xlfn.XLOOKUP(V19,立项!W:W,立项!N:N))</f>
        <v/>
      </c>
      <c r="X19" s="109" t="str">
        <f>IF(V19="","",_xlfn.XLOOKUP(V19,立项!W:W,立项!P:P))</f>
        <v/>
      </c>
      <c r="Y19" s="109" t="str">
        <f t="shared" si="4"/>
        <v/>
      </c>
      <c r="Z19" s="136"/>
      <c r="AA19" s="111"/>
      <c r="AB19" s="111"/>
      <c r="AC19" s="111"/>
      <c r="AD19" s="112"/>
      <c r="AE19" s="112"/>
    </row>
    <row r="20" s="76" customFormat="1" customHeight="1" spans="1:31">
      <c r="A20" s="111"/>
      <c r="B20" s="111"/>
      <c r="C20" s="111"/>
      <c r="D20" s="128"/>
      <c r="E20" s="128"/>
      <c r="F20" s="128"/>
      <c r="G20" s="128"/>
      <c r="H20" s="154"/>
      <c r="I20" s="141"/>
      <c r="J20" s="161"/>
      <c r="K20" s="111"/>
      <c r="L20" s="83"/>
      <c r="M20" s="159">
        <f>IF(T20="","",COUNTIFS($F$2:F20,F20))</f>
        <v>0</v>
      </c>
      <c r="N20" s="160">
        <f>IF(T20="","",SUMIFS(实收!E:E,实收!S:S,T20))</f>
        <v>0</v>
      </c>
      <c r="O20" s="160">
        <f t="shared" si="0"/>
        <v>0</v>
      </c>
      <c r="P20" s="160" t="str">
        <f>IF(D20="","",SUMIFS(#REF!,#REF!,U20))</f>
        <v/>
      </c>
      <c r="Q20" s="160" t="str">
        <f t="shared" si="1"/>
        <v/>
      </c>
      <c r="R20" s="109" t="str">
        <f>IF($C20="","",_xlfn.XLOOKUP($C20,设置!$M:$M,设置!N:N,""))</f>
        <v/>
      </c>
      <c r="S20" s="109" t="str">
        <f>IF($C20="","",_xlfn.XLOOKUP($C20,设置!$M:$M,设置!O:O,""))</f>
        <v/>
      </c>
      <c r="T20" s="109" t="s">
        <v>1460</v>
      </c>
      <c r="U20" s="109" t="str">
        <f t="shared" si="2"/>
        <v/>
      </c>
      <c r="V20" s="109" t="str">
        <f t="shared" si="3"/>
        <v/>
      </c>
      <c r="W20" s="109" t="str">
        <f>IF(V20="","",_xlfn.XLOOKUP(V20,立项!W:W,立项!N:N))</f>
        <v/>
      </c>
      <c r="X20" s="109" t="str">
        <f>IF(V20="","",_xlfn.XLOOKUP(V20,立项!W:W,立项!P:P))</f>
        <v/>
      </c>
      <c r="Y20" s="109" t="str">
        <f t="shared" si="4"/>
        <v/>
      </c>
      <c r="Z20" s="136"/>
      <c r="AA20" s="111"/>
      <c r="AB20" s="111"/>
      <c r="AC20" s="111"/>
      <c r="AD20" s="112"/>
      <c r="AE20" s="112"/>
    </row>
    <row r="21" s="76" customFormat="1" customHeight="1" spans="1:31">
      <c r="A21" s="111"/>
      <c r="B21" s="111"/>
      <c r="C21" s="111"/>
      <c r="D21" s="128"/>
      <c r="E21" s="128"/>
      <c r="F21" s="128"/>
      <c r="G21" s="155"/>
      <c r="H21" s="153"/>
      <c r="I21" s="141"/>
      <c r="J21" s="161"/>
      <c r="K21" s="111"/>
      <c r="L21" s="83"/>
      <c r="M21" s="159">
        <f>IF(T21="","",COUNTIFS($F$2:F21,F21))</f>
        <v>0</v>
      </c>
      <c r="N21" s="160">
        <f>IF(T21="","",SUMIFS(实收!E:E,实收!S:S,T21))</f>
        <v>0</v>
      </c>
      <c r="O21" s="160">
        <f t="shared" si="0"/>
        <v>0</v>
      </c>
      <c r="P21" s="160" t="str">
        <f>IF(D21="","",SUMIFS(#REF!,#REF!,U21))</f>
        <v/>
      </c>
      <c r="Q21" s="160" t="str">
        <f t="shared" si="1"/>
        <v/>
      </c>
      <c r="R21" s="109" t="str">
        <f>IF($C21="","",_xlfn.XLOOKUP($C21,设置!$M:$M,设置!N:N,""))</f>
        <v/>
      </c>
      <c r="S21" s="109" t="str">
        <f>IF($C21="","",_xlfn.XLOOKUP($C21,设置!$M:$M,设置!O:O,""))</f>
        <v/>
      </c>
      <c r="T21" s="109" t="s">
        <v>1461</v>
      </c>
      <c r="U21" s="109" t="str">
        <f t="shared" si="2"/>
        <v/>
      </c>
      <c r="V21" s="109" t="str">
        <f t="shared" si="3"/>
        <v/>
      </c>
      <c r="W21" s="109" t="str">
        <f>IF(V21="","",_xlfn.XLOOKUP(V21,立项!W:W,立项!N:N))</f>
        <v/>
      </c>
      <c r="X21" s="109" t="str">
        <f>IF(V21="","",_xlfn.XLOOKUP(V21,立项!W:W,立项!P:P))</f>
        <v/>
      </c>
      <c r="Y21" s="109" t="str">
        <f t="shared" si="4"/>
        <v/>
      </c>
      <c r="Z21" s="136"/>
      <c r="AA21" s="111"/>
      <c r="AB21" s="111"/>
      <c r="AC21" s="111"/>
      <c r="AD21" s="112"/>
      <c r="AE21" s="112"/>
    </row>
    <row r="22" s="76" customFormat="1" customHeight="1" spans="1:31">
      <c r="A22" s="111"/>
      <c r="B22" s="111"/>
      <c r="C22" s="111"/>
      <c r="D22" s="128"/>
      <c r="E22" s="128"/>
      <c r="F22" s="128"/>
      <c r="G22" s="152"/>
      <c r="H22" s="153"/>
      <c r="I22" s="141"/>
      <c r="J22" s="161"/>
      <c r="K22" s="111"/>
      <c r="L22" s="83"/>
      <c r="M22" s="159">
        <f>IF(T22="","",COUNTIFS($F$2:F22,F22))</f>
        <v>0</v>
      </c>
      <c r="N22" s="160">
        <f>IF(T22="","",SUMIFS(实收!E:E,实收!S:S,T22))</f>
        <v>0</v>
      </c>
      <c r="O22" s="160">
        <f t="shared" si="0"/>
        <v>0</v>
      </c>
      <c r="P22" s="160" t="str">
        <f>IF(D22="","",SUMIFS(#REF!,#REF!,U22))</f>
        <v/>
      </c>
      <c r="Q22" s="160" t="str">
        <f t="shared" si="1"/>
        <v/>
      </c>
      <c r="R22" s="109" t="str">
        <f>IF($C22="","",_xlfn.XLOOKUP($C22,设置!$M:$M,设置!N:N,""))</f>
        <v/>
      </c>
      <c r="S22" s="109" t="str">
        <f>IF($C22="","",_xlfn.XLOOKUP($C22,设置!$M:$M,设置!O:O,""))</f>
        <v/>
      </c>
      <c r="T22" s="109" t="s">
        <v>1462</v>
      </c>
      <c r="U22" s="109" t="str">
        <f t="shared" si="2"/>
        <v/>
      </c>
      <c r="V22" s="109" t="str">
        <f t="shared" si="3"/>
        <v/>
      </c>
      <c r="W22" s="109" t="str">
        <f>IF(V22="","",_xlfn.XLOOKUP(V22,立项!W:W,立项!N:N))</f>
        <v/>
      </c>
      <c r="X22" s="109" t="str">
        <f>IF(V22="","",_xlfn.XLOOKUP(V22,立项!W:W,立项!P:P))</f>
        <v/>
      </c>
      <c r="Y22" s="109" t="str">
        <f t="shared" si="4"/>
        <v/>
      </c>
      <c r="Z22" s="136"/>
      <c r="AA22" s="111"/>
      <c r="AB22" s="111"/>
      <c r="AC22" s="111"/>
      <c r="AD22" s="112"/>
      <c r="AE22" s="112"/>
    </row>
    <row r="23" s="76" customFormat="1" customHeight="1" spans="1:31">
      <c r="A23" s="111"/>
      <c r="B23" s="111"/>
      <c r="C23" s="111"/>
      <c r="D23" s="128"/>
      <c r="E23" s="128"/>
      <c r="F23" s="128"/>
      <c r="G23" s="152"/>
      <c r="H23" s="153"/>
      <c r="I23" s="141"/>
      <c r="J23" s="161"/>
      <c r="K23" s="111"/>
      <c r="L23" s="83"/>
      <c r="M23" s="159">
        <f>IF(T23="","",COUNTIFS($F$2:F23,F23))</f>
        <v>0</v>
      </c>
      <c r="N23" s="160">
        <f>IF(T23="","",SUMIFS(实收!E:E,实收!S:S,T23))</f>
        <v>0</v>
      </c>
      <c r="O23" s="160">
        <f t="shared" si="0"/>
        <v>0</v>
      </c>
      <c r="P23" s="160" t="str">
        <f>IF(D23="","",SUMIFS(#REF!,#REF!,U23))</f>
        <v/>
      </c>
      <c r="Q23" s="160" t="str">
        <f t="shared" si="1"/>
        <v/>
      </c>
      <c r="R23" s="109" t="str">
        <f>IF($C23="","",_xlfn.XLOOKUP($C23,设置!$M:$M,设置!N:N,""))</f>
        <v/>
      </c>
      <c r="S23" s="109" t="str">
        <f>IF($C23="","",_xlfn.XLOOKUP($C23,设置!$M:$M,设置!O:O,""))</f>
        <v/>
      </c>
      <c r="T23" s="109" t="s">
        <v>1463</v>
      </c>
      <c r="U23" s="109" t="str">
        <f t="shared" si="2"/>
        <v/>
      </c>
      <c r="V23" s="109" t="str">
        <f t="shared" si="3"/>
        <v/>
      </c>
      <c r="W23" s="109" t="str">
        <f>IF(V23="","",_xlfn.XLOOKUP(V23,立项!W:W,立项!N:N))</f>
        <v/>
      </c>
      <c r="X23" s="109" t="str">
        <f>IF(V23="","",_xlfn.XLOOKUP(V23,立项!W:W,立项!P:P))</f>
        <v/>
      </c>
      <c r="Y23" s="109" t="str">
        <f t="shared" si="4"/>
        <v/>
      </c>
      <c r="Z23" s="136"/>
      <c r="AA23" s="111"/>
      <c r="AB23" s="111"/>
      <c r="AC23" s="111"/>
      <c r="AD23" s="112"/>
      <c r="AE23" s="112"/>
    </row>
    <row r="24" s="76" customFormat="1" customHeight="1" spans="1:31">
      <c r="A24" s="111"/>
      <c r="B24" s="111"/>
      <c r="C24" s="111"/>
      <c r="D24" s="128"/>
      <c r="E24" s="128"/>
      <c r="F24" s="128"/>
      <c r="G24" s="128"/>
      <c r="H24" s="153"/>
      <c r="I24" s="141"/>
      <c r="J24" s="161"/>
      <c r="K24" s="111"/>
      <c r="L24" s="83"/>
      <c r="M24" s="159">
        <f>IF(T24="","",COUNTIFS($F$2:F24,F24))</f>
        <v>0</v>
      </c>
      <c r="N24" s="160">
        <f>IF(T24="","",SUMIFS(实收!E:E,实收!S:S,T24))</f>
        <v>0</v>
      </c>
      <c r="O24" s="160">
        <f t="shared" si="0"/>
        <v>0</v>
      </c>
      <c r="P24" s="160" t="str">
        <f>IF(D24="","",SUMIFS(#REF!,#REF!,U24))</f>
        <v/>
      </c>
      <c r="Q24" s="160" t="str">
        <f t="shared" si="1"/>
        <v/>
      </c>
      <c r="R24" s="109" t="str">
        <f>IF($C24="","",_xlfn.XLOOKUP($C24,设置!$M:$M,设置!N:N,""))</f>
        <v/>
      </c>
      <c r="S24" s="109" t="str">
        <f>IF($C24="","",_xlfn.XLOOKUP($C24,设置!$M:$M,设置!O:O,""))</f>
        <v/>
      </c>
      <c r="T24" s="109" t="s">
        <v>1464</v>
      </c>
      <c r="U24" s="109" t="str">
        <f t="shared" si="2"/>
        <v/>
      </c>
      <c r="V24" s="109" t="str">
        <f t="shared" si="3"/>
        <v/>
      </c>
      <c r="W24" s="109" t="str">
        <f>IF(V24="","",_xlfn.XLOOKUP(V24,立项!W:W,立项!N:N))</f>
        <v/>
      </c>
      <c r="X24" s="109" t="str">
        <f>IF(V24="","",_xlfn.XLOOKUP(V24,立项!W:W,立项!P:P))</f>
        <v/>
      </c>
      <c r="Y24" s="109" t="str">
        <f t="shared" si="4"/>
        <v/>
      </c>
      <c r="Z24" s="136"/>
      <c r="AA24" s="111"/>
      <c r="AB24" s="111"/>
      <c r="AC24" s="111"/>
      <c r="AD24" s="112"/>
      <c r="AE24" s="112"/>
    </row>
    <row r="25" s="76" customFormat="1" customHeight="1" spans="1:31">
      <c r="A25" s="111"/>
      <c r="B25" s="111"/>
      <c r="C25" s="111"/>
      <c r="D25" s="128"/>
      <c r="E25" s="128"/>
      <c r="F25" s="128"/>
      <c r="G25" s="128"/>
      <c r="H25" s="154"/>
      <c r="I25" s="141"/>
      <c r="J25" s="161"/>
      <c r="K25" s="111"/>
      <c r="L25" s="83"/>
      <c r="M25" s="159">
        <f>IF(T25="","",COUNTIFS($F$2:F25,F25))</f>
        <v>0</v>
      </c>
      <c r="N25" s="160">
        <f>IF(T25="","",SUMIFS(实收!E:E,实收!S:S,T25))</f>
        <v>0</v>
      </c>
      <c r="O25" s="160">
        <f t="shared" si="0"/>
        <v>0</v>
      </c>
      <c r="P25" s="160" t="str">
        <f>IF(D25="","",SUMIFS(#REF!,#REF!,U25))</f>
        <v/>
      </c>
      <c r="Q25" s="160" t="str">
        <f t="shared" si="1"/>
        <v/>
      </c>
      <c r="R25" s="109" t="str">
        <f>IF($C25="","",_xlfn.XLOOKUP($C25,设置!$M:$M,设置!N:N,""))</f>
        <v/>
      </c>
      <c r="S25" s="109" t="str">
        <f>IF($C25="","",_xlfn.XLOOKUP($C25,设置!$M:$M,设置!O:O,""))</f>
        <v/>
      </c>
      <c r="T25" s="109" t="s">
        <v>1465</v>
      </c>
      <c r="U25" s="109" t="str">
        <f t="shared" si="2"/>
        <v/>
      </c>
      <c r="V25" s="109" t="str">
        <f t="shared" si="3"/>
        <v/>
      </c>
      <c r="W25" s="109" t="str">
        <f>IF(V25="","",_xlfn.XLOOKUP(V25,立项!W:W,立项!N:N))</f>
        <v/>
      </c>
      <c r="X25" s="109" t="str">
        <f>IF(V25="","",_xlfn.XLOOKUP(V25,立项!W:W,立项!P:P))</f>
        <v/>
      </c>
      <c r="Y25" s="109" t="str">
        <f t="shared" si="4"/>
        <v/>
      </c>
      <c r="Z25" s="136"/>
      <c r="AA25" s="111"/>
      <c r="AB25" s="111"/>
      <c r="AC25" s="111"/>
      <c r="AD25" s="112"/>
      <c r="AE25" s="112"/>
    </row>
    <row r="26" s="76" customFormat="1" customHeight="1" spans="1:31">
      <c r="A26" s="111"/>
      <c r="B26" s="111"/>
      <c r="C26" s="111"/>
      <c r="D26" s="128"/>
      <c r="E26" s="128"/>
      <c r="F26" s="128"/>
      <c r="G26" s="152"/>
      <c r="H26" s="153"/>
      <c r="I26" s="141"/>
      <c r="J26" s="161"/>
      <c r="K26" s="111"/>
      <c r="L26" s="83"/>
      <c r="M26" s="159">
        <f>IF(T26="","",COUNTIFS($F$2:F26,F26))</f>
        <v>0</v>
      </c>
      <c r="N26" s="160">
        <f>IF(T26="","",SUMIFS(实收!E:E,实收!S:S,T26))</f>
        <v>0</v>
      </c>
      <c r="O26" s="160">
        <f t="shared" si="0"/>
        <v>0</v>
      </c>
      <c r="P26" s="160" t="str">
        <f>IF(D26="","",SUMIFS(#REF!,#REF!,U26))</f>
        <v/>
      </c>
      <c r="Q26" s="160" t="str">
        <f t="shared" si="1"/>
        <v/>
      </c>
      <c r="R26" s="109" t="str">
        <f>IF($C26="","",_xlfn.XLOOKUP($C26,设置!$M:$M,设置!N:N,""))</f>
        <v/>
      </c>
      <c r="S26" s="109" t="str">
        <f>IF($C26="","",_xlfn.XLOOKUP($C26,设置!$M:$M,设置!O:O,""))</f>
        <v/>
      </c>
      <c r="T26" s="109" t="s">
        <v>1466</v>
      </c>
      <c r="U26" s="109" t="str">
        <f t="shared" si="2"/>
        <v/>
      </c>
      <c r="V26" s="109" t="str">
        <f t="shared" si="3"/>
        <v/>
      </c>
      <c r="W26" s="109" t="str">
        <f>IF(V26="","",_xlfn.XLOOKUP(V26,立项!W:W,立项!N:N))</f>
        <v/>
      </c>
      <c r="X26" s="109" t="str">
        <f>IF(V26="","",_xlfn.XLOOKUP(V26,立项!W:W,立项!P:P))</f>
        <v/>
      </c>
      <c r="Y26" s="109" t="str">
        <f t="shared" si="4"/>
        <v/>
      </c>
      <c r="Z26" s="136"/>
      <c r="AA26" s="111"/>
      <c r="AB26" s="111"/>
      <c r="AC26" s="111"/>
      <c r="AD26" s="112"/>
      <c r="AE26" s="112"/>
    </row>
    <row r="27" s="76" customFormat="1" customHeight="1" spans="1:31">
      <c r="A27" s="111"/>
      <c r="B27" s="111"/>
      <c r="C27" s="111"/>
      <c r="D27" s="128"/>
      <c r="E27" s="128"/>
      <c r="F27" s="128"/>
      <c r="G27" s="152"/>
      <c r="H27" s="153"/>
      <c r="I27" s="141"/>
      <c r="J27" s="161"/>
      <c r="K27" s="111"/>
      <c r="L27" s="83"/>
      <c r="M27" s="159">
        <f>IF(T27="","",COUNTIFS($F$2:F27,F27))</f>
        <v>0</v>
      </c>
      <c r="N27" s="160">
        <f>IF(T27="","",SUMIFS(实收!E:E,实收!S:S,T27))</f>
        <v>0</v>
      </c>
      <c r="O27" s="160">
        <f t="shared" si="0"/>
        <v>0</v>
      </c>
      <c r="P27" s="160" t="str">
        <f>IF(D27="","",SUMIFS(#REF!,#REF!,U27))</f>
        <v/>
      </c>
      <c r="Q27" s="160" t="str">
        <f t="shared" si="1"/>
        <v/>
      </c>
      <c r="R27" s="109" t="str">
        <f>IF($C27="","",_xlfn.XLOOKUP($C27,设置!$M:$M,设置!N:N,""))</f>
        <v/>
      </c>
      <c r="S27" s="109" t="str">
        <f>IF($C27="","",_xlfn.XLOOKUP($C27,设置!$M:$M,设置!O:O,""))</f>
        <v/>
      </c>
      <c r="T27" s="109" t="s">
        <v>1467</v>
      </c>
      <c r="U27" s="109" t="str">
        <f t="shared" si="2"/>
        <v/>
      </c>
      <c r="V27" s="109" t="str">
        <f t="shared" si="3"/>
        <v/>
      </c>
      <c r="W27" s="109" t="str">
        <f>IF(V27="","",_xlfn.XLOOKUP(V27,立项!W:W,立项!N:N))</f>
        <v/>
      </c>
      <c r="X27" s="109" t="str">
        <f>IF(V27="","",_xlfn.XLOOKUP(V27,立项!W:W,立项!P:P))</f>
        <v/>
      </c>
      <c r="Y27" s="109" t="str">
        <f t="shared" si="4"/>
        <v/>
      </c>
      <c r="Z27" s="136"/>
      <c r="AA27" s="111"/>
      <c r="AB27" s="111"/>
      <c r="AC27" s="111"/>
      <c r="AD27" s="112"/>
      <c r="AE27" s="112"/>
    </row>
    <row r="28" s="76" customFormat="1" customHeight="1" spans="1:31">
      <c r="A28" s="111"/>
      <c r="B28" s="111"/>
      <c r="C28" s="111"/>
      <c r="D28" s="128"/>
      <c r="E28" s="128"/>
      <c r="F28" s="128"/>
      <c r="G28" s="152"/>
      <c r="H28" s="153"/>
      <c r="I28" s="141"/>
      <c r="J28" s="161"/>
      <c r="K28" s="111"/>
      <c r="L28" s="83"/>
      <c r="M28" s="159">
        <f>IF(T28="","",COUNTIFS($F$2:F28,F28))</f>
        <v>0</v>
      </c>
      <c r="N28" s="160">
        <f>IF(T28="","",SUMIFS(实收!E:E,实收!S:S,T28))</f>
        <v>0</v>
      </c>
      <c r="O28" s="160">
        <f t="shared" si="0"/>
        <v>0</v>
      </c>
      <c r="P28" s="160" t="str">
        <f>IF(D28="","",SUMIFS(#REF!,#REF!,U28))</f>
        <v/>
      </c>
      <c r="Q28" s="160" t="str">
        <f t="shared" si="1"/>
        <v/>
      </c>
      <c r="R28" s="109" t="str">
        <f>IF($C28="","",_xlfn.XLOOKUP($C28,设置!$M:$M,设置!N:N,""))</f>
        <v/>
      </c>
      <c r="S28" s="109" t="str">
        <f>IF($C28="","",_xlfn.XLOOKUP($C28,设置!$M:$M,设置!O:O,""))</f>
        <v/>
      </c>
      <c r="T28" s="109" t="s">
        <v>1468</v>
      </c>
      <c r="U28" s="109" t="str">
        <f t="shared" si="2"/>
        <v/>
      </c>
      <c r="V28" s="109" t="str">
        <f t="shared" si="3"/>
        <v/>
      </c>
      <c r="W28" s="109" t="str">
        <f>IF(V28="","",_xlfn.XLOOKUP(V28,立项!W:W,立项!N:N))</f>
        <v/>
      </c>
      <c r="X28" s="109" t="str">
        <f>IF(V28="","",_xlfn.XLOOKUP(V28,立项!W:W,立项!P:P))</f>
        <v/>
      </c>
      <c r="Y28" s="109" t="str">
        <f t="shared" si="4"/>
        <v/>
      </c>
      <c r="Z28" s="136"/>
      <c r="AA28" s="111"/>
      <c r="AB28" s="111"/>
      <c r="AC28" s="111"/>
      <c r="AD28" s="112"/>
      <c r="AE28" s="112"/>
    </row>
    <row r="29" s="76" customFormat="1" customHeight="1" spans="1:31">
      <c r="A29" s="111"/>
      <c r="B29" s="111"/>
      <c r="C29" s="111"/>
      <c r="D29" s="128"/>
      <c r="E29" s="128"/>
      <c r="F29" s="128"/>
      <c r="G29" s="152"/>
      <c r="H29" s="153"/>
      <c r="I29" s="141"/>
      <c r="J29" s="161"/>
      <c r="K29" s="111"/>
      <c r="L29" s="83"/>
      <c r="M29" s="159">
        <f>IF(T29="","",COUNTIFS($F$2:F29,F29))</f>
        <v>0</v>
      </c>
      <c r="N29" s="160">
        <f>IF(T29="","",SUMIFS(实收!E:E,实收!S:S,T29))</f>
        <v>0</v>
      </c>
      <c r="O29" s="160">
        <f t="shared" si="0"/>
        <v>0</v>
      </c>
      <c r="P29" s="160" t="str">
        <f>IF(D29="","",SUMIFS(#REF!,#REF!,U29))</f>
        <v/>
      </c>
      <c r="Q29" s="160" t="str">
        <f t="shared" si="1"/>
        <v/>
      </c>
      <c r="R29" s="109" t="str">
        <f>IF($C29="","",_xlfn.XLOOKUP($C29,设置!$M:$M,设置!N:N,""))</f>
        <v/>
      </c>
      <c r="S29" s="109" t="str">
        <f>IF($C29="","",_xlfn.XLOOKUP($C29,设置!$M:$M,设置!O:O,""))</f>
        <v/>
      </c>
      <c r="T29" s="109" t="s">
        <v>1469</v>
      </c>
      <c r="U29" s="109" t="str">
        <f t="shared" si="2"/>
        <v/>
      </c>
      <c r="V29" s="109" t="str">
        <f t="shared" si="3"/>
        <v/>
      </c>
      <c r="W29" s="109" t="str">
        <f>IF(V29="","",_xlfn.XLOOKUP(V29,立项!W:W,立项!N:N))</f>
        <v/>
      </c>
      <c r="X29" s="109" t="str">
        <f>IF(V29="","",_xlfn.XLOOKUP(V29,立项!W:W,立项!P:P))</f>
        <v/>
      </c>
      <c r="Y29" s="109" t="str">
        <f t="shared" si="4"/>
        <v/>
      </c>
      <c r="Z29" s="136"/>
      <c r="AA29" s="111"/>
      <c r="AB29" s="111"/>
      <c r="AC29" s="111"/>
      <c r="AD29" s="112"/>
      <c r="AE29" s="112"/>
    </row>
    <row r="30" s="76" customFormat="1" customHeight="1" spans="1:31">
      <c r="A30" s="111"/>
      <c r="B30" s="111"/>
      <c r="C30" s="111"/>
      <c r="D30" s="111"/>
      <c r="E30" s="128"/>
      <c r="F30" s="128"/>
      <c r="G30" s="111"/>
      <c r="H30" s="154"/>
      <c r="I30" s="141"/>
      <c r="J30" s="161"/>
      <c r="K30" s="111"/>
      <c r="L30" s="83"/>
      <c r="M30" s="159">
        <f>IF(T30="","",COUNTIFS($F$2:F30,F30))</f>
        <v>0</v>
      </c>
      <c r="N30" s="160">
        <f>IF(T30="","",SUMIFS(实收!E:E,实收!S:S,T30))</f>
        <v>0</v>
      </c>
      <c r="O30" s="160">
        <f t="shared" si="0"/>
        <v>0</v>
      </c>
      <c r="P30" s="160" t="str">
        <f>IF(D30="","",SUMIFS(#REF!,#REF!,U30))</f>
        <v/>
      </c>
      <c r="Q30" s="160" t="str">
        <f t="shared" si="1"/>
        <v/>
      </c>
      <c r="R30" s="109" t="str">
        <f>IF($C30="","",_xlfn.XLOOKUP($C30,设置!$M:$M,设置!N:N,""))</f>
        <v/>
      </c>
      <c r="S30" s="109" t="str">
        <f>IF($C30="","",_xlfn.XLOOKUP($C30,设置!$M:$M,设置!O:O,""))</f>
        <v/>
      </c>
      <c r="T30" s="109" t="s">
        <v>1470</v>
      </c>
      <c r="U30" s="109" t="str">
        <f t="shared" si="2"/>
        <v/>
      </c>
      <c r="V30" s="109" t="str">
        <f t="shared" si="3"/>
        <v/>
      </c>
      <c r="W30" s="109" t="str">
        <f>IF(V30="","",_xlfn.XLOOKUP(V30,立项!W:W,立项!N:N))</f>
        <v/>
      </c>
      <c r="X30" s="109" t="str">
        <f>IF(V30="","",_xlfn.XLOOKUP(V30,立项!W:W,立项!P:P))</f>
        <v/>
      </c>
      <c r="Y30" s="109" t="str">
        <f t="shared" si="4"/>
        <v/>
      </c>
      <c r="Z30" s="136"/>
      <c r="AA30" s="111"/>
      <c r="AB30" s="111"/>
      <c r="AC30" s="111"/>
      <c r="AD30" s="112"/>
      <c r="AE30" s="112"/>
    </row>
    <row r="31" s="76" customFormat="1" customHeight="1" spans="1:31">
      <c r="A31" s="111"/>
      <c r="B31" s="111"/>
      <c r="C31" s="111"/>
      <c r="D31" s="128"/>
      <c r="E31" s="128"/>
      <c r="F31" s="128"/>
      <c r="G31" s="152"/>
      <c r="H31" s="153"/>
      <c r="I31" s="141"/>
      <c r="J31" s="161"/>
      <c r="K31" s="111"/>
      <c r="L31" s="83"/>
      <c r="M31" s="159">
        <f>IF(T31="","",COUNTIFS($F$2:F31,F31))</f>
        <v>0</v>
      </c>
      <c r="N31" s="160">
        <f>IF(T31="","",SUMIFS(实收!E:E,实收!S:S,T31))</f>
        <v>0</v>
      </c>
      <c r="O31" s="160">
        <f t="shared" si="0"/>
        <v>0</v>
      </c>
      <c r="P31" s="160" t="str">
        <f>IF(D31="","",SUMIFS(#REF!,#REF!,U31))</f>
        <v/>
      </c>
      <c r="Q31" s="160" t="str">
        <f t="shared" si="1"/>
        <v/>
      </c>
      <c r="R31" s="109" t="str">
        <f>IF($C31="","",_xlfn.XLOOKUP($C31,设置!$M:$M,设置!N:N,""))</f>
        <v/>
      </c>
      <c r="S31" s="109" t="str">
        <f>IF($C31="","",_xlfn.XLOOKUP($C31,设置!$M:$M,设置!O:O,""))</f>
        <v/>
      </c>
      <c r="T31" s="109" t="s">
        <v>1471</v>
      </c>
      <c r="U31" s="109" t="str">
        <f t="shared" si="2"/>
        <v/>
      </c>
      <c r="V31" s="109" t="str">
        <f t="shared" si="3"/>
        <v/>
      </c>
      <c r="W31" s="109" t="str">
        <f>IF(V31="","",_xlfn.XLOOKUP(V31,立项!W:W,立项!N:N))</f>
        <v/>
      </c>
      <c r="X31" s="109" t="str">
        <f>IF(V31="","",_xlfn.XLOOKUP(V31,立项!W:W,立项!P:P))</f>
        <v/>
      </c>
      <c r="Y31" s="109" t="str">
        <f t="shared" si="4"/>
        <v/>
      </c>
      <c r="Z31" s="136"/>
      <c r="AA31" s="111"/>
      <c r="AB31" s="111"/>
      <c r="AC31" s="111"/>
      <c r="AD31" s="112"/>
      <c r="AE31" s="112"/>
    </row>
    <row r="32" s="76" customFormat="1" customHeight="1" spans="1:31">
      <c r="A32" s="111"/>
      <c r="B32" s="111"/>
      <c r="C32" s="111"/>
      <c r="D32" s="128"/>
      <c r="E32" s="128"/>
      <c r="F32" s="128"/>
      <c r="G32" s="152"/>
      <c r="H32" s="153"/>
      <c r="I32" s="141"/>
      <c r="J32" s="161"/>
      <c r="K32" s="111"/>
      <c r="L32" s="83"/>
      <c r="M32" s="159">
        <f>IF(T32="","",COUNTIFS($F$2:F32,F32))</f>
        <v>0</v>
      </c>
      <c r="N32" s="160">
        <f>IF(T32="","",SUMIFS(实收!E:E,实收!S:S,T32))</f>
        <v>0</v>
      </c>
      <c r="O32" s="160">
        <f t="shared" si="0"/>
        <v>0</v>
      </c>
      <c r="P32" s="160" t="str">
        <f>IF(D32="","",SUMIFS(#REF!,#REF!,U32))</f>
        <v/>
      </c>
      <c r="Q32" s="160" t="str">
        <f t="shared" si="1"/>
        <v/>
      </c>
      <c r="R32" s="109" t="str">
        <f>IF($C32="","",_xlfn.XLOOKUP($C32,设置!$M:$M,设置!N:N,""))</f>
        <v/>
      </c>
      <c r="S32" s="109" t="str">
        <f>IF($C32="","",_xlfn.XLOOKUP($C32,设置!$M:$M,设置!O:O,""))</f>
        <v/>
      </c>
      <c r="T32" s="109" t="s">
        <v>1472</v>
      </c>
      <c r="U32" s="109" t="str">
        <f t="shared" si="2"/>
        <v/>
      </c>
      <c r="V32" s="109" t="str">
        <f t="shared" si="3"/>
        <v/>
      </c>
      <c r="W32" s="109" t="str">
        <f>IF(V32="","",_xlfn.XLOOKUP(V32,立项!W:W,立项!N:N))</f>
        <v/>
      </c>
      <c r="X32" s="109" t="str">
        <f>IF(V32="","",_xlfn.XLOOKUP(V32,立项!W:W,立项!P:P))</f>
        <v/>
      </c>
      <c r="Y32" s="109" t="str">
        <f t="shared" si="4"/>
        <v/>
      </c>
      <c r="Z32" s="136"/>
      <c r="AA32" s="111"/>
      <c r="AB32" s="111"/>
      <c r="AC32" s="111"/>
      <c r="AD32" s="112"/>
      <c r="AE32" s="112"/>
    </row>
    <row r="33" s="76" customFormat="1" customHeight="1" spans="1:31">
      <c r="A33" s="111"/>
      <c r="B33" s="111"/>
      <c r="C33" s="111"/>
      <c r="D33" s="128"/>
      <c r="E33" s="128"/>
      <c r="F33" s="128"/>
      <c r="G33" s="128"/>
      <c r="H33" s="153"/>
      <c r="I33" s="141"/>
      <c r="J33" s="161"/>
      <c r="K33" s="111"/>
      <c r="L33" s="83"/>
      <c r="M33" s="159">
        <f>IF(T33="","",COUNTIFS($F$2:F33,F33))</f>
        <v>0</v>
      </c>
      <c r="N33" s="160">
        <f>IF(T33="","",SUMIFS(实收!E:E,实收!S:S,T33))</f>
        <v>0</v>
      </c>
      <c r="O33" s="160">
        <f t="shared" si="0"/>
        <v>0</v>
      </c>
      <c r="P33" s="160" t="str">
        <f>IF(D33="","",SUMIFS(#REF!,#REF!,U33))</f>
        <v/>
      </c>
      <c r="Q33" s="160" t="str">
        <f t="shared" si="1"/>
        <v/>
      </c>
      <c r="R33" s="109" t="str">
        <f>IF($C33="","",_xlfn.XLOOKUP($C33,设置!$M:$M,设置!N:N,""))</f>
        <v/>
      </c>
      <c r="S33" s="109" t="str">
        <f>IF($C33="","",_xlfn.XLOOKUP($C33,设置!$M:$M,设置!O:O,""))</f>
        <v/>
      </c>
      <c r="T33" s="109" t="s">
        <v>1473</v>
      </c>
      <c r="U33" s="109" t="str">
        <f t="shared" si="2"/>
        <v/>
      </c>
      <c r="V33" s="109" t="str">
        <f t="shared" si="3"/>
        <v/>
      </c>
      <c r="W33" s="109" t="str">
        <f>IF(V33="","",_xlfn.XLOOKUP(V33,立项!W:W,立项!N:N))</f>
        <v/>
      </c>
      <c r="X33" s="109" t="str">
        <f>IF(V33="","",_xlfn.XLOOKUP(V33,立项!W:W,立项!P:P))</f>
        <v/>
      </c>
      <c r="Y33" s="109" t="str">
        <f t="shared" si="4"/>
        <v/>
      </c>
      <c r="Z33" s="136"/>
      <c r="AA33" s="111"/>
      <c r="AB33" s="111"/>
      <c r="AC33" s="111"/>
      <c r="AD33" s="112"/>
      <c r="AE33" s="112"/>
    </row>
    <row r="34" s="76" customFormat="1" customHeight="1" spans="1:31">
      <c r="A34" s="111"/>
      <c r="B34" s="111"/>
      <c r="C34" s="111"/>
      <c r="D34" s="128"/>
      <c r="E34" s="128"/>
      <c r="F34" s="128"/>
      <c r="G34" s="152"/>
      <c r="H34" s="153"/>
      <c r="I34" s="141"/>
      <c r="J34" s="161"/>
      <c r="K34" s="111"/>
      <c r="L34" s="83"/>
      <c r="M34" s="159">
        <f>IF(T34="","",COUNTIFS($F$2:F34,F34))</f>
        <v>0</v>
      </c>
      <c r="N34" s="160">
        <f>IF(T34="","",SUMIFS(实收!E:E,实收!S:S,T34))</f>
        <v>0</v>
      </c>
      <c r="O34" s="160">
        <f t="shared" si="0"/>
        <v>0</v>
      </c>
      <c r="P34" s="160" t="str">
        <f>IF(D34="","",SUMIFS(#REF!,#REF!,U34))</f>
        <v/>
      </c>
      <c r="Q34" s="160" t="str">
        <f t="shared" si="1"/>
        <v/>
      </c>
      <c r="R34" s="109" t="str">
        <f>IF($C34="","",_xlfn.XLOOKUP($C34,设置!$M:$M,设置!N:N,""))</f>
        <v/>
      </c>
      <c r="S34" s="109" t="str">
        <f>IF($C34="","",_xlfn.XLOOKUP($C34,设置!$M:$M,设置!O:O,""))</f>
        <v/>
      </c>
      <c r="T34" s="109" t="s">
        <v>1474</v>
      </c>
      <c r="U34" s="109" t="str">
        <f t="shared" si="2"/>
        <v/>
      </c>
      <c r="V34" s="109" t="str">
        <f t="shared" si="3"/>
        <v/>
      </c>
      <c r="W34" s="109" t="str">
        <f>IF(V34="","",_xlfn.XLOOKUP(V34,立项!W:W,立项!N:N))</f>
        <v/>
      </c>
      <c r="X34" s="109" t="str">
        <f>IF(V34="","",_xlfn.XLOOKUP(V34,立项!W:W,立项!P:P))</f>
        <v/>
      </c>
      <c r="Y34" s="109" t="str">
        <f t="shared" si="4"/>
        <v/>
      </c>
      <c r="Z34" s="136"/>
      <c r="AA34" s="111"/>
      <c r="AB34" s="111"/>
      <c r="AC34" s="111"/>
      <c r="AD34" s="112"/>
      <c r="AE34" s="112"/>
    </row>
    <row r="35" s="76" customFormat="1" customHeight="1" spans="1:31">
      <c r="A35" s="111"/>
      <c r="B35" s="111"/>
      <c r="C35" s="111"/>
      <c r="D35" s="128"/>
      <c r="E35" s="128"/>
      <c r="F35" s="128"/>
      <c r="G35" s="152"/>
      <c r="H35" s="153"/>
      <c r="I35" s="141"/>
      <c r="J35" s="161"/>
      <c r="K35" s="111"/>
      <c r="L35" s="83"/>
      <c r="M35" s="159">
        <f>IF(T35="","",COUNTIFS($F$2:F35,F35))</f>
        <v>0</v>
      </c>
      <c r="N35" s="160">
        <f>IF(T35="","",SUMIFS(实收!E:E,实收!S:S,T35))</f>
        <v>0</v>
      </c>
      <c r="O35" s="160">
        <f t="shared" si="0"/>
        <v>0</v>
      </c>
      <c r="P35" s="160" t="str">
        <f>IF(D35="","",SUMIFS(#REF!,#REF!,U35))</f>
        <v/>
      </c>
      <c r="Q35" s="160" t="str">
        <f t="shared" si="1"/>
        <v/>
      </c>
      <c r="R35" s="109" t="str">
        <f>IF($C35="","",_xlfn.XLOOKUP($C35,设置!$M:$M,设置!N:N,""))</f>
        <v/>
      </c>
      <c r="S35" s="109" t="str">
        <f>IF($C35="","",_xlfn.XLOOKUP($C35,设置!$M:$M,设置!O:O,""))</f>
        <v/>
      </c>
      <c r="T35" s="109" t="s">
        <v>1475</v>
      </c>
      <c r="U35" s="109" t="str">
        <f t="shared" si="2"/>
        <v/>
      </c>
      <c r="V35" s="109" t="str">
        <f t="shared" si="3"/>
        <v/>
      </c>
      <c r="W35" s="109" t="str">
        <f>IF(V35="","",_xlfn.XLOOKUP(V35,立项!W:W,立项!N:N))</f>
        <v/>
      </c>
      <c r="X35" s="109" t="str">
        <f>IF(V35="","",_xlfn.XLOOKUP(V35,立项!W:W,立项!P:P))</f>
        <v/>
      </c>
      <c r="Y35" s="109" t="str">
        <f t="shared" si="4"/>
        <v/>
      </c>
      <c r="Z35" s="136"/>
      <c r="AA35" s="111"/>
      <c r="AB35" s="111"/>
      <c r="AC35" s="111"/>
      <c r="AD35" s="112"/>
      <c r="AE35" s="112"/>
    </row>
    <row r="36" s="76" customFormat="1" customHeight="1" spans="1:31">
      <c r="A36" s="111"/>
      <c r="B36" s="111"/>
      <c r="C36" s="111"/>
      <c r="D36" s="128"/>
      <c r="E36" s="128"/>
      <c r="F36" s="128"/>
      <c r="G36" s="152"/>
      <c r="H36" s="153"/>
      <c r="I36" s="141"/>
      <c r="J36" s="161"/>
      <c r="K36" s="111"/>
      <c r="L36" s="83"/>
      <c r="M36" s="159">
        <f>IF(T36="","",COUNTIFS($F$2:F36,F36))</f>
        <v>0</v>
      </c>
      <c r="N36" s="160">
        <f>IF(T36="","",SUMIFS(实收!E:E,实收!S:S,T36))</f>
        <v>0</v>
      </c>
      <c r="O36" s="160">
        <f t="shared" si="0"/>
        <v>0</v>
      </c>
      <c r="P36" s="160" t="str">
        <f>IF(D36="","",SUMIFS(#REF!,#REF!,U36))</f>
        <v/>
      </c>
      <c r="Q36" s="160" t="str">
        <f t="shared" si="1"/>
        <v/>
      </c>
      <c r="R36" s="109" t="str">
        <f>IF($C36="","",_xlfn.XLOOKUP($C36,设置!$M:$M,设置!N:N,""))</f>
        <v/>
      </c>
      <c r="S36" s="109" t="str">
        <f>IF($C36="","",_xlfn.XLOOKUP($C36,设置!$M:$M,设置!O:O,""))</f>
        <v/>
      </c>
      <c r="T36" s="109" t="s">
        <v>1476</v>
      </c>
      <c r="U36" s="109" t="str">
        <f t="shared" si="2"/>
        <v/>
      </c>
      <c r="V36" s="109" t="str">
        <f t="shared" si="3"/>
        <v/>
      </c>
      <c r="W36" s="109" t="str">
        <f>IF(V36="","",_xlfn.XLOOKUP(V36,立项!W:W,立项!N:N))</f>
        <v/>
      </c>
      <c r="X36" s="109" t="str">
        <f>IF(V36="","",_xlfn.XLOOKUP(V36,立项!W:W,立项!P:P))</f>
        <v/>
      </c>
      <c r="Y36" s="109" t="str">
        <f t="shared" si="4"/>
        <v/>
      </c>
      <c r="Z36" s="136"/>
      <c r="AA36" s="111"/>
      <c r="AB36" s="111"/>
      <c r="AC36" s="111"/>
      <c r="AD36" s="112"/>
      <c r="AE36" s="112"/>
    </row>
    <row r="37" s="76" customFormat="1" customHeight="1" spans="1:31">
      <c r="A37" s="111"/>
      <c r="B37" s="111"/>
      <c r="C37" s="111"/>
      <c r="D37" s="128"/>
      <c r="E37" s="128"/>
      <c r="F37" s="128"/>
      <c r="G37" s="152"/>
      <c r="H37" s="153"/>
      <c r="I37" s="141"/>
      <c r="J37" s="161"/>
      <c r="K37" s="111"/>
      <c r="L37" s="83"/>
      <c r="M37" s="159">
        <f>IF(T37="","",COUNTIFS($F$2:F37,F37))</f>
        <v>0</v>
      </c>
      <c r="N37" s="160">
        <f>IF(T37="","",SUMIFS(实收!E:E,实收!S:S,T37))</f>
        <v>0</v>
      </c>
      <c r="O37" s="160">
        <f t="shared" si="0"/>
        <v>0</v>
      </c>
      <c r="P37" s="160" t="str">
        <f>IF(D37="","",SUMIFS(#REF!,#REF!,U37))</f>
        <v/>
      </c>
      <c r="Q37" s="160" t="str">
        <f t="shared" si="1"/>
        <v/>
      </c>
      <c r="R37" s="109" t="str">
        <f>IF($C37="","",_xlfn.XLOOKUP($C37,设置!$M:$M,设置!N:N,""))</f>
        <v/>
      </c>
      <c r="S37" s="109" t="str">
        <f>IF($C37="","",_xlfn.XLOOKUP($C37,设置!$M:$M,设置!O:O,""))</f>
        <v/>
      </c>
      <c r="T37" s="109" t="s">
        <v>1477</v>
      </c>
      <c r="U37" s="109" t="str">
        <f t="shared" si="2"/>
        <v/>
      </c>
      <c r="V37" s="109" t="str">
        <f t="shared" si="3"/>
        <v/>
      </c>
      <c r="W37" s="109" t="str">
        <f>IF(V37="","",_xlfn.XLOOKUP(V37,立项!W:W,立项!N:N))</f>
        <v/>
      </c>
      <c r="X37" s="109" t="str">
        <f>IF(V37="","",_xlfn.XLOOKUP(V37,立项!W:W,立项!P:P))</f>
        <v/>
      </c>
      <c r="Y37" s="109" t="str">
        <f t="shared" si="4"/>
        <v/>
      </c>
      <c r="Z37" s="136"/>
      <c r="AA37" s="111"/>
      <c r="AB37" s="111"/>
      <c r="AC37" s="111"/>
      <c r="AD37" s="112"/>
      <c r="AE37" s="112"/>
    </row>
    <row r="38" s="76" customFormat="1" customHeight="1" spans="1:31">
      <c r="A38" s="111"/>
      <c r="B38" s="111"/>
      <c r="C38" s="111"/>
      <c r="D38" s="128"/>
      <c r="E38" s="128"/>
      <c r="F38" s="128"/>
      <c r="G38" s="152"/>
      <c r="H38" s="153"/>
      <c r="I38" s="141"/>
      <c r="J38" s="161"/>
      <c r="K38" s="111"/>
      <c r="L38" s="83"/>
      <c r="M38" s="159">
        <f>IF(T38="","",COUNTIFS($F$2:F38,F38))</f>
        <v>0</v>
      </c>
      <c r="N38" s="160">
        <f>IF(T38="","",SUMIFS(实收!E:E,实收!S:S,T38))</f>
        <v>0</v>
      </c>
      <c r="O38" s="160">
        <f t="shared" si="0"/>
        <v>0</v>
      </c>
      <c r="P38" s="160" t="str">
        <f>IF(D38="","",SUMIFS(#REF!,#REF!,U38))</f>
        <v/>
      </c>
      <c r="Q38" s="160" t="str">
        <f t="shared" si="1"/>
        <v/>
      </c>
      <c r="R38" s="109" t="str">
        <f>IF($C38="","",_xlfn.XLOOKUP($C38,设置!$M:$M,设置!N:N,""))</f>
        <v/>
      </c>
      <c r="S38" s="109" t="str">
        <f>IF($C38="","",_xlfn.XLOOKUP($C38,设置!$M:$M,设置!O:O,""))</f>
        <v/>
      </c>
      <c r="T38" s="109" t="s">
        <v>1478</v>
      </c>
      <c r="U38" s="109" t="str">
        <f t="shared" si="2"/>
        <v/>
      </c>
      <c r="V38" s="109" t="str">
        <f t="shared" si="3"/>
        <v/>
      </c>
      <c r="W38" s="109" t="str">
        <f>IF(V38="","",_xlfn.XLOOKUP(V38,立项!W:W,立项!N:N))</f>
        <v/>
      </c>
      <c r="X38" s="109" t="str">
        <f>IF(V38="","",_xlfn.XLOOKUP(V38,立项!W:W,立项!P:P))</f>
        <v/>
      </c>
      <c r="Y38" s="109" t="str">
        <f t="shared" si="4"/>
        <v/>
      </c>
      <c r="Z38" s="136"/>
      <c r="AA38" s="111"/>
      <c r="AB38" s="111"/>
      <c r="AC38" s="111"/>
      <c r="AD38" s="112"/>
      <c r="AE38" s="112"/>
    </row>
    <row r="39" s="76" customFormat="1" customHeight="1" spans="1:31">
      <c r="A39" s="111"/>
      <c r="B39" s="111"/>
      <c r="C39" s="111"/>
      <c r="D39" s="128"/>
      <c r="E39" s="128"/>
      <c r="F39" s="128"/>
      <c r="G39" s="152"/>
      <c r="H39" s="153"/>
      <c r="I39" s="141"/>
      <c r="J39" s="161"/>
      <c r="K39" s="111"/>
      <c r="L39" s="83"/>
      <c r="M39" s="159">
        <f>IF(T39="","",COUNTIFS($F$2:F39,F39))</f>
        <v>0</v>
      </c>
      <c r="N39" s="160">
        <f>IF(T39="","",SUMIFS(实收!E:E,实收!S:S,T39))</f>
        <v>0</v>
      </c>
      <c r="O39" s="160">
        <f t="shared" si="0"/>
        <v>0</v>
      </c>
      <c r="P39" s="160" t="str">
        <f>IF(D39="","",SUMIFS(#REF!,#REF!,U39))</f>
        <v/>
      </c>
      <c r="Q39" s="160" t="str">
        <f t="shared" si="1"/>
        <v/>
      </c>
      <c r="R39" s="109" t="str">
        <f>IF($C39="","",_xlfn.XLOOKUP($C39,设置!$M:$M,设置!N:N,""))</f>
        <v/>
      </c>
      <c r="S39" s="109" t="str">
        <f>IF($C39="","",_xlfn.XLOOKUP($C39,设置!$M:$M,设置!O:O,""))</f>
        <v/>
      </c>
      <c r="T39" s="109" t="s">
        <v>1479</v>
      </c>
      <c r="U39" s="109" t="str">
        <f t="shared" si="2"/>
        <v/>
      </c>
      <c r="V39" s="109" t="str">
        <f t="shared" si="3"/>
        <v/>
      </c>
      <c r="W39" s="109" t="str">
        <f>IF(V39="","",_xlfn.XLOOKUP(V39,立项!W:W,立项!N:N))</f>
        <v/>
      </c>
      <c r="X39" s="109" t="str">
        <f>IF(V39="","",_xlfn.XLOOKUP(V39,立项!W:W,立项!P:P))</f>
        <v/>
      </c>
      <c r="Y39" s="109" t="str">
        <f t="shared" si="4"/>
        <v/>
      </c>
      <c r="Z39" s="136"/>
      <c r="AA39" s="111"/>
      <c r="AB39" s="111"/>
      <c r="AC39" s="111"/>
      <c r="AD39" s="112"/>
      <c r="AE39" s="112"/>
    </row>
    <row r="40" s="76" customFormat="1" customHeight="1" spans="1:31">
      <c r="A40" s="111"/>
      <c r="B40" s="111"/>
      <c r="C40" s="111"/>
      <c r="D40" s="128"/>
      <c r="E40" s="128"/>
      <c r="F40" s="128"/>
      <c r="G40" s="152"/>
      <c r="H40" s="153"/>
      <c r="I40" s="141"/>
      <c r="J40" s="161"/>
      <c r="K40" s="111"/>
      <c r="L40" s="83"/>
      <c r="M40" s="159">
        <f>IF(T40="","",COUNTIFS($F$2:F40,F40))</f>
        <v>0</v>
      </c>
      <c r="N40" s="160">
        <f>IF(T40="","",SUMIFS(实收!E:E,实收!S:S,T40))</f>
        <v>0</v>
      </c>
      <c r="O40" s="160">
        <f t="shared" si="0"/>
        <v>0</v>
      </c>
      <c r="P40" s="160" t="str">
        <f>IF(D40="","",SUMIFS(#REF!,#REF!,U40))</f>
        <v/>
      </c>
      <c r="Q40" s="160" t="str">
        <f t="shared" si="1"/>
        <v/>
      </c>
      <c r="R40" s="109" t="str">
        <f>IF($C40="","",_xlfn.XLOOKUP($C40,设置!$M:$M,设置!N:N,""))</f>
        <v/>
      </c>
      <c r="S40" s="109" t="str">
        <f>IF($C40="","",_xlfn.XLOOKUP($C40,设置!$M:$M,设置!O:O,""))</f>
        <v/>
      </c>
      <c r="T40" s="109" t="s">
        <v>1480</v>
      </c>
      <c r="U40" s="109" t="str">
        <f t="shared" si="2"/>
        <v/>
      </c>
      <c r="V40" s="109" t="str">
        <f t="shared" si="3"/>
        <v/>
      </c>
      <c r="W40" s="109" t="str">
        <f>IF(V40="","",_xlfn.XLOOKUP(V40,立项!W:W,立项!N:N))</f>
        <v/>
      </c>
      <c r="X40" s="109" t="str">
        <f>IF(V40="","",_xlfn.XLOOKUP(V40,立项!W:W,立项!P:P))</f>
        <v/>
      </c>
      <c r="Y40" s="109" t="str">
        <f t="shared" si="4"/>
        <v/>
      </c>
      <c r="Z40" s="136"/>
      <c r="AA40" s="111"/>
      <c r="AB40" s="111"/>
      <c r="AC40" s="111"/>
      <c r="AD40" s="112"/>
      <c r="AE40" s="112"/>
    </row>
    <row r="41" s="76" customFormat="1" customHeight="1" spans="1:31">
      <c r="A41" s="111"/>
      <c r="B41" s="111"/>
      <c r="C41" s="111"/>
      <c r="D41" s="128"/>
      <c r="E41" s="128"/>
      <c r="F41" s="128"/>
      <c r="G41" s="152"/>
      <c r="H41" s="153"/>
      <c r="I41" s="141"/>
      <c r="J41" s="161"/>
      <c r="K41" s="111"/>
      <c r="L41" s="83"/>
      <c r="M41" s="159">
        <f>IF(T41="","",COUNTIFS($F$2:F41,F41))</f>
        <v>0</v>
      </c>
      <c r="N41" s="160">
        <f>IF(T41="","",SUMIFS(实收!E:E,实收!S:S,T41))</f>
        <v>0</v>
      </c>
      <c r="O41" s="160">
        <f t="shared" si="0"/>
        <v>0</v>
      </c>
      <c r="P41" s="160" t="str">
        <f>IF(D41="","",SUMIFS(#REF!,#REF!,U41))</f>
        <v/>
      </c>
      <c r="Q41" s="160" t="str">
        <f t="shared" si="1"/>
        <v/>
      </c>
      <c r="R41" s="109" t="str">
        <f>IF($C41="","",_xlfn.XLOOKUP($C41,设置!$M:$M,设置!N:N,""))</f>
        <v/>
      </c>
      <c r="S41" s="109" t="str">
        <f>IF($C41="","",_xlfn.XLOOKUP($C41,设置!$M:$M,设置!O:O,""))</f>
        <v/>
      </c>
      <c r="T41" s="109" t="s">
        <v>1481</v>
      </c>
      <c r="U41" s="109" t="str">
        <f t="shared" si="2"/>
        <v/>
      </c>
      <c r="V41" s="109" t="str">
        <f t="shared" si="3"/>
        <v/>
      </c>
      <c r="W41" s="109" t="str">
        <f>IF(V41="","",_xlfn.XLOOKUP(V41,立项!W:W,立项!N:N))</f>
        <v/>
      </c>
      <c r="X41" s="109" t="str">
        <f>IF(V41="","",_xlfn.XLOOKUP(V41,立项!W:W,立项!P:P))</f>
        <v/>
      </c>
      <c r="Y41" s="109" t="str">
        <f t="shared" si="4"/>
        <v/>
      </c>
      <c r="Z41" s="136"/>
      <c r="AA41" s="111"/>
      <c r="AB41" s="111"/>
      <c r="AC41" s="111"/>
      <c r="AD41" s="112"/>
      <c r="AE41" s="112"/>
    </row>
    <row r="42" s="76" customFormat="1" customHeight="1" spans="1:31">
      <c r="A42" s="111"/>
      <c r="B42" s="111"/>
      <c r="C42" s="111"/>
      <c r="D42" s="128"/>
      <c r="E42" s="128"/>
      <c r="F42" s="128"/>
      <c r="G42" s="152"/>
      <c r="H42" s="153"/>
      <c r="I42" s="141"/>
      <c r="J42" s="161"/>
      <c r="K42" s="111"/>
      <c r="L42" s="83"/>
      <c r="M42" s="159">
        <f>IF(T42="","",COUNTIFS($F$2:F42,F42))</f>
        <v>0</v>
      </c>
      <c r="N42" s="160">
        <f>IF(T42="","",SUMIFS(实收!E:E,实收!S:S,T42))</f>
        <v>0</v>
      </c>
      <c r="O42" s="160">
        <f t="shared" si="0"/>
        <v>0</v>
      </c>
      <c r="P42" s="160" t="str">
        <f>IF(D42="","",SUMIFS(#REF!,#REF!,U42))</f>
        <v/>
      </c>
      <c r="Q42" s="160" t="str">
        <f t="shared" si="1"/>
        <v/>
      </c>
      <c r="R42" s="109" t="str">
        <f>IF($C42="","",_xlfn.XLOOKUP($C42,设置!$M:$M,设置!N:N,""))</f>
        <v/>
      </c>
      <c r="S42" s="109" t="str">
        <f>IF($C42="","",_xlfn.XLOOKUP($C42,设置!$M:$M,设置!O:O,""))</f>
        <v/>
      </c>
      <c r="T42" s="109" t="s">
        <v>1482</v>
      </c>
      <c r="U42" s="109" t="str">
        <f t="shared" si="2"/>
        <v/>
      </c>
      <c r="V42" s="109" t="str">
        <f t="shared" si="3"/>
        <v/>
      </c>
      <c r="W42" s="109" t="str">
        <f>IF(V42="","",_xlfn.XLOOKUP(V42,立项!W:W,立项!N:N))</f>
        <v/>
      </c>
      <c r="X42" s="109" t="str">
        <f>IF(V42="","",_xlfn.XLOOKUP(V42,立项!W:W,立项!P:P))</f>
        <v/>
      </c>
      <c r="Y42" s="109" t="str">
        <f t="shared" si="4"/>
        <v/>
      </c>
      <c r="Z42" s="136"/>
      <c r="AA42" s="111"/>
      <c r="AB42" s="111"/>
      <c r="AC42" s="111"/>
      <c r="AD42" s="112"/>
      <c r="AE42" s="112"/>
    </row>
    <row r="43" s="76" customFormat="1" customHeight="1" spans="1:31">
      <c r="A43" s="111"/>
      <c r="B43" s="111"/>
      <c r="C43" s="111"/>
      <c r="D43" s="128"/>
      <c r="E43" s="128"/>
      <c r="F43" s="128"/>
      <c r="G43" s="152"/>
      <c r="H43" s="153"/>
      <c r="I43" s="141"/>
      <c r="J43" s="161"/>
      <c r="K43" s="111"/>
      <c r="L43" s="83"/>
      <c r="M43" s="159">
        <f>IF(T43="","",COUNTIFS($F$2:F43,F43))</f>
        <v>0</v>
      </c>
      <c r="N43" s="160">
        <f>IF(T43="","",SUMIFS(实收!E:E,实收!S:S,T43))</f>
        <v>0</v>
      </c>
      <c r="O43" s="160">
        <f t="shared" si="0"/>
        <v>0</v>
      </c>
      <c r="P43" s="160" t="str">
        <f>IF(D43="","",SUMIFS(#REF!,#REF!,U43))</f>
        <v/>
      </c>
      <c r="Q43" s="160" t="str">
        <f t="shared" si="1"/>
        <v/>
      </c>
      <c r="R43" s="109" t="str">
        <f>IF($C43="","",_xlfn.XLOOKUP($C43,设置!$M:$M,设置!N:N,""))</f>
        <v/>
      </c>
      <c r="S43" s="109" t="str">
        <f>IF($C43="","",_xlfn.XLOOKUP($C43,设置!$M:$M,设置!O:O,""))</f>
        <v/>
      </c>
      <c r="T43" s="109" t="s">
        <v>1483</v>
      </c>
      <c r="U43" s="109" t="str">
        <f t="shared" si="2"/>
        <v/>
      </c>
      <c r="V43" s="109" t="str">
        <f t="shared" si="3"/>
        <v/>
      </c>
      <c r="W43" s="109" t="str">
        <f>IF(V43="","",_xlfn.XLOOKUP(V43,立项!W:W,立项!N:N))</f>
        <v/>
      </c>
      <c r="X43" s="109" t="str">
        <f>IF(V43="","",_xlfn.XLOOKUP(V43,立项!W:W,立项!P:P))</f>
        <v/>
      </c>
      <c r="Y43" s="109" t="str">
        <f t="shared" si="4"/>
        <v/>
      </c>
      <c r="Z43" s="136"/>
      <c r="AA43" s="111"/>
      <c r="AB43" s="111"/>
      <c r="AC43" s="111"/>
      <c r="AD43" s="112"/>
      <c r="AE43" s="112"/>
    </row>
    <row r="44" s="76" customFormat="1" customHeight="1" spans="1:31">
      <c r="A44" s="111"/>
      <c r="B44" s="111"/>
      <c r="C44" s="111"/>
      <c r="D44" s="128"/>
      <c r="E44" s="128"/>
      <c r="F44" s="128"/>
      <c r="G44" s="152"/>
      <c r="H44" s="153"/>
      <c r="I44" s="141"/>
      <c r="J44" s="161"/>
      <c r="K44" s="111"/>
      <c r="L44" s="83"/>
      <c r="M44" s="159">
        <f>IF(T44="","",COUNTIFS($F$2:F44,F44))</f>
        <v>0</v>
      </c>
      <c r="N44" s="160">
        <f>IF(T44="","",SUMIFS(实收!E:E,实收!S:S,T44))</f>
        <v>0</v>
      </c>
      <c r="O44" s="160">
        <f t="shared" si="0"/>
        <v>0</v>
      </c>
      <c r="P44" s="160" t="str">
        <f>IF(D44="","",SUMIFS(#REF!,#REF!,U44))</f>
        <v/>
      </c>
      <c r="Q44" s="160" t="str">
        <f t="shared" si="1"/>
        <v/>
      </c>
      <c r="R44" s="109" t="str">
        <f>IF($C44="","",_xlfn.XLOOKUP($C44,设置!$M:$M,设置!N:N,""))</f>
        <v/>
      </c>
      <c r="S44" s="109" t="str">
        <f>IF($C44="","",_xlfn.XLOOKUP($C44,设置!$M:$M,设置!O:O,""))</f>
        <v/>
      </c>
      <c r="T44" s="109" t="s">
        <v>1484</v>
      </c>
      <c r="U44" s="109" t="str">
        <f t="shared" si="2"/>
        <v/>
      </c>
      <c r="V44" s="109" t="str">
        <f t="shared" si="3"/>
        <v/>
      </c>
      <c r="W44" s="109" t="str">
        <f>IF(V44="","",_xlfn.XLOOKUP(V44,立项!W:W,立项!N:N))</f>
        <v/>
      </c>
      <c r="X44" s="109" t="str">
        <f>IF(V44="","",_xlfn.XLOOKUP(V44,立项!W:W,立项!P:P))</f>
        <v/>
      </c>
      <c r="Y44" s="109" t="str">
        <f t="shared" si="4"/>
        <v/>
      </c>
      <c r="Z44" s="136"/>
      <c r="AA44" s="111"/>
      <c r="AB44" s="111"/>
      <c r="AC44" s="111"/>
      <c r="AD44" s="112"/>
      <c r="AE44" s="112"/>
    </row>
    <row r="45" s="76" customFormat="1" customHeight="1" spans="1:31">
      <c r="A45" s="111"/>
      <c r="B45" s="111"/>
      <c r="C45" s="111"/>
      <c r="D45" s="128"/>
      <c r="E45" s="128"/>
      <c r="F45" s="128"/>
      <c r="G45" s="152"/>
      <c r="H45" s="153"/>
      <c r="I45" s="141"/>
      <c r="J45" s="161"/>
      <c r="K45" s="111"/>
      <c r="L45" s="83"/>
      <c r="M45" s="159">
        <f>IF(T45="","",COUNTIFS($F$2:F45,F45))</f>
        <v>0</v>
      </c>
      <c r="N45" s="160">
        <f>IF(T45="","",SUMIFS(实收!E:E,实收!S:S,T45))</f>
        <v>0</v>
      </c>
      <c r="O45" s="160">
        <f t="shared" si="0"/>
        <v>0</v>
      </c>
      <c r="P45" s="160" t="str">
        <f>IF(D45="","",SUMIFS(#REF!,#REF!,U45))</f>
        <v/>
      </c>
      <c r="Q45" s="160" t="str">
        <f t="shared" si="1"/>
        <v/>
      </c>
      <c r="R45" s="109" t="str">
        <f>IF($C45="","",_xlfn.XLOOKUP($C45,设置!$M:$M,设置!N:N,""))</f>
        <v/>
      </c>
      <c r="S45" s="109" t="str">
        <f>IF($C45="","",_xlfn.XLOOKUP($C45,设置!$M:$M,设置!O:O,""))</f>
        <v/>
      </c>
      <c r="T45" s="109" t="s">
        <v>1485</v>
      </c>
      <c r="U45" s="109" t="str">
        <f t="shared" si="2"/>
        <v/>
      </c>
      <c r="V45" s="109" t="str">
        <f t="shared" si="3"/>
        <v/>
      </c>
      <c r="W45" s="109" t="str">
        <f>IF(V45="","",_xlfn.XLOOKUP(V45,立项!W:W,立项!N:N))</f>
        <v/>
      </c>
      <c r="X45" s="109" t="str">
        <f>IF(V45="","",_xlfn.XLOOKUP(V45,立项!W:W,立项!P:P))</f>
        <v/>
      </c>
      <c r="Y45" s="109" t="str">
        <f t="shared" si="4"/>
        <v/>
      </c>
      <c r="Z45" s="136"/>
      <c r="AA45" s="111"/>
      <c r="AB45" s="111"/>
      <c r="AC45" s="111"/>
      <c r="AD45" s="112"/>
      <c r="AE45" s="112"/>
    </row>
    <row r="46" s="76" customFormat="1" customHeight="1" spans="1:31">
      <c r="A46" s="111"/>
      <c r="B46" s="111"/>
      <c r="C46" s="111"/>
      <c r="D46" s="128"/>
      <c r="E46" s="128"/>
      <c r="F46" s="128"/>
      <c r="G46" s="152"/>
      <c r="H46" s="153"/>
      <c r="I46" s="141"/>
      <c r="J46" s="161"/>
      <c r="K46" s="111"/>
      <c r="L46" s="83"/>
      <c r="M46" s="159">
        <f>IF(T46="","",COUNTIFS($F$2:F46,F46))</f>
        <v>0</v>
      </c>
      <c r="N46" s="160">
        <f>IF(T46="","",SUMIFS(实收!E:E,实收!S:S,T46))</f>
        <v>0</v>
      </c>
      <c r="O46" s="160">
        <f t="shared" si="0"/>
        <v>0</v>
      </c>
      <c r="P46" s="160" t="str">
        <f>IF(D46="","",SUMIFS(#REF!,#REF!,U46))</f>
        <v/>
      </c>
      <c r="Q46" s="160" t="str">
        <f t="shared" si="1"/>
        <v/>
      </c>
      <c r="R46" s="109" t="str">
        <f>IF($C46="","",_xlfn.XLOOKUP($C46,设置!$M:$M,设置!N:N,""))</f>
        <v/>
      </c>
      <c r="S46" s="109" t="str">
        <f>IF($C46="","",_xlfn.XLOOKUP($C46,设置!$M:$M,设置!O:O,""))</f>
        <v/>
      </c>
      <c r="T46" s="109" t="s">
        <v>1486</v>
      </c>
      <c r="U46" s="109" t="str">
        <f t="shared" si="2"/>
        <v/>
      </c>
      <c r="V46" s="109" t="str">
        <f t="shared" si="3"/>
        <v/>
      </c>
      <c r="W46" s="109" t="str">
        <f>IF(V46="","",_xlfn.XLOOKUP(V46,立项!W:W,立项!N:N))</f>
        <v/>
      </c>
      <c r="X46" s="109" t="str">
        <f>IF(V46="","",_xlfn.XLOOKUP(V46,立项!W:W,立项!P:P))</f>
        <v/>
      </c>
      <c r="Y46" s="109" t="str">
        <f t="shared" si="4"/>
        <v/>
      </c>
      <c r="Z46" s="136"/>
      <c r="AA46" s="111"/>
      <c r="AB46" s="111"/>
      <c r="AC46" s="111"/>
      <c r="AD46" s="112"/>
      <c r="AE46" s="112"/>
    </row>
    <row r="47" s="76" customFormat="1" customHeight="1" spans="1:31">
      <c r="A47" s="111"/>
      <c r="B47" s="111"/>
      <c r="C47" s="111"/>
      <c r="D47" s="128"/>
      <c r="E47" s="128"/>
      <c r="F47" s="128"/>
      <c r="G47" s="152"/>
      <c r="H47" s="153"/>
      <c r="I47" s="141"/>
      <c r="J47" s="161"/>
      <c r="K47" s="111"/>
      <c r="L47" s="83"/>
      <c r="M47" s="159">
        <f>IF(T47="","",COUNTIFS($F$2:F47,F47))</f>
        <v>0</v>
      </c>
      <c r="N47" s="160">
        <f>IF(T47="","",SUMIFS(实收!E:E,实收!S:S,T47))</f>
        <v>0</v>
      </c>
      <c r="O47" s="160">
        <f t="shared" si="0"/>
        <v>0</v>
      </c>
      <c r="P47" s="160" t="str">
        <f>IF(D47="","",SUMIFS(#REF!,#REF!,U47))</f>
        <v/>
      </c>
      <c r="Q47" s="160" t="str">
        <f t="shared" si="1"/>
        <v/>
      </c>
      <c r="R47" s="109" t="str">
        <f>IF($C47="","",_xlfn.XLOOKUP($C47,设置!$M:$M,设置!N:N,""))</f>
        <v/>
      </c>
      <c r="S47" s="109" t="str">
        <f>IF($C47="","",_xlfn.XLOOKUP($C47,设置!$M:$M,设置!O:O,""))</f>
        <v/>
      </c>
      <c r="T47" s="109" t="s">
        <v>1487</v>
      </c>
      <c r="U47" s="109" t="str">
        <f t="shared" si="2"/>
        <v/>
      </c>
      <c r="V47" s="109" t="str">
        <f t="shared" si="3"/>
        <v/>
      </c>
      <c r="W47" s="109" t="str">
        <f>IF(V47="","",_xlfn.XLOOKUP(V47,立项!W:W,立项!N:N))</f>
        <v/>
      </c>
      <c r="X47" s="109" t="str">
        <f>IF(V47="","",_xlfn.XLOOKUP(V47,立项!W:W,立项!P:P))</f>
        <v/>
      </c>
      <c r="Y47" s="109" t="str">
        <f t="shared" si="4"/>
        <v/>
      </c>
      <c r="Z47" s="136"/>
      <c r="AA47" s="111"/>
      <c r="AB47" s="111"/>
      <c r="AC47" s="111"/>
      <c r="AD47" s="112"/>
      <c r="AE47" s="112"/>
    </row>
    <row r="48" s="76" customFormat="1" customHeight="1" spans="1:31">
      <c r="A48" s="111"/>
      <c r="B48" s="111"/>
      <c r="C48" s="111"/>
      <c r="D48" s="128"/>
      <c r="E48" s="128"/>
      <c r="F48" s="128"/>
      <c r="G48" s="152"/>
      <c r="H48" s="153"/>
      <c r="I48" s="141"/>
      <c r="J48" s="161"/>
      <c r="K48" s="111"/>
      <c r="L48" s="83"/>
      <c r="M48" s="159">
        <f>IF(T48="","",COUNTIFS($F$2:F48,F48))</f>
        <v>0</v>
      </c>
      <c r="N48" s="160">
        <f>IF(T48="","",SUMIFS(实收!E:E,实收!S:S,T48))</f>
        <v>0</v>
      </c>
      <c r="O48" s="160">
        <f t="shared" si="0"/>
        <v>0</v>
      </c>
      <c r="P48" s="160" t="str">
        <f>IF(D48="","",SUMIFS(#REF!,#REF!,U48))</f>
        <v/>
      </c>
      <c r="Q48" s="160" t="str">
        <f t="shared" si="1"/>
        <v/>
      </c>
      <c r="R48" s="109" t="str">
        <f>IF($C48="","",_xlfn.XLOOKUP($C48,设置!$M:$M,设置!N:N,""))</f>
        <v/>
      </c>
      <c r="S48" s="109" t="str">
        <f>IF($C48="","",_xlfn.XLOOKUP($C48,设置!$M:$M,设置!O:O,""))</f>
        <v/>
      </c>
      <c r="T48" s="109" t="s">
        <v>1488</v>
      </c>
      <c r="U48" s="109" t="str">
        <f t="shared" si="2"/>
        <v/>
      </c>
      <c r="V48" s="109" t="str">
        <f t="shared" si="3"/>
        <v/>
      </c>
      <c r="W48" s="109" t="str">
        <f>IF(V48="","",_xlfn.XLOOKUP(V48,立项!W:W,立项!N:N))</f>
        <v/>
      </c>
      <c r="X48" s="109" t="str">
        <f>IF(V48="","",_xlfn.XLOOKUP(V48,立项!W:W,立项!P:P))</f>
        <v/>
      </c>
      <c r="Y48" s="109" t="str">
        <f t="shared" si="4"/>
        <v/>
      </c>
      <c r="Z48" s="136"/>
      <c r="AA48" s="111"/>
      <c r="AB48" s="111"/>
      <c r="AC48" s="111"/>
      <c r="AD48" s="112"/>
      <c r="AE48" s="112"/>
    </row>
    <row r="49" s="76" customFormat="1" customHeight="1" spans="1:31">
      <c r="A49" s="111"/>
      <c r="B49" s="111"/>
      <c r="C49" s="111"/>
      <c r="D49" s="128"/>
      <c r="E49" s="128"/>
      <c r="F49" s="128"/>
      <c r="G49" s="152"/>
      <c r="H49" s="153"/>
      <c r="I49" s="141"/>
      <c r="J49" s="161"/>
      <c r="K49" s="111"/>
      <c r="L49" s="83"/>
      <c r="M49" s="159">
        <f>IF(T49="","",COUNTIFS($F$2:F49,F49))</f>
        <v>0</v>
      </c>
      <c r="N49" s="160">
        <f>IF(T49="","",SUMIFS(实收!E:E,实收!S:S,T49))</f>
        <v>0</v>
      </c>
      <c r="O49" s="160">
        <f t="shared" si="0"/>
        <v>0</v>
      </c>
      <c r="P49" s="160" t="str">
        <f>IF(D49="","",SUMIFS(#REF!,#REF!,U49))</f>
        <v/>
      </c>
      <c r="Q49" s="160" t="str">
        <f t="shared" si="1"/>
        <v/>
      </c>
      <c r="R49" s="109" t="str">
        <f>IF($C49="","",_xlfn.XLOOKUP($C49,设置!$M:$M,设置!N:N,""))</f>
        <v/>
      </c>
      <c r="S49" s="109" t="str">
        <f>IF($C49="","",_xlfn.XLOOKUP($C49,设置!$M:$M,设置!O:O,""))</f>
        <v/>
      </c>
      <c r="T49" s="109" t="s">
        <v>1489</v>
      </c>
      <c r="U49" s="109" t="str">
        <f t="shared" si="2"/>
        <v/>
      </c>
      <c r="V49" s="109" t="str">
        <f t="shared" si="3"/>
        <v/>
      </c>
      <c r="W49" s="109" t="str">
        <f>IF(V49="","",_xlfn.XLOOKUP(V49,立项!W:W,立项!N:N))</f>
        <v/>
      </c>
      <c r="X49" s="109" t="str">
        <f>IF(V49="","",_xlfn.XLOOKUP(V49,立项!W:W,立项!P:P))</f>
        <v/>
      </c>
      <c r="Y49" s="109" t="str">
        <f t="shared" si="4"/>
        <v/>
      </c>
      <c r="Z49" s="136"/>
      <c r="AA49" s="111"/>
      <c r="AB49" s="111"/>
      <c r="AC49" s="111"/>
      <c r="AD49" s="112"/>
      <c r="AE49" s="112"/>
    </row>
    <row r="50" s="76" customFormat="1" customHeight="1" spans="1:31">
      <c r="A50" s="111"/>
      <c r="B50" s="111"/>
      <c r="C50" s="111"/>
      <c r="D50" s="128"/>
      <c r="E50" s="128"/>
      <c r="F50" s="128"/>
      <c r="G50" s="128"/>
      <c r="H50" s="153"/>
      <c r="I50" s="141"/>
      <c r="J50" s="161"/>
      <c r="K50" s="111"/>
      <c r="L50" s="83"/>
      <c r="M50" s="159">
        <f>IF(T50="","",COUNTIFS($F$2:F50,F50))</f>
        <v>0</v>
      </c>
      <c r="N50" s="160">
        <f>IF(T50="","",SUMIFS(实收!E:E,实收!S:S,T50))</f>
        <v>0</v>
      </c>
      <c r="O50" s="160">
        <f t="shared" si="0"/>
        <v>0</v>
      </c>
      <c r="P50" s="160" t="str">
        <f>IF(D50="","",SUMIFS(#REF!,#REF!,U50))</f>
        <v/>
      </c>
      <c r="Q50" s="160" t="str">
        <f t="shared" si="1"/>
        <v/>
      </c>
      <c r="R50" s="109" t="str">
        <f>IF($C50="","",_xlfn.XLOOKUP($C50,设置!$M:$M,设置!N:N,""))</f>
        <v/>
      </c>
      <c r="S50" s="109" t="str">
        <f>IF($C50="","",_xlfn.XLOOKUP($C50,设置!$M:$M,设置!O:O,""))</f>
        <v/>
      </c>
      <c r="T50" s="109" t="s">
        <v>1490</v>
      </c>
      <c r="U50" s="109" t="str">
        <f t="shared" si="2"/>
        <v/>
      </c>
      <c r="V50" s="109" t="str">
        <f t="shared" si="3"/>
        <v/>
      </c>
      <c r="W50" s="109" t="str">
        <f>IF(V50="","",_xlfn.XLOOKUP(V50,立项!W:W,立项!N:N))</f>
        <v/>
      </c>
      <c r="X50" s="109" t="str">
        <f>IF(V50="","",_xlfn.XLOOKUP(V50,立项!W:W,立项!P:P))</f>
        <v/>
      </c>
      <c r="Y50" s="109" t="str">
        <f t="shared" si="4"/>
        <v/>
      </c>
      <c r="Z50" s="136"/>
      <c r="AA50" s="111"/>
      <c r="AB50" s="111"/>
      <c r="AC50" s="111"/>
      <c r="AD50" s="112"/>
      <c r="AE50" s="112"/>
    </row>
    <row r="51" s="76" customFormat="1" customHeight="1" spans="1:31">
      <c r="A51" s="111"/>
      <c r="B51" s="111"/>
      <c r="C51" s="111"/>
      <c r="D51" s="128"/>
      <c r="E51" s="128"/>
      <c r="F51" s="128"/>
      <c r="G51" s="152"/>
      <c r="H51" s="153"/>
      <c r="I51" s="141"/>
      <c r="J51" s="161"/>
      <c r="K51" s="111"/>
      <c r="L51" s="83"/>
      <c r="M51" s="159">
        <f>IF(T51="","",COUNTIFS($F$2:F51,F51))</f>
        <v>0</v>
      </c>
      <c r="N51" s="160">
        <f>IF(T51="","",SUMIFS(实收!E:E,实收!S:S,T51))</f>
        <v>0</v>
      </c>
      <c r="O51" s="160">
        <f t="shared" si="0"/>
        <v>0</v>
      </c>
      <c r="P51" s="160" t="str">
        <f>IF(D51="","",SUMIFS(#REF!,#REF!,U51))</f>
        <v/>
      </c>
      <c r="Q51" s="160" t="str">
        <f t="shared" si="1"/>
        <v/>
      </c>
      <c r="R51" s="109" t="str">
        <f>IF($C51="","",_xlfn.XLOOKUP($C51,设置!$M:$M,设置!N:N,""))</f>
        <v/>
      </c>
      <c r="S51" s="109" t="str">
        <f>IF($C51="","",_xlfn.XLOOKUP($C51,设置!$M:$M,设置!O:O,""))</f>
        <v/>
      </c>
      <c r="T51" s="109" t="s">
        <v>1491</v>
      </c>
      <c r="U51" s="109" t="str">
        <f t="shared" si="2"/>
        <v/>
      </c>
      <c r="V51" s="109" t="str">
        <f t="shared" si="3"/>
        <v/>
      </c>
      <c r="W51" s="109" t="str">
        <f>IF(V51="","",_xlfn.XLOOKUP(V51,立项!W:W,立项!N:N))</f>
        <v/>
      </c>
      <c r="X51" s="109" t="str">
        <f>IF(V51="","",_xlfn.XLOOKUP(V51,立项!W:W,立项!P:P))</f>
        <v/>
      </c>
      <c r="Y51" s="109" t="str">
        <f t="shared" si="4"/>
        <v/>
      </c>
      <c r="Z51" s="136"/>
      <c r="AA51" s="111"/>
      <c r="AB51" s="111"/>
      <c r="AC51" s="111"/>
      <c r="AD51" s="112"/>
      <c r="AE51" s="112"/>
    </row>
    <row r="52" s="76" customFormat="1" customHeight="1" spans="1:31">
      <c r="A52" s="111"/>
      <c r="B52" s="111"/>
      <c r="C52" s="111"/>
      <c r="D52" s="128"/>
      <c r="E52" s="128"/>
      <c r="F52" s="128"/>
      <c r="G52" s="152"/>
      <c r="H52" s="153"/>
      <c r="I52" s="141"/>
      <c r="J52" s="161"/>
      <c r="K52" s="111"/>
      <c r="L52" s="83"/>
      <c r="M52" s="159">
        <f>IF(T52="","",COUNTIFS($F$2:F52,F52))</f>
        <v>0</v>
      </c>
      <c r="N52" s="160">
        <f>IF(T52="","",SUMIFS(实收!E:E,实收!S:S,T52))</f>
        <v>0</v>
      </c>
      <c r="O52" s="160">
        <f t="shared" si="0"/>
        <v>0</v>
      </c>
      <c r="P52" s="160" t="str">
        <f>IF(D52="","",SUMIFS(#REF!,#REF!,U52))</f>
        <v/>
      </c>
      <c r="Q52" s="160" t="str">
        <f t="shared" si="1"/>
        <v/>
      </c>
      <c r="R52" s="109" t="str">
        <f>IF($C52="","",_xlfn.XLOOKUP($C52,设置!$M:$M,设置!N:N,""))</f>
        <v/>
      </c>
      <c r="S52" s="109" t="str">
        <f>IF($C52="","",_xlfn.XLOOKUP($C52,设置!$M:$M,设置!O:O,""))</f>
        <v/>
      </c>
      <c r="T52" s="109" t="s">
        <v>1492</v>
      </c>
      <c r="U52" s="109" t="str">
        <f t="shared" si="2"/>
        <v/>
      </c>
      <c r="V52" s="109" t="str">
        <f t="shared" si="3"/>
        <v/>
      </c>
      <c r="W52" s="109" t="str">
        <f>IF(V52="","",_xlfn.XLOOKUP(V52,立项!W:W,立项!N:N))</f>
        <v/>
      </c>
      <c r="X52" s="109" t="str">
        <f>IF(V52="","",_xlfn.XLOOKUP(V52,立项!W:W,立项!P:P))</f>
        <v/>
      </c>
      <c r="Y52" s="109" t="str">
        <f t="shared" si="4"/>
        <v/>
      </c>
      <c r="Z52" s="136"/>
      <c r="AA52" s="111"/>
      <c r="AB52" s="111"/>
      <c r="AC52" s="111"/>
      <c r="AD52" s="112"/>
      <c r="AE52" s="112"/>
    </row>
    <row r="53" s="76" customFormat="1" customHeight="1" spans="1:31">
      <c r="A53" s="111"/>
      <c r="B53" s="111"/>
      <c r="C53" s="111"/>
      <c r="D53" s="128"/>
      <c r="E53" s="128"/>
      <c r="F53" s="128"/>
      <c r="G53" s="111"/>
      <c r="H53" s="154"/>
      <c r="I53" s="141"/>
      <c r="J53" s="161"/>
      <c r="K53" s="111"/>
      <c r="L53" s="83"/>
      <c r="M53" s="159">
        <f>IF(T53="","",COUNTIFS($F$2:F53,F53))</f>
        <v>0</v>
      </c>
      <c r="N53" s="160">
        <f>IF(T53="","",SUMIFS(实收!E:E,实收!S:S,T53))</f>
        <v>0</v>
      </c>
      <c r="O53" s="160">
        <f t="shared" si="0"/>
        <v>0</v>
      </c>
      <c r="P53" s="160" t="str">
        <f>IF(D53="","",SUMIFS(#REF!,#REF!,U53))</f>
        <v/>
      </c>
      <c r="Q53" s="160" t="str">
        <f t="shared" si="1"/>
        <v/>
      </c>
      <c r="R53" s="109" t="str">
        <f>IF($C53="","",_xlfn.XLOOKUP($C53,设置!$M:$M,设置!N:N,""))</f>
        <v/>
      </c>
      <c r="S53" s="109" t="str">
        <f>IF($C53="","",_xlfn.XLOOKUP($C53,设置!$M:$M,设置!O:O,""))</f>
        <v/>
      </c>
      <c r="T53" s="109" t="s">
        <v>1493</v>
      </c>
      <c r="U53" s="109" t="str">
        <f t="shared" si="2"/>
        <v/>
      </c>
      <c r="V53" s="109" t="str">
        <f t="shared" si="3"/>
        <v/>
      </c>
      <c r="W53" s="109" t="str">
        <f>IF(V53="","",_xlfn.XLOOKUP(V53,立项!W:W,立项!N:N))</f>
        <v/>
      </c>
      <c r="X53" s="109" t="str">
        <f>IF(V53="","",_xlfn.XLOOKUP(V53,立项!W:W,立项!P:P))</f>
        <v/>
      </c>
      <c r="Y53" s="109" t="str">
        <f t="shared" si="4"/>
        <v/>
      </c>
      <c r="Z53" s="136"/>
      <c r="AA53" s="111"/>
      <c r="AB53" s="111"/>
      <c r="AC53" s="111"/>
      <c r="AD53" s="112"/>
      <c r="AE53" s="112"/>
    </row>
    <row r="54" s="76" customFormat="1" customHeight="1" spans="1:31">
      <c r="A54" s="111"/>
      <c r="B54" s="111"/>
      <c r="C54" s="111"/>
      <c r="D54" s="128"/>
      <c r="E54" s="128"/>
      <c r="F54" s="128"/>
      <c r="G54" s="111"/>
      <c r="H54" s="154"/>
      <c r="I54" s="141"/>
      <c r="J54" s="161"/>
      <c r="K54" s="111"/>
      <c r="L54" s="83"/>
      <c r="M54" s="159">
        <f>IF(T54="","",COUNTIFS($F$2:F54,F54))</f>
        <v>0</v>
      </c>
      <c r="N54" s="160">
        <f>IF(T54="","",SUMIFS(实收!E:E,实收!S:S,T54))</f>
        <v>0</v>
      </c>
      <c r="O54" s="160">
        <f t="shared" si="0"/>
        <v>0</v>
      </c>
      <c r="P54" s="160" t="str">
        <f>IF(D54="","",SUMIFS(#REF!,#REF!,U54))</f>
        <v/>
      </c>
      <c r="Q54" s="160" t="str">
        <f t="shared" si="1"/>
        <v/>
      </c>
      <c r="R54" s="109" t="str">
        <f>IF($C54="","",_xlfn.XLOOKUP($C54,设置!$M:$M,设置!N:N,""))</f>
        <v/>
      </c>
      <c r="S54" s="109" t="str">
        <f>IF($C54="","",_xlfn.XLOOKUP($C54,设置!$M:$M,设置!O:O,""))</f>
        <v/>
      </c>
      <c r="T54" s="109" t="s">
        <v>1494</v>
      </c>
      <c r="U54" s="109" t="str">
        <f t="shared" si="2"/>
        <v/>
      </c>
      <c r="V54" s="109" t="str">
        <f t="shared" si="3"/>
        <v/>
      </c>
      <c r="W54" s="109" t="str">
        <f>IF(V54="","",_xlfn.XLOOKUP(V54,立项!W:W,立项!N:N))</f>
        <v/>
      </c>
      <c r="X54" s="109" t="str">
        <f>IF(V54="","",_xlfn.XLOOKUP(V54,立项!W:W,立项!P:P))</f>
        <v/>
      </c>
      <c r="Y54" s="109" t="str">
        <f t="shared" si="4"/>
        <v/>
      </c>
      <c r="Z54" s="136"/>
      <c r="AA54" s="111"/>
      <c r="AB54" s="111"/>
      <c r="AC54" s="111"/>
      <c r="AD54" s="112"/>
      <c r="AE54" s="112"/>
    </row>
    <row r="55" s="76" customFormat="1" customHeight="1" spans="1:31">
      <c r="A55" s="111"/>
      <c r="B55" s="111"/>
      <c r="C55" s="111"/>
      <c r="D55" s="128"/>
      <c r="E55" s="128"/>
      <c r="F55" s="128"/>
      <c r="G55" s="128"/>
      <c r="H55" s="153"/>
      <c r="I55" s="141"/>
      <c r="J55" s="161"/>
      <c r="K55" s="111"/>
      <c r="L55" s="83"/>
      <c r="M55" s="159">
        <f>IF(T55="","",COUNTIFS($F$2:F55,F55))</f>
        <v>0</v>
      </c>
      <c r="N55" s="160">
        <f>IF(T55="","",SUMIFS(实收!E:E,实收!S:S,T55))</f>
        <v>0</v>
      </c>
      <c r="O55" s="160">
        <f t="shared" si="0"/>
        <v>0</v>
      </c>
      <c r="P55" s="160" t="str">
        <f>IF(D55="","",SUMIFS(#REF!,#REF!,U55))</f>
        <v/>
      </c>
      <c r="Q55" s="160" t="str">
        <f t="shared" si="1"/>
        <v/>
      </c>
      <c r="R55" s="109" t="str">
        <f>IF($C55="","",_xlfn.XLOOKUP($C55,设置!$M:$M,设置!N:N,""))</f>
        <v/>
      </c>
      <c r="S55" s="109" t="str">
        <f>IF($C55="","",_xlfn.XLOOKUP($C55,设置!$M:$M,设置!O:O,""))</f>
        <v/>
      </c>
      <c r="T55" s="109" t="s">
        <v>1495</v>
      </c>
      <c r="U55" s="109" t="str">
        <f t="shared" si="2"/>
        <v/>
      </c>
      <c r="V55" s="109" t="str">
        <f t="shared" si="3"/>
        <v/>
      </c>
      <c r="W55" s="109" t="str">
        <f>IF(V55="","",_xlfn.XLOOKUP(V55,立项!W:W,立项!N:N))</f>
        <v/>
      </c>
      <c r="X55" s="109" t="str">
        <f>IF(V55="","",_xlfn.XLOOKUP(V55,立项!W:W,立项!P:P))</f>
        <v/>
      </c>
      <c r="Y55" s="109" t="str">
        <f t="shared" si="4"/>
        <v/>
      </c>
      <c r="Z55" s="136"/>
      <c r="AA55" s="111"/>
      <c r="AB55" s="111"/>
      <c r="AC55" s="111"/>
      <c r="AD55" s="112"/>
      <c r="AE55" s="112"/>
    </row>
    <row r="56" s="76" customFormat="1" customHeight="1" spans="1:31">
      <c r="A56" s="111"/>
      <c r="B56" s="111"/>
      <c r="C56" s="111"/>
      <c r="D56" s="128"/>
      <c r="E56" s="128"/>
      <c r="F56" s="128"/>
      <c r="G56" s="152"/>
      <c r="H56" s="154"/>
      <c r="I56" s="141"/>
      <c r="J56" s="161"/>
      <c r="K56" s="111"/>
      <c r="L56" s="83"/>
      <c r="M56" s="159">
        <f>IF(T56="","",COUNTIFS($F$2:F56,F56))</f>
        <v>0</v>
      </c>
      <c r="N56" s="160">
        <f>IF(T56="","",SUMIFS(实收!E:E,实收!S:S,T56))</f>
        <v>0</v>
      </c>
      <c r="O56" s="160">
        <f t="shared" si="0"/>
        <v>0</v>
      </c>
      <c r="P56" s="160" t="str">
        <f>IF(D56="","",SUMIFS(#REF!,#REF!,U56))</f>
        <v/>
      </c>
      <c r="Q56" s="160" t="str">
        <f t="shared" si="1"/>
        <v/>
      </c>
      <c r="R56" s="109" t="str">
        <f>IF($C56="","",_xlfn.XLOOKUP($C56,设置!$M:$M,设置!N:N,""))</f>
        <v/>
      </c>
      <c r="S56" s="109" t="str">
        <f>IF($C56="","",_xlfn.XLOOKUP($C56,设置!$M:$M,设置!O:O,""))</f>
        <v/>
      </c>
      <c r="T56" s="109" t="s">
        <v>1496</v>
      </c>
      <c r="U56" s="109" t="str">
        <f t="shared" si="2"/>
        <v/>
      </c>
      <c r="V56" s="109" t="str">
        <f t="shared" si="3"/>
        <v/>
      </c>
      <c r="W56" s="109" t="str">
        <f>IF(V56="","",_xlfn.XLOOKUP(V56,立项!W:W,立项!N:N))</f>
        <v/>
      </c>
      <c r="X56" s="109" t="str">
        <f>IF(V56="","",_xlfn.XLOOKUP(V56,立项!W:W,立项!P:P))</f>
        <v/>
      </c>
      <c r="Y56" s="109" t="str">
        <f t="shared" si="4"/>
        <v/>
      </c>
      <c r="Z56" s="136"/>
      <c r="AA56" s="111"/>
      <c r="AB56" s="111"/>
      <c r="AC56" s="111"/>
      <c r="AD56" s="112"/>
      <c r="AE56" s="112"/>
    </row>
    <row r="57" s="76" customFormat="1" customHeight="1" spans="1:31">
      <c r="A57" s="111"/>
      <c r="B57" s="111"/>
      <c r="C57" s="111"/>
      <c r="D57" s="128"/>
      <c r="E57" s="128"/>
      <c r="F57" s="128"/>
      <c r="G57" s="152"/>
      <c r="H57" s="154"/>
      <c r="I57" s="141"/>
      <c r="J57" s="161"/>
      <c r="K57" s="111"/>
      <c r="L57" s="83"/>
      <c r="M57" s="159">
        <f>IF(T57="","",COUNTIFS($F$2:F57,F57))</f>
        <v>0</v>
      </c>
      <c r="N57" s="160">
        <f>IF(T57="","",SUMIFS(实收!E:E,实收!S:S,T57))</f>
        <v>0</v>
      </c>
      <c r="O57" s="160">
        <f t="shared" si="0"/>
        <v>0</v>
      </c>
      <c r="P57" s="160" t="str">
        <f>IF(D57="","",SUMIFS(#REF!,#REF!,U57))</f>
        <v/>
      </c>
      <c r="Q57" s="160" t="str">
        <f t="shared" si="1"/>
        <v/>
      </c>
      <c r="R57" s="109" t="str">
        <f>IF($C57="","",_xlfn.XLOOKUP($C57,设置!$M:$M,设置!N:N,""))</f>
        <v/>
      </c>
      <c r="S57" s="109" t="str">
        <f>IF($C57="","",_xlfn.XLOOKUP($C57,设置!$M:$M,设置!O:O,""))</f>
        <v/>
      </c>
      <c r="T57" s="109" t="s">
        <v>1497</v>
      </c>
      <c r="U57" s="109" t="str">
        <f t="shared" si="2"/>
        <v/>
      </c>
      <c r="V57" s="109" t="str">
        <f t="shared" si="3"/>
        <v/>
      </c>
      <c r="W57" s="109" t="str">
        <f>IF(V57="","",_xlfn.XLOOKUP(V57,立项!W:W,立项!N:N))</f>
        <v/>
      </c>
      <c r="X57" s="109" t="str">
        <f>IF(V57="","",_xlfn.XLOOKUP(V57,立项!W:W,立项!P:P))</f>
        <v/>
      </c>
      <c r="Y57" s="109" t="str">
        <f t="shared" si="4"/>
        <v/>
      </c>
      <c r="Z57" s="136"/>
      <c r="AA57" s="111"/>
      <c r="AB57" s="111"/>
      <c r="AC57" s="111"/>
      <c r="AD57" s="112"/>
      <c r="AE57" s="112"/>
    </row>
    <row r="58" s="76" customFormat="1" customHeight="1" spans="1:31">
      <c r="A58" s="111"/>
      <c r="B58" s="111"/>
      <c r="C58" s="111"/>
      <c r="D58" s="128"/>
      <c r="E58" s="128"/>
      <c r="F58" s="128"/>
      <c r="G58" s="152"/>
      <c r="H58" s="154"/>
      <c r="I58" s="141"/>
      <c r="J58" s="161"/>
      <c r="K58" s="111"/>
      <c r="L58" s="83"/>
      <c r="M58" s="159">
        <f>IF(T58="","",COUNTIFS($F$2:F58,F58))</f>
        <v>0</v>
      </c>
      <c r="N58" s="160">
        <f>IF(T58="","",SUMIFS(实收!E:E,实收!S:S,T58))</f>
        <v>0</v>
      </c>
      <c r="O58" s="160">
        <f t="shared" si="0"/>
        <v>0</v>
      </c>
      <c r="P58" s="160" t="str">
        <f>IF(D58="","",SUMIFS(#REF!,#REF!,U58))</f>
        <v/>
      </c>
      <c r="Q58" s="160" t="str">
        <f t="shared" si="1"/>
        <v/>
      </c>
      <c r="R58" s="109" t="str">
        <f>IF($C58="","",_xlfn.XLOOKUP($C58,设置!$M:$M,设置!N:N,""))</f>
        <v/>
      </c>
      <c r="S58" s="109" t="str">
        <f>IF($C58="","",_xlfn.XLOOKUP($C58,设置!$M:$M,设置!O:O,""))</f>
        <v/>
      </c>
      <c r="T58" s="109" t="s">
        <v>1498</v>
      </c>
      <c r="U58" s="109" t="str">
        <f t="shared" si="2"/>
        <v/>
      </c>
      <c r="V58" s="109" t="str">
        <f t="shared" si="3"/>
        <v/>
      </c>
      <c r="W58" s="109" t="str">
        <f>IF(V58="","",_xlfn.XLOOKUP(V58,立项!W:W,立项!N:N))</f>
        <v/>
      </c>
      <c r="X58" s="109" t="str">
        <f>IF(V58="","",_xlfn.XLOOKUP(V58,立项!W:W,立项!P:P))</f>
        <v/>
      </c>
      <c r="Y58" s="109" t="str">
        <f t="shared" si="4"/>
        <v/>
      </c>
      <c r="Z58" s="136"/>
      <c r="AA58" s="111"/>
      <c r="AB58" s="111"/>
      <c r="AC58" s="111"/>
      <c r="AD58" s="112"/>
      <c r="AE58" s="112"/>
    </row>
    <row r="59" s="76" customFormat="1" customHeight="1" spans="1:31">
      <c r="A59" s="111"/>
      <c r="B59" s="111"/>
      <c r="C59" s="111"/>
      <c r="D59" s="128"/>
      <c r="E59" s="128"/>
      <c r="F59" s="128"/>
      <c r="G59" s="152"/>
      <c r="H59" s="154"/>
      <c r="I59" s="141"/>
      <c r="J59" s="161"/>
      <c r="K59" s="111"/>
      <c r="L59" s="83"/>
      <c r="M59" s="159">
        <f>IF(T59="","",COUNTIFS($F$2:F59,F59))</f>
        <v>0</v>
      </c>
      <c r="N59" s="160">
        <f>IF(T59="","",SUMIFS(实收!E:E,实收!S:S,T59))</f>
        <v>0</v>
      </c>
      <c r="O59" s="160">
        <f t="shared" si="0"/>
        <v>0</v>
      </c>
      <c r="P59" s="160" t="str">
        <f>IF(D59="","",SUMIFS(#REF!,#REF!,U59))</f>
        <v/>
      </c>
      <c r="Q59" s="160" t="str">
        <f t="shared" si="1"/>
        <v/>
      </c>
      <c r="R59" s="109" t="str">
        <f>IF($C59="","",_xlfn.XLOOKUP($C59,设置!$M:$M,设置!N:N,""))</f>
        <v/>
      </c>
      <c r="S59" s="109" t="str">
        <f>IF($C59="","",_xlfn.XLOOKUP($C59,设置!$M:$M,设置!O:O,""))</f>
        <v/>
      </c>
      <c r="T59" s="109" t="s">
        <v>1499</v>
      </c>
      <c r="U59" s="109" t="str">
        <f t="shared" si="2"/>
        <v/>
      </c>
      <c r="V59" s="109" t="str">
        <f t="shared" si="3"/>
        <v/>
      </c>
      <c r="W59" s="109" t="str">
        <f>IF(V59="","",_xlfn.XLOOKUP(V59,立项!W:W,立项!N:N))</f>
        <v/>
      </c>
      <c r="X59" s="109" t="str">
        <f>IF(V59="","",_xlfn.XLOOKUP(V59,立项!W:W,立项!P:P))</f>
        <v/>
      </c>
      <c r="Y59" s="109" t="str">
        <f t="shared" si="4"/>
        <v/>
      </c>
      <c r="Z59" s="136"/>
      <c r="AA59" s="111"/>
      <c r="AB59" s="111"/>
      <c r="AC59" s="111"/>
      <c r="AD59" s="112"/>
      <c r="AE59" s="112"/>
    </row>
    <row r="60" s="76" customFormat="1" customHeight="1" spans="1:31">
      <c r="A60" s="111"/>
      <c r="B60" s="111"/>
      <c r="C60" s="111"/>
      <c r="D60" s="128"/>
      <c r="E60" s="128"/>
      <c r="F60" s="128"/>
      <c r="G60" s="152"/>
      <c r="H60" s="154"/>
      <c r="I60" s="141"/>
      <c r="J60" s="161"/>
      <c r="K60" s="111"/>
      <c r="L60" s="83"/>
      <c r="M60" s="159">
        <f>IF(T60="","",COUNTIFS($F$2:F60,F60))</f>
        <v>0</v>
      </c>
      <c r="N60" s="160">
        <f>IF(T60="","",SUMIFS(实收!E:E,实收!S:S,T60))</f>
        <v>0</v>
      </c>
      <c r="O60" s="160">
        <f t="shared" si="0"/>
        <v>0</v>
      </c>
      <c r="P60" s="160" t="str">
        <f>IF(D60="","",SUMIFS(#REF!,#REF!,U60))</f>
        <v/>
      </c>
      <c r="Q60" s="160" t="str">
        <f t="shared" si="1"/>
        <v/>
      </c>
      <c r="R60" s="109" t="str">
        <f>IF($C60="","",_xlfn.XLOOKUP($C60,设置!$M:$M,设置!N:N,""))</f>
        <v/>
      </c>
      <c r="S60" s="109" t="str">
        <f>IF($C60="","",_xlfn.XLOOKUP($C60,设置!$M:$M,设置!O:O,""))</f>
        <v/>
      </c>
      <c r="T60" s="109" t="s">
        <v>1500</v>
      </c>
      <c r="U60" s="109" t="str">
        <f t="shared" si="2"/>
        <v/>
      </c>
      <c r="V60" s="109" t="str">
        <f t="shared" si="3"/>
        <v/>
      </c>
      <c r="W60" s="109" t="str">
        <f>IF(V60="","",_xlfn.XLOOKUP(V60,立项!W:W,立项!N:N))</f>
        <v/>
      </c>
      <c r="X60" s="109" t="str">
        <f>IF(V60="","",_xlfn.XLOOKUP(V60,立项!W:W,立项!P:P))</f>
        <v/>
      </c>
      <c r="Y60" s="109" t="str">
        <f t="shared" si="4"/>
        <v/>
      </c>
      <c r="Z60" s="136"/>
      <c r="AA60" s="111"/>
      <c r="AB60" s="111"/>
      <c r="AC60" s="111"/>
      <c r="AD60" s="112"/>
      <c r="AE60" s="112"/>
    </row>
    <row r="61" s="76" customFormat="1" customHeight="1" spans="1:31">
      <c r="A61" s="111"/>
      <c r="B61" s="111"/>
      <c r="C61" s="111"/>
      <c r="D61" s="128"/>
      <c r="E61" s="128"/>
      <c r="F61" s="128"/>
      <c r="G61" s="152"/>
      <c r="H61" s="154"/>
      <c r="I61" s="141"/>
      <c r="J61" s="161"/>
      <c r="K61" s="111"/>
      <c r="L61" s="83"/>
      <c r="M61" s="159">
        <f>IF(T61="","",COUNTIFS($F$2:F61,F61))</f>
        <v>0</v>
      </c>
      <c r="N61" s="160">
        <f>IF(T61="","",SUMIFS(实收!E:E,实收!S:S,T61))</f>
        <v>0</v>
      </c>
      <c r="O61" s="160">
        <f t="shared" si="0"/>
        <v>0</v>
      </c>
      <c r="P61" s="160" t="str">
        <f>IF(D61="","",SUMIFS(#REF!,#REF!,U61))</f>
        <v/>
      </c>
      <c r="Q61" s="160" t="str">
        <f t="shared" si="1"/>
        <v/>
      </c>
      <c r="R61" s="109" t="str">
        <f>IF($C61="","",_xlfn.XLOOKUP($C61,设置!$M:$M,设置!N:N,""))</f>
        <v/>
      </c>
      <c r="S61" s="109" t="str">
        <f>IF($C61="","",_xlfn.XLOOKUP($C61,设置!$M:$M,设置!O:O,""))</f>
        <v/>
      </c>
      <c r="T61" s="109" t="s">
        <v>1501</v>
      </c>
      <c r="U61" s="109" t="str">
        <f t="shared" si="2"/>
        <v/>
      </c>
      <c r="V61" s="109" t="str">
        <f t="shared" si="3"/>
        <v/>
      </c>
      <c r="W61" s="109" t="str">
        <f>IF(V61="","",_xlfn.XLOOKUP(V61,立项!W:W,立项!N:N))</f>
        <v/>
      </c>
      <c r="X61" s="109" t="str">
        <f>IF(V61="","",_xlfn.XLOOKUP(V61,立项!W:W,立项!P:P))</f>
        <v/>
      </c>
      <c r="Y61" s="109" t="str">
        <f t="shared" si="4"/>
        <v/>
      </c>
      <c r="Z61" s="136"/>
      <c r="AA61" s="111"/>
      <c r="AB61" s="111"/>
      <c r="AC61" s="111"/>
      <c r="AD61" s="112"/>
      <c r="AE61" s="112"/>
    </row>
    <row r="62" s="76" customFormat="1" customHeight="1" spans="1:31">
      <c r="A62" s="111"/>
      <c r="B62" s="111"/>
      <c r="C62" s="111"/>
      <c r="D62" s="128"/>
      <c r="E62" s="128"/>
      <c r="F62" s="128"/>
      <c r="G62" s="152"/>
      <c r="H62" s="154"/>
      <c r="I62" s="141"/>
      <c r="J62" s="161"/>
      <c r="K62" s="111"/>
      <c r="L62" s="83"/>
      <c r="M62" s="159">
        <f>IF(T62="","",COUNTIFS($F$2:F62,F62))</f>
        <v>0</v>
      </c>
      <c r="N62" s="160">
        <f>IF(T62="","",SUMIFS(实收!E:E,实收!S:S,T62))</f>
        <v>0</v>
      </c>
      <c r="O62" s="160">
        <f t="shared" si="0"/>
        <v>0</v>
      </c>
      <c r="P62" s="160" t="str">
        <f>IF(D62="","",SUMIFS(#REF!,#REF!,U62))</f>
        <v/>
      </c>
      <c r="Q62" s="160" t="str">
        <f t="shared" si="1"/>
        <v/>
      </c>
      <c r="R62" s="109" t="str">
        <f>IF($C62="","",_xlfn.XLOOKUP($C62,设置!$M:$M,设置!N:N,""))</f>
        <v/>
      </c>
      <c r="S62" s="109" t="str">
        <f>IF($C62="","",_xlfn.XLOOKUP($C62,设置!$M:$M,设置!O:O,""))</f>
        <v/>
      </c>
      <c r="T62" s="109" t="s">
        <v>1502</v>
      </c>
      <c r="U62" s="109" t="str">
        <f t="shared" si="2"/>
        <v/>
      </c>
      <c r="V62" s="109" t="str">
        <f t="shared" si="3"/>
        <v/>
      </c>
      <c r="W62" s="109" t="str">
        <f>IF(V62="","",_xlfn.XLOOKUP(V62,立项!W:W,立项!N:N))</f>
        <v/>
      </c>
      <c r="X62" s="109" t="str">
        <f>IF(V62="","",_xlfn.XLOOKUP(V62,立项!W:W,立项!P:P))</f>
        <v/>
      </c>
      <c r="Y62" s="109" t="str">
        <f t="shared" si="4"/>
        <v/>
      </c>
      <c r="Z62" s="136"/>
      <c r="AA62" s="111"/>
      <c r="AB62" s="111"/>
      <c r="AC62" s="111"/>
      <c r="AD62" s="112"/>
      <c r="AE62" s="112"/>
    </row>
    <row r="63" s="76" customFormat="1" customHeight="1" spans="1:31">
      <c r="A63" s="111"/>
      <c r="B63" s="111"/>
      <c r="C63" s="111"/>
      <c r="D63" s="128"/>
      <c r="E63" s="128"/>
      <c r="F63" s="128"/>
      <c r="G63" s="152"/>
      <c r="H63" s="154"/>
      <c r="I63" s="141"/>
      <c r="J63" s="161"/>
      <c r="K63" s="111"/>
      <c r="L63" s="83"/>
      <c r="M63" s="159">
        <f>IF(T63="","",COUNTIFS($F$2:F63,F63))</f>
        <v>0</v>
      </c>
      <c r="N63" s="160">
        <f>IF(T63="","",SUMIFS(实收!E:E,实收!S:S,T63))</f>
        <v>0</v>
      </c>
      <c r="O63" s="160">
        <f t="shared" si="0"/>
        <v>0</v>
      </c>
      <c r="P63" s="160" t="str">
        <f>IF(D63="","",SUMIFS(#REF!,#REF!,U63))</f>
        <v/>
      </c>
      <c r="Q63" s="160" t="str">
        <f t="shared" si="1"/>
        <v/>
      </c>
      <c r="R63" s="109" t="str">
        <f>IF($C63="","",_xlfn.XLOOKUP($C63,设置!$M:$M,设置!N:N,""))</f>
        <v/>
      </c>
      <c r="S63" s="109" t="str">
        <f>IF($C63="","",_xlfn.XLOOKUP($C63,设置!$M:$M,设置!O:O,""))</f>
        <v/>
      </c>
      <c r="T63" s="109" t="s">
        <v>1503</v>
      </c>
      <c r="U63" s="109" t="str">
        <f t="shared" si="2"/>
        <v/>
      </c>
      <c r="V63" s="109" t="str">
        <f t="shared" si="3"/>
        <v/>
      </c>
      <c r="W63" s="109" t="str">
        <f>IF(V63="","",_xlfn.XLOOKUP(V63,立项!W:W,立项!N:N))</f>
        <v/>
      </c>
      <c r="X63" s="109" t="str">
        <f>IF(V63="","",_xlfn.XLOOKUP(V63,立项!W:W,立项!P:P))</f>
        <v/>
      </c>
      <c r="Y63" s="109" t="str">
        <f t="shared" si="4"/>
        <v/>
      </c>
      <c r="Z63" s="136"/>
      <c r="AA63" s="111"/>
      <c r="AB63" s="111"/>
      <c r="AC63" s="111"/>
      <c r="AD63" s="112"/>
      <c r="AE63" s="112"/>
    </row>
    <row r="64" s="76" customFormat="1" customHeight="1" spans="1:31">
      <c r="A64" s="111"/>
      <c r="B64" s="111"/>
      <c r="C64" s="111"/>
      <c r="D64" s="128"/>
      <c r="E64" s="128"/>
      <c r="F64" s="128"/>
      <c r="G64" s="152"/>
      <c r="H64" s="154"/>
      <c r="I64" s="141"/>
      <c r="J64" s="161"/>
      <c r="K64" s="111"/>
      <c r="L64" s="83"/>
      <c r="M64" s="159">
        <f>IF(T64="","",COUNTIFS($F$2:F64,F64))</f>
        <v>0</v>
      </c>
      <c r="N64" s="160">
        <f>IF(T64="","",SUMIFS(实收!E:E,实收!S:S,T64))</f>
        <v>0</v>
      </c>
      <c r="O64" s="160">
        <f t="shared" si="0"/>
        <v>0</v>
      </c>
      <c r="P64" s="160" t="str">
        <f>IF(D64="","",SUMIFS(#REF!,#REF!,U64))</f>
        <v/>
      </c>
      <c r="Q64" s="160" t="str">
        <f t="shared" si="1"/>
        <v/>
      </c>
      <c r="R64" s="109" t="str">
        <f>IF($C64="","",_xlfn.XLOOKUP($C64,设置!$M:$M,设置!N:N,""))</f>
        <v/>
      </c>
      <c r="S64" s="109" t="str">
        <f>IF($C64="","",_xlfn.XLOOKUP($C64,设置!$M:$M,设置!O:O,""))</f>
        <v/>
      </c>
      <c r="T64" s="109" t="s">
        <v>1504</v>
      </c>
      <c r="U64" s="109" t="str">
        <f t="shared" si="2"/>
        <v/>
      </c>
      <c r="V64" s="109" t="str">
        <f t="shared" si="3"/>
        <v/>
      </c>
      <c r="W64" s="109" t="str">
        <f>IF(V64="","",_xlfn.XLOOKUP(V64,立项!W:W,立项!N:N))</f>
        <v/>
      </c>
      <c r="X64" s="109" t="str">
        <f>IF(V64="","",_xlfn.XLOOKUP(V64,立项!W:W,立项!P:P))</f>
        <v/>
      </c>
      <c r="Y64" s="109" t="str">
        <f t="shared" si="4"/>
        <v/>
      </c>
      <c r="Z64" s="136"/>
      <c r="AA64" s="111"/>
      <c r="AB64" s="111"/>
      <c r="AC64" s="111"/>
      <c r="AD64" s="112"/>
      <c r="AE64" s="112"/>
    </row>
    <row r="65" s="76" customFormat="1" customHeight="1" spans="1:31">
      <c r="A65" s="111"/>
      <c r="B65" s="111"/>
      <c r="C65" s="111"/>
      <c r="D65" s="128"/>
      <c r="E65" s="128"/>
      <c r="F65" s="128"/>
      <c r="G65" s="152"/>
      <c r="H65" s="154"/>
      <c r="I65" s="141"/>
      <c r="J65" s="161"/>
      <c r="K65" s="111"/>
      <c r="L65" s="83"/>
      <c r="M65" s="159">
        <f>IF(T65="","",COUNTIFS($F$2:F65,F65))</f>
        <v>0</v>
      </c>
      <c r="N65" s="160">
        <f>IF(T65="","",SUMIFS(实收!E:E,实收!S:S,T65))</f>
        <v>0</v>
      </c>
      <c r="O65" s="160">
        <f t="shared" si="0"/>
        <v>0</v>
      </c>
      <c r="P65" s="160" t="str">
        <f>IF(D65="","",SUMIFS(#REF!,#REF!,U65))</f>
        <v/>
      </c>
      <c r="Q65" s="160" t="str">
        <f t="shared" si="1"/>
        <v/>
      </c>
      <c r="R65" s="109" t="str">
        <f>IF($C65="","",_xlfn.XLOOKUP($C65,设置!$M:$M,设置!N:N,""))</f>
        <v/>
      </c>
      <c r="S65" s="109" t="str">
        <f>IF($C65="","",_xlfn.XLOOKUP($C65,设置!$M:$M,设置!O:O,""))</f>
        <v/>
      </c>
      <c r="T65" s="109" t="s">
        <v>1505</v>
      </c>
      <c r="U65" s="109" t="str">
        <f t="shared" si="2"/>
        <v/>
      </c>
      <c r="V65" s="109" t="str">
        <f t="shared" si="3"/>
        <v/>
      </c>
      <c r="W65" s="109" t="str">
        <f>IF(V65="","",_xlfn.XLOOKUP(V65,立项!W:W,立项!N:N))</f>
        <v/>
      </c>
      <c r="X65" s="109" t="str">
        <f>IF(V65="","",_xlfn.XLOOKUP(V65,立项!W:W,立项!P:P))</f>
        <v/>
      </c>
      <c r="Y65" s="109" t="str">
        <f t="shared" si="4"/>
        <v/>
      </c>
      <c r="Z65" s="136"/>
      <c r="AA65" s="111"/>
      <c r="AB65" s="111"/>
      <c r="AC65" s="111"/>
      <c r="AD65" s="112"/>
      <c r="AE65" s="112"/>
    </row>
    <row r="66" s="76" customFormat="1" customHeight="1" spans="1:31">
      <c r="A66" s="111"/>
      <c r="B66" s="111"/>
      <c r="C66" s="111"/>
      <c r="D66" s="128"/>
      <c r="E66" s="128"/>
      <c r="F66" s="128"/>
      <c r="G66" s="111"/>
      <c r="H66" s="154"/>
      <c r="I66" s="141"/>
      <c r="J66" s="161"/>
      <c r="K66" s="111"/>
      <c r="L66" s="83"/>
      <c r="M66" s="159">
        <f>IF(T66="","",COUNTIFS($F$2:F66,F66))</f>
        <v>0</v>
      </c>
      <c r="N66" s="160">
        <f>IF(T66="","",SUMIFS(实收!E:E,实收!S:S,T66))</f>
        <v>0</v>
      </c>
      <c r="O66" s="160">
        <f t="shared" ref="O66:O129" si="5">IF(T66="","",I66-N66)</f>
        <v>0</v>
      </c>
      <c r="P66" s="160" t="str">
        <f>IF(D66="","",SUMIFS(#REF!,#REF!,U66))</f>
        <v/>
      </c>
      <c r="Q66" s="160" t="str">
        <f t="shared" ref="Q66:Q129" si="6">IF(D66="","",I66-P66)</f>
        <v/>
      </c>
      <c r="R66" s="109" t="str">
        <f>IF($C66="","",_xlfn.XLOOKUP($C66,设置!$M:$M,设置!N:N,""))</f>
        <v/>
      </c>
      <c r="S66" s="109" t="str">
        <f>IF($C66="","",_xlfn.XLOOKUP($C66,设置!$M:$M,设置!O:O,""))</f>
        <v/>
      </c>
      <c r="T66" s="109" t="s">
        <v>1506</v>
      </c>
      <c r="U66" s="109" t="str">
        <f t="shared" ref="U66:U129" si="7">IF(F66="","",_xlfn.TEXTJOIN("-",1,T66,F66,M66,TEXT(H66,"yyyymmdd"),J66,I66))</f>
        <v/>
      </c>
      <c r="V66" s="109" t="str">
        <f t="shared" ref="V66:V129" si="8">IF(F66="","",LEFT(F66,16))</f>
        <v/>
      </c>
      <c r="W66" s="109" t="str">
        <f>IF(V66="","",_xlfn.XLOOKUP(V66,立项!W:W,立项!N:N))</f>
        <v/>
      </c>
      <c r="X66" s="109" t="str">
        <f>IF(V66="","",_xlfn.XLOOKUP(V66,立项!W:W,立项!P:P))</f>
        <v/>
      </c>
      <c r="Y66" s="109" t="str">
        <f t="shared" ref="Y66:Y129" si="9">IF(U66="","",_xlfn.TEXTJOIN("-",1,C66,X66,V66,B66))</f>
        <v/>
      </c>
      <c r="Z66" s="136"/>
      <c r="AA66" s="111"/>
      <c r="AB66" s="111"/>
      <c r="AC66" s="111"/>
      <c r="AD66" s="112"/>
      <c r="AE66" s="112"/>
    </row>
    <row r="67" s="76" customFormat="1" customHeight="1" spans="1:31">
      <c r="A67" s="111"/>
      <c r="B67" s="111"/>
      <c r="C67" s="111"/>
      <c r="D67" s="128"/>
      <c r="E67" s="128"/>
      <c r="F67" s="128"/>
      <c r="G67" s="152"/>
      <c r="H67" s="153"/>
      <c r="I67" s="141"/>
      <c r="J67" s="161"/>
      <c r="K67" s="111"/>
      <c r="L67" s="83"/>
      <c r="M67" s="159">
        <f>IF(T67="","",COUNTIFS($F$2:F67,F67))</f>
        <v>0</v>
      </c>
      <c r="N67" s="160">
        <f>IF(T67="","",SUMIFS(实收!E:E,实收!S:S,T67))</f>
        <v>0</v>
      </c>
      <c r="O67" s="160">
        <f t="shared" si="5"/>
        <v>0</v>
      </c>
      <c r="P67" s="160" t="str">
        <f>IF(D67="","",SUMIFS(#REF!,#REF!,U67))</f>
        <v/>
      </c>
      <c r="Q67" s="160" t="str">
        <f t="shared" si="6"/>
        <v/>
      </c>
      <c r="R67" s="109" t="str">
        <f>IF($C67="","",_xlfn.XLOOKUP($C67,设置!$M:$M,设置!N:N,""))</f>
        <v/>
      </c>
      <c r="S67" s="109" t="str">
        <f>IF($C67="","",_xlfn.XLOOKUP($C67,设置!$M:$M,设置!O:O,""))</f>
        <v/>
      </c>
      <c r="T67" s="109" t="s">
        <v>1507</v>
      </c>
      <c r="U67" s="109" t="str">
        <f t="shared" si="7"/>
        <v/>
      </c>
      <c r="V67" s="109" t="str">
        <f t="shared" si="8"/>
        <v/>
      </c>
      <c r="W67" s="109" t="str">
        <f>IF(V67="","",_xlfn.XLOOKUP(V67,立项!W:W,立项!N:N))</f>
        <v/>
      </c>
      <c r="X67" s="109" t="str">
        <f>IF(V67="","",_xlfn.XLOOKUP(V67,立项!W:W,立项!P:P))</f>
        <v/>
      </c>
      <c r="Y67" s="109" t="str">
        <f t="shared" si="9"/>
        <v/>
      </c>
      <c r="Z67" s="136"/>
      <c r="AA67" s="111"/>
      <c r="AB67" s="111"/>
      <c r="AC67" s="111"/>
      <c r="AD67" s="112"/>
      <c r="AE67" s="112"/>
    </row>
    <row r="68" s="76" customFormat="1" customHeight="1" spans="1:31">
      <c r="A68" s="111"/>
      <c r="B68" s="111"/>
      <c r="C68" s="111"/>
      <c r="D68" s="128"/>
      <c r="E68" s="128"/>
      <c r="F68" s="128"/>
      <c r="G68" s="152"/>
      <c r="H68" s="153"/>
      <c r="I68" s="141"/>
      <c r="J68" s="161"/>
      <c r="K68" s="111"/>
      <c r="L68" s="83"/>
      <c r="M68" s="159">
        <f>IF(T68="","",COUNTIFS($F$2:F68,F68))</f>
        <v>0</v>
      </c>
      <c r="N68" s="160">
        <f>IF(T68="","",SUMIFS(实收!E:E,实收!S:S,T68))</f>
        <v>0</v>
      </c>
      <c r="O68" s="160">
        <f t="shared" si="5"/>
        <v>0</v>
      </c>
      <c r="P68" s="160" t="str">
        <f>IF(D68="","",SUMIFS(#REF!,#REF!,U68))</f>
        <v/>
      </c>
      <c r="Q68" s="160" t="str">
        <f t="shared" si="6"/>
        <v/>
      </c>
      <c r="R68" s="109" t="str">
        <f>IF($C68="","",_xlfn.XLOOKUP($C68,设置!$M:$M,设置!N:N,""))</f>
        <v/>
      </c>
      <c r="S68" s="109" t="str">
        <f>IF($C68="","",_xlfn.XLOOKUP($C68,设置!$M:$M,设置!O:O,""))</f>
        <v/>
      </c>
      <c r="T68" s="109" t="s">
        <v>1508</v>
      </c>
      <c r="U68" s="109" t="str">
        <f t="shared" si="7"/>
        <v/>
      </c>
      <c r="V68" s="109" t="str">
        <f t="shared" si="8"/>
        <v/>
      </c>
      <c r="W68" s="109" t="str">
        <f>IF(V68="","",_xlfn.XLOOKUP(V68,立项!W:W,立项!N:N))</f>
        <v/>
      </c>
      <c r="X68" s="109" t="str">
        <f>IF(V68="","",_xlfn.XLOOKUP(V68,立项!W:W,立项!P:P))</f>
        <v/>
      </c>
      <c r="Y68" s="109" t="str">
        <f t="shared" si="9"/>
        <v/>
      </c>
      <c r="Z68" s="136"/>
      <c r="AA68" s="111"/>
      <c r="AB68" s="111"/>
      <c r="AC68" s="111"/>
      <c r="AD68" s="112"/>
      <c r="AE68" s="112"/>
    </row>
    <row r="69" s="76" customFormat="1" customHeight="1" spans="1:31">
      <c r="A69" s="111"/>
      <c r="B69" s="111"/>
      <c r="C69" s="111"/>
      <c r="D69" s="128"/>
      <c r="E69" s="128"/>
      <c r="F69" s="128"/>
      <c r="G69" s="152"/>
      <c r="H69" s="153"/>
      <c r="I69" s="141"/>
      <c r="J69" s="161"/>
      <c r="K69" s="111"/>
      <c r="L69" s="83"/>
      <c r="M69" s="159">
        <f>IF(T69="","",COUNTIFS($F$2:F69,F69))</f>
        <v>0</v>
      </c>
      <c r="N69" s="160">
        <f>IF(T69="","",SUMIFS(实收!E:E,实收!S:S,T69))</f>
        <v>0</v>
      </c>
      <c r="O69" s="160">
        <f t="shared" si="5"/>
        <v>0</v>
      </c>
      <c r="P69" s="160" t="str">
        <f>IF(D69="","",SUMIFS(#REF!,#REF!,U69))</f>
        <v/>
      </c>
      <c r="Q69" s="160" t="str">
        <f t="shared" si="6"/>
        <v/>
      </c>
      <c r="R69" s="109" t="str">
        <f>IF($C69="","",_xlfn.XLOOKUP($C69,设置!$M:$M,设置!N:N,""))</f>
        <v/>
      </c>
      <c r="S69" s="109" t="str">
        <f>IF($C69="","",_xlfn.XLOOKUP($C69,设置!$M:$M,设置!O:O,""))</f>
        <v/>
      </c>
      <c r="T69" s="109" t="s">
        <v>1509</v>
      </c>
      <c r="U69" s="109" t="str">
        <f t="shared" si="7"/>
        <v/>
      </c>
      <c r="V69" s="109" t="str">
        <f t="shared" si="8"/>
        <v/>
      </c>
      <c r="W69" s="109" t="str">
        <f>IF(V69="","",_xlfn.XLOOKUP(V69,立项!W:W,立项!N:N))</f>
        <v/>
      </c>
      <c r="X69" s="109" t="str">
        <f>IF(V69="","",_xlfn.XLOOKUP(V69,立项!W:W,立项!P:P))</f>
        <v/>
      </c>
      <c r="Y69" s="109" t="str">
        <f t="shared" si="9"/>
        <v/>
      </c>
      <c r="Z69" s="136"/>
      <c r="AA69" s="111"/>
      <c r="AB69" s="111"/>
      <c r="AC69" s="111"/>
      <c r="AD69" s="112"/>
      <c r="AE69" s="112"/>
    </row>
    <row r="70" s="76" customFormat="1" customHeight="1" spans="1:31">
      <c r="A70" s="111"/>
      <c r="B70" s="111"/>
      <c r="C70" s="111"/>
      <c r="D70" s="128"/>
      <c r="E70" s="128"/>
      <c r="F70" s="128"/>
      <c r="G70" s="152"/>
      <c r="H70" s="163"/>
      <c r="I70" s="141"/>
      <c r="J70" s="161"/>
      <c r="K70" s="111"/>
      <c r="L70" s="83"/>
      <c r="M70" s="159">
        <f>IF(T70="","",COUNTIFS($F$2:F70,F70))</f>
        <v>0</v>
      </c>
      <c r="N70" s="160">
        <f>IF(T70="","",SUMIFS(实收!E:E,实收!S:S,T70))</f>
        <v>0</v>
      </c>
      <c r="O70" s="160">
        <f t="shared" si="5"/>
        <v>0</v>
      </c>
      <c r="P70" s="160" t="str">
        <f>IF(D70="","",SUMIFS(#REF!,#REF!,U70))</f>
        <v/>
      </c>
      <c r="Q70" s="160" t="str">
        <f t="shared" si="6"/>
        <v/>
      </c>
      <c r="R70" s="109" t="str">
        <f>IF($C70="","",_xlfn.XLOOKUP($C70,设置!$M:$M,设置!N:N,""))</f>
        <v/>
      </c>
      <c r="S70" s="109" t="str">
        <f>IF($C70="","",_xlfn.XLOOKUP($C70,设置!$M:$M,设置!O:O,""))</f>
        <v/>
      </c>
      <c r="T70" s="109" t="s">
        <v>1510</v>
      </c>
      <c r="U70" s="109" t="str">
        <f t="shared" si="7"/>
        <v/>
      </c>
      <c r="V70" s="109" t="str">
        <f t="shared" si="8"/>
        <v/>
      </c>
      <c r="W70" s="109" t="str">
        <f>IF(V70="","",_xlfn.XLOOKUP(V70,立项!W:W,立项!N:N))</f>
        <v/>
      </c>
      <c r="X70" s="109" t="str">
        <f>IF(V70="","",_xlfn.XLOOKUP(V70,立项!W:W,立项!P:P))</f>
        <v/>
      </c>
      <c r="Y70" s="109" t="str">
        <f t="shared" si="9"/>
        <v/>
      </c>
      <c r="Z70" s="136"/>
      <c r="AA70" s="111"/>
      <c r="AB70" s="111"/>
      <c r="AC70" s="111"/>
      <c r="AD70" s="112"/>
      <c r="AE70" s="112"/>
    </row>
    <row r="71" s="76" customFormat="1" customHeight="1" spans="1:31">
      <c r="A71" s="111"/>
      <c r="B71" s="111"/>
      <c r="C71" s="111"/>
      <c r="D71" s="128"/>
      <c r="E71" s="128"/>
      <c r="F71" s="128"/>
      <c r="G71" s="152"/>
      <c r="H71" s="163"/>
      <c r="I71" s="141"/>
      <c r="J71" s="161"/>
      <c r="K71" s="111"/>
      <c r="L71" s="83"/>
      <c r="M71" s="159">
        <f>IF(T71="","",COUNTIFS($F$2:F71,F71))</f>
        <v>0</v>
      </c>
      <c r="N71" s="160">
        <f>IF(T71="","",SUMIFS(实收!E:E,实收!S:S,T71))</f>
        <v>0</v>
      </c>
      <c r="O71" s="160">
        <f t="shared" si="5"/>
        <v>0</v>
      </c>
      <c r="P71" s="160" t="str">
        <f>IF(D71="","",SUMIFS(#REF!,#REF!,U71))</f>
        <v/>
      </c>
      <c r="Q71" s="160" t="str">
        <f t="shared" si="6"/>
        <v/>
      </c>
      <c r="R71" s="109" t="str">
        <f>IF($C71="","",_xlfn.XLOOKUP($C71,设置!$M:$M,设置!N:N,""))</f>
        <v/>
      </c>
      <c r="S71" s="109" t="str">
        <f>IF($C71="","",_xlfn.XLOOKUP($C71,设置!$M:$M,设置!O:O,""))</f>
        <v/>
      </c>
      <c r="T71" s="109" t="s">
        <v>1511</v>
      </c>
      <c r="U71" s="109" t="str">
        <f t="shared" si="7"/>
        <v/>
      </c>
      <c r="V71" s="109" t="str">
        <f t="shared" si="8"/>
        <v/>
      </c>
      <c r="W71" s="109" t="str">
        <f>IF(V71="","",_xlfn.XLOOKUP(V71,立项!W:W,立项!N:N))</f>
        <v/>
      </c>
      <c r="X71" s="109" t="str">
        <f>IF(V71="","",_xlfn.XLOOKUP(V71,立项!W:W,立项!P:P))</f>
        <v/>
      </c>
      <c r="Y71" s="109" t="str">
        <f t="shared" si="9"/>
        <v/>
      </c>
      <c r="Z71" s="136"/>
      <c r="AA71" s="111"/>
      <c r="AB71" s="111"/>
      <c r="AC71" s="111"/>
      <c r="AD71" s="112"/>
      <c r="AE71" s="112"/>
    </row>
    <row r="72" s="76" customFormat="1" customHeight="1" spans="1:31">
      <c r="A72" s="111"/>
      <c r="B72" s="111"/>
      <c r="C72" s="111"/>
      <c r="D72" s="128"/>
      <c r="E72" s="128"/>
      <c r="F72" s="128"/>
      <c r="G72" s="152"/>
      <c r="H72" s="153"/>
      <c r="I72" s="141"/>
      <c r="J72" s="161"/>
      <c r="K72" s="111"/>
      <c r="L72" s="83"/>
      <c r="M72" s="159">
        <f>IF(T72="","",COUNTIFS($F$2:F72,F72))</f>
        <v>0</v>
      </c>
      <c r="N72" s="160">
        <f>IF(T72="","",SUMIFS(实收!E:E,实收!S:S,T72))</f>
        <v>0</v>
      </c>
      <c r="O72" s="160">
        <f t="shared" si="5"/>
        <v>0</v>
      </c>
      <c r="P72" s="160" t="str">
        <f>IF(D72="","",SUMIFS(#REF!,#REF!,U72))</f>
        <v/>
      </c>
      <c r="Q72" s="160" t="str">
        <f t="shared" si="6"/>
        <v/>
      </c>
      <c r="R72" s="109" t="str">
        <f>IF($C72="","",_xlfn.XLOOKUP($C72,设置!$M:$M,设置!N:N,""))</f>
        <v/>
      </c>
      <c r="S72" s="109" t="str">
        <f>IF($C72="","",_xlfn.XLOOKUP($C72,设置!$M:$M,设置!O:O,""))</f>
        <v/>
      </c>
      <c r="T72" s="109" t="s">
        <v>1512</v>
      </c>
      <c r="U72" s="109" t="str">
        <f t="shared" si="7"/>
        <v/>
      </c>
      <c r="V72" s="109" t="str">
        <f t="shared" si="8"/>
        <v/>
      </c>
      <c r="W72" s="109" t="str">
        <f>IF(V72="","",_xlfn.XLOOKUP(V72,立项!W:W,立项!N:N))</f>
        <v/>
      </c>
      <c r="X72" s="109" t="str">
        <f>IF(V72="","",_xlfn.XLOOKUP(V72,立项!W:W,立项!P:P))</f>
        <v/>
      </c>
      <c r="Y72" s="109" t="str">
        <f t="shared" si="9"/>
        <v/>
      </c>
      <c r="Z72" s="136"/>
      <c r="AA72" s="111"/>
      <c r="AB72" s="111"/>
      <c r="AC72" s="111"/>
      <c r="AD72" s="112"/>
      <c r="AE72" s="112"/>
    </row>
    <row r="73" s="76" customFormat="1" customHeight="1" spans="1:31">
      <c r="A73" s="111"/>
      <c r="B73" s="111"/>
      <c r="C73" s="111"/>
      <c r="D73" s="111"/>
      <c r="E73" s="128"/>
      <c r="F73" s="128"/>
      <c r="G73" s="111"/>
      <c r="H73" s="154"/>
      <c r="I73" s="141"/>
      <c r="J73" s="161"/>
      <c r="K73" s="111"/>
      <c r="L73" s="164"/>
      <c r="M73" s="159">
        <f>IF(T73="","",COUNTIFS($F$2:F73,F73))</f>
        <v>0</v>
      </c>
      <c r="N73" s="160">
        <f>IF(T73="","",SUMIFS(实收!E:E,实收!S:S,T73))</f>
        <v>0</v>
      </c>
      <c r="O73" s="160">
        <f t="shared" si="5"/>
        <v>0</v>
      </c>
      <c r="P73" s="160" t="str">
        <f>IF(D73="","",SUMIFS(#REF!,#REF!,U73))</f>
        <v/>
      </c>
      <c r="Q73" s="160" t="str">
        <f t="shared" si="6"/>
        <v/>
      </c>
      <c r="R73" s="109" t="str">
        <f>IF($C73="","",_xlfn.XLOOKUP($C73,设置!$M:$M,设置!N:N,""))</f>
        <v/>
      </c>
      <c r="S73" s="109" t="str">
        <f>IF($C73="","",_xlfn.XLOOKUP($C73,设置!$M:$M,设置!O:O,""))</f>
        <v/>
      </c>
      <c r="T73" s="109" t="s">
        <v>1513</v>
      </c>
      <c r="U73" s="109" t="str">
        <f t="shared" si="7"/>
        <v/>
      </c>
      <c r="V73" s="109" t="str">
        <f t="shared" si="8"/>
        <v/>
      </c>
      <c r="W73" s="109" t="str">
        <f>IF(V73="","",_xlfn.XLOOKUP(V73,立项!W:W,立项!N:N))</f>
        <v/>
      </c>
      <c r="X73" s="109" t="str">
        <f>IF(V73="","",_xlfn.XLOOKUP(V73,立项!W:W,立项!P:P))</f>
        <v/>
      </c>
      <c r="Y73" s="109" t="str">
        <f t="shared" si="9"/>
        <v/>
      </c>
      <c r="Z73" s="136"/>
      <c r="AA73" s="111"/>
      <c r="AB73" s="111"/>
      <c r="AC73" s="111"/>
      <c r="AD73" s="112"/>
      <c r="AE73" s="112"/>
    </row>
    <row r="74" s="76" customFormat="1" customHeight="1" spans="1:31">
      <c r="A74" s="111"/>
      <c r="B74" s="111"/>
      <c r="C74" s="111"/>
      <c r="D74" s="128"/>
      <c r="E74" s="128"/>
      <c r="F74" s="128"/>
      <c r="G74" s="152"/>
      <c r="H74" s="153"/>
      <c r="I74" s="141"/>
      <c r="J74" s="161"/>
      <c r="K74" s="111"/>
      <c r="L74" s="83"/>
      <c r="M74" s="159">
        <f>IF(T74="","",COUNTIFS($F$2:F74,F74))</f>
        <v>0</v>
      </c>
      <c r="N74" s="160">
        <f>IF(T74="","",SUMIFS(实收!E:E,实收!S:S,T74))</f>
        <v>0</v>
      </c>
      <c r="O74" s="160">
        <f t="shared" si="5"/>
        <v>0</v>
      </c>
      <c r="P74" s="160" t="str">
        <f>IF(D74="","",SUMIFS(#REF!,#REF!,U74))</f>
        <v/>
      </c>
      <c r="Q74" s="160" t="str">
        <f t="shared" si="6"/>
        <v/>
      </c>
      <c r="R74" s="109" t="str">
        <f>IF($C74="","",_xlfn.XLOOKUP($C74,设置!$M:$M,设置!N:N,""))</f>
        <v/>
      </c>
      <c r="S74" s="109" t="str">
        <f>IF($C74="","",_xlfn.XLOOKUP($C74,设置!$M:$M,设置!O:O,""))</f>
        <v/>
      </c>
      <c r="T74" s="109" t="s">
        <v>1514</v>
      </c>
      <c r="U74" s="109" t="str">
        <f t="shared" si="7"/>
        <v/>
      </c>
      <c r="V74" s="109" t="str">
        <f t="shared" si="8"/>
        <v/>
      </c>
      <c r="W74" s="109" t="str">
        <f>IF(V74="","",_xlfn.XLOOKUP(V74,立项!W:W,立项!N:N))</f>
        <v/>
      </c>
      <c r="X74" s="109" t="str">
        <f>IF(V74="","",_xlfn.XLOOKUP(V74,立项!W:W,立项!P:P))</f>
        <v/>
      </c>
      <c r="Y74" s="109" t="str">
        <f t="shared" si="9"/>
        <v/>
      </c>
      <c r="Z74" s="136"/>
      <c r="AA74" s="111"/>
      <c r="AB74" s="111"/>
      <c r="AC74" s="111"/>
      <c r="AD74" s="112"/>
      <c r="AE74" s="112"/>
    </row>
    <row r="75" s="76" customFormat="1" customHeight="1" spans="1:31">
      <c r="A75" s="111"/>
      <c r="B75" s="111"/>
      <c r="C75" s="111"/>
      <c r="D75" s="128"/>
      <c r="E75" s="128"/>
      <c r="F75" s="128"/>
      <c r="G75" s="152"/>
      <c r="H75" s="153"/>
      <c r="I75" s="141"/>
      <c r="J75" s="161"/>
      <c r="K75" s="111"/>
      <c r="L75" s="83"/>
      <c r="M75" s="159">
        <f>IF(T75="","",COUNTIFS($F$2:F75,F75))</f>
        <v>0</v>
      </c>
      <c r="N75" s="160">
        <f>IF(T75="","",SUMIFS(实收!E:E,实收!S:S,T75))</f>
        <v>0</v>
      </c>
      <c r="O75" s="160">
        <f t="shared" si="5"/>
        <v>0</v>
      </c>
      <c r="P75" s="160" t="str">
        <f>IF(D75="","",SUMIFS(#REF!,#REF!,U75))</f>
        <v/>
      </c>
      <c r="Q75" s="160" t="str">
        <f t="shared" si="6"/>
        <v/>
      </c>
      <c r="R75" s="109" t="str">
        <f>IF($C75="","",_xlfn.XLOOKUP($C75,设置!$M:$M,设置!N:N,""))</f>
        <v/>
      </c>
      <c r="S75" s="109" t="str">
        <f>IF($C75="","",_xlfn.XLOOKUP($C75,设置!$M:$M,设置!O:O,""))</f>
        <v/>
      </c>
      <c r="T75" s="109" t="s">
        <v>1515</v>
      </c>
      <c r="U75" s="109" t="str">
        <f t="shared" si="7"/>
        <v/>
      </c>
      <c r="V75" s="109" t="str">
        <f t="shared" si="8"/>
        <v/>
      </c>
      <c r="W75" s="109" t="str">
        <f>IF(V75="","",_xlfn.XLOOKUP(V75,立项!W:W,立项!N:N))</f>
        <v/>
      </c>
      <c r="X75" s="109" t="str">
        <f>IF(V75="","",_xlfn.XLOOKUP(V75,立项!W:W,立项!P:P))</f>
        <v/>
      </c>
      <c r="Y75" s="109" t="str">
        <f t="shared" si="9"/>
        <v/>
      </c>
      <c r="Z75" s="136"/>
      <c r="AA75" s="111"/>
      <c r="AB75" s="111"/>
      <c r="AC75" s="111"/>
      <c r="AD75" s="112"/>
      <c r="AE75" s="112"/>
    </row>
    <row r="76" s="76" customFormat="1" customHeight="1" spans="1:31">
      <c r="A76" s="111"/>
      <c r="B76" s="111"/>
      <c r="C76" s="111"/>
      <c r="D76" s="128"/>
      <c r="E76" s="128"/>
      <c r="F76" s="128"/>
      <c r="G76" s="152"/>
      <c r="H76" s="153"/>
      <c r="I76" s="141"/>
      <c r="J76" s="161"/>
      <c r="K76" s="111"/>
      <c r="L76" s="83"/>
      <c r="M76" s="159">
        <f>IF(T76="","",COUNTIFS($F$2:F76,F76))</f>
        <v>0</v>
      </c>
      <c r="N76" s="160">
        <f>IF(T76="","",SUMIFS(实收!E:E,实收!S:S,T76))</f>
        <v>0</v>
      </c>
      <c r="O76" s="160">
        <f t="shared" si="5"/>
        <v>0</v>
      </c>
      <c r="P76" s="160" t="str">
        <f>IF(D76="","",SUMIFS(#REF!,#REF!,U76))</f>
        <v/>
      </c>
      <c r="Q76" s="160" t="str">
        <f t="shared" si="6"/>
        <v/>
      </c>
      <c r="R76" s="109" t="str">
        <f>IF($C76="","",_xlfn.XLOOKUP($C76,设置!$M:$M,设置!N:N,""))</f>
        <v/>
      </c>
      <c r="S76" s="109" t="str">
        <f>IF($C76="","",_xlfn.XLOOKUP($C76,设置!$M:$M,设置!O:O,""))</f>
        <v/>
      </c>
      <c r="T76" s="109" t="s">
        <v>1516</v>
      </c>
      <c r="U76" s="109" t="str">
        <f t="shared" si="7"/>
        <v/>
      </c>
      <c r="V76" s="109" t="str">
        <f t="shared" si="8"/>
        <v/>
      </c>
      <c r="W76" s="109" t="str">
        <f>IF(V76="","",_xlfn.XLOOKUP(V76,立项!W:W,立项!N:N))</f>
        <v/>
      </c>
      <c r="X76" s="109" t="str">
        <f>IF(V76="","",_xlfn.XLOOKUP(V76,立项!W:W,立项!P:P))</f>
        <v/>
      </c>
      <c r="Y76" s="109" t="str">
        <f t="shared" si="9"/>
        <v/>
      </c>
      <c r="Z76" s="136"/>
      <c r="AA76" s="111"/>
      <c r="AB76" s="111"/>
      <c r="AC76" s="111"/>
      <c r="AD76" s="112"/>
      <c r="AE76" s="112"/>
    </row>
    <row r="77" s="76" customFormat="1" customHeight="1" spans="1:31">
      <c r="A77" s="111"/>
      <c r="B77" s="111"/>
      <c r="C77" s="111"/>
      <c r="D77" s="128"/>
      <c r="E77" s="128"/>
      <c r="F77" s="128"/>
      <c r="G77" s="152"/>
      <c r="H77" s="153"/>
      <c r="I77" s="141"/>
      <c r="J77" s="161"/>
      <c r="K77" s="111"/>
      <c r="L77" s="83"/>
      <c r="M77" s="159">
        <f>IF(T77="","",COUNTIFS($F$2:F77,F77))</f>
        <v>0</v>
      </c>
      <c r="N77" s="160">
        <f>IF(T77="","",SUMIFS(实收!E:E,实收!S:S,T77))</f>
        <v>0</v>
      </c>
      <c r="O77" s="160">
        <f t="shared" si="5"/>
        <v>0</v>
      </c>
      <c r="P77" s="160" t="str">
        <f>IF(D77="","",SUMIFS(#REF!,#REF!,U77))</f>
        <v/>
      </c>
      <c r="Q77" s="160" t="str">
        <f t="shared" si="6"/>
        <v/>
      </c>
      <c r="R77" s="109" t="str">
        <f>IF($C77="","",_xlfn.XLOOKUP($C77,设置!$M:$M,设置!N:N,""))</f>
        <v/>
      </c>
      <c r="S77" s="109" t="str">
        <f>IF($C77="","",_xlfn.XLOOKUP($C77,设置!$M:$M,设置!O:O,""))</f>
        <v/>
      </c>
      <c r="T77" s="109" t="s">
        <v>1517</v>
      </c>
      <c r="U77" s="109" t="str">
        <f t="shared" si="7"/>
        <v/>
      </c>
      <c r="V77" s="109" t="str">
        <f t="shared" si="8"/>
        <v/>
      </c>
      <c r="W77" s="109" t="str">
        <f>IF(V77="","",_xlfn.XLOOKUP(V77,立项!W:W,立项!N:N))</f>
        <v/>
      </c>
      <c r="X77" s="109" t="str">
        <f>IF(V77="","",_xlfn.XLOOKUP(V77,立项!W:W,立项!P:P))</f>
        <v/>
      </c>
      <c r="Y77" s="109" t="str">
        <f t="shared" si="9"/>
        <v/>
      </c>
      <c r="Z77" s="136"/>
      <c r="AA77" s="111"/>
      <c r="AB77" s="111"/>
      <c r="AC77" s="111"/>
      <c r="AD77" s="112"/>
      <c r="AE77" s="112"/>
    </row>
    <row r="78" s="76" customFormat="1" customHeight="1" spans="1:31">
      <c r="A78" s="111"/>
      <c r="B78" s="111"/>
      <c r="C78" s="111"/>
      <c r="D78" s="111"/>
      <c r="E78" s="128"/>
      <c r="F78" s="128"/>
      <c r="G78" s="111"/>
      <c r="H78" s="154"/>
      <c r="I78" s="141"/>
      <c r="J78" s="161"/>
      <c r="K78" s="111"/>
      <c r="L78" s="83"/>
      <c r="M78" s="159">
        <f>IF(T78="","",COUNTIFS($F$2:F78,F78))</f>
        <v>0</v>
      </c>
      <c r="N78" s="160">
        <f>IF(T78="","",SUMIFS(实收!E:E,实收!S:S,T78))</f>
        <v>0</v>
      </c>
      <c r="O78" s="160">
        <f t="shared" si="5"/>
        <v>0</v>
      </c>
      <c r="P78" s="160" t="str">
        <f>IF(D78="","",SUMIFS(#REF!,#REF!,U78))</f>
        <v/>
      </c>
      <c r="Q78" s="160" t="str">
        <f t="shared" si="6"/>
        <v/>
      </c>
      <c r="R78" s="109" t="str">
        <f>IF($C78="","",_xlfn.XLOOKUP($C78,设置!$M:$M,设置!N:N,""))</f>
        <v/>
      </c>
      <c r="S78" s="109" t="str">
        <f>IF($C78="","",_xlfn.XLOOKUP($C78,设置!$M:$M,设置!O:O,""))</f>
        <v/>
      </c>
      <c r="T78" s="109" t="s">
        <v>1518</v>
      </c>
      <c r="U78" s="109" t="str">
        <f t="shared" si="7"/>
        <v/>
      </c>
      <c r="V78" s="109" t="str">
        <f t="shared" si="8"/>
        <v/>
      </c>
      <c r="W78" s="109" t="str">
        <f>IF(V78="","",_xlfn.XLOOKUP(V78,立项!W:W,立项!N:N))</f>
        <v/>
      </c>
      <c r="X78" s="109" t="str">
        <f>IF(V78="","",_xlfn.XLOOKUP(V78,立项!W:W,立项!P:P))</f>
        <v/>
      </c>
      <c r="Y78" s="109" t="str">
        <f t="shared" si="9"/>
        <v/>
      </c>
      <c r="Z78" s="136"/>
      <c r="AA78" s="111"/>
      <c r="AB78" s="111"/>
      <c r="AC78" s="111"/>
      <c r="AD78" s="112"/>
      <c r="AE78" s="112"/>
    </row>
    <row r="79" s="76" customFormat="1" customHeight="1" spans="1:31">
      <c r="A79" s="111"/>
      <c r="B79" s="111"/>
      <c r="C79" s="111"/>
      <c r="D79" s="111"/>
      <c r="E79" s="128"/>
      <c r="F79" s="128"/>
      <c r="G79" s="111"/>
      <c r="H79" s="154"/>
      <c r="I79" s="141"/>
      <c r="J79" s="161"/>
      <c r="K79" s="111"/>
      <c r="L79" s="83"/>
      <c r="M79" s="159">
        <f>IF(T79="","",COUNTIFS($F$2:F79,F79))</f>
        <v>0</v>
      </c>
      <c r="N79" s="160">
        <f>IF(T79="","",SUMIFS(实收!E:E,实收!S:S,T79))</f>
        <v>0</v>
      </c>
      <c r="O79" s="160">
        <f t="shared" si="5"/>
        <v>0</v>
      </c>
      <c r="P79" s="160" t="str">
        <f>IF(D79="","",SUMIFS(#REF!,#REF!,U79))</f>
        <v/>
      </c>
      <c r="Q79" s="160" t="str">
        <f t="shared" si="6"/>
        <v/>
      </c>
      <c r="R79" s="109" t="str">
        <f>IF($C79="","",_xlfn.XLOOKUP($C79,设置!$M:$M,设置!N:N,""))</f>
        <v/>
      </c>
      <c r="S79" s="109" t="str">
        <f>IF($C79="","",_xlfn.XLOOKUP($C79,设置!$M:$M,设置!O:O,""))</f>
        <v/>
      </c>
      <c r="T79" s="109" t="s">
        <v>1519</v>
      </c>
      <c r="U79" s="109" t="str">
        <f t="shared" si="7"/>
        <v/>
      </c>
      <c r="V79" s="109" t="str">
        <f t="shared" si="8"/>
        <v/>
      </c>
      <c r="W79" s="109" t="str">
        <f>IF(V79="","",_xlfn.XLOOKUP(V79,立项!W:W,立项!N:N))</f>
        <v/>
      </c>
      <c r="X79" s="109" t="str">
        <f>IF(V79="","",_xlfn.XLOOKUP(V79,立项!W:W,立项!P:P))</f>
        <v/>
      </c>
      <c r="Y79" s="109" t="str">
        <f t="shared" si="9"/>
        <v/>
      </c>
      <c r="Z79" s="136"/>
      <c r="AA79" s="111"/>
      <c r="AB79" s="111"/>
      <c r="AC79" s="111"/>
      <c r="AD79" s="112"/>
      <c r="AE79" s="112"/>
    </row>
    <row r="80" s="76" customFormat="1" customHeight="1" spans="1:31">
      <c r="A80" s="111"/>
      <c r="B80" s="111"/>
      <c r="C80" s="111"/>
      <c r="D80" s="128"/>
      <c r="E80" s="128"/>
      <c r="F80" s="128"/>
      <c r="G80" s="128"/>
      <c r="H80" s="154"/>
      <c r="I80" s="141"/>
      <c r="J80" s="161"/>
      <c r="K80" s="111"/>
      <c r="L80" s="83"/>
      <c r="M80" s="159">
        <f>IF(T80="","",COUNTIFS($F$2:F80,F80))</f>
        <v>0</v>
      </c>
      <c r="N80" s="160">
        <f>IF(T80="","",SUMIFS(实收!E:E,实收!S:S,T80))</f>
        <v>0</v>
      </c>
      <c r="O80" s="160">
        <f t="shared" si="5"/>
        <v>0</v>
      </c>
      <c r="P80" s="160" t="str">
        <f>IF(D80="","",SUMIFS(#REF!,#REF!,U80))</f>
        <v/>
      </c>
      <c r="Q80" s="160" t="str">
        <f t="shared" si="6"/>
        <v/>
      </c>
      <c r="R80" s="109" t="str">
        <f>IF($C80="","",_xlfn.XLOOKUP($C80,设置!$M:$M,设置!N:N,""))</f>
        <v/>
      </c>
      <c r="S80" s="109" t="str">
        <f>IF($C80="","",_xlfn.XLOOKUP($C80,设置!$M:$M,设置!O:O,""))</f>
        <v/>
      </c>
      <c r="T80" s="109" t="s">
        <v>1520</v>
      </c>
      <c r="U80" s="109" t="str">
        <f t="shared" si="7"/>
        <v/>
      </c>
      <c r="V80" s="109" t="str">
        <f t="shared" si="8"/>
        <v/>
      </c>
      <c r="W80" s="109" t="str">
        <f>IF(V80="","",_xlfn.XLOOKUP(V80,立项!W:W,立项!N:N))</f>
        <v/>
      </c>
      <c r="X80" s="109" t="str">
        <f>IF(V80="","",_xlfn.XLOOKUP(V80,立项!W:W,立项!P:P))</f>
        <v/>
      </c>
      <c r="Y80" s="109" t="str">
        <f t="shared" si="9"/>
        <v/>
      </c>
      <c r="Z80" s="136"/>
      <c r="AA80" s="111"/>
      <c r="AB80" s="111"/>
      <c r="AC80" s="111"/>
      <c r="AD80" s="112"/>
      <c r="AE80" s="112"/>
    </row>
    <row r="81" s="76" customFormat="1" customHeight="1" spans="1:31">
      <c r="A81" s="111"/>
      <c r="B81" s="111"/>
      <c r="C81" s="111"/>
      <c r="D81" s="128"/>
      <c r="E81" s="128"/>
      <c r="F81" s="128"/>
      <c r="G81" s="128"/>
      <c r="H81" s="154"/>
      <c r="I81" s="141"/>
      <c r="J81" s="161"/>
      <c r="K81" s="111"/>
      <c r="L81" s="83"/>
      <c r="M81" s="159">
        <f>IF(T81="","",COUNTIFS($F$2:F81,F81))</f>
        <v>0</v>
      </c>
      <c r="N81" s="160">
        <f>IF(T81="","",SUMIFS(实收!E:E,实收!S:S,T81))</f>
        <v>0</v>
      </c>
      <c r="O81" s="160">
        <f t="shared" si="5"/>
        <v>0</v>
      </c>
      <c r="P81" s="160" t="str">
        <f>IF(D81="","",SUMIFS(#REF!,#REF!,U81))</f>
        <v/>
      </c>
      <c r="Q81" s="160" t="str">
        <f t="shared" si="6"/>
        <v/>
      </c>
      <c r="R81" s="109" t="str">
        <f>IF($C81="","",_xlfn.XLOOKUP($C81,设置!$M:$M,设置!N:N,""))</f>
        <v/>
      </c>
      <c r="S81" s="109" t="str">
        <f>IF($C81="","",_xlfn.XLOOKUP($C81,设置!$M:$M,设置!O:O,""))</f>
        <v/>
      </c>
      <c r="T81" s="109" t="s">
        <v>1521</v>
      </c>
      <c r="U81" s="109" t="str">
        <f t="shared" si="7"/>
        <v/>
      </c>
      <c r="V81" s="109" t="str">
        <f t="shared" si="8"/>
        <v/>
      </c>
      <c r="W81" s="109" t="str">
        <f>IF(V81="","",_xlfn.XLOOKUP(V81,立项!W:W,立项!N:N))</f>
        <v/>
      </c>
      <c r="X81" s="109" t="str">
        <f>IF(V81="","",_xlfn.XLOOKUP(V81,立项!W:W,立项!P:P))</f>
        <v/>
      </c>
      <c r="Y81" s="109" t="str">
        <f t="shared" si="9"/>
        <v/>
      </c>
      <c r="Z81" s="136"/>
      <c r="AA81" s="111"/>
      <c r="AB81" s="111"/>
      <c r="AC81" s="111"/>
      <c r="AD81" s="112"/>
      <c r="AE81" s="112"/>
    </row>
    <row r="82" s="76" customFormat="1" customHeight="1" spans="1:31">
      <c r="A82" s="111"/>
      <c r="B82" s="111"/>
      <c r="C82" s="111"/>
      <c r="D82" s="128"/>
      <c r="E82" s="128"/>
      <c r="F82" s="128"/>
      <c r="G82" s="111"/>
      <c r="H82" s="154"/>
      <c r="I82" s="141"/>
      <c r="J82" s="161"/>
      <c r="K82" s="111"/>
      <c r="L82" s="83"/>
      <c r="M82" s="159">
        <f>IF(T82="","",COUNTIFS($F$2:F82,F82))</f>
        <v>0</v>
      </c>
      <c r="N82" s="160">
        <f>IF(T82="","",SUMIFS(实收!E:E,实收!S:S,T82))</f>
        <v>0</v>
      </c>
      <c r="O82" s="160">
        <f t="shared" si="5"/>
        <v>0</v>
      </c>
      <c r="P82" s="160" t="str">
        <f>IF(D82="","",SUMIFS(#REF!,#REF!,U82))</f>
        <v/>
      </c>
      <c r="Q82" s="160" t="str">
        <f t="shared" si="6"/>
        <v/>
      </c>
      <c r="R82" s="109" t="str">
        <f>IF($C82="","",_xlfn.XLOOKUP($C82,设置!$M:$M,设置!N:N,""))</f>
        <v/>
      </c>
      <c r="S82" s="109" t="str">
        <f>IF($C82="","",_xlfn.XLOOKUP($C82,设置!$M:$M,设置!O:O,""))</f>
        <v/>
      </c>
      <c r="T82" s="109" t="s">
        <v>1522</v>
      </c>
      <c r="U82" s="109" t="str">
        <f t="shared" si="7"/>
        <v/>
      </c>
      <c r="V82" s="109" t="str">
        <f t="shared" si="8"/>
        <v/>
      </c>
      <c r="W82" s="109" t="str">
        <f>IF(V82="","",_xlfn.XLOOKUP(V82,立项!W:W,立项!N:N))</f>
        <v/>
      </c>
      <c r="X82" s="109" t="str">
        <f>IF(V82="","",_xlfn.XLOOKUP(V82,立项!W:W,立项!P:P))</f>
        <v/>
      </c>
      <c r="Y82" s="109" t="str">
        <f t="shared" si="9"/>
        <v/>
      </c>
      <c r="Z82" s="136"/>
      <c r="AA82" s="111"/>
      <c r="AB82" s="111"/>
      <c r="AC82" s="111"/>
      <c r="AD82" s="112"/>
      <c r="AE82" s="112"/>
    </row>
    <row r="83" s="76" customFormat="1" customHeight="1" spans="1:31">
      <c r="A83" s="111"/>
      <c r="B83" s="111"/>
      <c r="C83" s="111"/>
      <c r="D83" s="128"/>
      <c r="E83" s="128"/>
      <c r="F83" s="128"/>
      <c r="G83" s="152"/>
      <c r="H83" s="153"/>
      <c r="I83" s="141"/>
      <c r="J83" s="161"/>
      <c r="K83" s="111"/>
      <c r="L83" s="83"/>
      <c r="M83" s="159">
        <f>IF(T83="","",COUNTIFS($F$2:F83,F83))</f>
        <v>0</v>
      </c>
      <c r="N83" s="160">
        <f>IF(T83="","",SUMIFS(实收!E:E,实收!S:S,T83))</f>
        <v>0</v>
      </c>
      <c r="O83" s="160">
        <f t="shared" si="5"/>
        <v>0</v>
      </c>
      <c r="P83" s="160" t="str">
        <f>IF(D83="","",SUMIFS(#REF!,#REF!,U83))</f>
        <v/>
      </c>
      <c r="Q83" s="160" t="str">
        <f t="shared" si="6"/>
        <v/>
      </c>
      <c r="R83" s="109" t="str">
        <f>IF($C83="","",_xlfn.XLOOKUP($C83,设置!$M:$M,设置!N:N,""))</f>
        <v/>
      </c>
      <c r="S83" s="109" t="str">
        <f>IF($C83="","",_xlfn.XLOOKUP($C83,设置!$M:$M,设置!O:O,""))</f>
        <v/>
      </c>
      <c r="T83" s="109" t="s">
        <v>1523</v>
      </c>
      <c r="U83" s="109" t="str">
        <f t="shared" si="7"/>
        <v/>
      </c>
      <c r="V83" s="109" t="str">
        <f t="shared" si="8"/>
        <v/>
      </c>
      <c r="W83" s="109" t="str">
        <f>IF(V83="","",_xlfn.XLOOKUP(V83,立项!W:W,立项!N:N))</f>
        <v/>
      </c>
      <c r="X83" s="109" t="str">
        <f>IF(V83="","",_xlfn.XLOOKUP(V83,立项!W:W,立项!P:P))</f>
        <v/>
      </c>
      <c r="Y83" s="109" t="str">
        <f t="shared" si="9"/>
        <v/>
      </c>
      <c r="Z83" s="136"/>
      <c r="AA83" s="111"/>
      <c r="AB83" s="111"/>
      <c r="AC83" s="111"/>
      <c r="AD83" s="112"/>
      <c r="AE83" s="112"/>
    </row>
    <row r="84" s="76" customFormat="1" customHeight="1" spans="1:31">
      <c r="A84" s="111"/>
      <c r="B84" s="111"/>
      <c r="C84" s="111"/>
      <c r="D84" s="128"/>
      <c r="E84" s="128"/>
      <c r="F84" s="128"/>
      <c r="G84" s="152"/>
      <c r="H84" s="153"/>
      <c r="I84" s="141"/>
      <c r="J84" s="161"/>
      <c r="K84" s="111"/>
      <c r="L84" s="83"/>
      <c r="M84" s="159">
        <f>IF(T84="","",COUNTIFS($F$2:F84,F84))</f>
        <v>0</v>
      </c>
      <c r="N84" s="160">
        <f>IF(T84="","",SUMIFS(实收!E:E,实收!S:S,T84))</f>
        <v>0</v>
      </c>
      <c r="O84" s="160">
        <f t="shared" si="5"/>
        <v>0</v>
      </c>
      <c r="P84" s="160" t="str">
        <f>IF(D84="","",SUMIFS(#REF!,#REF!,U84))</f>
        <v/>
      </c>
      <c r="Q84" s="160" t="str">
        <f t="shared" si="6"/>
        <v/>
      </c>
      <c r="R84" s="109" t="str">
        <f>IF($C84="","",_xlfn.XLOOKUP($C84,设置!$M:$M,设置!N:N,""))</f>
        <v/>
      </c>
      <c r="S84" s="109" t="str">
        <f>IF($C84="","",_xlfn.XLOOKUP($C84,设置!$M:$M,设置!O:O,""))</f>
        <v/>
      </c>
      <c r="T84" s="109" t="s">
        <v>1524</v>
      </c>
      <c r="U84" s="109" t="str">
        <f t="shared" si="7"/>
        <v/>
      </c>
      <c r="V84" s="109" t="str">
        <f t="shared" si="8"/>
        <v/>
      </c>
      <c r="W84" s="109" t="str">
        <f>IF(V84="","",_xlfn.XLOOKUP(V84,立项!W:W,立项!N:N))</f>
        <v/>
      </c>
      <c r="X84" s="109" t="str">
        <f>IF(V84="","",_xlfn.XLOOKUP(V84,立项!W:W,立项!P:P))</f>
        <v/>
      </c>
      <c r="Y84" s="109" t="str">
        <f t="shared" si="9"/>
        <v/>
      </c>
      <c r="Z84" s="136"/>
      <c r="AA84" s="111"/>
      <c r="AB84" s="111"/>
      <c r="AC84" s="111"/>
      <c r="AD84" s="112"/>
      <c r="AE84" s="112"/>
    </row>
    <row r="85" s="76" customFormat="1" customHeight="1" spans="1:31">
      <c r="A85" s="111"/>
      <c r="B85" s="111"/>
      <c r="C85" s="111"/>
      <c r="D85" s="128"/>
      <c r="E85" s="128"/>
      <c r="F85" s="128"/>
      <c r="G85" s="152"/>
      <c r="H85" s="153"/>
      <c r="I85" s="141"/>
      <c r="J85" s="161"/>
      <c r="K85" s="111"/>
      <c r="L85" s="83"/>
      <c r="M85" s="159">
        <f>IF(T85="","",COUNTIFS($F$2:F85,F85))</f>
        <v>0</v>
      </c>
      <c r="N85" s="160">
        <f>IF(T85="","",SUMIFS(实收!E:E,实收!S:S,T85))</f>
        <v>0</v>
      </c>
      <c r="O85" s="160">
        <f t="shared" si="5"/>
        <v>0</v>
      </c>
      <c r="P85" s="160" t="str">
        <f>IF(D85="","",SUMIFS(#REF!,#REF!,U85))</f>
        <v/>
      </c>
      <c r="Q85" s="160" t="str">
        <f t="shared" si="6"/>
        <v/>
      </c>
      <c r="R85" s="109" t="str">
        <f>IF($C85="","",_xlfn.XLOOKUP($C85,设置!$M:$M,设置!N:N,""))</f>
        <v/>
      </c>
      <c r="S85" s="109" t="str">
        <f>IF($C85="","",_xlfn.XLOOKUP($C85,设置!$M:$M,设置!O:O,""))</f>
        <v/>
      </c>
      <c r="T85" s="109" t="s">
        <v>1525</v>
      </c>
      <c r="U85" s="109" t="str">
        <f t="shared" si="7"/>
        <v/>
      </c>
      <c r="V85" s="109" t="str">
        <f t="shared" si="8"/>
        <v/>
      </c>
      <c r="W85" s="109" t="str">
        <f>IF(V85="","",_xlfn.XLOOKUP(V85,立项!W:W,立项!N:N))</f>
        <v/>
      </c>
      <c r="X85" s="109" t="str">
        <f>IF(V85="","",_xlfn.XLOOKUP(V85,立项!W:W,立项!P:P))</f>
        <v/>
      </c>
      <c r="Y85" s="109" t="str">
        <f t="shared" si="9"/>
        <v/>
      </c>
      <c r="Z85" s="136"/>
      <c r="AA85" s="111"/>
      <c r="AB85" s="111"/>
      <c r="AC85" s="111"/>
      <c r="AD85" s="112"/>
      <c r="AE85" s="112"/>
    </row>
    <row r="86" s="76" customFormat="1" customHeight="1" spans="1:31">
      <c r="A86" s="111"/>
      <c r="B86" s="111"/>
      <c r="C86" s="111"/>
      <c r="D86" s="111"/>
      <c r="E86" s="128"/>
      <c r="F86" s="128"/>
      <c r="G86" s="111"/>
      <c r="H86" s="154"/>
      <c r="I86" s="141"/>
      <c r="J86" s="161"/>
      <c r="K86" s="111"/>
      <c r="L86" s="83"/>
      <c r="M86" s="159">
        <f>IF(T86="","",COUNTIFS($F$2:F86,F86))</f>
        <v>0</v>
      </c>
      <c r="N86" s="160">
        <f>IF(T86="","",SUMIFS(实收!E:E,实收!S:S,T86))</f>
        <v>0</v>
      </c>
      <c r="O86" s="160">
        <f t="shared" si="5"/>
        <v>0</v>
      </c>
      <c r="P86" s="160" t="str">
        <f>IF(D86="","",SUMIFS(#REF!,#REF!,U86))</f>
        <v/>
      </c>
      <c r="Q86" s="160" t="str">
        <f t="shared" si="6"/>
        <v/>
      </c>
      <c r="R86" s="109" t="str">
        <f>IF($C86="","",_xlfn.XLOOKUP($C86,设置!$M:$M,设置!N:N,""))</f>
        <v/>
      </c>
      <c r="S86" s="109" t="str">
        <f>IF($C86="","",_xlfn.XLOOKUP($C86,设置!$M:$M,设置!O:O,""))</f>
        <v/>
      </c>
      <c r="T86" s="109" t="s">
        <v>1526</v>
      </c>
      <c r="U86" s="109" t="str">
        <f t="shared" si="7"/>
        <v/>
      </c>
      <c r="V86" s="109" t="str">
        <f t="shared" si="8"/>
        <v/>
      </c>
      <c r="W86" s="109" t="str">
        <f>IF(V86="","",_xlfn.XLOOKUP(V86,立项!W:W,立项!N:N))</f>
        <v/>
      </c>
      <c r="X86" s="109" t="str">
        <f>IF(V86="","",_xlfn.XLOOKUP(V86,立项!W:W,立项!P:P))</f>
        <v/>
      </c>
      <c r="Y86" s="109" t="str">
        <f t="shared" si="9"/>
        <v/>
      </c>
      <c r="Z86" s="136"/>
      <c r="AA86" s="111"/>
      <c r="AB86" s="111"/>
      <c r="AC86" s="111"/>
      <c r="AD86" s="112"/>
      <c r="AE86" s="112"/>
    </row>
    <row r="87" s="76" customFormat="1" customHeight="1" spans="1:31">
      <c r="A87" s="111"/>
      <c r="B87" s="111"/>
      <c r="C87" s="111"/>
      <c r="D87" s="128"/>
      <c r="E87" s="128"/>
      <c r="F87" s="128"/>
      <c r="G87" s="111"/>
      <c r="H87" s="154"/>
      <c r="I87" s="141"/>
      <c r="J87" s="161"/>
      <c r="K87" s="111"/>
      <c r="L87" s="83"/>
      <c r="M87" s="159">
        <f>IF(T87="","",COUNTIFS($F$2:F87,F87))</f>
        <v>0</v>
      </c>
      <c r="N87" s="160">
        <f>IF(T87="","",SUMIFS(实收!E:E,实收!S:S,T87))</f>
        <v>0</v>
      </c>
      <c r="O87" s="160">
        <f t="shared" si="5"/>
        <v>0</v>
      </c>
      <c r="P87" s="160" t="str">
        <f>IF(D87="","",SUMIFS(#REF!,#REF!,U87))</f>
        <v/>
      </c>
      <c r="Q87" s="160" t="str">
        <f t="shared" si="6"/>
        <v/>
      </c>
      <c r="R87" s="109" t="str">
        <f>IF($C87="","",_xlfn.XLOOKUP($C87,设置!$M:$M,设置!N:N,""))</f>
        <v/>
      </c>
      <c r="S87" s="109" t="str">
        <f>IF($C87="","",_xlfn.XLOOKUP($C87,设置!$M:$M,设置!O:O,""))</f>
        <v/>
      </c>
      <c r="T87" s="109" t="s">
        <v>1527</v>
      </c>
      <c r="U87" s="109" t="str">
        <f t="shared" si="7"/>
        <v/>
      </c>
      <c r="V87" s="109" t="str">
        <f t="shared" si="8"/>
        <v/>
      </c>
      <c r="W87" s="109" t="str">
        <f>IF(V87="","",_xlfn.XLOOKUP(V87,立项!W:W,立项!N:N))</f>
        <v/>
      </c>
      <c r="X87" s="109" t="str">
        <f>IF(V87="","",_xlfn.XLOOKUP(V87,立项!W:W,立项!P:P))</f>
        <v/>
      </c>
      <c r="Y87" s="109" t="str">
        <f t="shared" si="9"/>
        <v/>
      </c>
      <c r="Z87" s="136"/>
      <c r="AA87" s="111"/>
      <c r="AB87" s="111"/>
      <c r="AC87" s="111"/>
      <c r="AD87" s="112"/>
      <c r="AE87" s="112"/>
    </row>
    <row r="88" s="76" customFormat="1" customHeight="1" spans="1:31">
      <c r="A88" s="111"/>
      <c r="B88" s="111"/>
      <c r="C88" s="111"/>
      <c r="D88" s="128"/>
      <c r="E88" s="128"/>
      <c r="F88" s="128"/>
      <c r="G88" s="111"/>
      <c r="H88" s="154"/>
      <c r="I88" s="141"/>
      <c r="J88" s="161"/>
      <c r="K88" s="111"/>
      <c r="L88" s="83"/>
      <c r="M88" s="159">
        <f>IF(T88="","",COUNTIFS($F$2:F88,F88))</f>
        <v>0</v>
      </c>
      <c r="N88" s="160">
        <f>IF(T88="","",SUMIFS(实收!E:E,实收!S:S,T88))</f>
        <v>0</v>
      </c>
      <c r="O88" s="160">
        <f t="shared" si="5"/>
        <v>0</v>
      </c>
      <c r="P88" s="160" t="str">
        <f>IF(D88="","",SUMIFS(#REF!,#REF!,U88))</f>
        <v/>
      </c>
      <c r="Q88" s="160" t="str">
        <f t="shared" si="6"/>
        <v/>
      </c>
      <c r="R88" s="109" t="str">
        <f>IF($C88="","",_xlfn.XLOOKUP($C88,设置!$M:$M,设置!N:N,""))</f>
        <v/>
      </c>
      <c r="S88" s="109" t="str">
        <f>IF($C88="","",_xlfn.XLOOKUP($C88,设置!$M:$M,设置!O:O,""))</f>
        <v/>
      </c>
      <c r="T88" s="109" t="s">
        <v>1528</v>
      </c>
      <c r="U88" s="109" t="str">
        <f t="shared" si="7"/>
        <v/>
      </c>
      <c r="V88" s="109" t="str">
        <f t="shared" si="8"/>
        <v/>
      </c>
      <c r="W88" s="109" t="str">
        <f>IF(V88="","",_xlfn.XLOOKUP(V88,立项!W:W,立项!N:N))</f>
        <v/>
      </c>
      <c r="X88" s="109" t="str">
        <f>IF(V88="","",_xlfn.XLOOKUP(V88,立项!W:W,立项!P:P))</f>
        <v/>
      </c>
      <c r="Y88" s="109" t="str">
        <f t="shared" si="9"/>
        <v/>
      </c>
      <c r="Z88" s="136"/>
      <c r="AA88" s="111"/>
      <c r="AB88" s="111"/>
      <c r="AC88" s="111"/>
      <c r="AD88" s="112"/>
      <c r="AE88" s="112"/>
    </row>
    <row r="89" s="76" customFormat="1" customHeight="1" spans="1:31">
      <c r="A89" s="111"/>
      <c r="B89" s="111"/>
      <c r="C89" s="111"/>
      <c r="D89" s="128"/>
      <c r="E89" s="128"/>
      <c r="F89" s="128"/>
      <c r="G89" s="111"/>
      <c r="H89" s="154"/>
      <c r="I89" s="141"/>
      <c r="J89" s="161"/>
      <c r="K89" s="111"/>
      <c r="L89" s="83"/>
      <c r="M89" s="159">
        <f>IF(T89="","",COUNTIFS($F$2:F89,F89))</f>
        <v>0</v>
      </c>
      <c r="N89" s="160">
        <f>IF(T89="","",SUMIFS(实收!E:E,实收!S:S,T89))</f>
        <v>0</v>
      </c>
      <c r="O89" s="160">
        <f t="shared" si="5"/>
        <v>0</v>
      </c>
      <c r="P89" s="160" t="str">
        <f>IF(D89="","",SUMIFS(#REF!,#REF!,U89))</f>
        <v/>
      </c>
      <c r="Q89" s="160" t="str">
        <f t="shared" si="6"/>
        <v/>
      </c>
      <c r="R89" s="109" t="str">
        <f>IF($C89="","",_xlfn.XLOOKUP($C89,设置!$M:$M,设置!N:N,""))</f>
        <v/>
      </c>
      <c r="S89" s="109" t="str">
        <f>IF($C89="","",_xlfn.XLOOKUP($C89,设置!$M:$M,设置!O:O,""))</f>
        <v/>
      </c>
      <c r="T89" s="109" t="s">
        <v>1529</v>
      </c>
      <c r="U89" s="109" t="str">
        <f t="shared" si="7"/>
        <v/>
      </c>
      <c r="V89" s="109" t="str">
        <f t="shared" si="8"/>
        <v/>
      </c>
      <c r="W89" s="109" t="str">
        <f>IF(V89="","",_xlfn.XLOOKUP(V89,立项!W:W,立项!N:N))</f>
        <v/>
      </c>
      <c r="X89" s="109" t="str">
        <f>IF(V89="","",_xlfn.XLOOKUP(V89,立项!W:W,立项!P:P))</f>
        <v/>
      </c>
      <c r="Y89" s="109" t="str">
        <f t="shared" si="9"/>
        <v/>
      </c>
      <c r="Z89" s="136"/>
      <c r="AA89" s="111"/>
      <c r="AB89" s="111"/>
      <c r="AC89" s="111"/>
      <c r="AD89" s="112"/>
      <c r="AE89" s="112"/>
    </row>
    <row r="90" s="76" customFormat="1" customHeight="1" spans="1:31">
      <c r="A90" s="111"/>
      <c r="B90" s="111"/>
      <c r="C90" s="111"/>
      <c r="D90" s="111"/>
      <c r="E90" s="128"/>
      <c r="F90" s="128"/>
      <c r="G90" s="111"/>
      <c r="H90" s="154"/>
      <c r="I90" s="141"/>
      <c r="J90" s="161"/>
      <c r="K90" s="111"/>
      <c r="L90" s="83"/>
      <c r="M90" s="159">
        <f>IF(T90="","",COUNTIFS($F$2:F90,F90))</f>
        <v>0</v>
      </c>
      <c r="N90" s="160">
        <f>IF(T90="","",SUMIFS(实收!E:E,实收!S:S,T90))</f>
        <v>0</v>
      </c>
      <c r="O90" s="160">
        <f t="shared" si="5"/>
        <v>0</v>
      </c>
      <c r="P90" s="160" t="str">
        <f>IF(D90="","",SUMIFS(#REF!,#REF!,U90))</f>
        <v/>
      </c>
      <c r="Q90" s="160" t="str">
        <f t="shared" si="6"/>
        <v/>
      </c>
      <c r="R90" s="109" t="str">
        <f>IF($C90="","",_xlfn.XLOOKUP($C90,设置!$M:$M,设置!N:N,""))</f>
        <v/>
      </c>
      <c r="S90" s="109" t="str">
        <f>IF($C90="","",_xlfn.XLOOKUP($C90,设置!$M:$M,设置!O:O,""))</f>
        <v/>
      </c>
      <c r="T90" s="109" t="s">
        <v>1530</v>
      </c>
      <c r="U90" s="109" t="str">
        <f t="shared" si="7"/>
        <v/>
      </c>
      <c r="V90" s="109" t="str">
        <f t="shared" si="8"/>
        <v/>
      </c>
      <c r="W90" s="109" t="str">
        <f>IF(V90="","",_xlfn.XLOOKUP(V90,立项!W:W,立项!N:N))</f>
        <v/>
      </c>
      <c r="X90" s="109" t="str">
        <f>IF(V90="","",_xlfn.XLOOKUP(V90,立项!W:W,立项!P:P))</f>
        <v/>
      </c>
      <c r="Y90" s="109" t="str">
        <f t="shared" si="9"/>
        <v/>
      </c>
      <c r="Z90" s="136"/>
      <c r="AA90" s="111"/>
      <c r="AB90" s="111"/>
      <c r="AC90" s="111"/>
      <c r="AD90" s="112"/>
      <c r="AE90" s="112"/>
    </row>
    <row r="91" s="76" customFormat="1" customHeight="1" spans="1:31">
      <c r="A91" s="111"/>
      <c r="B91" s="111"/>
      <c r="C91" s="111"/>
      <c r="D91" s="111"/>
      <c r="E91" s="128"/>
      <c r="F91" s="128"/>
      <c r="G91" s="111"/>
      <c r="H91" s="154"/>
      <c r="I91" s="141"/>
      <c r="J91" s="161"/>
      <c r="K91" s="111"/>
      <c r="L91" s="83"/>
      <c r="M91" s="159">
        <f>IF(T91="","",COUNTIFS($F$2:F91,F91))</f>
        <v>0</v>
      </c>
      <c r="N91" s="160">
        <f>IF(T91="","",SUMIFS(实收!E:E,实收!S:S,T91))</f>
        <v>0</v>
      </c>
      <c r="O91" s="160">
        <f t="shared" si="5"/>
        <v>0</v>
      </c>
      <c r="P91" s="160" t="str">
        <f>IF(D91="","",SUMIFS(#REF!,#REF!,U91))</f>
        <v/>
      </c>
      <c r="Q91" s="160" t="str">
        <f t="shared" si="6"/>
        <v/>
      </c>
      <c r="R91" s="109" t="str">
        <f>IF($C91="","",_xlfn.XLOOKUP($C91,设置!$M:$M,设置!N:N,""))</f>
        <v/>
      </c>
      <c r="S91" s="109" t="str">
        <f>IF($C91="","",_xlfn.XLOOKUP($C91,设置!$M:$M,设置!O:O,""))</f>
        <v/>
      </c>
      <c r="T91" s="109" t="s">
        <v>1531</v>
      </c>
      <c r="U91" s="109" t="str">
        <f t="shared" si="7"/>
        <v/>
      </c>
      <c r="V91" s="109" t="str">
        <f t="shared" si="8"/>
        <v/>
      </c>
      <c r="W91" s="109" t="str">
        <f>IF(V91="","",_xlfn.XLOOKUP(V91,立项!W:W,立项!N:N))</f>
        <v/>
      </c>
      <c r="X91" s="109" t="str">
        <f>IF(V91="","",_xlfn.XLOOKUP(V91,立项!W:W,立项!P:P))</f>
        <v/>
      </c>
      <c r="Y91" s="109" t="str">
        <f t="shared" si="9"/>
        <v/>
      </c>
      <c r="Z91" s="136"/>
      <c r="AA91" s="111"/>
      <c r="AB91" s="111"/>
      <c r="AC91" s="111"/>
      <c r="AD91" s="112"/>
      <c r="AE91" s="112"/>
    </row>
    <row r="92" s="76" customFormat="1" customHeight="1" spans="1:31">
      <c r="A92" s="111"/>
      <c r="B92" s="111"/>
      <c r="C92" s="111"/>
      <c r="D92" s="111"/>
      <c r="E92" s="128"/>
      <c r="F92" s="128"/>
      <c r="G92" s="111"/>
      <c r="H92" s="154"/>
      <c r="I92" s="141"/>
      <c r="J92" s="161"/>
      <c r="K92" s="111"/>
      <c r="L92" s="83"/>
      <c r="M92" s="159">
        <f>IF(T92="","",COUNTIFS($F$2:F92,F92))</f>
        <v>0</v>
      </c>
      <c r="N92" s="160">
        <f>IF(T92="","",SUMIFS(实收!E:E,实收!S:S,T92))</f>
        <v>0</v>
      </c>
      <c r="O92" s="160">
        <f t="shared" si="5"/>
        <v>0</v>
      </c>
      <c r="P92" s="160" t="str">
        <f>IF(D92="","",SUMIFS(#REF!,#REF!,U92))</f>
        <v/>
      </c>
      <c r="Q92" s="160" t="str">
        <f t="shared" si="6"/>
        <v/>
      </c>
      <c r="R92" s="109" t="str">
        <f>IF($C92="","",_xlfn.XLOOKUP($C92,设置!$M:$M,设置!N:N,""))</f>
        <v/>
      </c>
      <c r="S92" s="109" t="str">
        <f>IF($C92="","",_xlfn.XLOOKUP($C92,设置!$M:$M,设置!O:O,""))</f>
        <v/>
      </c>
      <c r="T92" s="109" t="s">
        <v>1532</v>
      </c>
      <c r="U92" s="109" t="str">
        <f t="shared" si="7"/>
        <v/>
      </c>
      <c r="V92" s="109" t="str">
        <f t="shared" si="8"/>
        <v/>
      </c>
      <c r="W92" s="109" t="str">
        <f>IF(V92="","",_xlfn.XLOOKUP(V92,立项!W:W,立项!N:N))</f>
        <v/>
      </c>
      <c r="X92" s="109" t="str">
        <f>IF(V92="","",_xlfn.XLOOKUP(V92,立项!W:W,立项!P:P))</f>
        <v/>
      </c>
      <c r="Y92" s="109" t="str">
        <f t="shared" si="9"/>
        <v/>
      </c>
      <c r="Z92" s="136"/>
      <c r="AA92" s="111"/>
      <c r="AB92" s="111"/>
      <c r="AC92" s="111"/>
      <c r="AD92" s="112"/>
      <c r="AE92" s="112"/>
    </row>
    <row r="93" s="76" customFormat="1" customHeight="1" spans="1:31">
      <c r="A93" s="111"/>
      <c r="B93" s="111"/>
      <c r="C93" s="111"/>
      <c r="D93" s="111"/>
      <c r="E93" s="128"/>
      <c r="F93" s="128"/>
      <c r="G93" s="111"/>
      <c r="H93" s="154"/>
      <c r="I93" s="141"/>
      <c r="J93" s="161"/>
      <c r="K93" s="111"/>
      <c r="L93" s="83"/>
      <c r="M93" s="159">
        <f>IF(T93="","",COUNTIFS($F$2:F93,F93))</f>
        <v>0</v>
      </c>
      <c r="N93" s="160">
        <f>IF(T93="","",SUMIFS(实收!E:E,实收!S:S,T93))</f>
        <v>0</v>
      </c>
      <c r="O93" s="160">
        <f t="shared" si="5"/>
        <v>0</v>
      </c>
      <c r="P93" s="160" t="str">
        <f>IF(D93="","",SUMIFS(#REF!,#REF!,U93))</f>
        <v/>
      </c>
      <c r="Q93" s="160" t="str">
        <f t="shared" si="6"/>
        <v/>
      </c>
      <c r="R93" s="109" t="str">
        <f>IF($C93="","",_xlfn.XLOOKUP($C93,设置!$M:$M,设置!N:N,""))</f>
        <v/>
      </c>
      <c r="S93" s="109" t="str">
        <f>IF($C93="","",_xlfn.XLOOKUP($C93,设置!$M:$M,设置!O:O,""))</f>
        <v/>
      </c>
      <c r="T93" s="109" t="s">
        <v>1533</v>
      </c>
      <c r="U93" s="109" t="str">
        <f t="shared" si="7"/>
        <v/>
      </c>
      <c r="V93" s="109" t="str">
        <f t="shared" si="8"/>
        <v/>
      </c>
      <c r="W93" s="109" t="str">
        <f>IF(V93="","",_xlfn.XLOOKUP(V93,立项!W:W,立项!N:N))</f>
        <v/>
      </c>
      <c r="X93" s="109" t="str">
        <f>IF(V93="","",_xlfn.XLOOKUP(V93,立项!W:W,立项!P:P))</f>
        <v/>
      </c>
      <c r="Y93" s="109" t="str">
        <f t="shared" si="9"/>
        <v/>
      </c>
      <c r="Z93" s="136"/>
      <c r="AA93" s="111"/>
      <c r="AB93" s="111"/>
      <c r="AC93" s="111"/>
      <c r="AD93" s="112"/>
      <c r="AE93" s="112"/>
    </row>
    <row r="94" s="76" customFormat="1" customHeight="1" spans="1:31">
      <c r="A94" s="111"/>
      <c r="B94" s="111"/>
      <c r="C94" s="111"/>
      <c r="D94" s="128"/>
      <c r="E94" s="128"/>
      <c r="F94" s="128"/>
      <c r="G94" s="128"/>
      <c r="H94" s="153"/>
      <c r="I94" s="141"/>
      <c r="J94" s="161"/>
      <c r="K94" s="111"/>
      <c r="L94" s="83"/>
      <c r="M94" s="159">
        <f>IF(T94="","",COUNTIFS($F$2:F94,F94))</f>
        <v>0</v>
      </c>
      <c r="N94" s="160">
        <f>IF(T94="","",SUMIFS(实收!E:E,实收!S:S,T94))</f>
        <v>0</v>
      </c>
      <c r="O94" s="160">
        <f t="shared" si="5"/>
        <v>0</v>
      </c>
      <c r="P94" s="160" t="str">
        <f>IF(D94="","",SUMIFS(#REF!,#REF!,U94))</f>
        <v/>
      </c>
      <c r="Q94" s="160" t="str">
        <f t="shared" si="6"/>
        <v/>
      </c>
      <c r="R94" s="109" t="str">
        <f>IF($C94="","",_xlfn.XLOOKUP($C94,设置!$M:$M,设置!N:N,""))</f>
        <v/>
      </c>
      <c r="S94" s="109" t="str">
        <f>IF($C94="","",_xlfn.XLOOKUP($C94,设置!$M:$M,设置!O:O,""))</f>
        <v/>
      </c>
      <c r="T94" s="109" t="s">
        <v>1534</v>
      </c>
      <c r="U94" s="109" t="str">
        <f t="shared" si="7"/>
        <v/>
      </c>
      <c r="V94" s="109" t="str">
        <f t="shared" si="8"/>
        <v/>
      </c>
      <c r="W94" s="109" t="str">
        <f>IF(V94="","",_xlfn.XLOOKUP(V94,立项!W:W,立项!N:N))</f>
        <v/>
      </c>
      <c r="X94" s="109" t="str">
        <f>IF(V94="","",_xlfn.XLOOKUP(V94,立项!W:W,立项!P:P))</f>
        <v/>
      </c>
      <c r="Y94" s="109" t="str">
        <f t="shared" si="9"/>
        <v/>
      </c>
      <c r="Z94" s="136"/>
      <c r="AA94" s="111"/>
      <c r="AB94" s="111"/>
      <c r="AC94" s="111"/>
      <c r="AD94" s="112"/>
      <c r="AE94" s="112"/>
    </row>
    <row r="95" s="76" customFormat="1" customHeight="1" spans="1:31">
      <c r="A95" s="111"/>
      <c r="B95" s="111"/>
      <c r="C95" s="111"/>
      <c r="D95" s="128"/>
      <c r="E95" s="128"/>
      <c r="F95" s="128"/>
      <c r="G95" s="152"/>
      <c r="H95" s="153"/>
      <c r="I95" s="141"/>
      <c r="J95" s="161"/>
      <c r="K95" s="111"/>
      <c r="L95" s="83"/>
      <c r="M95" s="159">
        <f>IF(T95="","",COUNTIFS($F$2:F95,F95))</f>
        <v>0</v>
      </c>
      <c r="N95" s="160">
        <f>IF(T95="","",SUMIFS(实收!E:E,实收!S:S,T95))</f>
        <v>0</v>
      </c>
      <c r="O95" s="160">
        <f t="shared" si="5"/>
        <v>0</v>
      </c>
      <c r="P95" s="160" t="str">
        <f>IF(D95="","",SUMIFS(#REF!,#REF!,U95))</f>
        <v/>
      </c>
      <c r="Q95" s="160" t="str">
        <f t="shared" si="6"/>
        <v/>
      </c>
      <c r="R95" s="109" t="str">
        <f>IF($C95="","",_xlfn.XLOOKUP($C95,设置!$M:$M,设置!N:N,""))</f>
        <v/>
      </c>
      <c r="S95" s="109" t="str">
        <f>IF($C95="","",_xlfn.XLOOKUP($C95,设置!$M:$M,设置!O:O,""))</f>
        <v/>
      </c>
      <c r="T95" s="109" t="s">
        <v>1535</v>
      </c>
      <c r="U95" s="109" t="str">
        <f t="shared" si="7"/>
        <v/>
      </c>
      <c r="V95" s="109" t="str">
        <f t="shared" si="8"/>
        <v/>
      </c>
      <c r="W95" s="109" t="str">
        <f>IF(V95="","",_xlfn.XLOOKUP(V95,立项!W:W,立项!N:N))</f>
        <v/>
      </c>
      <c r="X95" s="109" t="str">
        <f>IF(V95="","",_xlfn.XLOOKUP(V95,立项!W:W,立项!P:P))</f>
        <v/>
      </c>
      <c r="Y95" s="109" t="str">
        <f t="shared" si="9"/>
        <v/>
      </c>
      <c r="Z95" s="136"/>
      <c r="AA95" s="111"/>
      <c r="AB95" s="111"/>
      <c r="AC95" s="111"/>
      <c r="AD95" s="112"/>
      <c r="AE95" s="112"/>
    </row>
    <row r="96" s="76" customFormat="1" customHeight="1" spans="1:31">
      <c r="A96" s="111"/>
      <c r="B96" s="111"/>
      <c r="C96" s="111"/>
      <c r="D96" s="128"/>
      <c r="E96" s="128"/>
      <c r="F96" s="128"/>
      <c r="G96" s="128"/>
      <c r="H96" s="153"/>
      <c r="I96" s="141"/>
      <c r="J96" s="161"/>
      <c r="K96" s="111"/>
      <c r="L96" s="83"/>
      <c r="M96" s="159">
        <f>IF(T96="","",COUNTIFS($F$2:F96,F96))</f>
        <v>0</v>
      </c>
      <c r="N96" s="160">
        <f>IF(T96="","",SUMIFS(实收!E:E,实收!S:S,T96))</f>
        <v>0</v>
      </c>
      <c r="O96" s="160">
        <f t="shared" si="5"/>
        <v>0</v>
      </c>
      <c r="P96" s="160" t="str">
        <f>IF(D96="","",SUMIFS(#REF!,#REF!,U96))</f>
        <v/>
      </c>
      <c r="Q96" s="160" t="str">
        <f t="shared" si="6"/>
        <v/>
      </c>
      <c r="R96" s="109" t="str">
        <f>IF($C96="","",_xlfn.XLOOKUP($C96,设置!$M:$M,设置!N:N,""))</f>
        <v/>
      </c>
      <c r="S96" s="109" t="str">
        <f>IF($C96="","",_xlfn.XLOOKUP($C96,设置!$M:$M,设置!O:O,""))</f>
        <v/>
      </c>
      <c r="T96" s="109" t="s">
        <v>1536</v>
      </c>
      <c r="U96" s="109" t="str">
        <f t="shared" si="7"/>
        <v/>
      </c>
      <c r="V96" s="109" t="str">
        <f t="shared" si="8"/>
        <v/>
      </c>
      <c r="W96" s="109" t="str">
        <f>IF(V96="","",_xlfn.XLOOKUP(V96,立项!W:W,立项!N:N))</f>
        <v/>
      </c>
      <c r="X96" s="109" t="str">
        <f>IF(V96="","",_xlfn.XLOOKUP(V96,立项!W:W,立项!P:P))</f>
        <v/>
      </c>
      <c r="Y96" s="109" t="str">
        <f t="shared" si="9"/>
        <v/>
      </c>
      <c r="Z96" s="136"/>
      <c r="AA96" s="111"/>
      <c r="AB96" s="111"/>
      <c r="AC96" s="111"/>
      <c r="AD96" s="112"/>
      <c r="AE96" s="112"/>
    </row>
    <row r="97" s="76" customFormat="1" customHeight="1" spans="1:31">
      <c r="A97" s="111"/>
      <c r="B97" s="111"/>
      <c r="C97" s="111"/>
      <c r="D97" s="128"/>
      <c r="E97" s="128"/>
      <c r="F97" s="128"/>
      <c r="G97" s="91"/>
      <c r="H97" s="153"/>
      <c r="I97" s="141"/>
      <c r="J97" s="161"/>
      <c r="K97" s="111"/>
      <c r="L97" s="83"/>
      <c r="M97" s="159">
        <f>IF(T97="","",COUNTIFS($F$2:F97,F97))</f>
        <v>0</v>
      </c>
      <c r="N97" s="160">
        <f>IF(T97="","",SUMIFS(实收!E:E,实收!S:S,T97))</f>
        <v>0</v>
      </c>
      <c r="O97" s="160">
        <f t="shared" si="5"/>
        <v>0</v>
      </c>
      <c r="P97" s="160" t="str">
        <f>IF(D97="","",SUMIFS(#REF!,#REF!,U97))</f>
        <v/>
      </c>
      <c r="Q97" s="160" t="str">
        <f t="shared" si="6"/>
        <v/>
      </c>
      <c r="R97" s="109" t="str">
        <f>IF($C97="","",_xlfn.XLOOKUP($C97,设置!$M:$M,设置!N:N,""))</f>
        <v/>
      </c>
      <c r="S97" s="109" t="str">
        <f>IF($C97="","",_xlfn.XLOOKUP($C97,设置!$M:$M,设置!O:O,""))</f>
        <v/>
      </c>
      <c r="T97" s="109" t="s">
        <v>1537</v>
      </c>
      <c r="U97" s="109" t="str">
        <f t="shared" si="7"/>
        <v/>
      </c>
      <c r="V97" s="109" t="str">
        <f t="shared" si="8"/>
        <v/>
      </c>
      <c r="W97" s="109" t="str">
        <f>IF(V97="","",_xlfn.XLOOKUP(V97,立项!W:W,立项!N:N))</f>
        <v/>
      </c>
      <c r="X97" s="109" t="str">
        <f>IF(V97="","",_xlfn.XLOOKUP(V97,立项!W:W,立项!P:P))</f>
        <v/>
      </c>
      <c r="Y97" s="109" t="str">
        <f t="shared" si="9"/>
        <v/>
      </c>
      <c r="Z97" s="136"/>
      <c r="AA97" s="111"/>
      <c r="AB97" s="111"/>
      <c r="AC97" s="111"/>
      <c r="AD97" s="112"/>
      <c r="AE97" s="112"/>
    </row>
    <row r="98" s="76" customFormat="1" customHeight="1" spans="1:31">
      <c r="A98" s="111"/>
      <c r="B98" s="111"/>
      <c r="C98" s="111"/>
      <c r="D98" s="128"/>
      <c r="E98" s="128"/>
      <c r="F98" s="128"/>
      <c r="G98" s="152"/>
      <c r="H98" s="153"/>
      <c r="I98" s="141"/>
      <c r="J98" s="161"/>
      <c r="K98" s="111"/>
      <c r="L98" s="83"/>
      <c r="M98" s="159">
        <f>IF(T98="","",COUNTIFS($F$2:F98,F98))</f>
        <v>0</v>
      </c>
      <c r="N98" s="160">
        <f>IF(T98="","",SUMIFS(实收!E:E,实收!S:S,T98))</f>
        <v>0</v>
      </c>
      <c r="O98" s="160">
        <f t="shared" si="5"/>
        <v>0</v>
      </c>
      <c r="P98" s="160" t="str">
        <f>IF(D98="","",SUMIFS(#REF!,#REF!,U98))</f>
        <v/>
      </c>
      <c r="Q98" s="160" t="str">
        <f t="shared" si="6"/>
        <v/>
      </c>
      <c r="R98" s="109" t="str">
        <f>IF($C98="","",_xlfn.XLOOKUP($C98,设置!$M:$M,设置!N:N,""))</f>
        <v/>
      </c>
      <c r="S98" s="109" t="str">
        <f>IF($C98="","",_xlfn.XLOOKUP($C98,设置!$M:$M,设置!O:O,""))</f>
        <v/>
      </c>
      <c r="T98" s="109" t="s">
        <v>1538</v>
      </c>
      <c r="U98" s="109" t="str">
        <f t="shared" si="7"/>
        <v/>
      </c>
      <c r="V98" s="109" t="str">
        <f t="shared" si="8"/>
        <v/>
      </c>
      <c r="W98" s="109" t="str">
        <f>IF(V98="","",_xlfn.XLOOKUP(V98,立项!W:W,立项!N:N))</f>
        <v/>
      </c>
      <c r="X98" s="109" t="str">
        <f>IF(V98="","",_xlfn.XLOOKUP(V98,立项!W:W,立项!P:P))</f>
        <v/>
      </c>
      <c r="Y98" s="109" t="str">
        <f t="shared" si="9"/>
        <v/>
      </c>
      <c r="Z98" s="136"/>
      <c r="AA98" s="111"/>
      <c r="AB98" s="111"/>
      <c r="AC98" s="111"/>
      <c r="AD98" s="112"/>
      <c r="AE98" s="112"/>
    </row>
    <row r="99" s="76" customFormat="1" customHeight="1" spans="1:31">
      <c r="A99" s="111"/>
      <c r="B99" s="111"/>
      <c r="C99" s="111"/>
      <c r="D99" s="128"/>
      <c r="E99" s="128"/>
      <c r="F99" s="128"/>
      <c r="G99" s="152"/>
      <c r="H99" s="153"/>
      <c r="I99" s="141"/>
      <c r="J99" s="161"/>
      <c r="K99" s="111"/>
      <c r="L99" s="83"/>
      <c r="M99" s="159">
        <f>IF(T99="","",COUNTIFS($F$2:F99,F99))</f>
        <v>0</v>
      </c>
      <c r="N99" s="160">
        <f>IF(T99="","",SUMIFS(实收!E:E,实收!S:S,T99))</f>
        <v>0</v>
      </c>
      <c r="O99" s="160">
        <f t="shared" si="5"/>
        <v>0</v>
      </c>
      <c r="P99" s="160" t="str">
        <f>IF(D99="","",SUMIFS(#REF!,#REF!,U99))</f>
        <v/>
      </c>
      <c r="Q99" s="160" t="str">
        <f t="shared" si="6"/>
        <v/>
      </c>
      <c r="R99" s="109" t="str">
        <f>IF($C99="","",_xlfn.XLOOKUP($C99,设置!$M:$M,设置!N:N,""))</f>
        <v/>
      </c>
      <c r="S99" s="109" t="str">
        <f>IF($C99="","",_xlfn.XLOOKUP($C99,设置!$M:$M,设置!O:O,""))</f>
        <v/>
      </c>
      <c r="T99" s="109" t="s">
        <v>1539</v>
      </c>
      <c r="U99" s="109" t="str">
        <f t="shared" si="7"/>
        <v/>
      </c>
      <c r="V99" s="109" t="str">
        <f t="shared" si="8"/>
        <v/>
      </c>
      <c r="W99" s="109" t="str">
        <f>IF(V99="","",_xlfn.XLOOKUP(V99,立项!W:W,立项!N:N))</f>
        <v/>
      </c>
      <c r="X99" s="109" t="str">
        <f>IF(V99="","",_xlfn.XLOOKUP(V99,立项!W:W,立项!P:P))</f>
        <v/>
      </c>
      <c r="Y99" s="109" t="str">
        <f t="shared" si="9"/>
        <v/>
      </c>
      <c r="Z99" s="136"/>
      <c r="AA99" s="111"/>
      <c r="AB99" s="111"/>
      <c r="AC99" s="111"/>
      <c r="AD99" s="112"/>
      <c r="AE99" s="112"/>
    </row>
    <row r="100" s="76" customFormat="1" customHeight="1" spans="1:31">
      <c r="A100" s="111"/>
      <c r="B100" s="111"/>
      <c r="C100" s="111"/>
      <c r="D100" s="111"/>
      <c r="E100" s="128"/>
      <c r="F100" s="128"/>
      <c r="G100" s="111"/>
      <c r="H100" s="154"/>
      <c r="I100" s="141"/>
      <c r="J100" s="161"/>
      <c r="K100" s="111"/>
      <c r="L100" s="83"/>
      <c r="M100" s="159">
        <f>IF(T100="","",COUNTIFS($F$2:F100,F100))</f>
        <v>0</v>
      </c>
      <c r="N100" s="160">
        <f>IF(T100="","",SUMIFS(实收!E:E,实收!S:S,T100))</f>
        <v>0</v>
      </c>
      <c r="O100" s="160">
        <f t="shared" si="5"/>
        <v>0</v>
      </c>
      <c r="P100" s="160" t="str">
        <f>IF(D100="","",SUMIFS(#REF!,#REF!,U100))</f>
        <v/>
      </c>
      <c r="Q100" s="160" t="str">
        <f t="shared" si="6"/>
        <v/>
      </c>
      <c r="R100" s="109" t="str">
        <f>IF($C100="","",_xlfn.XLOOKUP($C100,设置!$M:$M,设置!N:N,""))</f>
        <v/>
      </c>
      <c r="S100" s="109" t="str">
        <f>IF($C100="","",_xlfn.XLOOKUP($C100,设置!$M:$M,设置!O:O,""))</f>
        <v/>
      </c>
      <c r="T100" s="109" t="s">
        <v>1540</v>
      </c>
      <c r="U100" s="109" t="str">
        <f t="shared" si="7"/>
        <v/>
      </c>
      <c r="V100" s="109" t="str">
        <f t="shared" si="8"/>
        <v/>
      </c>
      <c r="W100" s="109" t="str">
        <f>IF(V100="","",_xlfn.XLOOKUP(V100,立项!W:W,立项!N:N))</f>
        <v/>
      </c>
      <c r="X100" s="109" t="str">
        <f>IF(V100="","",_xlfn.XLOOKUP(V100,立项!W:W,立项!P:P))</f>
        <v/>
      </c>
      <c r="Y100" s="109" t="str">
        <f t="shared" si="9"/>
        <v/>
      </c>
      <c r="Z100" s="136"/>
      <c r="AA100" s="111"/>
      <c r="AB100" s="111"/>
      <c r="AC100" s="111"/>
      <c r="AD100" s="112"/>
      <c r="AE100" s="112"/>
    </row>
    <row r="101" s="76" customFormat="1" customHeight="1" spans="1:31">
      <c r="A101" s="111"/>
      <c r="B101" s="111"/>
      <c r="C101" s="111"/>
      <c r="D101" s="128"/>
      <c r="E101" s="128"/>
      <c r="F101" s="128"/>
      <c r="G101" s="152"/>
      <c r="H101" s="153"/>
      <c r="I101" s="141"/>
      <c r="J101" s="161"/>
      <c r="K101" s="111"/>
      <c r="L101" s="83"/>
      <c r="M101" s="159">
        <f>IF(T101="","",COUNTIFS($F$2:F101,F101))</f>
        <v>0</v>
      </c>
      <c r="N101" s="160">
        <f>IF(T101="","",SUMIFS(实收!E:E,实收!S:S,T101))</f>
        <v>0</v>
      </c>
      <c r="O101" s="160">
        <f t="shared" si="5"/>
        <v>0</v>
      </c>
      <c r="P101" s="160" t="str">
        <f>IF(D101="","",SUMIFS(#REF!,#REF!,U101))</f>
        <v/>
      </c>
      <c r="Q101" s="160" t="str">
        <f t="shared" si="6"/>
        <v/>
      </c>
      <c r="R101" s="109" t="str">
        <f>IF($C101="","",_xlfn.XLOOKUP($C101,设置!$M:$M,设置!N:N,""))</f>
        <v/>
      </c>
      <c r="S101" s="109" t="str">
        <f>IF($C101="","",_xlfn.XLOOKUP($C101,设置!$M:$M,设置!O:O,""))</f>
        <v/>
      </c>
      <c r="T101" s="109" t="s">
        <v>1541</v>
      </c>
      <c r="U101" s="109" t="str">
        <f t="shared" si="7"/>
        <v/>
      </c>
      <c r="V101" s="109" t="str">
        <f t="shared" si="8"/>
        <v/>
      </c>
      <c r="W101" s="109" t="str">
        <f>IF(V101="","",_xlfn.XLOOKUP(V101,立项!W:W,立项!N:N))</f>
        <v/>
      </c>
      <c r="X101" s="109" t="str">
        <f>IF(V101="","",_xlfn.XLOOKUP(V101,立项!W:W,立项!P:P))</f>
        <v/>
      </c>
      <c r="Y101" s="109" t="str">
        <f t="shared" si="9"/>
        <v/>
      </c>
      <c r="Z101" s="136"/>
      <c r="AA101" s="111"/>
      <c r="AB101" s="111"/>
      <c r="AC101" s="111"/>
      <c r="AD101" s="112"/>
      <c r="AE101" s="112"/>
    </row>
    <row r="102" s="76" customFormat="1" customHeight="1" spans="1:31">
      <c r="A102" s="111"/>
      <c r="B102" s="111"/>
      <c r="C102" s="111"/>
      <c r="D102" s="128"/>
      <c r="E102" s="128"/>
      <c r="F102" s="128"/>
      <c r="G102" s="152"/>
      <c r="H102" s="153"/>
      <c r="I102" s="141"/>
      <c r="J102" s="161"/>
      <c r="K102" s="111"/>
      <c r="L102" s="83"/>
      <c r="M102" s="159">
        <f>IF(T102="","",COUNTIFS($F$2:F102,F102))</f>
        <v>0</v>
      </c>
      <c r="N102" s="160">
        <f>IF(T102="","",SUMIFS(实收!E:E,实收!S:S,T102))</f>
        <v>0</v>
      </c>
      <c r="O102" s="160">
        <f t="shared" si="5"/>
        <v>0</v>
      </c>
      <c r="P102" s="160" t="str">
        <f>IF(D102="","",SUMIFS(#REF!,#REF!,U102))</f>
        <v/>
      </c>
      <c r="Q102" s="160" t="str">
        <f t="shared" si="6"/>
        <v/>
      </c>
      <c r="R102" s="109" t="str">
        <f>IF($C102="","",_xlfn.XLOOKUP($C102,设置!$M:$M,设置!N:N,""))</f>
        <v/>
      </c>
      <c r="S102" s="109" t="str">
        <f>IF($C102="","",_xlfn.XLOOKUP($C102,设置!$M:$M,设置!O:O,""))</f>
        <v/>
      </c>
      <c r="T102" s="109" t="s">
        <v>1542</v>
      </c>
      <c r="U102" s="109" t="str">
        <f t="shared" si="7"/>
        <v/>
      </c>
      <c r="V102" s="109" t="str">
        <f t="shared" si="8"/>
        <v/>
      </c>
      <c r="W102" s="109" t="str">
        <f>IF(V102="","",_xlfn.XLOOKUP(V102,立项!W:W,立项!N:N))</f>
        <v/>
      </c>
      <c r="X102" s="109" t="str">
        <f>IF(V102="","",_xlfn.XLOOKUP(V102,立项!W:W,立项!P:P))</f>
        <v/>
      </c>
      <c r="Y102" s="109" t="str">
        <f t="shared" si="9"/>
        <v/>
      </c>
      <c r="Z102" s="136"/>
      <c r="AA102" s="111"/>
      <c r="AB102" s="111"/>
      <c r="AC102" s="111"/>
      <c r="AD102" s="112"/>
      <c r="AE102" s="112"/>
    </row>
    <row r="103" s="76" customFormat="1" customHeight="1" spans="1:31">
      <c r="A103" s="111"/>
      <c r="B103" s="111"/>
      <c r="C103" s="111"/>
      <c r="D103" s="128"/>
      <c r="E103" s="128"/>
      <c r="F103" s="128"/>
      <c r="G103" s="111"/>
      <c r="H103" s="154"/>
      <c r="I103" s="141"/>
      <c r="J103" s="161"/>
      <c r="K103" s="111"/>
      <c r="L103" s="83"/>
      <c r="M103" s="159">
        <f>IF(T103="","",COUNTIFS($F$2:F103,F103))</f>
        <v>0</v>
      </c>
      <c r="N103" s="160">
        <f>IF(T103="","",SUMIFS(实收!E:E,实收!S:S,T103))</f>
        <v>0</v>
      </c>
      <c r="O103" s="160">
        <f t="shared" si="5"/>
        <v>0</v>
      </c>
      <c r="P103" s="160" t="str">
        <f>IF(D103="","",SUMIFS(#REF!,#REF!,U103))</f>
        <v/>
      </c>
      <c r="Q103" s="160" t="str">
        <f t="shared" si="6"/>
        <v/>
      </c>
      <c r="R103" s="109" t="str">
        <f>IF($C103="","",_xlfn.XLOOKUP($C103,设置!$M:$M,设置!N:N,""))</f>
        <v/>
      </c>
      <c r="S103" s="109" t="str">
        <f>IF($C103="","",_xlfn.XLOOKUP($C103,设置!$M:$M,设置!O:O,""))</f>
        <v/>
      </c>
      <c r="T103" s="109" t="s">
        <v>1543</v>
      </c>
      <c r="U103" s="109" t="str">
        <f t="shared" si="7"/>
        <v/>
      </c>
      <c r="V103" s="109" t="str">
        <f t="shared" si="8"/>
        <v/>
      </c>
      <c r="W103" s="109" t="str">
        <f>IF(V103="","",_xlfn.XLOOKUP(V103,立项!W:W,立项!N:N))</f>
        <v/>
      </c>
      <c r="X103" s="109" t="str">
        <f>IF(V103="","",_xlfn.XLOOKUP(V103,立项!W:W,立项!P:P))</f>
        <v/>
      </c>
      <c r="Y103" s="109" t="str">
        <f t="shared" si="9"/>
        <v/>
      </c>
      <c r="Z103" s="136"/>
      <c r="AA103" s="111"/>
      <c r="AB103" s="111"/>
      <c r="AC103" s="111"/>
      <c r="AD103" s="112"/>
      <c r="AE103" s="112"/>
    </row>
    <row r="104" s="76" customFormat="1" customHeight="1" spans="1:31">
      <c r="A104" s="111"/>
      <c r="B104" s="111"/>
      <c r="C104" s="111"/>
      <c r="D104" s="128"/>
      <c r="E104" s="128"/>
      <c r="F104" s="128"/>
      <c r="G104" s="152"/>
      <c r="H104" s="153"/>
      <c r="I104" s="141"/>
      <c r="J104" s="161"/>
      <c r="K104" s="111"/>
      <c r="L104" s="83"/>
      <c r="M104" s="159">
        <f>IF(T104="","",COUNTIFS($F$2:F104,F104))</f>
        <v>0</v>
      </c>
      <c r="N104" s="160">
        <f>IF(T104="","",SUMIFS(实收!E:E,实收!S:S,T104))</f>
        <v>0</v>
      </c>
      <c r="O104" s="160">
        <f t="shared" si="5"/>
        <v>0</v>
      </c>
      <c r="P104" s="160" t="str">
        <f>IF(D104="","",SUMIFS(#REF!,#REF!,U104))</f>
        <v/>
      </c>
      <c r="Q104" s="160" t="str">
        <f t="shared" si="6"/>
        <v/>
      </c>
      <c r="R104" s="109" t="str">
        <f>IF($C104="","",_xlfn.XLOOKUP($C104,设置!$M:$M,设置!N:N,""))</f>
        <v/>
      </c>
      <c r="S104" s="109" t="str">
        <f>IF($C104="","",_xlfn.XLOOKUP($C104,设置!$M:$M,设置!O:O,""))</f>
        <v/>
      </c>
      <c r="T104" s="109" t="s">
        <v>1544</v>
      </c>
      <c r="U104" s="109" t="str">
        <f t="shared" si="7"/>
        <v/>
      </c>
      <c r="V104" s="109" t="str">
        <f t="shared" si="8"/>
        <v/>
      </c>
      <c r="W104" s="109" t="str">
        <f>IF(V104="","",_xlfn.XLOOKUP(V104,立项!W:W,立项!N:N))</f>
        <v/>
      </c>
      <c r="X104" s="109" t="str">
        <f>IF(V104="","",_xlfn.XLOOKUP(V104,立项!W:W,立项!P:P))</f>
        <v/>
      </c>
      <c r="Y104" s="109" t="str">
        <f t="shared" si="9"/>
        <v/>
      </c>
      <c r="Z104" s="136"/>
      <c r="AA104" s="111"/>
      <c r="AB104" s="111"/>
      <c r="AC104" s="111"/>
      <c r="AD104" s="112"/>
      <c r="AE104" s="112"/>
    </row>
    <row r="105" s="76" customFormat="1" customHeight="1" spans="1:31">
      <c r="A105" s="111"/>
      <c r="B105" s="111"/>
      <c r="C105" s="111"/>
      <c r="D105" s="128"/>
      <c r="E105" s="128"/>
      <c r="F105" s="128"/>
      <c r="G105" s="152"/>
      <c r="H105" s="153"/>
      <c r="I105" s="141"/>
      <c r="J105" s="161"/>
      <c r="K105" s="111"/>
      <c r="L105" s="83"/>
      <c r="M105" s="159">
        <f>IF(T105="","",COUNTIFS($F$2:F105,F105))</f>
        <v>0</v>
      </c>
      <c r="N105" s="160">
        <f>IF(T105="","",SUMIFS(实收!E:E,实收!S:S,T105))</f>
        <v>0</v>
      </c>
      <c r="O105" s="160">
        <f t="shared" si="5"/>
        <v>0</v>
      </c>
      <c r="P105" s="160" t="str">
        <f>IF(D105="","",SUMIFS(#REF!,#REF!,U105))</f>
        <v/>
      </c>
      <c r="Q105" s="160" t="str">
        <f t="shared" si="6"/>
        <v/>
      </c>
      <c r="R105" s="109" t="str">
        <f>IF($C105="","",_xlfn.XLOOKUP($C105,设置!$M:$M,设置!N:N,""))</f>
        <v/>
      </c>
      <c r="S105" s="109" t="str">
        <f>IF($C105="","",_xlfn.XLOOKUP($C105,设置!$M:$M,设置!O:O,""))</f>
        <v/>
      </c>
      <c r="T105" s="109" t="s">
        <v>1545</v>
      </c>
      <c r="U105" s="109" t="str">
        <f t="shared" si="7"/>
        <v/>
      </c>
      <c r="V105" s="109" t="str">
        <f t="shared" si="8"/>
        <v/>
      </c>
      <c r="W105" s="109" t="str">
        <f>IF(V105="","",_xlfn.XLOOKUP(V105,立项!W:W,立项!N:N))</f>
        <v/>
      </c>
      <c r="X105" s="109" t="str">
        <f>IF(V105="","",_xlfn.XLOOKUP(V105,立项!W:W,立项!P:P))</f>
        <v/>
      </c>
      <c r="Y105" s="109" t="str">
        <f t="shared" si="9"/>
        <v/>
      </c>
      <c r="Z105" s="136"/>
      <c r="AA105" s="111"/>
      <c r="AB105" s="111"/>
      <c r="AC105" s="111"/>
      <c r="AD105" s="112"/>
      <c r="AE105" s="112"/>
    </row>
    <row r="106" s="76" customFormat="1" customHeight="1" spans="1:31">
      <c r="A106" s="111"/>
      <c r="B106" s="111"/>
      <c r="C106" s="111"/>
      <c r="D106" s="128"/>
      <c r="E106" s="128"/>
      <c r="F106" s="128"/>
      <c r="G106" s="152"/>
      <c r="H106" s="153"/>
      <c r="I106" s="141"/>
      <c r="J106" s="161"/>
      <c r="K106" s="111"/>
      <c r="L106" s="83"/>
      <c r="M106" s="159">
        <f>IF(T106="","",COUNTIFS($F$2:F106,F106))</f>
        <v>0</v>
      </c>
      <c r="N106" s="160">
        <f>IF(T106="","",SUMIFS(实收!E:E,实收!S:S,T106))</f>
        <v>0</v>
      </c>
      <c r="O106" s="160">
        <f t="shared" si="5"/>
        <v>0</v>
      </c>
      <c r="P106" s="160" t="str">
        <f>IF(D106="","",SUMIFS(#REF!,#REF!,U106))</f>
        <v/>
      </c>
      <c r="Q106" s="160" t="str">
        <f t="shared" si="6"/>
        <v/>
      </c>
      <c r="R106" s="109" t="str">
        <f>IF($C106="","",_xlfn.XLOOKUP($C106,设置!$M:$M,设置!N:N,""))</f>
        <v/>
      </c>
      <c r="S106" s="109" t="str">
        <f>IF($C106="","",_xlfn.XLOOKUP($C106,设置!$M:$M,设置!O:O,""))</f>
        <v/>
      </c>
      <c r="T106" s="109" t="s">
        <v>1546</v>
      </c>
      <c r="U106" s="109" t="str">
        <f t="shared" si="7"/>
        <v/>
      </c>
      <c r="V106" s="109" t="str">
        <f t="shared" si="8"/>
        <v/>
      </c>
      <c r="W106" s="109" t="str">
        <f>IF(V106="","",_xlfn.XLOOKUP(V106,立项!W:W,立项!N:N))</f>
        <v/>
      </c>
      <c r="X106" s="109" t="str">
        <f>IF(V106="","",_xlfn.XLOOKUP(V106,立项!W:W,立项!P:P))</f>
        <v/>
      </c>
      <c r="Y106" s="109" t="str">
        <f t="shared" si="9"/>
        <v/>
      </c>
      <c r="Z106" s="136"/>
      <c r="AA106" s="111"/>
      <c r="AB106" s="111"/>
      <c r="AC106" s="111"/>
      <c r="AD106" s="112"/>
      <c r="AE106" s="112"/>
    </row>
    <row r="107" s="76" customFormat="1" customHeight="1" spans="1:31">
      <c r="A107" s="111"/>
      <c r="B107" s="111"/>
      <c r="C107" s="111"/>
      <c r="D107" s="128"/>
      <c r="E107" s="128"/>
      <c r="F107" s="128"/>
      <c r="G107" s="111"/>
      <c r="H107" s="154"/>
      <c r="I107" s="141"/>
      <c r="J107" s="161"/>
      <c r="K107" s="111"/>
      <c r="L107" s="83"/>
      <c r="M107" s="159">
        <f>IF(T107="","",COUNTIFS($F$2:F107,F107))</f>
        <v>0</v>
      </c>
      <c r="N107" s="160">
        <f>IF(T107="","",SUMIFS(实收!E:E,实收!S:S,T107))</f>
        <v>0</v>
      </c>
      <c r="O107" s="160">
        <f t="shared" si="5"/>
        <v>0</v>
      </c>
      <c r="P107" s="160" t="str">
        <f>IF(D107="","",SUMIFS(#REF!,#REF!,U107))</f>
        <v/>
      </c>
      <c r="Q107" s="160" t="str">
        <f t="shared" si="6"/>
        <v/>
      </c>
      <c r="R107" s="109" t="str">
        <f>IF($C107="","",_xlfn.XLOOKUP($C107,设置!$M:$M,设置!N:N,""))</f>
        <v/>
      </c>
      <c r="S107" s="109" t="str">
        <f>IF($C107="","",_xlfn.XLOOKUP($C107,设置!$M:$M,设置!O:O,""))</f>
        <v/>
      </c>
      <c r="T107" s="109" t="s">
        <v>1547</v>
      </c>
      <c r="U107" s="109" t="str">
        <f t="shared" si="7"/>
        <v/>
      </c>
      <c r="V107" s="109" t="str">
        <f t="shared" si="8"/>
        <v/>
      </c>
      <c r="W107" s="109" t="str">
        <f>IF(V107="","",_xlfn.XLOOKUP(V107,立项!W:W,立项!N:N))</f>
        <v/>
      </c>
      <c r="X107" s="109" t="str">
        <f>IF(V107="","",_xlfn.XLOOKUP(V107,立项!W:W,立项!P:P))</f>
        <v/>
      </c>
      <c r="Y107" s="109" t="str">
        <f t="shared" si="9"/>
        <v/>
      </c>
      <c r="Z107" s="136"/>
      <c r="AA107" s="111"/>
      <c r="AB107" s="111"/>
      <c r="AC107" s="111"/>
      <c r="AD107" s="112"/>
      <c r="AE107" s="112"/>
    </row>
    <row r="108" s="76" customFormat="1" customHeight="1" spans="1:31">
      <c r="A108" s="111"/>
      <c r="B108" s="111"/>
      <c r="C108" s="111"/>
      <c r="D108" s="128"/>
      <c r="E108" s="128"/>
      <c r="F108" s="128"/>
      <c r="G108" s="111"/>
      <c r="H108" s="154"/>
      <c r="I108" s="141"/>
      <c r="J108" s="161"/>
      <c r="K108" s="111"/>
      <c r="L108" s="83"/>
      <c r="M108" s="159">
        <f>IF(T108="","",COUNTIFS($F$2:F108,F108))</f>
        <v>0</v>
      </c>
      <c r="N108" s="160">
        <f>IF(T108="","",SUMIFS(实收!E:E,实收!S:S,T108))</f>
        <v>0</v>
      </c>
      <c r="O108" s="160">
        <f t="shared" si="5"/>
        <v>0</v>
      </c>
      <c r="P108" s="160" t="str">
        <f>IF(D108="","",SUMIFS(#REF!,#REF!,U108))</f>
        <v/>
      </c>
      <c r="Q108" s="160" t="str">
        <f t="shared" si="6"/>
        <v/>
      </c>
      <c r="R108" s="109" t="str">
        <f>IF($C108="","",_xlfn.XLOOKUP($C108,设置!$M:$M,设置!N:N,""))</f>
        <v/>
      </c>
      <c r="S108" s="109" t="str">
        <f>IF($C108="","",_xlfn.XLOOKUP($C108,设置!$M:$M,设置!O:O,""))</f>
        <v/>
      </c>
      <c r="T108" s="109" t="s">
        <v>1548</v>
      </c>
      <c r="U108" s="109" t="str">
        <f t="shared" si="7"/>
        <v/>
      </c>
      <c r="V108" s="109" t="str">
        <f t="shared" si="8"/>
        <v/>
      </c>
      <c r="W108" s="109" t="str">
        <f>IF(V108="","",_xlfn.XLOOKUP(V108,立项!W:W,立项!N:N))</f>
        <v/>
      </c>
      <c r="X108" s="109" t="str">
        <f>IF(V108="","",_xlfn.XLOOKUP(V108,立项!W:W,立项!P:P))</f>
        <v/>
      </c>
      <c r="Y108" s="109" t="str">
        <f t="shared" si="9"/>
        <v/>
      </c>
      <c r="Z108" s="136"/>
      <c r="AA108" s="111"/>
      <c r="AB108" s="111"/>
      <c r="AC108" s="111"/>
      <c r="AD108" s="112"/>
      <c r="AE108" s="112"/>
    </row>
    <row r="109" s="76" customFormat="1" customHeight="1" spans="1:31">
      <c r="A109" s="111"/>
      <c r="B109" s="111"/>
      <c r="C109" s="111"/>
      <c r="D109" s="128"/>
      <c r="E109" s="128"/>
      <c r="F109" s="128"/>
      <c r="G109" s="152"/>
      <c r="H109" s="153"/>
      <c r="I109" s="141"/>
      <c r="J109" s="161"/>
      <c r="K109" s="111"/>
      <c r="L109" s="83"/>
      <c r="M109" s="159">
        <f>IF(T109="","",COUNTIFS($F$2:F109,F109))</f>
        <v>0</v>
      </c>
      <c r="N109" s="160">
        <f>IF(T109="","",SUMIFS(实收!E:E,实收!S:S,T109))</f>
        <v>0</v>
      </c>
      <c r="O109" s="160">
        <f t="shared" si="5"/>
        <v>0</v>
      </c>
      <c r="P109" s="160" t="str">
        <f>IF(D109="","",SUMIFS(#REF!,#REF!,U109))</f>
        <v/>
      </c>
      <c r="Q109" s="160" t="str">
        <f t="shared" si="6"/>
        <v/>
      </c>
      <c r="R109" s="109" t="str">
        <f>IF($C109="","",_xlfn.XLOOKUP($C109,设置!$M:$M,设置!N:N,""))</f>
        <v/>
      </c>
      <c r="S109" s="109" t="str">
        <f>IF($C109="","",_xlfn.XLOOKUP($C109,设置!$M:$M,设置!O:O,""))</f>
        <v/>
      </c>
      <c r="T109" s="109" t="s">
        <v>1549</v>
      </c>
      <c r="U109" s="109" t="str">
        <f t="shared" si="7"/>
        <v/>
      </c>
      <c r="V109" s="109" t="str">
        <f t="shared" si="8"/>
        <v/>
      </c>
      <c r="W109" s="109" t="str">
        <f>IF(V109="","",_xlfn.XLOOKUP(V109,立项!W:W,立项!N:N))</f>
        <v/>
      </c>
      <c r="X109" s="109" t="str">
        <f>IF(V109="","",_xlfn.XLOOKUP(V109,立项!W:W,立项!P:P))</f>
        <v/>
      </c>
      <c r="Y109" s="109" t="str">
        <f t="shared" si="9"/>
        <v/>
      </c>
      <c r="Z109" s="136"/>
      <c r="AA109" s="111"/>
      <c r="AB109" s="111"/>
      <c r="AC109" s="111"/>
      <c r="AD109" s="112"/>
      <c r="AE109" s="112"/>
    </row>
    <row r="110" s="76" customFormat="1" customHeight="1" spans="1:31">
      <c r="A110" s="111"/>
      <c r="B110" s="111"/>
      <c r="C110" s="111"/>
      <c r="D110" s="128"/>
      <c r="E110" s="128"/>
      <c r="F110" s="128"/>
      <c r="G110" s="152"/>
      <c r="H110" s="153"/>
      <c r="I110" s="141"/>
      <c r="J110" s="161"/>
      <c r="K110" s="111"/>
      <c r="L110" s="83"/>
      <c r="M110" s="159">
        <f>IF(T110="","",COUNTIFS($F$2:F110,F110))</f>
        <v>0</v>
      </c>
      <c r="N110" s="160">
        <f>IF(T110="","",SUMIFS(实收!E:E,实收!S:S,T110))</f>
        <v>0</v>
      </c>
      <c r="O110" s="160">
        <f t="shared" si="5"/>
        <v>0</v>
      </c>
      <c r="P110" s="160" t="str">
        <f>IF(D110="","",SUMIFS(#REF!,#REF!,U110))</f>
        <v/>
      </c>
      <c r="Q110" s="160" t="str">
        <f t="shared" si="6"/>
        <v/>
      </c>
      <c r="R110" s="109" t="str">
        <f>IF($C110="","",_xlfn.XLOOKUP($C110,设置!$M:$M,设置!N:N,""))</f>
        <v/>
      </c>
      <c r="S110" s="109" t="str">
        <f>IF($C110="","",_xlfn.XLOOKUP($C110,设置!$M:$M,设置!O:O,""))</f>
        <v/>
      </c>
      <c r="T110" s="109" t="s">
        <v>1550</v>
      </c>
      <c r="U110" s="109" t="str">
        <f t="shared" si="7"/>
        <v/>
      </c>
      <c r="V110" s="109" t="str">
        <f t="shared" si="8"/>
        <v/>
      </c>
      <c r="W110" s="109" t="str">
        <f>IF(V110="","",_xlfn.XLOOKUP(V110,立项!W:W,立项!N:N))</f>
        <v/>
      </c>
      <c r="X110" s="109" t="str">
        <f>IF(V110="","",_xlfn.XLOOKUP(V110,立项!W:W,立项!P:P))</f>
        <v/>
      </c>
      <c r="Y110" s="109" t="str">
        <f t="shared" si="9"/>
        <v/>
      </c>
      <c r="Z110" s="136"/>
      <c r="AA110" s="111"/>
      <c r="AB110" s="111"/>
      <c r="AC110" s="111"/>
      <c r="AD110" s="112"/>
      <c r="AE110" s="112"/>
    </row>
    <row r="111" s="76" customFormat="1" customHeight="1" spans="1:31">
      <c r="A111" s="111"/>
      <c r="B111" s="111"/>
      <c r="C111" s="111"/>
      <c r="D111" s="128"/>
      <c r="E111" s="128"/>
      <c r="F111" s="128"/>
      <c r="G111" s="111"/>
      <c r="H111" s="154"/>
      <c r="I111" s="141"/>
      <c r="J111" s="161"/>
      <c r="K111" s="111"/>
      <c r="L111" s="83"/>
      <c r="M111" s="159">
        <f>IF(T111="","",COUNTIFS($F$2:F111,F111))</f>
        <v>0</v>
      </c>
      <c r="N111" s="160">
        <f>IF(T111="","",SUMIFS(实收!E:E,实收!S:S,T111))</f>
        <v>0</v>
      </c>
      <c r="O111" s="160">
        <f t="shared" si="5"/>
        <v>0</v>
      </c>
      <c r="P111" s="160" t="str">
        <f>IF(D111="","",SUMIFS(#REF!,#REF!,U111))</f>
        <v/>
      </c>
      <c r="Q111" s="160" t="str">
        <f t="shared" si="6"/>
        <v/>
      </c>
      <c r="R111" s="109" t="str">
        <f>IF($C111="","",_xlfn.XLOOKUP($C111,设置!$M:$M,设置!N:N,""))</f>
        <v/>
      </c>
      <c r="S111" s="109" t="str">
        <f>IF($C111="","",_xlfn.XLOOKUP($C111,设置!$M:$M,设置!O:O,""))</f>
        <v/>
      </c>
      <c r="T111" s="109" t="s">
        <v>1551</v>
      </c>
      <c r="U111" s="109" t="str">
        <f t="shared" si="7"/>
        <v/>
      </c>
      <c r="V111" s="109" t="str">
        <f t="shared" si="8"/>
        <v/>
      </c>
      <c r="W111" s="109" t="str">
        <f>IF(V111="","",_xlfn.XLOOKUP(V111,立项!W:W,立项!N:N))</f>
        <v/>
      </c>
      <c r="X111" s="109" t="str">
        <f>IF(V111="","",_xlfn.XLOOKUP(V111,立项!W:W,立项!P:P))</f>
        <v/>
      </c>
      <c r="Y111" s="109" t="str">
        <f t="shared" si="9"/>
        <v/>
      </c>
      <c r="Z111" s="136"/>
      <c r="AA111" s="111"/>
      <c r="AB111" s="111"/>
      <c r="AC111" s="111"/>
      <c r="AD111" s="112"/>
      <c r="AE111" s="112"/>
    </row>
    <row r="112" s="76" customFormat="1" customHeight="1" spans="1:31">
      <c r="A112" s="111"/>
      <c r="B112" s="111"/>
      <c r="C112" s="111"/>
      <c r="D112" s="128"/>
      <c r="E112" s="128"/>
      <c r="F112" s="128"/>
      <c r="G112" s="111"/>
      <c r="H112" s="154"/>
      <c r="I112" s="141"/>
      <c r="J112" s="161"/>
      <c r="K112" s="111"/>
      <c r="L112" s="83"/>
      <c r="M112" s="159">
        <f>IF(T112="","",COUNTIFS($F$2:F112,F112))</f>
        <v>0</v>
      </c>
      <c r="N112" s="160">
        <f>IF(T112="","",SUMIFS(实收!E:E,实收!S:S,T112))</f>
        <v>0</v>
      </c>
      <c r="O112" s="160">
        <f t="shared" si="5"/>
        <v>0</v>
      </c>
      <c r="P112" s="160" t="str">
        <f>IF(D112="","",SUMIFS(#REF!,#REF!,U112))</f>
        <v/>
      </c>
      <c r="Q112" s="160" t="str">
        <f t="shared" si="6"/>
        <v/>
      </c>
      <c r="R112" s="109" t="str">
        <f>IF($C112="","",_xlfn.XLOOKUP($C112,设置!$M:$M,设置!N:N,""))</f>
        <v/>
      </c>
      <c r="S112" s="109" t="str">
        <f>IF($C112="","",_xlfn.XLOOKUP($C112,设置!$M:$M,设置!O:O,""))</f>
        <v/>
      </c>
      <c r="T112" s="109" t="s">
        <v>1552</v>
      </c>
      <c r="U112" s="109" t="str">
        <f t="shared" si="7"/>
        <v/>
      </c>
      <c r="V112" s="109" t="str">
        <f t="shared" si="8"/>
        <v/>
      </c>
      <c r="W112" s="109" t="str">
        <f>IF(V112="","",_xlfn.XLOOKUP(V112,立项!W:W,立项!N:N))</f>
        <v/>
      </c>
      <c r="X112" s="109" t="str">
        <f>IF(V112="","",_xlfn.XLOOKUP(V112,立项!W:W,立项!P:P))</f>
        <v/>
      </c>
      <c r="Y112" s="109" t="str">
        <f t="shared" si="9"/>
        <v/>
      </c>
      <c r="Z112" s="136"/>
      <c r="AA112" s="111"/>
      <c r="AB112" s="111"/>
      <c r="AC112" s="111"/>
      <c r="AD112" s="112"/>
      <c r="AE112" s="112"/>
    </row>
    <row r="113" s="76" customFormat="1" customHeight="1" spans="1:31">
      <c r="A113" s="111"/>
      <c r="B113" s="111"/>
      <c r="C113" s="111"/>
      <c r="D113" s="128"/>
      <c r="E113" s="128"/>
      <c r="F113" s="128"/>
      <c r="G113" s="91"/>
      <c r="H113" s="153"/>
      <c r="I113" s="141"/>
      <c r="J113" s="161"/>
      <c r="K113" s="111"/>
      <c r="L113" s="83"/>
      <c r="M113" s="159">
        <f>IF(T113="","",COUNTIFS($F$2:F113,F113))</f>
        <v>0</v>
      </c>
      <c r="N113" s="160">
        <f>IF(T113="","",SUMIFS(实收!E:E,实收!S:S,T113))</f>
        <v>0</v>
      </c>
      <c r="O113" s="160">
        <f t="shared" si="5"/>
        <v>0</v>
      </c>
      <c r="P113" s="160" t="str">
        <f>IF(D113="","",SUMIFS(#REF!,#REF!,U113))</f>
        <v/>
      </c>
      <c r="Q113" s="160" t="str">
        <f t="shared" si="6"/>
        <v/>
      </c>
      <c r="R113" s="109" t="str">
        <f>IF($C113="","",_xlfn.XLOOKUP($C113,设置!$M:$M,设置!N:N,""))</f>
        <v/>
      </c>
      <c r="S113" s="109" t="str">
        <f>IF($C113="","",_xlfn.XLOOKUP($C113,设置!$M:$M,设置!O:O,""))</f>
        <v/>
      </c>
      <c r="T113" s="109" t="s">
        <v>1553</v>
      </c>
      <c r="U113" s="109" t="str">
        <f t="shared" si="7"/>
        <v/>
      </c>
      <c r="V113" s="109" t="str">
        <f t="shared" si="8"/>
        <v/>
      </c>
      <c r="W113" s="109" t="str">
        <f>IF(V113="","",_xlfn.XLOOKUP(V113,立项!W:W,立项!N:N))</f>
        <v/>
      </c>
      <c r="X113" s="109" t="str">
        <f>IF(V113="","",_xlfn.XLOOKUP(V113,立项!W:W,立项!P:P))</f>
        <v/>
      </c>
      <c r="Y113" s="109" t="str">
        <f t="shared" si="9"/>
        <v/>
      </c>
      <c r="Z113" s="136"/>
      <c r="AA113" s="111"/>
      <c r="AB113" s="111"/>
      <c r="AC113" s="111"/>
      <c r="AD113" s="112"/>
      <c r="AE113" s="112"/>
    </row>
    <row r="114" s="76" customFormat="1" customHeight="1" spans="1:31">
      <c r="A114" s="111"/>
      <c r="B114" s="111"/>
      <c r="C114" s="111"/>
      <c r="D114" s="128"/>
      <c r="E114" s="128"/>
      <c r="F114" s="128"/>
      <c r="G114" s="91"/>
      <c r="H114" s="153"/>
      <c r="I114" s="141"/>
      <c r="J114" s="161"/>
      <c r="K114" s="111"/>
      <c r="L114" s="83"/>
      <c r="M114" s="159">
        <f>IF(T114="","",COUNTIFS($F$2:F114,F114))</f>
        <v>0</v>
      </c>
      <c r="N114" s="160">
        <f>IF(T114="","",SUMIFS(实收!E:E,实收!S:S,T114))</f>
        <v>0</v>
      </c>
      <c r="O114" s="160">
        <f t="shared" si="5"/>
        <v>0</v>
      </c>
      <c r="P114" s="160" t="str">
        <f>IF(D114="","",SUMIFS(#REF!,#REF!,U114))</f>
        <v/>
      </c>
      <c r="Q114" s="160" t="str">
        <f t="shared" si="6"/>
        <v/>
      </c>
      <c r="R114" s="109" t="str">
        <f>IF($C114="","",_xlfn.XLOOKUP($C114,设置!$M:$M,设置!N:N,""))</f>
        <v/>
      </c>
      <c r="S114" s="109" t="str">
        <f>IF($C114="","",_xlfn.XLOOKUP($C114,设置!$M:$M,设置!O:O,""))</f>
        <v/>
      </c>
      <c r="T114" s="109" t="s">
        <v>1554</v>
      </c>
      <c r="U114" s="109" t="str">
        <f t="shared" si="7"/>
        <v/>
      </c>
      <c r="V114" s="109" t="str">
        <f t="shared" si="8"/>
        <v/>
      </c>
      <c r="W114" s="109" t="str">
        <f>IF(V114="","",_xlfn.XLOOKUP(V114,立项!W:W,立项!N:N))</f>
        <v/>
      </c>
      <c r="X114" s="109" t="str">
        <f>IF(V114="","",_xlfn.XLOOKUP(V114,立项!W:W,立项!P:P))</f>
        <v/>
      </c>
      <c r="Y114" s="109" t="str">
        <f t="shared" si="9"/>
        <v/>
      </c>
      <c r="Z114" s="136"/>
      <c r="AA114" s="111"/>
      <c r="AB114" s="111"/>
      <c r="AC114" s="111"/>
      <c r="AD114" s="112"/>
      <c r="AE114" s="112"/>
    </row>
    <row r="115" s="76" customFormat="1" customHeight="1" spans="1:31">
      <c r="A115" s="111"/>
      <c r="B115" s="111"/>
      <c r="C115" s="111"/>
      <c r="D115" s="128"/>
      <c r="E115" s="128"/>
      <c r="F115" s="128"/>
      <c r="G115" s="111"/>
      <c r="H115" s="154"/>
      <c r="I115" s="141"/>
      <c r="J115" s="161"/>
      <c r="K115" s="111"/>
      <c r="L115" s="83"/>
      <c r="M115" s="159">
        <f>IF(T115="","",COUNTIFS($F$2:F115,F115))</f>
        <v>0</v>
      </c>
      <c r="N115" s="160">
        <f>IF(T115="","",SUMIFS(实收!E:E,实收!S:S,T115))</f>
        <v>0</v>
      </c>
      <c r="O115" s="160">
        <f t="shared" si="5"/>
        <v>0</v>
      </c>
      <c r="P115" s="160" t="str">
        <f>IF(D115="","",SUMIFS(#REF!,#REF!,U115))</f>
        <v/>
      </c>
      <c r="Q115" s="160" t="str">
        <f t="shared" si="6"/>
        <v/>
      </c>
      <c r="R115" s="109" t="str">
        <f>IF($C115="","",_xlfn.XLOOKUP($C115,设置!$M:$M,设置!N:N,""))</f>
        <v/>
      </c>
      <c r="S115" s="109" t="str">
        <f>IF($C115="","",_xlfn.XLOOKUP($C115,设置!$M:$M,设置!O:O,""))</f>
        <v/>
      </c>
      <c r="T115" s="109" t="s">
        <v>1555</v>
      </c>
      <c r="U115" s="109" t="str">
        <f t="shared" si="7"/>
        <v/>
      </c>
      <c r="V115" s="109" t="str">
        <f t="shared" si="8"/>
        <v/>
      </c>
      <c r="W115" s="109" t="str">
        <f>IF(V115="","",_xlfn.XLOOKUP(V115,立项!W:W,立项!N:N))</f>
        <v/>
      </c>
      <c r="X115" s="109" t="str">
        <f>IF(V115="","",_xlfn.XLOOKUP(V115,立项!W:W,立项!P:P))</f>
        <v/>
      </c>
      <c r="Y115" s="109" t="str">
        <f t="shared" si="9"/>
        <v/>
      </c>
      <c r="Z115" s="136"/>
      <c r="AA115" s="111"/>
      <c r="AB115" s="111"/>
      <c r="AC115" s="111"/>
      <c r="AD115" s="112"/>
      <c r="AE115" s="112"/>
    </row>
    <row r="116" s="76" customFormat="1" customHeight="1" spans="1:31">
      <c r="A116" s="111"/>
      <c r="B116" s="111"/>
      <c r="C116" s="111"/>
      <c r="D116" s="128"/>
      <c r="E116" s="128"/>
      <c r="F116" s="128"/>
      <c r="G116" s="111"/>
      <c r="H116" s="154"/>
      <c r="I116" s="141"/>
      <c r="J116" s="161"/>
      <c r="K116" s="111"/>
      <c r="L116" s="83"/>
      <c r="M116" s="159">
        <f>IF(T116="","",COUNTIFS($F$2:F116,F116))</f>
        <v>0</v>
      </c>
      <c r="N116" s="160">
        <f>IF(T116="","",SUMIFS(实收!E:E,实收!S:S,T116))</f>
        <v>0</v>
      </c>
      <c r="O116" s="160">
        <f t="shared" si="5"/>
        <v>0</v>
      </c>
      <c r="P116" s="160" t="str">
        <f>IF(D116="","",SUMIFS(#REF!,#REF!,U116))</f>
        <v/>
      </c>
      <c r="Q116" s="160" t="str">
        <f t="shared" si="6"/>
        <v/>
      </c>
      <c r="R116" s="109" t="str">
        <f>IF($C116="","",_xlfn.XLOOKUP($C116,设置!$M:$M,设置!N:N,""))</f>
        <v/>
      </c>
      <c r="S116" s="109" t="str">
        <f>IF($C116="","",_xlfn.XLOOKUP($C116,设置!$M:$M,设置!O:O,""))</f>
        <v/>
      </c>
      <c r="T116" s="109" t="s">
        <v>1556</v>
      </c>
      <c r="U116" s="109" t="str">
        <f t="shared" si="7"/>
        <v/>
      </c>
      <c r="V116" s="109" t="str">
        <f t="shared" si="8"/>
        <v/>
      </c>
      <c r="W116" s="109" t="str">
        <f>IF(V116="","",_xlfn.XLOOKUP(V116,立项!W:W,立项!N:N))</f>
        <v/>
      </c>
      <c r="X116" s="109" t="str">
        <f>IF(V116="","",_xlfn.XLOOKUP(V116,立项!W:W,立项!P:P))</f>
        <v/>
      </c>
      <c r="Y116" s="109" t="str">
        <f t="shared" si="9"/>
        <v/>
      </c>
      <c r="Z116" s="136"/>
      <c r="AA116" s="111"/>
      <c r="AB116" s="111"/>
      <c r="AC116" s="111"/>
      <c r="AD116" s="112"/>
      <c r="AE116" s="112"/>
    </row>
    <row r="117" s="76" customFormat="1" customHeight="1" spans="1:31">
      <c r="A117" s="111"/>
      <c r="B117" s="111"/>
      <c r="C117" s="111"/>
      <c r="D117" s="128"/>
      <c r="E117" s="128"/>
      <c r="F117" s="128"/>
      <c r="G117" s="111"/>
      <c r="H117" s="154"/>
      <c r="I117" s="141"/>
      <c r="J117" s="161"/>
      <c r="K117" s="111"/>
      <c r="L117" s="83"/>
      <c r="M117" s="159">
        <f>IF(T117="","",COUNTIFS($F$2:F117,F117))</f>
        <v>0</v>
      </c>
      <c r="N117" s="160">
        <f>IF(T117="","",SUMIFS(实收!E:E,实收!S:S,T117))</f>
        <v>0</v>
      </c>
      <c r="O117" s="160">
        <f t="shared" si="5"/>
        <v>0</v>
      </c>
      <c r="P117" s="160" t="str">
        <f>IF(D117="","",SUMIFS(#REF!,#REF!,U117))</f>
        <v/>
      </c>
      <c r="Q117" s="160" t="str">
        <f t="shared" si="6"/>
        <v/>
      </c>
      <c r="R117" s="109" t="str">
        <f>IF($C117="","",_xlfn.XLOOKUP($C117,设置!$M:$M,设置!N:N,""))</f>
        <v/>
      </c>
      <c r="S117" s="109" t="str">
        <f>IF($C117="","",_xlfn.XLOOKUP($C117,设置!$M:$M,设置!O:O,""))</f>
        <v/>
      </c>
      <c r="T117" s="109" t="s">
        <v>1557</v>
      </c>
      <c r="U117" s="109" t="str">
        <f t="shared" si="7"/>
        <v/>
      </c>
      <c r="V117" s="109" t="str">
        <f t="shared" si="8"/>
        <v/>
      </c>
      <c r="W117" s="109" t="str">
        <f>IF(V117="","",_xlfn.XLOOKUP(V117,立项!W:W,立项!N:N))</f>
        <v/>
      </c>
      <c r="X117" s="109" t="str">
        <f>IF(V117="","",_xlfn.XLOOKUP(V117,立项!W:W,立项!P:P))</f>
        <v/>
      </c>
      <c r="Y117" s="109" t="str">
        <f t="shared" si="9"/>
        <v/>
      </c>
      <c r="Z117" s="136"/>
      <c r="AA117" s="111"/>
      <c r="AB117" s="111"/>
      <c r="AC117" s="111"/>
      <c r="AD117" s="112"/>
      <c r="AE117" s="112"/>
    </row>
    <row r="118" s="76" customFormat="1" customHeight="1" spans="1:31">
      <c r="A118" s="111"/>
      <c r="B118" s="111"/>
      <c r="C118" s="111"/>
      <c r="D118" s="128"/>
      <c r="E118" s="128"/>
      <c r="F118" s="128"/>
      <c r="G118" s="111"/>
      <c r="H118" s="154"/>
      <c r="I118" s="141"/>
      <c r="J118" s="161"/>
      <c r="K118" s="111"/>
      <c r="L118" s="83"/>
      <c r="M118" s="159">
        <f>IF(T118="","",COUNTIFS($F$2:F118,F118))</f>
        <v>0</v>
      </c>
      <c r="N118" s="160">
        <f>IF(T118="","",SUMIFS(实收!E:E,实收!S:S,T118))</f>
        <v>0</v>
      </c>
      <c r="O118" s="160">
        <f t="shared" si="5"/>
        <v>0</v>
      </c>
      <c r="P118" s="160" t="str">
        <f>IF(D118="","",SUMIFS(#REF!,#REF!,U118))</f>
        <v/>
      </c>
      <c r="Q118" s="160" t="str">
        <f t="shared" si="6"/>
        <v/>
      </c>
      <c r="R118" s="109" t="str">
        <f>IF($C118="","",_xlfn.XLOOKUP($C118,设置!$M:$M,设置!N:N,""))</f>
        <v/>
      </c>
      <c r="S118" s="109" t="str">
        <f>IF($C118="","",_xlfn.XLOOKUP($C118,设置!$M:$M,设置!O:O,""))</f>
        <v/>
      </c>
      <c r="T118" s="109" t="s">
        <v>1558</v>
      </c>
      <c r="U118" s="109" t="str">
        <f t="shared" si="7"/>
        <v/>
      </c>
      <c r="V118" s="109" t="str">
        <f t="shared" si="8"/>
        <v/>
      </c>
      <c r="W118" s="109" t="str">
        <f>IF(V118="","",_xlfn.XLOOKUP(V118,立项!W:W,立项!N:N))</f>
        <v/>
      </c>
      <c r="X118" s="109" t="str">
        <f>IF(V118="","",_xlfn.XLOOKUP(V118,立项!W:W,立项!P:P))</f>
        <v/>
      </c>
      <c r="Y118" s="109" t="str">
        <f t="shared" si="9"/>
        <v/>
      </c>
      <c r="Z118" s="136"/>
      <c r="AA118" s="111"/>
      <c r="AB118" s="111"/>
      <c r="AC118" s="111"/>
      <c r="AD118" s="112"/>
      <c r="AE118" s="112"/>
    </row>
    <row r="119" s="76" customFormat="1" customHeight="1" spans="1:31">
      <c r="A119" s="111"/>
      <c r="B119" s="111"/>
      <c r="C119" s="111"/>
      <c r="D119" s="128"/>
      <c r="E119" s="128"/>
      <c r="F119" s="128"/>
      <c r="G119" s="111"/>
      <c r="H119" s="154"/>
      <c r="I119" s="141"/>
      <c r="J119" s="161"/>
      <c r="K119" s="111"/>
      <c r="L119" s="83"/>
      <c r="M119" s="159">
        <f>IF(T119="","",COUNTIFS($F$2:F119,F119))</f>
        <v>0</v>
      </c>
      <c r="N119" s="160">
        <f>IF(T119="","",SUMIFS(实收!E:E,实收!S:S,T119))</f>
        <v>0</v>
      </c>
      <c r="O119" s="160">
        <f t="shared" si="5"/>
        <v>0</v>
      </c>
      <c r="P119" s="160" t="str">
        <f>IF(D119="","",SUMIFS(#REF!,#REF!,U119))</f>
        <v/>
      </c>
      <c r="Q119" s="160" t="str">
        <f t="shared" si="6"/>
        <v/>
      </c>
      <c r="R119" s="109" t="str">
        <f>IF($C119="","",_xlfn.XLOOKUP($C119,设置!$M:$M,设置!N:N,""))</f>
        <v/>
      </c>
      <c r="S119" s="109" t="str">
        <f>IF($C119="","",_xlfn.XLOOKUP($C119,设置!$M:$M,设置!O:O,""))</f>
        <v/>
      </c>
      <c r="T119" s="109" t="s">
        <v>1559</v>
      </c>
      <c r="U119" s="109" t="str">
        <f t="shared" si="7"/>
        <v/>
      </c>
      <c r="V119" s="109" t="str">
        <f t="shared" si="8"/>
        <v/>
      </c>
      <c r="W119" s="109" t="str">
        <f>IF(V119="","",_xlfn.XLOOKUP(V119,立项!W:W,立项!N:N))</f>
        <v/>
      </c>
      <c r="X119" s="109" t="str">
        <f>IF(V119="","",_xlfn.XLOOKUP(V119,立项!W:W,立项!P:P))</f>
        <v/>
      </c>
      <c r="Y119" s="109" t="str">
        <f t="shared" si="9"/>
        <v/>
      </c>
      <c r="Z119" s="136"/>
      <c r="AA119" s="111"/>
      <c r="AB119" s="111"/>
      <c r="AC119" s="111"/>
      <c r="AD119" s="112"/>
      <c r="AE119" s="112"/>
    </row>
    <row r="120" s="76" customFormat="1" customHeight="1" spans="1:31">
      <c r="A120" s="111"/>
      <c r="B120" s="111"/>
      <c r="C120" s="111"/>
      <c r="D120" s="128"/>
      <c r="E120" s="128"/>
      <c r="F120" s="128"/>
      <c r="G120" s="111"/>
      <c r="H120" s="154"/>
      <c r="I120" s="141"/>
      <c r="J120" s="161"/>
      <c r="K120" s="111"/>
      <c r="L120" s="83"/>
      <c r="M120" s="159">
        <f>IF(T120="","",COUNTIFS($F$2:F120,F120))</f>
        <v>0</v>
      </c>
      <c r="N120" s="160">
        <f>IF(T120="","",SUMIFS(实收!E:E,实收!S:S,T120))</f>
        <v>0</v>
      </c>
      <c r="O120" s="160">
        <f t="shared" si="5"/>
        <v>0</v>
      </c>
      <c r="P120" s="160" t="str">
        <f>IF(D120="","",SUMIFS(#REF!,#REF!,U120))</f>
        <v/>
      </c>
      <c r="Q120" s="160" t="str">
        <f t="shared" si="6"/>
        <v/>
      </c>
      <c r="R120" s="109" t="str">
        <f>IF($C120="","",_xlfn.XLOOKUP($C120,设置!$M:$M,设置!N:N,""))</f>
        <v/>
      </c>
      <c r="S120" s="109" t="str">
        <f>IF($C120="","",_xlfn.XLOOKUP($C120,设置!$M:$M,设置!O:O,""))</f>
        <v/>
      </c>
      <c r="T120" s="109" t="s">
        <v>1560</v>
      </c>
      <c r="U120" s="109" t="str">
        <f t="shared" si="7"/>
        <v/>
      </c>
      <c r="V120" s="109" t="str">
        <f t="shared" si="8"/>
        <v/>
      </c>
      <c r="W120" s="109" t="str">
        <f>IF(V120="","",_xlfn.XLOOKUP(V120,立项!W:W,立项!N:N))</f>
        <v/>
      </c>
      <c r="X120" s="109" t="str">
        <f>IF(V120="","",_xlfn.XLOOKUP(V120,立项!W:W,立项!P:P))</f>
        <v/>
      </c>
      <c r="Y120" s="109" t="str">
        <f t="shared" si="9"/>
        <v/>
      </c>
      <c r="Z120" s="136"/>
      <c r="AA120" s="111"/>
      <c r="AB120" s="111"/>
      <c r="AC120" s="111"/>
      <c r="AD120" s="112"/>
      <c r="AE120" s="112"/>
    </row>
    <row r="121" s="76" customFormat="1" customHeight="1" spans="1:31">
      <c r="A121" s="111"/>
      <c r="B121" s="111"/>
      <c r="C121" s="111"/>
      <c r="D121" s="128"/>
      <c r="E121" s="128"/>
      <c r="F121" s="128"/>
      <c r="G121" s="111"/>
      <c r="H121" s="154"/>
      <c r="I121" s="141"/>
      <c r="J121" s="161"/>
      <c r="K121" s="111"/>
      <c r="L121" s="83"/>
      <c r="M121" s="159">
        <f>IF(T121="","",COUNTIFS($F$2:F121,F121))</f>
        <v>0</v>
      </c>
      <c r="N121" s="160">
        <f>IF(T121="","",SUMIFS(实收!E:E,实收!S:S,T121))</f>
        <v>0</v>
      </c>
      <c r="O121" s="160">
        <f t="shared" si="5"/>
        <v>0</v>
      </c>
      <c r="P121" s="160" t="str">
        <f>IF(D121="","",SUMIFS(#REF!,#REF!,U121))</f>
        <v/>
      </c>
      <c r="Q121" s="160" t="str">
        <f t="shared" si="6"/>
        <v/>
      </c>
      <c r="R121" s="109" t="str">
        <f>IF($C121="","",_xlfn.XLOOKUP($C121,设置!$M:$M,设置!N:N,""))</f>
        <v/>
      </c>
      <c r="S121" s="109" t="str">
        <f>IF($C121="","",_xlfn.XLOOKUP($C121,设置!$M:$M,设置!O:O,""))</f>
        <v/>
      </c>
      <c r="T121" s="109" t="s">
        <v>1561</v>
      </c>
      <c r="U121" s="109" t="str">
        <f t="shared" si="7"/>
        <v/>
      </c>
      <c r="V121" s="109" t="str">
        <f t="shared" si="8"/>
        <v/>
      </c>
      <c r="W121" s="109" t="str">
        <f>IF(V121="","",_xlfn.XLOOKUP(V121,立项!W:W,立项!N:N))</f>
        <v/>
      </c>
      <c r="X121" s="109" t="str">
        <f>IF(V121="","",_xlfn.XLOOKUP(V121,立项!W:W,立项!P:P))</f>
        <v/>
      </c>
      <c r="Y121" s="109" t="str">
        <f t="shared" si="9"/>
        <v/>
      </c>
      <c r="Z121" s="136"/>
      <c r="AA121" s="111"/>
      <c r="AB121" s="111"/>
      <c r="AC121" s="111"/>
      <c r="AD121" s="112"/>
      <c r="AE121" s="112"/>
    </row>
    <row r="122" s="76" customFormat="1" customHeight="1" spans="1:31">
      <c r="A122" s="111"/>
      <c r="B122" s="111"/>
      <c r="C122" s="111"/>
      <c r="D122" s="128"/>
      <c r="E122" s="128"/>
      <c r="F122" s="128"/>
      <c r="G122" s="111"/>
      <c r="H122" s="154"/>
      <c r="I122" s="141"/>
      <c r="J122" s="161"/>
      <c r="K122" s="111"/>
      <c r="L122" s="83"/>
      <c r="M122" s="159">
        <f>IF(T122="","",COUNTIFS($F$2:F122,F122))</f>
        <v>0</v>
      </c>
      <c r="N122" s="160">
        <f>IF(T122="","",SUMIFS(实收!E:E,实收!S:S,T122))</f>
        <v>0</v>
      </c>
      <c r="O122" s="160">
        <f t="shared" si="5"/>
        <v>0</v>
      </c>
      <c r="P122" s="160" t="str">
        <f>IF(D122="","",SUMIFS(#REF!,#REF!,U122))</f>
        <v/>
      </c>
      <c r="Q122" s="160" t="str">
        <f t="shared" si="6"/>
        <v/>
      </c>
      <c r="R122" s="109" t="str">
        <f>IF($C122="","",_xlfn.XLOOKUP($C122,设置!$M:$M,设置!N:N,""))</f>
        <v/>
      </c>
      <c r="S122" s="109" t="str">
        <f>IF($C122="","",_xlfn.XLOOKUP($C122,设置!$M:$M,设置!O:O,""))</f>
        <v/>
      </c>
      <c r="T122" s="109" t="s">
        <v>1562</v>
      </c>
      <c r="U122" s="109" t="str">
        <f t="shared" si="7"/>
        <v/>
      </c>
      <c r="V122" s="109" t="str">
        <f t="shared" si="8"/>
        <v/>
      </c>
      <c r="W122" s="109" t="str">
        <f>IF(V122="","",_xlfn.XLOOKUP(V122,立项!W:W,立项!N:N))</f>
        <v/>
      </c>
      <c r="X122" s="109" t="str">
        <f>IF(V122="","",_xlfn.XLOOKUP(V122,立项!W:W,立项!P:P))</f>
        <v/>
      </c>
      <c r="Y122" s="109" t="str">
        <f t="shared" si="9"/>
        <v/>
      </c>
      <c r="Z122" s="136"/>
      <c r="AA122" s="111"/>
      <c r="AB122" s="111"/>
      <c r="AC122" s="111"/>
      <c r="AD122" s="112"/>
      <c r="AE122" s="112"/>
    </row>
    <row r="123" s="76" customFormat="1" customHeight="1" spans="1:31">
      <c r="A123" s="111"/>
      <c r="B123" s="111"/>
      <c r="C123" s="111"/>
      <c r="D123" s="128"/>
      <c r="E123" s="128"/>
      <c r="F123" s="128"/>
      <c r="G123" s="111"/>
      <c r="H123" s="154"/>
      <c r="I123" s="141"/>
      <c r="J123" s="161"/>
      <c r="K123" s="111"/>
      <c r="L123" s="83"/>
      <c r="M123" s="159">
        <f>IF(T123="","",COUNTIFS($F$2:F123,F123))</f>
        <v>0</v>
      </c>
      <c r="N123" s="160">
        <f>IF(T123="","",SUMIFS(实收!E:E,实收!S:S,T123))</f>
        <v>0</v>
      </c>
      <c r="O123" s="160">
        <f t="shared" si="5"/>
        <v>0</v>
      </c>
      <c r="P123" s="160" t="str">
        <f>IF(D123="","",SUMIFS(#REF!,#REF!,U123))</f>
        <v/>
      </c>
      <c r="Q123" s="160" t="str">
        <f t="shared" si="6"/>
        <v/>
      </c>
      <c r="R123" s="109" t="str">
        <f>IF($C123="","",_xlfn.XLOOKUP($C123,设置!$M:$M,设置!N:N,""))</f>
        <v/>
      </c>
      <c r="S123" s="109" t="str">
        <f>IF($C123="","",_xlfn.XLOOKUP($C123,设置!$M:$M,设置!O:O,""))</f>
        <v/>
      </c>
      <c r="T123" s="109" t="s">
        <v>1563</v>
      </c>
      <c r="U123" s="109" t="str">
        <f t="shared" si="7"/>
        <v/>
      </c>
      <c r="V123" s="109" t="str">
        <f t="shared" si="8"/>
        <v/>
      </c>
      <c r="W123" s="109" t="str">
        <f>IF(V123="","",_xlfn.XLOOKUP(V123,立项!W:W,立项!N:N))</f>
        <v/>
      </c>
      <c r="X123" s="109" t="str">
        <f>IF(V123="","",_xlfn.XLOOKUP(V123,立项!W:W,立项!P:P))</f>
        <v/>
      </c>
      <c r="Y123" s="109" t="str">
        <f t="shared" si="9"/>
        <v/>
      </c>
      <c r="Z123" s="136"/>
      <c r="AA123" s="111"/>
      <c r="AB123" s="111"/>
      <c r="AC123" s="111"/>
      <c r="AD123" s="112"/>
      <c r="AE123" s="112"/>
    </row>
    <row r="124" s="76" customFormat="1" customHeight="1" spans="1:31">
      <c r="A124" s="111"/>
      <c r="B124" s="111"/>
      <c r="C124" s="111"/>
      <c r="D124" s="128"/>
      <c r="E124" s="128"/>
      <c r="F124" s="128"/>
      <c r="G124" s="111"/>
      <c r="H124" s="154"/>
      <c r="I124" s="141"/>
      <c r="J124" s="161"/>
      <c r="K124" s="111"/>
      <c r="L124" s="83"/>
      <c r="M124" s="159">
        <f>IF(T124="","",COUNTIFS($F$2:F124,F124))</f>
        <v>0</v>
      </c>
      <c r="N124" s="160">
        <f>IF(T124="","",SUMIFS(实收!E:E,实收!S:S,T124))</f>
        <v>0</v>
      </c>
      <c r="O124" s="160">
        <f t="shared" si="5"/>
        <v>0</v>
      </c>
      <c r="P124" s="160" t="str">
        <f>IF(D124="","",SUMIFS(#REF!,#REF!,U124))</f>
        <v/>
      </c>
      <c r="Q124" s="160" t="str">
        <f t="shared" si="6"/>
        <v/>
      </c>
      <c r="R124" s="109" t="str">
        <f>IF($C124="","",_xlfn.XLOOKUP($C124,设置!$M:$M,设置!N:N,""))</f>
        <v/>
      </c>
      <c r="S124" s="109" t="str">
        <f>IF($C124="","",_xlfn.XLOOKUP($C124,设置!$M:$M,设置!O:O,""))</f>
        <v/>
      </c>
      <c r="T124" s="109" t="s">
        <v>1564</v>
      </c>
      <c r="U124" s="109" t="str">
        <f t="shared" si="7"/>
        <v/>
      </c>
      <c r="V124" s="109" t="str">
        <f t="shared" si="8"/>
        <v/>
      </c>
      <c r="W124" s="109" t="str">
        <f>IF(V124="","",_xlfn.XLOOKUP(V124,立项!W:W,立项!N:N))</f>
        <v/>
      </c>
      <c r="X124" s="109" t="str">
        <f>IF(V124="","",_xlfn.XLOOKUP(V124,立项!W:W,立项!P:P))</f>
        <v/>
      </c>
      <c r="Y124" s="109" t="str">
        <f t="shared" si="9"/>
        <v/>
      </c>
      <c r="Z124" s="136"/>
      <c r="AA124" s="111"/>
      <c r="AB124" s="111"/>
      <c r="AC124" s="111"/>
      <c r="AD124" s="112"/>
      <c r="AE124" s="112"/>
    </row>
    <row r="125" s="76" customFormat="1" customHeight="1" spans="1:31">
      <c r="A125" s="111"/>
      <c r="B125" s="111"/>
      <c r="C125" s="111"/>
      <c r="D125" s="128"/>
      <c r="E125" s="128"/>
      <c r="F125" s="128"/>
      <c r="G125" s="111"/>
      <c r="H125" s="154"/>
      <c r="I125" s="141"/>
      <c r="J125" s="161"/>
      <c r="K125" s="111"/>
      <c r="L125" s="83"/>
      <c r="M125" s="159">
        <f>IF(T125="","",COUNTIFS($F$2:F125,F125))</f>
        <v>0</v>
      </c>
      <c r="N125" s="160">
        <f>IF(T125="","",SUMIFS(实收!E:E,实收!S:S,T125))</f>
        <v>0</v>
      </c>
      <c r="O125" s="160">
        <f t="shared" si="5"/>
        <v>0</v>
      </c>
      <c r="P125" s="160" t="str">
        <f>IF(D125="","",SUMIFS(#REF!,#REF!,U125))</f>
        <v/>
      </c>
      <c r="Q125" s="160" t="str">
        <f t="shared" si="6"/>
        <v/>
      </c>
      <c r="R125" s="109" t="str">
        <f>IF($C125="","",_xlfn.XLOOKUP($C125,设置!$M:$M,设置!N:N,""))</f>
        <v/>
      </c>
      <c r="S125" s="109" t="str">
        <f>IF($C125="","",_xlfn.XLOOKUP($C125,设置!$M:$M,设置!O:O,""))</f>
        <v/>
      </c>
      <c r="T125" s="109" t="s">
        <v>1565</v>
      </c>
      <c r="U125" s="109" t="str">
        <f t="shared" si="7"/>
        <v/>
      </c>
      <c r="V125" s="109" t="str">
        <f t="shared" si="8"/>
        <v/>
      </c>
      <c r="W125" s="109" t="str">
        <f>IF(V125="","",_xlfn.XLOOKUP(V125,立项!W:W,立项!N:N))</f>
        <v/>
      </c>
      <c r="X125" s="109" t="str">
        <f>IF(V125="","",_xlfn.XLOOKUP(V125,立项!W:W,立项!P:P))</f>
        <v/>
      </c>
      <c r="Y125" s="109" t="str">
        <f t="shared" si="9"/>
        <v/>
      </c>
      <c r="Z125" s="136"/>
      <c r="AA125" s="111"/>
      <c r="AB125" s="111"/>
      <c r="AC125" s="111"/>
      <c r="AD125" s="112"/>
      <c r="AE125" s="112"/>
    </row>
    <row r="126" s="76" customFormat="1" customHeight="1" spans="1:31">
      <c r="A126" s="111"/>
      <c r="B126" s="111"/>
      <c r="C126" s="111"/>
      <c r="D126" s="128"/>
      <c r="E126" s="128"/>
      <c r="F126" s="128"/>
      <c r="G126" s="111"/>
      <c r="H126" s="154"/>
      <c r="I126" s="141"/>
      <c r="J126" s="161"/>
      <c r="K126" s="111"/>
      <c r="L126" s="83"/>
      <c r="M126" s="159">
        <f>IF(T126="","",COUNTIFS($F$2:F126,F126))</f>
        <v>0</v>
      </c>
      <c r="N126" s="160">
        <f>IF(T126="","",SUMIFS(实收!E:E,实收!S:S,T126))</f>
        <v>0</v>
      </c>
      <c r="O126" s="160">
        <f t="shared" si="5"/>
        <v>0</v>
      </c>
      <c r="P126" s="160" t="str">
        <f>IF(D126="","",SUMIFS(#REF!,#REF!,U126))</f>
        <v/>
      </c>
      <c r="Q126" s="160" t="str">
        <f t="shared" si="6"/>
        <v/>
      </c>
      <c r="R126" s="109" t="str">
        <f>IF($C126="","",_xlfn.XLOOKUP($C126,设置!$M:$M,设置!N:N,""))</f>
        <v/>
      </c>
      <c r="S126" s="109" t="str">
        <f>IF($C126="","",_xlfn.XLOOKUP($C126,设置!$M:$M,设置!O:O,""))</f>
        <v/>
      </c>
      <c r="T126" s="109" t="s">
        <v>1566</v>
      </c>
      <c r="U126" s="109" t="str">
        <f t="shared" si="7"/>
        <v/>
      </c>
      <c r="V126" s="109" t="str">
        <f t="shared" si="8"/>
        <v/>
      </c>
      <c r="W126" s="109" t="str">
        <f>IF(V126="","",_xlfn.XLOOKUP(V126,立项!W:W,立项!N:N))</f>
        <v/>
      </c>
      <c r="X126" s="109" t="str">
        <f>IF(V126="","",_xlfn.XLOOKUP(V126,立项!W:W,立项!P:P))</f>
        <v/>
      </c>
      <c r="Y126" s="109" t="str">
        <f t="shared" si="9"/>
        <v/>
      </c>
      <c r="Z126" s="136"/>
      <c r="AA126" s="111"/>
      <c r="AB126" s="111"/>
      <c r="AC126" s="111"/>
      <c r="AD126" s="112"/>
      <c r="AE126" s="112"/>
    </row>
    <row r="127" s="76" customFormat="1" customHeight="1" spans="1:31">
      <c r="A127" s="111"/>
      <c r="B127" s="111"/>
      <c r="C127" s="111"/>
      <c r="D127" s="128"/>
      <c r="E127" s="128"/>
      <c r="F127" s="128"/>
      <c r="G127" s="111"/>
      <c r="H127" s="154"/>
      <c r="I127" s="141"/>
      <c r="J127" s="161"/>
      <c r="K127" s="111"/>
      <c r="L127" s="83"/>
      <c r="M127" s="159">
        <f>IF(T127="","",COUNTIFS($F$2:F127,F127))</f>
        <v>0</v>
      </c>
      <c r="N127" s="160">
        <f>IF(T127="","",SUMIFS(实收!E:E,实收!S:S,T127))</f>
        <v>0</v>
      </c>
      <c r="O127" s="160">
        <f t="shared" si="5"/>
        <v>0</v>
      </c>
      <c r="P127" s="160" t="str">
        <f>IF(D127="","",SUMIFS(#REF!,#REF!,U127))</f>
        <v/>
      </c>
      <c r="Q127" s="160" t="str">
        <f t="shared" si="6"/>
        <v/>
      </c>
      <c r="R127" s="109" t="str">
        <f>IF($C127="","",_xlfn.XLOOKUP($C127,设置!$M:$M,设置!N:N,""))</f>
        <v/>
      </c>
      <c r="S127" s="109" t="str">
        <f>IF($C127="","",_xlfn.XLOOKUP($C127,设置!$M:$M,设置!O:O,""))</f>
        <v/>
      </c>
      <c r="T127" s="109" t="s">
        <v>1567</v>
      </c>
      <c r="U127" s="109" t="str">
        <f t="shared" si="7"/>
        <v/>
      </c>
      <c r="V127" s="109" t="str">
        <f t="shared" si="8"/>
        <v/>
      </c>
      <c r="W127" s="109" t="str">
        <f>IF(V127="","",_xlfn.XLOOKUP(V127,立项!W:W,立项!N:N))</f>
        <v/>
      </c>
      <c r="X127" s="109" t="str">
        <f>IF(V127="","",_xlfn.XLOOKUP(V127,立项!W:W,立项!P:P))</f>
        <v/>
      </c>
      <c r="Y127" s="109" t="str">
        <f t="shared" si="9"/>
        <v/>
      </c>
      <c r="Z127" s="136"/>
      <c r="AA127" s="111"/>
      <c r="AB127" s="111"/>
      <c r="AC127" s="111"/>
      <c r="AD127" s="112"/>
      <c r="AE127" s="112"/>
    </row>
    <row r="128" s="76" customFormat="1" customHeight="1" spans="1:31">
      <c r="A128" s="111"/>
      <c r="B128" s="111"/>
      <c r="C128" s="111"/>
      <c r="D128" s="128"/>
      <c r="E128" s="128"/>
      <c r="F128" s="128"/>
      <c r="G128" s="111"/>
      <c r="H128" s="154"/>
      <c r="I128" s="141"/>
      <c r="J128" s="161"/>
      <c r="K128" s="111"/>
      <c r="L128" s="83"/>
      <c r="M128" s="159">
        <f>IF(T128="","",COUNTIFS($F$2:F128,F128))</f>
        <v>0</v>
      </c>
      <c r="N128" s="160">
        <f>IF(T128="","",SUMIFS(实收!E:E,实收!S:S,T128))</f>
        <v>0</v>
      </c>
      <c r="O128" s="160">
        <f t="shared" si="5"/>
        <v>0</v>
      </c>
      <c r="P128" s="160" t="str">
        <f>IF(D128="","",SUMIFS(#REF!,#REF!,U128))</f>
        <v/>
      </c>
      <c r="Q128" s="160" t="str">
        <f t="shared" si="6"/>
        <v/>
      </c>
      <c r="R128" s="109" t="str">
        <f>IF($C128="","",_xlfn.XLOOKUP($C128,设置!$M:$M,设置!N:N,""))</f>
        <v/>
      </c>
      <c r="S128" s="109" t="str">
        <f>IF($C128="","",_xlfn.XLOOKUP($C128,设置!$M:$M,设置!O:O,""))</f>
        <v/>
      </c>
      <c r="T128" s="109" t="s">
        <v>1568</v>
      </c>
      <c r="U128" s="109" t="str">
        <f t="shared" si="7"/>
        <v/>
      </c>
      <c r="V128" s="109" t="str">
        <f t="shared" si="8"/>
        <v/>
      </c>
      <c r="W128" s="109" t="str">
        <f>IF(V128="","",_xlfn.XLOOKUP(V128,立项!W:W,立项!N:N))</f>
        <v/>
      </c>
      <c r="X128" s="109" t="str">
        <f>IF(V128="","",_xlfn.XLOOKUP(V128,立项!W:W,立项!P:P))</f>
        <v/>
      </c>
      <c r="Y128" s="109" t="str">
        <f t="shared" si="9"/>
        <v/>
      </c>
      <c r="Z128" s="136"/>
      <c r="AA128" s="111"/>
      <c r="AB128" s="111"/>
      <c r="AC128" s="111"/>
      <c r="AD128" s="112"/>
      <c r="AE128" s="112"/>
    </row>
    <row r="129" s="76" customFormat="1" customHeight="1" spans="1:31">
      <c r="A129" s="111"/>
      <c r="B129" s="111"/>
      <c r="C129" s="111"/>
      <c r="D129" s="128"/>
      <c r="E129" s="128"/>
      <c r="F129" s="128"/>
      <c r="G129" s="152"/>
      <c r="H129" s="153"/>
      <c r="I129" s="141"/>
      <c r="J129" s="161"/>
      <c r="K129" s="111"/>
      <c r="L129" s="83"/>
      <c r="M129" s="159">
        <f>IF(T129="","",COUNTIFS($F$2:F129,F129))</f>
        <v>0</v>
      </c>
      <c r="N129" s="160">
        <f>IF(T129="","",SUMIFS(实收!E:E,实收!S:S,T129))</f>
        <v>0</v>
      </c>
      <c r="O129" s="160">
        <f t="shared" si="5"/>
        <v>0</v>
      </c>
      <c r="P129" s="160" t="str">
        <f>IF(D129="","",SUMIFS(#REF!,#REF!,U129))</f>
        <v/>
      </c>
      <c r="Q129" s="160" t="str">
        <f t="shared" si="6"/>
        <v/>
      </c>
      <c r="R129" s="109" t="str">
        <f>IF($C129="","",_xlfn.XLOOKUP($C129,设置!$M:$M,设置!N:N,""))</f>
        <v/>
      </c>
      <c r="S129" s="109" t="str">
        <f>IF($C129="","",_xlfn.XLOOKUP($C129,设置!$M:$M,设置!O:O,""))</f>
        <v/>
      </c>
      <c r="T129" s="109" t="s">
        <v>1569</v>
      </c>
      <c r="U129" s="109" t="str">
        <f t="shared" si="7"/>
        <v/>
      </c>
      <c r="V129" s="109" t="str">
        <f t="shared" si="8"/>
        <v/>
      </c>
      <c r="W129" s="109" t="str">
        <f>IF(V129="","",_xlfn.XLOOKUP(V129,立项!W:W,立项!N:N))</f>
        <v/>
      </c>
      <c r="X129" s="109" t="str">
        <f>IF(V129="","",_xlfn.XLOOKUP(V129,立项!W:W,立项!P:P))</f>
        <v/>
      </c>
      <c r="Y129" s="109" t="str">
        <f t="shared" si="9"/>
        <v/>
      </c>
      <c r="Z129" s="136"/>
      <c r="AA129" s="111"/>
      <c r="AB129" s="111"/>
      <c r="AC129" s="111"/>
      <c r="AD129" s="112"/>
      <c r="AE129" s="112"/>
    </row>
    <row r="130" s="76" customFormat="1" customHeight="1" spans="1:31">
      <c r="A130" s="111"/>
      <c r="B130" s="111"/>
      <c r="C130" s="111"/>
      <c r="D130" s="128"/>
      <c r="E130" s="128"/>
      <c r="F130" s="128"/>
      <c r="G130" s="152"/>
      <c r="H130" s="153"/>
      <c r="I130" s="141"/>
      <c r="J130" s="161"/>
      <c r="K130" s="111"/>
      <c r="L130" s="83"/>
      <c r="M130" s="159">
        <f>IF(T130="","",COUNTIFS($F$2:F130,F130))</f>
        <v>0</v>
      </c>
      <c r="N130" s="160">
        <f>IF(T130="","",SUMIFS(实收!E:E,实收!S:S,T130))</f>
        <v>0</v>
      </c>
      <c r="O130" s="160">
        <f t="shared" ref="O130:O193" si="10">IF(T130="","",I130-N130)</f>
        <v>0</v>
      </c>
      <c r="P130" s="160" t="str">
        <f>IF(D130="","",SUMIFS(#REF!,#REF!,U130))</f>
        <v/>
      </c>
      <c r="Q130" s="160" t="str">
        <f t="shared" ref="Q130:Q193" si="11">IF(D130="","",I130-P130)</f>
        <v/>
      </c>
      <c r="R130" s="109" t="str">
        <f>IF($C130="","",_xlfn.XLOOKUP($C130,设置!$M:$M,设置!N:N,""))</f>
        <v/>
      </c>
      <c r="S130" s="109" t="str">
        <f>IF($C130="","",_xlfn.XLOOKUP($C130,设置!$M:$M,设置!O:O,""))</f>
        <v/>
      </c>
      <c r="T130" s="109" t="s">
        <v>1570</v>
      </c>
      <c r="U130" s="109" t="str">
        <f t="shared" ref="U130:U193" si="12">IF(F130="","",_xlfn.TEXTJOIN("-",1,T130,F130,M130,TEXT(H130,"yyyymmdd"),J130,I130))</f>
        <v/>
      </c>
      <c r="V130" s="109" t="str">
        <f t="shared" ref="V130:V193" si="13">IF(F130="","",LEFT(F130,16))</f>
        <v/>
      </c>
      <c r="W130" s="109" t="str">
        <f>IF(V130="","",_xlfn.XLOOKUP(V130,立项!W:W,立项!N:N))</f>
        <v/>
      </c>
      <c r="X130" s="109" t="str">
        <f>IF(V130="","",_xlfn.XLOOKUP(V130,立项!W:W,立项!P:P))</f>
        <v/>
      </c>
      <c r="Y130" s="109" t="str">
        <f t="shared" ref="Y130:Y193" si="14">IF(U130="","",_xlfn.TEXTJOIN("-",1,C130,X130,V130,B130))</f>
        <v/>
      </c>
      <c r="Z130" s="136"/>
      <c r="AA130" s="111"/>
      <c r="AB130" s="111"/>
      <c r="AC130" s="111"/>
      <c r="AD130" s="112"/>
      <c r="AE130" s="112"/>
    </row>
    <row r="131" s="76" customFormat="1" customHeight="1" spans="1:31">
      <c r="A131" s="111"/>
      <c r="B131" s="111"/>
      <c r="C131" s="111"/>
      <c r="D131" s="111"/>
      <c r="E131" s="128"/>
      <c r="F131" s="128"/>
      <c r="G131" s="111"/>
      <c r="H131" s="154"/>
      <c r="I131" s="141"/>
      <c r="J131" s="161"/>
      <c r="K131" s="111"/>
      <c r="L131" s="83"/>
      <c r="M131" s="159">
        <f>IF(T131="","",COUNTIFS($F$2:F131,F131))</f>
        <v>0</v>
      </c>
      <c r="N131" s="160">
        <f>IF(T131="","",SUMIFS(实收!E:E,实收!S:S,T131))</f>
        <v>0</v>
      </c>
      <c r="O131" s="160">
        <f t="shared" si="10"/>
        <v>0</v>
      </c>
      <c r="P131" s="160" t="str">
        <f>IF(D131="","",SUMIFS(#REF!,#REF!,U131))</f>
        <v/>
      </c>
      <c r="Q131" s="160" t="str">
        <f t="shared" si="11"/>
        <v/>
      </c>
      <c r="R131" s="109" t="str">
        <f>IF($C131="","",_xlfn.XLOOKUP($C131,设置!$M:$M,设置!N:N,""))</f>
        <v/>
      </c>
      <c r="S131" s="109" t="str">
        <f>IF($C131="","",_xlfn.XLOOKUP($C131,设置!$M:$M,设置!O:O,""))</f>
        <v/>
      </c>
      <c r="T131" s="109" t="s">
        <v>1571</v>
      </c>
      <c r="U131" s="109" t="str">
        <f t="shared" si="12"/>
        <v/>
      </c>
      <c r="V131" s="109" t="str">
        <f t="shared" si="13"/>
        <v/>
      </c>
      <c r="W131" s="109" t="str">
        <f>IF(V131="","",_xlfn.XLOOKUP(V131,立项!W:W,立项!N:N))</f>
        <v/>
      </c>
      <c r="X131" s="109" t="str">
        <f>IF(V131="","",_xlfn.XLOOKUP(V131,立项!W:W,立项!P:P))</f>
        <v/>
      </c>
      <c r="Y131" s="109" t="str">
        <f t="shared" si="14"/>
        <v/>
      </c>
      <c r="Z131" s="136"/>
      <c r="AA131" s="111"/>
      <c r="AB131" s="111"/>
      <c r="AC131" s="111"/>
      <c r="AD131" s="112"/>
      <c r="AE131" s="112"/>
    </row>
    <row r="132" s="76" customFormat="1" customHeight="1" spans="1:31">
      <c r="A132" s="111"/>
      <c r="B132" s="111"/>
      <c r="C132" s="111"/>
      <c r="D132" s="128"/>
      <c r="E132" s="128"/>
      <c r="F132" s="128"/>
      <c r="G132" s="152"/>
      <c r="H132" s="153"/>
      <c r="I132" s="141"/>
      <c r="J132" s="161"/>
      <c r="K132" s="111"/>
      <c r="L132" s="83"/>
      <c r="M132" s="159">
        <f>IF(T132="","",COUNTIFS($F$2:F132,F132))</f>
        <v>0</v>
      </c>
      <c r="N132" s="160">
        <f>IF(T132="","",SUMIFS(实收!E:E,实收!S:S,T132))</f>
        <v>0</v>
      </c>
      <c r="O132" s="160">
        <f t="shared" si="10"/>
        <v>0</v>
      </c>
      <c r="P132" s="160" t="str">
        <f>IF(D132="","",SUMIFS(#REF!,#REF!,U132))</f>
        <v/>
      </c>
      <c r="Q132" s="160" t="str">
        <f t="shared" si="11"/>
        <v/>
      </c>
      <c r="R132" s="109" t="str">
        <f>IF($C132="","",_xlfn.XLOOKUP($C132,设置!$M:$M,设置!N:N,""))</f>
        <v/>
      </c>
      <c r="S132" s="109" t="str">
        <f>IF($C132="","",_xlfn.XLOOKUP($C132,设置!$M:$M,设置!O:O,""))</f>
        <v/>
      </c>
      <c r="T132" s="109" t="s">
        <v>1572</v>
      </c>
      <c r="U132" s="109" t="str">
        <f t="shared" si="12"/>
        <v/>
      </c>
      <c r="V132" s="109" t="str">
        <f t="shared" si="13"/>
        <v/>
      </c>
      <c r="W132" s="109" t="str">
        <f>IF(V132="","",_xlfn.XLOOKUP(V132,立项!W:W,立项!N:N))</f>
        <v/>
      </c>
      <c r="X132" s="109" t="str">
        <f>IF(V132="","",_xlfn.XLOOKUP(V132,立项!W:W,立项!P:P))</f>
        <v/>
      </c>
      <c r="Y132" s="109" t="str">
        <f t="shared" si="14"/>
        <v/>
      </c>
      <c r="Z132" s="136"/>
      <c r="AA132" s="111"/>
      <c r="AB132" s="111"/>
      <c r="AC132" s="111"/>
      <c r="AD132" s="112"/>
      <c r="AE132" s="112"/>
    </row>
    <row r="133" s="76" customFormat="1" customHeight="1" spans="1:31">
      <c r="A133" s="111"/>
      <c r="B133" s="111"/>
      <c r="C133" s="111"/>
      <c r="D133" s="128"/>
      <c r="E133" s="128"/>
      <c r="F133" s="128"/>
      <c r="G133" s="152"/>
      <c r="H133" s="153"/>
      <c r="I133" s="141"/>
      <c r="J133" s="161"/>
      <c r="K133" s="111"/>
      <c r="L133" s="83"/>
      <c r="M133" s="159">
        <f>IF(T133="","",COUNTIFS($F$2:F133,F133))</f>
        <v>0</v>
      </c>
      <c r="N133" s="160">
        <f>IF(T133="","",SUMIFS(实收!E:E,实收!S:S,T133))</f>
        <v>0</v>
      </c>
      <c r="O133" s="160">
        <f t="shared" si="10"/>
        <v>0</v>
      </c>
      <c r="P133" s="160" t="str">
        <f>IF(D133="","",SUMIFS(#REF!,#REF!,U133))</f>
        <v/>
      </c>
      <c r="Q133" s="160" t="str">
        <f t="shared" si="11"/>
        <v/>
      </c>
      <c r="R133" s="109" t="str">
        <f>IF($C133="","",_xlfn.XLOOKUP($C133,设置!$M:$M,设置!N:N,""))</f>
        <v/>
      </c>
      <c r="S133" s="109" t="str">
        <f>IF($C133="","",_xlfn.XLOOKUP($C133,设置!$M:$M,设置!O:O,""))</f>
        <v/>
      </c>
      <c r="T133" s="109" t="s">
        <v>1573</v>
      </c>
      <c r="U133" s="109" t="str">
        <f t="shared" si="12"/>
        <v/>
      </c>
      <c r="V133" s="109" t="str">
        <f t="shared" si="13"/>
        <v/>
      </c>
      <c r="W133" s="109" t="str">
        <f>IF(V133="","",_xlfn.XLOOKUP(V133,立项!W:W,立项!N:N))</f>
        <v/>
      </c>
      <c r="X133" s="109" t="str">
        <f>IF(V133="","",_xlfn.XLOOKUP(V133,立项!W:W,立项!P:P))</f>
        <v/>
      </c>
      <c r="Y133" s="109" t="str">
        <f t="shared" si="14"/>
        <v/>
      </c>
      <c r="Z133" s="136"/>
      <c r="AA133" s="111"/>
      <c r="AB133" s="111"/>
      <c r="AC133" s="111"/>
      <c r="AD133" s="112"/>
      <c r="AE133" s="112"/>
    </row>
    <row r="134" s="76" customFormat="1" customHeight="1" spans="1:31">
      <c r="A134" s="111"/>
      <c r="B134" s="111"/>
      <c r="C134" s="111"/>
      <c r="D134" s="128"/>
      <c r="E134" s="128"/>
      <c r="F134" s="128"/>
      <c r="G134" s="111"/>
      <c r="H134" s="154"/>
      <c r="I134" s="141"/>
      <c r="J134" s="161"/>
      <c r="K134" s="111"/>
      <c r="L134" s="83"/>
      <c r="M134" s="159">
        <f>IF(T134="","",COUNTIFS($F$2:F134,F134))</f>
        <v>0</v>
      </c>
      <c r="N134" s="160">
        <f>IF(T134="","",SUMIFS(实收!E:E,实收!S:S,T134))</f>
        <v>0</v>
      </c>
      <c r="O134" s="160">
        <f t="shared" si="10"/>
        <v>0</v>
      </c>
      <c r="P134" s="160" t="str">
        <f>IF(D134="","",SUMIFS(#REF!,#REF!,U134))</f>
        <v/>
      </c>
      <c r="Q134" s="160" t="str">
        <f t="shared" si="11"/>
        <v/>
      </c>
      <c r="R134" s="109" t="str">
        <f>IF($C134="","",_xlfn.XLOOKUP($C134,设置!$M:$M,设置!N:N,""))</f>
        <v/>
      </c>
      <c r="S134" s="109" t="str">
        <f>IF($C134="","",_xlfn.XLOOKUP($C134,设置!$M:$M,设置!O:O,""))</f>
        <v/>
      </c>
      <c r="T134" s="109" t="s">
        <v>1574</v>
      </c>
      <c r="U134" s="109" t="str">
        <f t="shared" si="12"/>
        <v/>
      </c>
      <c r="V134" s="109" t="str">
        <f t="shared" si="13"/>
        <v/>
      </c>
      <c r="W134" s="109" t="str">
        <f>IF(V134="","",_xlfn.XLOOKUP(V134,立项!W:W,立项!N:N))</f>
        <v/>
      </c>
      <c r="X134" s="109" t="str">
        <f>IF(V134="","",_xlfn.XLOOKUP(V134,立项!W:W,立项!P:P))</f>
        <v/>
      </c>
      <c r="Y134" s="109" t="str">
        <f t="shared" si="14"/>
        <v/>
      </c>
      <c r="Z134" s="136"/>
      <c r="AA134" s="111"/>
      <c r="AB134" s="111"/>
      <c r="AC134" s="111"/>
      <c r="AD134" s="112"/>
      <c r="AE134" s="112"/>
    </row>
    <row r="135" s="76" customFormat="1" customHeight="1" spans="1:31">
      <c r="A135" s="111"/>
      <c r="B135" s="111"/>
      <c r="C135" s="111"/>
      <c r="D135" s="128"/>
      <c r="E135" s="128"/>
      <c r="F135" s="128"/>
      <c r="G135" s="111"/>
      <c r="H135" s="154"/>
      <c r="I135" s="141"/>
      <c r="J135" s="161"/>
      <c r="K135" s="111"/>
      <c r="L135" s="83"/>
      <c r="M135" s="159">
        <f>IF(T135="","",COUNTIFS($F$2:F135,F135))</f>
        <v>0</v>
      </c>
      <c r="N135" s="160">
        <f>IF(T135="","",SUMIFS(实收!E:E,实收!S:S,T135))</f>
        <v>0</v>
      </c>
      <c r="O135" s="160">
        <f t="shared" si="10"/>
        <v>0</v>
      </c>
      <c r="P135" s="160" t="str">
        <f>IF(D135="","",SUMIFS(#REF!,#REF!,U135))</f>
        <v/>
      </c>
      <c r="Q135" s="160" t="str">
        <f t="shared" si="11"/>
        <v/>
      </c>
      <c r="R135" s="109" t="str">
        <f>IF($C135="","",_xlfn.XLOOKUP($C135,设置!$M:$M,设置!N:N,""))</f>
        <v/>
      </c>
      <c r="S135" s="109" t="str">
        <f>IF($C135="","",_xlfn.XLOOKUP($C135,设置!$M:$M,设置!O:O,""))</f>
        <v/>
      </c>
      <c r="T135" s="109" t="s">
        <v>1575</v>
      </c>
      <c r="U135" s="109" t="str">
        <f t="shared" si="12"/>
        <v/>
      </c>
      <c r="V135" s="109" t="str">
        <f t="shared" si="13"/>
        <v/>
      </c>
      <c r="W135" s="109" t="str">
        <f>IF(V135="","",_xlfn.XLOOKUP(V135,立项!W:W,立项!N:N))</f>
        <v/>
      </c>
      <c r="X135" s="109" t="str">
        <f>IF(V135="","",_xlfn.XLOOKUP(V135,立项!W:W,立项!P:P))</f>
        <v/>
      </c>
      <c r="Y135" s="109" t="str">
        <f t="shared" si="14"/>
        <v/>
      </c>
      <c r="Z135" s="136"/>
      <c r="AA135" s="111"/>
      <c r="AB135" s="111"/>
      <c r="AC135" s="111"/>
      <c r="AD135" s="112"/>
      <c r="AE135" s="112"/>
    </row>
    <row r="136" s="76" customFormat="1" customHeight="1" spans="1:31">
      <c r="A136" s="111"/>
      <c r="B136" s="111"/>
      <c r="C136" s="111"/>
      <c r="D136" s="128"/>
      <c r="E136" s="128"/>
      <c r="F136" s="128"/>
      <c r="G136" s="155"/>
      <c r="H136" s="154"/>
      <c r="I136" s="141"/>
      <c r="J136" s="161"/>
      <c r="K136" s="111"/>
      <c r="L136" s="83"/>
      <c r="M136" s="159">
        <f>IF(T136="","",COUNTIFS($F$2:F136,F136))</f>
        <v>0</v>
      </c>
      <c r="N136" s="160">
        <f>IF(T136="","",SUMIFS(实收!E:E,实收!S:S,T136))</f>
        <v>0</v>
      </c>
      <c r="O136" s="160">
        <f t="shared" si="10"/>
        <v>0</v>
      </c>
      <c r="P136" s="160" t="str">
        <f>IF(D136="","",SUMIFS(#REF!,#REF!,U136))</f>
        <v/>
      </c>
      <c r="Q136" s="160" t="str">
        <f t="shared" si="11"/>
        <v/>
      </c>
      <c r="R136" s="109" t="str">
        <f>IF($C136="","",_xlfn.XLOOKUP($C136,设置!$M:$M,设置!N:N,""))</f>
        <v/>
      </c>
      <c r="S136" s="109" t="str">
        <f>IF($C136="","",_xlfn.XLOOKUP($C136,设置!$M:$M,设置!O:O,""))</f>
        <v/>
      </c>
      <c r="T136" s="109" t="s">
        <v>1576</v>
      </c>
      <c r="U136" s="109" t="str">
        <f t="shared" si="12"/>
        <v/>
      </c>
      <c r="V136" s="109" t="str">
        <f t="shared" si="13"/>
        <v/>
      </c>
      <c r="W136" s="109" t="str">
        <f>IF(V136="","",_xlfn.XLOOKUP(V136,立项!W:W,立项!N:N))</f>
        <v/>
      </c>
      <c r="X136" s="109" t="str">
        <f>IF(V136="","",_xlfn.XLOOKUP(V136,立项!W:W,立项!P:P))</f>
        <v/>
      </c>
      <c r="Y136" s="109" t="str">
        <f t="shared" si="14"/>
        <v/>
      </c>
      <c r="Z136" s="136"/>
      <c r="AA136" s="111"/>
      <c r="AB136" s="111"/>
      <c r="AC136" s="111"/>
      <c r="AD136" s="112"/>
      <c r="AE136" s="112"/>
    </row>
    <row r="137" s="76" customFormat="1" customHeight="1" spans="1:31">
      <c r="A137" s="111"/>
      <c r="B137" s="111"/>
      <c r="C137" s="111"/>
      <c r="D137" s="128"/>
      <c r="E137" s="128"/>
      <c r="F137" s="128"/>
      <c r="G137" s="111"/>
      <c r="H137" s="154"/>
      <c r="I137" s="141"/>
      <c r="J137" s="161"/>
      <c r="K137" s="111"/>
      <c r="L137" s="83"/>
      <c r="M137" s="159">
        <f>IF(T137="","",COUNTIFS($F$2:F137,F137))</f>
        <v>0</v>
      </c>
      <c r="N137" s="160">
        <f>IF(T137="","",SUMIFS(实收!E:E,实收!S:S,T137))</f>
        <v>0</v>
      </c>
      <c r="O137" s="160">
        <f t="shared" si="10"/>
        <v>0</v>
      </c>
      <c r="P137" s="160" t="str">
        <f>IF(D137="","",SUMIFS(#REF!,#REF!,U137))</f>
        <v/>
      </c>
      <c r="Q137" s="160" t="str">
        <f t="shared" si="11"/>
        <v/>
      </c>
      <c r="R137" s="109" t="str">
        <f>IF($C137="","",_xlfn.XLOOKUP($C137,设置!$M:$M,设置!N:N,""))</f>
        <v/>
      </c>
      <c r="S137" s="109" t="str">
        <f>IF($C137="","",_xlfn.XLOOKUP($C137,设置!$M:$M,设置!O:O,""))</f>
        <v/>
      </c>
      <c r="T137" s="109" t="s">
        <v>1577</v>
      </c>
      <c r="U137" s="109" t="str">
        <f t="shared" si="12"/>
        <v/>
      </c>
      <c r="V137" s="109" t="str">
        <f t="shared" si="13"/>
        <v/>
      </c>
      <c r="W137" s="109" t="str">
        <f>IF(V137="","",_xlfn.XLOOKUP(V137,立项!W:W,立项!N:N))</f>
        <v/>
      </c>
      <c r="X137" s="109" t="str">
        <f>IF(V137="","",_xlfn.XLOOKUP(V137,立项!W:W,立项!P:P))</f>
        <v/>
      </c>
      <c r="Y137" s="109" t="str">
        <f t="shared" si="14"/>
        <v/>
      </c>
      <c r="Z137" s="136"/>
      <c r="AA137" s="111"/>
      <c r="AB137" s="111"/>
      <c r="AC137" s="111"/>
      <c r="AD137" s="112"/>
      <c r="AE137" s="112"/>
    </row>
    <row r="138" s="76" customFormat="1" customHeight="1" spans="1:31">
      <c r="A138" s="111"/>
      <c r="B138" s="111"/>
      <c r="C138" s="111"/>
      <c r="D138" s="128"/>
      <c r="E138" s="128"/>
      <c r="F138" s="128"/>
      <c r="G138" s="111"/>
      <c r="H138" s="154"/>
      <c r="I138" s="141"/>
      <c r="J138" s="161"/>
      <c r="K138" s="111"/>
      <c r="L138" s="83"/>
      <c r="M138" s="159">
        <f>IF(T138="","",COUNTIFS($F$2:F138,F138))</f>
        <v>0</v>
      </c>
      <c r="N138" s="160">
        <f>IF(T138="","",SUMIFS(实收!E:E,实收!S:S,T138))</f>
        <v>0</v>
      </c>
      <c r="O138" s="160">
        <f t="shared" si="10"/>
        <v>0</v>
      </c>
      <c r="P138" s="160" t="str">
        <f>IF(D138="","",SUMIFS(#REF!,#REF!,U138))</f>
        <v/>
      </c>
      <c r="Q138" s="160" t="str">
        <f t="shared" si="11"/>
        <v/>
      </c>
      <c r="R138" s="109" t="str">
        <f>IF($C138="","",_xlfn.XLOOKUP($C138,设置!$M:$M,设置!N:N,""))</f>
        <v/>
      </c>
      <c r="S138" s="109" t="str">
        <f>IF($C138="","",_xlfn.XLOOKUP($C138,设置!$M:$M,设置!O:O,""))</f>
        <v/>
      </c>
      <c r="T138" s="109" t="s">
        <v>1578</v>
      </c>
      <c r="U138" s="109" t="str">
        <f t="shared" si="12"/>
        <v/>
      </c>
      <c r="V138" s="109" t="str">
        <f t="shared" si="13"/>
        <v/>
      </c>
      <c r="W138" s="109" t="str">
        <f>IF(V138="","",_xlfn.XLOOKUP(V138,立项!W:W,立项!N:N))</f>
        <v/>
      </c>
      <c r="X138" s="109" t="str">
        <f>IF(V138="","",_xlfn.XLOOKUP(V138,立项!W:W,立项!P:P))</f>
        <v/>
      </c>
      <c r="Y138" s="109" t="str">
        <f t="shared" si="14"/>
        <v/>
      </c>
      <c r="Z138" s="136"/>
      <c r="AA138" s="111"/>
      <c r="AB138" s="111"/>
      <c r="AC138" s="111"/>
      <c r="AD138" s="112"/>
      <c r="AE138" s="112"/>
    </row>
    <row r="139" s="76" customFormat="1" customHeight="1" spans="1:31">
      <c r="A139" s="111"/>
      <c r="B139" s="111"/>
      <c r="C139" s="111"/>
      <c r="D139" s="128"/>
      <c r="E139" s="128"/>
      <c r="F139" s="128"/>
      <c r="G139" s="91"/>
      <c r="H139" s="153"/>
      <c r="I139" s="141"/>
      <c r="J139" s="161"/>
      <c r="K139" s="111"/>
      <c r="L139" s="83"/>
      <c r="M139" s="159">
        <f>IF(T139="","",COUNTIFS($F$2:F139,F139))</f>
        <v>0</v>
      </c>
      <c r="N139" s="160">
        <f>IF(T139="","",SUMIFS(实收!E:E,实收!S:S,T139))</f>
        <v>0</v>
      </c>
      <c r="O139" s="160">
        <f t="shared" si="10"/>
        <v>0</v>
      </c>
      <c r="P139" s="160" t="str">
        <f>IF(D139="","",SUMIFS(#REF!,#REF!,U139))</f>
        <v/>
      </c>
      <c r="Q139" s="160" t="str">
        <f t="shared" si="11"/>
        <v/>
      </c>
      <c r="R139" s="109" t="str">
        <f>IF($C139="","",_xlfn.XLOOKUP($C139,设置!$M:$M,设置!N:N,""))</f>
        <v/>
      </c>
      <c r="S139" s="109" t="str">
        <f>IF($C139="","",_xlfn.XLOOKUP($C139,设置!$M:$M,设置!O:O,""))</f>
        <v/>
      </c>
      <c r="T139" s="109" t="s">
        <v>1579</v>
      </c>
      <c r="U139" s="109" t="str">
        <f t="shared" si="12"/>
        <v/>
      </c>
      <c r="V139" s="109" t="str">
        <f t="shared" si="13"/>
        <v/>
      </c>
      <c r="W139" s="109" t="str">
        <f>IF(V139="","",_xlfn.XLOOKUP(V139,立项!W:W,立项!N:N))</f>
        <v/>
      </c>
      <c r="X139" s="109" t="str">
        <f>IF(V139="","",_xlfn.XLOOKUP(V139,立项!W:W,立项!P:P))</f>
        <v/>
      </c>
      <c r="Y139" s="109" t="str">
        <f t="shared" si="14"/>
        <v/>
      </c>
      <c r="Z139" s="136"/>
      <c r="AA139" s="111"/>
      <c r="AB139" s="111"/>
      <c r="AC139" s="111"/>
      <c r="AD139" s="112"/>
      <c r="AE139" s="112"/>
    </row>
    <row r="140" s="76" customFormat="1" customHeight="1" spans="1:31">
      <c r="A140" s="111"/>
      <c r="B140" s="111"/>
      <c r="C140" s="111"/>
      <c r="D140" s="128"/>
      <c r="E140" s="128"/>
      <c r="F140" s="128"/>
      <c r="G140" s="91"/>
      <c r="H140" s="153"/>
      <c r="I140" s="141"/>
      <c r="J140" s="161"/>
      <c r="K140" s="111"/>
      <c r="L140" s="83"/>
      <c r="M140" s="159">
        <f>IF(T140="","",COUNTIFS($F$2:F140,F140))</f>
        <v>0</v>
      </c>
      <c r="N140" s="160">
        <f>IF(T140="","",SUMIFS(实收!E:E,实收!S:S,T140))</f>
        <v>0</v>
      </c>
      <c r="O140" s="160">
        <f t="shared" si="10"/>
        <v>0</v>
      </c>
      <c r="P140" s="160" t="str">
        <f>IF(D140="","",SUMIFS(#REF!,#REF!,U140))</f>
        <v/>
      </c>
      <c r="Q140" s="160" t="str">
        <f t="shared" si="11"/>
        <v/>
      </c>
      <c r="R140" s="109" t="str">
        <f>IF($C140="","",_xlfn.XLOOKUP($C140,设置!$M:$M,设置!N:N,""))</f>
        <v/>
      </c>
      <c r="S140" s="109" t="str">
        <f>IF($C140="","",_xlfn.XLOOKUP($C140,设置!$M:$M,设置!O:O,""))</f>
        <v/>
      </c>
      <c r="T140" s="109" t="s">
        <v>1580</v>
      </c>
      <c r="U140" s="109" t="str">
        <f t="shared" si="12"/>
        <v/>
      </c>
      <c r="V140" s="109" t="str">
        <f t="shared" si="13"/>
        <v/>
      </c>
      <c r="W140" s="109" t="str">
        <f>IF(V140="","",_xlfn.XLOOKUP(V140,立项!W:W,立项!N:N))</f>
        <v/>
      </c>
      <c r="X140" s="109" t="str">
        <f>IF(V140="","",_xlfn.XLOOKUP(V140,立项!W:W,立项!P:P))</f>
        <v/>
      </c>
      <c r="Y140" s="109" t="str">
        <f t="shared" si="14"/>
        <v/>
      </c>
      <c r="Z140" s="136"/>
      <c r="AA140" s="111"/>
      <c r="AB140" s="111"/>
      <c r="AC140" s="111"/>
      <c r="AD140" s="112"/>
      <c r="AE140" s="112"/>
    </row>
    <row r="141" s="76" customFormat="1" customHeight="1" spans="1:31">
      <c r="A141" s="111"/>
      <c r="B141" s="111"/>
      <c r="C141" s="111"/>
      <c r="D141" s="128"/>
      <c r="E141" s="128"/>
      <c r="F141" s="128"/>
      <c r="G141" s="152"/>
      <c r="H141" s="153"/>
      <c r="I141" s="141"/>
      <c r="J141" s="161"/>
      <c r="K141" s="111"/>
      <c r="L141" s="83"/>
      <c r="M141" s="159">
        <f>IF(T141="","",COUNTIFS($F$2:F141,F141))</f>
        <v>0</v>
      </c>
      <c r="N141" s="160">
        <f>IF(T141="","",SUMIFS(实收!E:E,实收!S:S,T141))</f>
        <v>0</v>
      </c>
      <c r="O141" s="160">
        <f t="shared" si="10"/>
        <v>0</v>
      </c>
      <c r="P141" s="160" t="str">
        <f>IF(D141="","",SUMIFS(#REF!,#REF!,U141))</f>
        <v/>
      </c>
      <c r="Q141" s="160" t="str">
        <f t="shared" si="11"/>
        <v/>
      </c>
      <c r="R141" s="109" t="str">
        <f>IF($C141="","",_xlfn.XLOOKUP($C141,设置!$M:$M,设置!N:N,""))</f>
        <v/>
      </c>
      <c r="S141" s="109" t="str">
        <f>IF($C141="","",_xlfn.XLOOKUP($C141,设置!$M:$M,设置!O:O,""))</f>
        <v/>
      </c>
      <c r="T141" s="109" t="s">
        <v>1581</v>
      </c>
      <c r="U141" s="109" t="str">
        <f t="shared" si="12"/>
        <v/>
      </c>
      <c r="V141" s="109" t="str">
        <f t="shared" si="13"/>
        <v/>
      </c>
      <c r="W141" s="109" t="str">
        <f>IF(V141="","",_xlfn.XLOOKUP(V141,立项!W:W,立项!N:N))</f>
        <v/>
      </c>
      <c r="X141" s="109" t="str">
        <f>IF(V141="","",_xlfn.XLOOKUP(V141,立项!W:W,立项!P:P))</f>
        <v/>
      </c>
      <c r="Y141" s="109" t="str">
        <f t="shared" si="14"/>
        <v/>
      </c>
      <c r="Z141" s="136"/>
      <c r="AA141" s="111"/>
      <c r="AB141" s="111"/>
      <c r="AC141" s="111"/>
      <c r="AD141" s="112"/>
      <c r="AE141" s="112"/>
    </row>
    <row r="142" s="76" customFormat="1" customHeight="1" spans="1:31">
      <c r="A142" s="111"/>
      <c r="B142" s="111"/>
      <c r="C142" s="111"/>
      <c r="D142" s="128"/>
      <c r="E142" s="128"/>
      <c r="F142" s="128"/>
      <c r="G142" s="152"/>
      <c r="H142" s="153"/>
      <c r="I142" s="141"/>
      <c r="J142" s="161"/>
      <c r="K142" s="111"/>
      <c r="L142" s="83"/>
      <c r="M142" s="159">
        <f>IF(T142="","",COUNTIFS($F$2:F142,F142))</f>
        <v>0</v>
      </c>
      <c r="N142" s="160">
        <f>IF(T142="","",SUMIFS(实收!E:E,实收!S:S,T142))</f>
        <v>0</v>
      </c>
      <c r="O142" s="160">
        <f t="shared" si="10"/>
        <v>0</v>
      </c>
      <c r="P142" s="160" t="str">
        <f>IF(D142="","",SUMIFS(#REF!,#REF!,U142))</f>
        <v/>
      </c>
      <c r="Q142" s="160" t="str">
        <f t="shared" si="11"/>
        <v/>
      </c>
      <c r="R142" s="109" t="str">
        <f>IF($C142="","",_xlfn.XLOOKUP($C142,设置!$M:$M,设置!N:N,""))</f>
        <v/>
      </c>
      <c r="S142" s="109" t="str">
        <f>IF($C142="","",_xlfn.XLOOKUP($C142,设置!$M:$M,设置!O:O,""))</f>
        <v/>
      </c>
      <c r="T142" s="109" t="s">
        <v>1582</v>
      </c>
      <c r="U142" s="109" t="str">
        <f t="shared" si="12"/>
        <v/>
      </c>
      <c r="V142" s="109" t="str">
        <f t="shared" si="13"/>
        <v/>
      </c>
      <c r="W142" s="109" t="str">
        <f>IF(V142="","",_xlfn.XLOOKUP(V142,立项!W:W,立项!N:N))</f>
        <v/>
      </c>
      <c r="X142" s="109" t="str">
        <f>IF(V142="","",_xlfn.XLOOKUP(V142,立项!W:W,立项!P:P))</f>
        <v/>
      </c>
      <c r="Y142" s="109" t="str">
        <f t="shared" si="14"/>
        <v/>
      </c>
      <c r="Z142" s="136"/>
      <c r="AA142" s="111"/>
      <c r="AB142" s="111"/>
      <c r="AC142" s="111"/>
      <c r="AD142" s="112"/>
      <c r="AE142" s="112"/>
    </row>
    <row r="143" s="76" customFormat="1" customHeight="1" spans="1:31">
      <c r="A143" s="111"/>
      <c r="B143" s="111"/>
      <c r="C143" s="111"/>
      <c r="D143" s="128"/>
      <c r="E143" s="128"/>
      <c r="F143" s="128"/>
      <c r="G143" s="152"/>
      <c r="H143" s="153"/>
      <c r="I143" s="141"/>
      <c r="J143" s="161"/>
      <c r="K143" s="111"/>
      <c r="L143" s="83"/>
      <c r="M143" s="159">
        <f>IF(T143="","",COUNTIFS($F$2:F143,F143))</f>
        <v>0</v>
      </c>
      <c r="N143" s="160">
        <f>IF(T143="","",SUMIFS(实收!E:E,实收!S:S,T143))</f>
        <v>0</v>
      </c>
      <c r="O143" s="160">
        <f t="shared" si="10"/>
        <v>0</v>
      </c>
      <c r="P143" s="160" t="str">
        <f>IF(D143="","",SUMIFS(#REF!,#REF!,U143))</f>
        <v/>
      </c>
      <c r="Q143" s="160" t="str">
        <f t="shared" si="11"/>
        <v/>
      </c>
      <c r="R143" s="109" t="str">
        <f>IF($C143="","",_xlfn.XLOOKUP($C143,设置!$M:$M,设置!N:N,""))</f>
        <v/>
      </c>
      <c r="S143" s="109" t="str">
        <f>IF($C143="","",_xlfn.XLOOKUP($C143,设置!$M:$M,设置!O:O,""))</f>
        <v/>
      </c>
      <c r="T143" s="109" t="s">
        <v>1583</v>
      </c>
      <c r="U143" s="109" t="str">
        <f t="shared" si="12"/>
        <v/>
      </c>
      <c r="V143" s="109" t="str">
        <f t="shared" si="13"/>
        <v/>
      </c>
      <c r="W143" s="109" t="str">
        <f>IF(V143="","",_xlfn.XLOOKUP(V143,立项!W:W,立项!N:N))</f>
        <v/>
      </c>
      <c r="X143" s="109" t="str">
        <f>IF(V143="","",_xlfn.XLOOKUP(V143,立项!W:W,立项!P:P))</f>
        <v/>
      </c>
      <c r="Y143" s="109" t="str">
        <f t="shared" si="14"/>
        <v/>
      </c>
      <c r="Z143" s="136"/>
      <c r="AA143" s="111"/>
      <c r="AB143" s="111"/>
      <c r="AC143" s="111"/>
      <c r="AD143" s="112"/>
      <c r="AE143" s="112"/>
    </row>
    <row r="144" s="76" customFormat="1" customHeight="1" spans="1:31">
      <c r="A144" s="111"/>
      <c r="B144" s="111"/>
      <c r="C144" s="111"/>
      <c r="D144" s="128"/>
      <c r="E144" s="128"/>
      <c r="F144" s="128"/>
      <c r="G144" s="152"/>
      <c r="H144" s="153"/>
      <c r="I144" s="141"/>
      <c r="J144" s="161"/>
      <c r="K144" s="111"/>
      <c r="L144" s="83"/>
      <c r="M144" s="159">
        <f>IF(T144="","",COUNTIFS($F$2:F144,F144))</f>
        <v>0</v>
      </c>
      <c r="N144" s="160">
        <f>IF(T144="","",SUMIFS(实收!E:E,实收!S:S,T144))</f>
        <v>0</v>
      </c>
      <c r="O144" s="160">
        <f t="shared" si="10"/>
        <v>0</v>
      </c>
      <c r="P144" s="160" t="str">
        <f>IF(D144="","",SUMIFS(#REF!,#REF!,U144))</f>
        <v/>
      </c>
      <c r="Q144" s="160" t="str">
        <f t="shared" si="11"/>
        <v/>
      </c>
      <c r="R144" s="109" t="str">
        <f>IF($C144="","",_xlfn.XLOOKUP($C144,设置!$M:$M,设置!N:N,""))</f>
        <v/>
      </c>
      <c r="S144" s="109" t="str">
        <f>IF($C144="","",_xlfn.XLOOKUP($C144,设置!$M:$M,设置!O:O,""))</f>
        <v/>
      </c>
      <c r="T144" s="109" t="s">
        <v>1584</v>
      </c>
      <c r="U144" s="109" t="str">
        <f t="shared" si="12"/>
        <v/>
      </c>
      <c r="V144" s="109" t="str">
        <f t="shared" si="13"/>
        <v/>
      </c>
      <c r="W144" s="109" t="str">
        <f>IF(V144="","",_xlfn.XLOOKUP(V144,立项!W:W,立项!N:N))</f>
        <v/>
      </c>
      <c r="X144" s="109" t="str">
        <f>IF(V144="","",_xlfn.XLOOKUP(V144,立项!W:W,立项!P:P))</f>
        <v/>
      </c>
      <c r="Y144" s="109" t="str">
        <f t="shared" si="14"/>
        <v/>
      </c>
      <c r="Z144" s="136"/>
      <c r="AA144" s="111"/>
      <c r="AB144" s="111"/>
      <c r="AC144" s="111"/>
      <c r="AD144" s="112"/>
      <c r="AE144" s="112"/>
    </row>
    <row r="145" s="76" customFormat="1" customHeight="1" spans="1:31">
      <c r="A145" s="111"/>
      <c r="B145" s="111"/>
      <c r="C145" s="111"/>
      <c r="D145" s="128"/>
      <c r="E145" s="128"/>
      <c r="F145" s="128"/>
      <c r="G145" s="152"/>
      <c r="H145" s="153"/>
      <c r="I145" s="141"/>
      <c r="J145" s="161"/>
      <c r="K145" s="111"/>
      <c r="L145" s="83"/>
      <c r="M145" s="159">
        <f>IF(T145="","",COUNTIFS($F$2:F145,F145))</f>
        <v>0</v>
      </c>
      <c r="N145" s="160">
        <f>IF(T145="","",SUMIFS(实收!E:E,实收!S:S,T145))</f>
        <v>0</v>
      </c>
      <c r="O145" s="160">
        <f t="shared" si="10"/>
        <v>0</v>
      </c>
      <c r="P145" s="160" t="str">
        <f>IF(D145="","",SUMIFS(#REF!,#REF!,U145))</f>
        <v/>
      </c>
      <c r="Q145" s="160" t="str">
        <f t="shared" si="11"/>
        <v/>
      </c>
      <c r="R145" s="109" t="str">
        <f>IF($C145="","",_xlfn.XLOOKUP($C145,设置!$M:$M,设置!N:N,""))</f>
        <v/>
      </c>
      <c r="S145" s="109" t="str">
        <f>IF($C145="","",_xlfn.XLOOKUP($C145,设置!$M:$M,设置!O:O,""))</f>
        <v/>
      </c>
      <c r="T145" s="109" t="s">
        <v>1585</v>
      </c>
      <c r="U145" s="109" t="str">
        <f t="shared" si="12"/>
        <v/>
      </c>
      <c r="V145" s="109" t="str">
        <f t="shared" si="13"/>
        <v/>
      </c>
      <c r="W145" s="109" t="str">
        <f>IF(V145="","",_xlfn.XLOOKUP(V145,立项!W:W,立项!N:N))</f>
        <v/>
      </c>
      <c r="X145" s="109" t="str">
        <f>IF(V145="","",_xlfn.XLOOKUP(V145,立项!W:W,立项!P:P))</f>
        <v/>
      </c>
      <c r="Y145" s="109" t="str">
        <f t="shared" si="14"/>
        <v/>
      </c>
      <c r="Z145" s="136"/>
      <c r="AA145" s="111"/>
      <c r="AB145" s="111"/>
      <c r="AC145" s="111"/>
      <c r="AD145" s="112"/>
      <c r="AE145" s="112"/>
    </row>
    <row r="146" s="76" customFormat="1" customHeight="1" spans="1:31">
      <c r="A146" s="111"/>
      <c r="B146" s="111"/>
      <c r="C146" s="111"/>
      <c r="D146" s="128"/>
      <c r="E146" s="128"/>
      <c r="F146" s="128"/>
      <c r="G146" s="152"/>
      <c r="H146" s="153"/>
      <c r="I146" s="141"/>
      <c r="J146" s="161"/>
      <c r="K146" s="111"/>
      <c r="L146" s="83"/>
      <c r="M146" s="159">
        <f>IF(T146="","",COUNTIFS($F$2:F146,F146))</f>
        <v>0</v>
      </c>
      <c r="N146" s="160">
        <f>IF(T146="","",SUMIFS(实收!E:E,实收!S:S,T146))</f>
        <v>0</v>
      </c>
      <c r="O146" s="160">
        <f t="shared" si="10"/>
        <v>0</v>
      </c>
      <c r="P146" s="160" t="str">
        <f>IF(D146="","",SUMIFS(#REF!,#REF!,U146))</f>
        <v/>
      </c>
      <c r="Q146" s="160" t="str">
        <f t="shared" si="11"/>
        <v/>
      </c>
      <c r="R146" s="109" t="str">
        <f>IF($C146="","",_xlfn.XLOOKUP($C146,设置!$M:$M,设置!N:N,""))</f>
        <v/>
      </c>
      <c r="S146" s="109" t="str">
        <f>IF($C146="","",_xlfn.XLOOKUP($C146,设置!$M:$M,设置!O:O,""))</f>
        <v/>
      </c>
      <c r="T146" s="109" t="s">
        <v>1586</v>
      </c>
      <c r="U146" s="109" t="str">
        <f t="shared" si="12"/>
        <v/>
      </c>
      <c r="V146" s="109" t="str">
        <f t="shared" si="13"/>
        <v/>
      </c>
      <c r="W146" s="109" t="str">
        <f>IF(V146="","",_xlfn.XLOOKUP(V146,立项!W:W,立项!N:N))</f>
        <v/>
      </c>
      <c r="X146" s="109" t="str">
        <f>IF(V146="","",_xlfn.XLOOKUP(V146,立项!W:W,立项!P:P))</f>
        <v/>
      </c>
      <c r="Y146" s="109" t="str">
        <f t="shared" si="14"/>
        <v/>
      </c>
      <c r="Z146" s="136"/>
      <c r="AA146" s="111"/>
      <c r="AB146" s="111"/>
      <c r="AC146" s="111"/>
      <c r="AD146" s="112"/>
      <c r="AE146" s="112"/>
    </row>
    <row r="147" s="76" customFormat="1" customHeight="1" spans="1:31">
      <c r="A147" s="111"/>
      <c r="B147" s="111"/>
      <c r="C147" s="111"/>
      <c r="D147" s="128"/>
      <c r="E147" s="128"/>
      <c r="F147" s="128"/>
      <c r="G147" s="152"/>
      <c r="H147" s="153"/>
      <c r="I147" s="141"/>
      <c r="J147" s="161"/>
      <c r="K147" s="111"/>
      <c r="L147" s="83"/>
      <c r="M147" s="159">
        <f>IF(T147="","",COUNTIFS($F$2:F147,F147))</f>
        <v>0</v>
      </c>
      <c r="N147" s="160">
        <f>IF(T147="","",SUMIFS(实收!E:E,实收!S:S,T147))</f>
        <v>0</v>
      </c>
      <c r="O147" s="160">
        <f t="shared" si="10"/>
        <v>0</v>
      </c>
      <c r="P147" s="160" t="str">
        <f>IF(D147="","",SUMIFS(#REF!,#REF!,U147))</f>
        <v/>
      </c>
      <c r="Q147" s="160" t="str">
        <f t="shared" si="11"/>
        <v/>
      </c>
      <c r="R147" s="109" t="str">
        <f>IF($C147="","",_xlfn.XLOOKUP($C147,设置!$M:$M,设置!N:N,""))</f>
        <v/>
      </c>
      <c r="S147" s="109" t="str">
        <f>IF($C147="","",_xlfn.XLOOKUP($C147,设置!$M:$M,设置!O:O,""))</f>
        <v/>
      </c>
      <c r="T147" s="109" t="s">
        <v>1587</v>
      </c>
      <c r="U147" s="109" t="str">
        <f t="shared" si="12"/>
        <v/>
      </c>
      <c r="V147" s="109" t="str">
        <f t="shared" si="13"/>
        <v/>
      </c>
      <c r="W147" s="109" t="str">
        <f>IF(V147="","",_xlfn.XLOOKUP(V147,立项!W:W,立项!N:N))</f>
        <v/>
      </c>
      <c r="X147" s="109" t="str">
        <f>IF(V147="","",_xlfn.XLOOKUP(V147,立项!W:W,立项!P:P))</f>
        <v/>
      </c>
      <c r="Y147" s="109" t="str">
        <f t="shared" si="14"/>
        <v/>
      </c>
      <c r="Z147" s="136"/>
      <c r="AA147" s="111"/>
      <c r="AB147" s="111"/>
      <c r="AC147" s="111"/>
      <c r="AD147" s="112"/>
      <c r="AE147" s="112"/>
    </row>
    <row r="148" s="76" customFormat="1" customHeight="1" spans="1:31">
      <c r="A148" s="111"/>
      <c r="B148" s="111"/>
      <c r="C148" s="111"/>
      <c r="D148" s="128"/>
      <c r="E148" s="128"/>
      <c r="F148" s="128"/>
      <c r="G148" s="152"/>
      <c r="H148" s="153"/>
      <c r="I148" s="141"/>
      <c r="J148" s="161"/>
      <c r="K148" s="111"/>
      <c r="L148" s="83"/>
      <c r="M148" s="159">
        <f>IF(T148="","",COUNTIFS($F$2:F148,F148))</f>
        <v>0</v>
      </c>
      <c r="N148" s="160">
        <f>IF(T148="","",SUMIFS(实收!E:E,实收!S:S,T148))</f>
        <v>0</v>
      </c>
      <c r="O148" s="160">
        <f t="shared" si="10"/>
        <v>0</v>
      </c>
      <c r="P148" s="160" t="str">
        <f>IF(D148="","",SUMIFS(#REF!,#REF!,U148))</f>
        <v/>
      </c>
      <c r="Q148" s="160" t="str">
        <f t="shared" si="11"/>
        <v/>
      </c>
      <c r="R148" s="109" t="str">
        <f>IF($C148="","",_xlfn.XLOOKUP($C148,设置!$M:$M,设置!N:N,""))</f>
        <v/>
      </c>
      <c r="S148" s="109" t="str">
        <f>IF($C148="","",_xlfn.XLOOKUP($C148,设置!$M:$M,设置!O:O,""))</f>
        <v/>
      </c>
      <c r="T148" s="109" t="s">
        <v>1588</v>
      </c>
      <c r="U148" s="109" t="str">
        <f t="shared" si="12"/>
        <v/>
      </c>
      <c r="V148" s="109" t="str">
        <f t="shared" si="13"/>
        <v/>
      </c>
      <c r="W148" s="109" t="str">
        <f>IF(V148="","",_xlfn.XLOOKUP(V148,立项!W:W,立项!N:N))</f>
        <v/>
      </c>
      <c r="X148" s="109" t="str">
        <f>IF(V148="","",_xlfn.XLOOKUP(V148,立项!W:W,立项!P:P))</f>
        <v/>
      </c>
      <c r="Y148" s="109" t="str">
        <f t="shared" si="14"/>
        <v/>
      </c>
      <c r="Z148" s="136"/>
      <c r="AA148" s="111"/>
      <c r="AB148" s="111"/>
      <c r="AC148" s="111"/>
      <c r="AD148" s="112"/>
      <c r="AE148" s="112"/>
    </row>
    <row r="149" s="76" customFormat="1" customHeight="1" spans="1:31">
      <c r="A149" s="111"/>
      <c r="B149" s="111"/>
      <c r="C149" s="111"/>
      <c r="D149" s="128"/>
      <c r="E149" s="128"/>
      <c r="F149" s="128"/>
      <c r="G149" s="152"/>
      <c r="H149" s="153"/>
      <c r="I149" s="141"/>
      <c r="J149" s="161"/>
      <c r="K149" s="111"/>
      <c r="L149" s="83"/>
      <c r="M149" s="159">
        <f>IF(T149="","",COUNTIFS($F$2:F149,F149))</f>
        <v>0</v>
      </c>
      <c r="N149" s="160">
        <f>IF(T149="","",SUMIFS(实收!E:E,实收!S:S,T149))</f>
        <v>0</v>
      </c>
      <c r="O149" s="160">
        <f t="shared" si="10"/>
        <v>0</v>
      </c>
      <c r="P149" s="160" t="str">
        <f>IF(D149="","",SUMIFS(#REF!,#REF!,U149))</f>
        <v/>
      </c>
      <c r="Q149" s="160" t="str">
        <f t="shared" si="11"/>
        <v/>
      </c>
      <c r="R149" s="109" t="str">
        <f>IF($C149="","",_xlfn.XLOOKUP($C149,设置!$M:$M,设置!N:N,""))</f>
        <v/>
      </c>
      <c r="S149" s="109" t="str">
        <f>IF($C149="","",_xlfn.XLOOKUP($C149,设置!$M:$M,设置!O:O,""))</f>
        <v/>
      </c>
      <c r="T149" s="109" t="s">
        <v>1589</v>
      </c>
      <c r="U149" s="109" t="str">
        <f t="shared" si="12"/>
        <v/>
      </c>
      <c r="V149" s="109" t="str">
        <f t="shared" si="13"/>
        <v/>
      </c>
      <c r="W149" s="109" t="str">
        <f>IF(V149="","",_xlfn.XLOOKUP(V149,立项!W:W,立项!N:N))</f>
        <v/>
      </c>
      <c r="X149" s="109" t="str">
        <f>IF(V149="","",_xlfn.XLOOKUP(V149,立项!W:W,立项!P:P))</f>
        <v/>
      </c>
      <c r="Y149" s="109" t="str">
        <f t="shared" si="14"/>
        <v/>
      </c>
      <c r="Z149" s="136"/>
      <c r="AA149" s="111"/>
      <c r="AB149" s="111"/>
      <c r="AC149" s="111"/>
      <c r="AD149" s="112"/>
      <c r="AE149" s="112"/>
    </row>
    <row r="150" s="76" customFormat="1" customHeight="1" spans="1:31">
      <c r="A150" s="111"/>
      <c r="B150" s="111"/>
      <c r="C150" s="111"/>
      <c r="D150" s="128"/>
      <c r="E150" s="128"/>
      <c r="F150" s="128"/>
      <c r="G150" s="152"/>
      <c r="H150" s="153"/>
      <c r="I150" s="141"/>
      <c r="J150" s="161"/>
      <c r="K150" s="111"/>
      <c r="L150" s="83"/>
      <c r="M150" s="159">
        <f>IF(T150="","",COUNTIFS($F$2:F150,F150))</f>
        <v>0</v>
      </c>
      <c r="N150" s="160">
        <f>IF(T150="","",SUMIFS(实收!E:E,实收!S:S,T150))</f>
        <v>0</v>
      </c>
      <c r="O150" s="160">
        <f t="shared" si="10"/>
        <v>0</v>
      </c>
      <c r="P150" s="160" t="str">
        <f>IF(D150="","",SUMIFS(#REF!,#REF!,U150))</f>
        <v/>
      </c>
      <c r="Q150" s="160" t="str">
        <f t="shared" si="11"/>
        <v/>
      </c>
      <c r="R150" s="109" t="str">
        <f>IF($C150="","",_xlfn.XLOOKUP($C150,设置!$M:$M,设置!N:N,""))</f>
        <v/>
      </c>
      <c r="S150" s="109" t="str">
        <f>IF($C150="","",_xlfn.XLOOKUP($C150,设置!$M:$M,设置!O:O,""))</f>
        <v/>
      </c>
      <c r="T150" s="109" t="s">
        <v>1590</v>
      </c>
      <c r="U150" s="109" t="str">
        <f t="shared" si="12"/>
        <v/>
      </c>
      <c r="V150" s="109" t="str">
        <f t="shared" si="13"/>
        <v/>
      </c>
      <c r="W150" s="109" t="str">
        <f>IF(V150="","",_xlfn.XLOOKUP(V150,立项!W:W,立项!N:N))</f>
        <v/>
      </c>
      <c r="X150" s="109" t="str">
        <f>IF(V150="","",_xlfn.XLOOKUP(V150,立项!W:W,立项!P:P))</f>
        <v/>
      </c>
      <c r="Y150" s="109" t="str">
        <f t="shared" si="14"/>
        <v/>
      </c>
      <c r="Z150" s="136"/>
      <c r="AA150" s="111"/>
      <c r="AB150" s="111"/>
      <c r="AC150" s="111"/>
      <c r="AD150" s="112"/>
      <c r="AE150" s="112"/>
    </row>
    <row r="151" s="76" customFormat="1" customHeight="1" spans="1:31">
      <c r="A151" s="111"/>
      <c r="B151" s="111"/>
      <c r="C151" s="111"/>
      <c r="D151" s="128"/>
      <c r="E151" s="128"/>
      <c r="F151" s="128"/>
      <c r="G151" s="152"/>
      <c r="H151" s="153"/>
      <c r="I151" s="141"/>
      <c r="J151" s="161"/>
      <c r="K151" s="111"/>
      <c r="L151" s="83"/>
      <c r="M151" s="159">
        <f>IF(T151="","",COUNTIFS($F$2:F151,F151))</f>
        <v>0</v>
      </c>
      <c r="N151" s="160">
        <f>IF(T151="","",SUMIFS(实收!E:E,实收!S:S,T151))</f>
        <v>0</v>
      </c>
      <c r="O151" s="160">
        <f t="shared" si="10"/>
        <v>0</v>
      </c>
      <c r="P151" s="160" t="str">
        <f>IF(D151="","",SUMIFS(#REF!,#REF!,U151))</f>
        <v/>
      </c>
      <c r="Q151" s="160" t="str">
        <f t="shared" si="11"/>
        <v/>
      </c>
      <c r="R151" s="109" t="str">
        <f>IF($C151="","",_xlfn.XLOOKUP($C151,设置!$M:$M,设置!N:N,""))</f>
        <v/>
      </c>
      <c r="S151" s="109" t="str">
        <f>IF($C151="","",_xlfn.XLOOKUP($C151,设置!$M:$M,设置!O:O,""))</f>
        <v/>
      </c>
      <c r="T151" s="109" t="s">
        <v>1591</v>
      </c>
      <c r="U151" s="109" t="str">
        <f t="shared" si="12"/>
        <v/>
      </c>
      <c r="V151" s="109" t="str">
        <f t="shared" si="13"/>
        <v/>
      </c>
      <c r="W151" s="109" t="str">
        <f>IF(V151="","",_xlfn.XLOOKUP(V151,立项!W:W,立项!N:N))</f>
        <v/>
      </c>
      <c r="X151" s="109" t="str">
        <f>IF(V151="","",_xlfn.XLOOKUP(V151,立项!W:W,立项!P:P))</f>
        <v/>
      </c>
      <c r="Y151" s="109" t="str">
        <f t="shared" si="14"/>
        <v/>
      </c>
      <c r="Z151" s="136"/>
      <c r="AA151" s="111"/>
      <c r="AB151" s="111"/>
      <c r="AC151" s="111"/>
      <c r="AD151" s="112"/>
      <c r="AE151" s="112"/>
    </row>
    <row r="152" s="76" customFormat="1" customHeight="1" spans="1:31">
      <c r="A152" s="111"/>
      <c r="B152" s="111"/>
      <c r="C152" s="111"/>
      <c r="D152" s="128"/>
      <c r="E152" s="128"/>
      <c r="F152" s="128"/>
      <c r="G152" s="152"/>
      <c r="H152" s="153"/>
      <c r="I152" s="141"/>
      <c r="J152" s="161"/>
      <c r="K152" s="111"/>
      <c r="L152" s="83"/>
      <c r="M152" s="159">
        <f>IF(T152="","",COUNTIFS($F$2:F152,F152))</f>
        <v>0</v>
      </c>
      <c r="N152" s="160">
        <f>IF(T152="","",SUMIFS(实收!E:E,实收!S:S,T152))</f>
        <v>0</v>
      </c>
      <c r="O152" s="160">
        <f t="shared" si="10"/>
        <v>0</v>
      </c>
      <c r="P152" s="160" t="str">
        <f>IF(D152="","",SUMIFS(#REF!,#REF!,U152))</f>
        <v/>
      </c>
      <c r="Q152" s="160" t="str">
        <f t="shared" si="11"/>
        <v/>
      </c>
      <c r="R152" s="109" t="str">
        <f>IF($C152="","",_xlfn.XLOOKUP($C152,设置!$M:$M,设置!N:N,""))</f>
        <v/>
      </c>
      <c r="S152" s="109" t="str">
        <f>IF($C152="","",_xlfn.XLOOKUP($C152,设置!$M:$M,设置!O:O,""))</f>
        <v/>
      </c>
      <c r="T152" s="109" t="s">
        <v>1592</v>
      </c>
      <c r="U152" s="109" t="str">
        <f t="shared" si="12"/>
        <v/>
      </c>
      <c r="V152" s="109" t="str">
        <f t="shared" si="13"/>
        <v/>
      </c>
      <c r="W152" s="109" t="str">
        <f>IF(V152="","",_xlfn.XLOOKUP(V152,立项!W:W,立项!N:N))</f>
        <v/>
      </c>
      <c r="X152" s="109" t="str">
        <f>IF(V152="","",_xlfn.XLOOKUP(V152,立项!W:W,立项!P:P))</f>
        <v/>
      </c>
      <c r="Y152" s="109" t="str">
        <f t="shared" si="14"/>
        <v/>
      </c>
      <c r="Z152" s="136"/>
      <c r="AA152" s="111"/>
      <c r="AB152" s="111"/>
      <c r="AC152" s="111"/>
      <c r="AD152" s="112"/>
      <c r="AE152" s="112"/>
    </row>
    <row r="153" s="76" customFormat="1" customHeight="1" spans="1:31">
      <c r="A153" s="111"/>
      <c r="B153" s="111"/>
      <c r="C153" s="111"/>
      <c r="D153" s="128"/>
      <c r="E153" s="128"/>
      <c r="F153" s="128"/>
      <c r="G153" s="152"/>
      <c r="H153" s="153"/>
      <c r="I153" s="141"/>
      <c r="J153" s="161"/>
      <c r="K153" s="111"/>
      <c r="L153" s="83"/>
      <c r="M153" s="159">
        <f>IF(T153="","",COUNTIFS($F$2:F153,F153))</f>
        <v>0</v>
      </c>
      <c r="N153" s="160">
        <f>IF(T153="","",SUMIFS(实收!E:E,实收!S:S,T153))</f>
        <v>0</v>
      </c>
      <c r="O153" s="160">
        <f t="shared" si="10"/>
        <v>0</v>
      </c>
      <c r="P153" s="160" t="str">
        <f>IF(D153="","",SUMIFS(#REF!,#REF!,U153))</f>
        <v/>
      </c>
      <c r="Q153" s="160" t="str">
        <f t="shared" si="11"/>
        <v/>
      </c>
      <c r="R153" s="109" t="str">
        <f>IF($C153="","",_xlfn.XLOOKUP($C153,设置!$M:$M,设置!N:N,""))</f>
        <v/>
      </c>
      <c r="S153" s="109" t="str">
        <f>IF($C153="","",_xlfn.XLOOKUP($C153,设置!$M:$M,设置!O:O,""))</f>
        <v/>
      </c>
      <c r="T153" s="109" t="s">
        <v>1593</v>
      </c>
      <c r="U153" s="109" t="str">
        <f t="shared" si="12"/>
        <v/>
      </c>
      <c r="V153" s="109" t="str">
        <f t="shared" si="13"/>
        <v/>
      </c>
      <c r="W153" s="109" t="str">
        <f>IF(V153="","",_xlfn.XLOOKUP(V153,立项!W:W,立项!N:N))</f>
        <v/>
      </c>
      <c r="X153" s="109" t="str">
        <f>IF(V153="","",_xlfn.XLOOKUP(V153,立项!W:W,立项!P:P))</f>
        <v/>
      </c>
      <c r="Y153" s="109" t="str">
        <f t="shared" si="14"/>
        <v/>
      </c>
      <c r="Z153" s="136"/>
      <c r="AA153" s="111"/>
      <c r="AB153" s="111"/>
      <c r="AC153" s="111"/>
      <c r="AD153" s="112"/>
      <c r="AE153" s="112"/>
    </row>
    <row r="154" s="76" customFormat="1" customHeight="1" spans="1:31">
      <c r="A154" s="111"/>
      <c r="B154" s="111"/>
      <c r="C154" s="111"/>
      <c r="D154" s="128"/>
      <c r="E154" s="128"/>
      <c r="F154" s="128"/>
      <c r="G154" s="152"/>
      <c r="H154" s="153"/>
      <c r="I154" s="141"/>
      <c r="J154" s="161"/>
      <c r="K154" s="111"/>
      <c r="L154" s="83"/>
      <c r="M154" s="159">
        <f>IF(T154="","",COUNTIFS($F$2:F154,F154))</f>
        <v>0</v>
      </c>
      <c r="N154" s="160">
        <f>IF(T154="","",SUMIFS(实收!E:E,实收!S:S,T154))</f>
        <v>0</v>
      </c>
      <c r="O154" s="160">
        <f t="shared" si="10"/>
        <v>0</v>
      </c>
      <c r="P154" s="160" t="str">
        <f>IF(D154="","",SUMIFS(#REF!,#REF!,U154))</f>
        <v/>
      </c>
      <c r="Q154" s="160" t="str">
        <f t="shared" si="11"/>
        <v/>
      </c>
      <c r="R154" s="109" t="str">
        <f>IF($C154="","",_xlfn.XLOOKUP($C154,设置!$M:$M,设置!N:N,""))</f>
        <v/>
      </c>
      <c r="S154" s="109" t="str">
        <f>IF($C154="","",_xlfn.XLOOKUP($C154,设置!$M:$M,设置!O:O,""))</f>
        <v/>
      </c>
      <c r="T154" s="109" t="s">
        <v>1594</v>
      </c>
      <c r="U154" s="109" t="str">
        <f t="shared" si="12"/>
        <v/>
      </c>
      <c r="V154" s="109" t="str">
        <f t="shared" si="13"/>
        <v/>
      </c>
      <c r="W154" s="109" t="str">
        <f>IF(V154="","",_xlfn.XLOOKUP(V154,立项!W:W,立项!N:N))</f>
        <v/>
      </c>
      <c r="X154" s="109" t="str">
        <f>IF(V154="","",_xlfn.XLOOKUP(V154,立项!W:W,立项!P:P))</f>
        <v/>
      </c>
      <c r="Y154" s="109" t="str">
        <f t="shared" si="14"/>
        <v/>
      </c>
      <c r="Z154" s="136"/>
      <c r="AA154" s="111"/>
      <c r="AB154" s="111"/>
      <c r="AC154" s="111"/>
      <c r="AD154" s="112"/>
      <c r="AE154" s="112"/>
    </row>
    <row r="155" s="76" customFormat="1" customHeight="1" spans="1:31">
      <c r="A155" s="111"/>
      <c r="B155" s="111"/>
      <c r="C155" s="111"/>
      <c r="D155" s="128"/>
      <c r="E155" s="128"/>
      <c r="F155" s="128"/>
      <c r="G155" s="152"/>
      <c r="H155" s="153"/>
      <c r="I155" s="141"/>
      <c r="J155" s="161"/>
      <c r="K155" s="111"/>
      <c r="L155" s="83"/>
      <c r="M155" s="159">
        <f>IF(T155="","",COUNTIFS($F$2:F155,F155))</f>
        <v>0</v>
      </c>
      <c r="N155" s="160">
        <f>IF(T155="","",SUMIFS(实收!E:E,实收!S:S,T155))</f>
        <v>0</v>
      </c>
      <c r="O155" s="160">
        <f t="shared" si="10"/>
        <v>0</v>
      </c>
      <c r="P155" s="160" t="str">
        <f>IF(D155="","",SUMIFS(#REF!,#REF!,U155))</f>
        <v/>
      </c>
      <c r="Q155" s="160" t="str">
        <f t="shared" si="11"/>
        <v/>
      </c>
      <c r="R155" s="109" t="str">
        <f>IF($C155="","",_xlfn.XLOOKUP($C155,设置!$M:$M,设置!N:N,""))</f>
        <v/>
      </c>
      <c r="S155" s="109" t="str">
        <f>IF($C155="","",_xlfn.XLOOKUP($C155,设置!$M:$M,设置!O:O,""))</f>
        <v/>
      </c>
      <c r="T155" s="109" t="s">
        <v>1595</v>
      </c>
      <c r="U155" s="109" t="str">
        <f t="shared" si="12"/>
        <v/>
      </c>
      <c r="V155" s="109" t="str">
        <f t="shared" si="13"/>
        <v/>
      </c>
      <c r="W155" s="109" t="str">
        <f>IF(V155="","",_xlfn.XLOOKUP(V155,立项!W:W,立项!N:N))</f>
        <v/>
      </c>
      <c r="X155" s="109" t="str">
        <f>IF(V155="","",_xlfn.XLOOKUP(V155,立项!W:W,立项!P:P))</f>
        <v/>
      </c>
      <c r="Y155" s="109" t="str">
        <f t="shared" si="14"/>
        <v/>
      </c>
      <c r="Z155" s="136"/>
      <c r="AA155" s="111"/>
      <c r="AB155" s="111"/>
      <c r="AC155" s="111"/>
      <c r="AD155" s="112"/>
      <c r="AE155" s="112"/>
    </row>
    <row r="156" s="76" customFormat="1" customHeight="1" spans="1:31">
      <c r="A156" s="111"/>
      <c r="B156" s="111"/>
      <c r="C156" s="111"/>
      <c r="D156" s="128"/>
      <c r="E156" s="128"/>
      <c r="F156" s="128"/>
      <c r="G156" s="128"/>
      <c r="H156" s="153"/>
      <c r="I156" s="141"/>
      <c r="J156" s="161"/>
      <c r="K156" s="111"/>
      <c r="L156" s="83"/>
      <c r="M156" s="159">
        <f>IF(T156="","",COUNTIFS($F$2:F156,F156))</f>
        <v>0</v>
      </c>
      <c r="N156" s="160">
        <f>IF(T156="","",SUMIFS(实收!E:E,实收!S:S,T156))</f>
        <v>0</v>
      </c>
      <c r="O156" s="160">
        <f t="shared" si="10"/>
        <v>0</v>
      </c>
      <c r="P156" s="160" t="str">
        <f>IF(D156="","",SUMIFS(#REF!,#REF!,U156))</f>
        <v/>
      </c>
      <c r="Q156" s="160" t="str">
        <f t="shared" si="11"/>
        <v/>
      </c>
      <c r="R156" s="109" t="str">
        <f>IF($C156="","",_xlfn.XLOOKUP($C156,设置!$M:$M,设置!N:N,""))</f>
        <v/>
      </c>
      <c r="S156" s="109" t="str">
        <f>IF($C156="","",_xlfn.XLOOKUP($C156,设置!$M:$M,设置!O:O,""))</f>
        <v/>
      </c>
      <c r="T156" s="109" t="s">
        <v>1596</v>
      </c>
      <c r="U156" s="109" t="str">
        <f t="shared" si="12"/>
        <v/>
      </c>
      <c r="V156" s="109" t="str">
        <f t="shared" si="13"/>
        <v/>
      </c>
      <c r="W156" s="109" t="str">
        <f>IF(V156="","",_xlfn.XLOOKUP(V156,立项!W:W,立项!N:N))</f>
        <v/>
      </c>
      <c r="X156" s="109" t="str">
        <f>IF(V156="","",_xlfn.XLOOKUP(V156,立项!W:W,立项!P:P))</f>
        <v/>
      </c>
      <c r="Y156" s="109" t="str">
        <f t="shared" si="14"/>
        <v/>
      </c>
      <c r="Z156" s="136"/>
      <c r="AA156" s="111"/>
      <c r="AB156" s="111"/>
      <c r="AC156" s="111"/>
      <c r="AD156" s="112"/>
      <c r="AE156" s="112"/>
    </row>
    <row r="157" s="76" customFormat="1" customHeight="1" spans="1:31">
      <c r="A157" s="111"/>
      <c r="B157" s="111"/>
      <c r="C157" s="111"/>
      <c r="D157" s="128"/>
      <c r="E157" s="128"/>
      <c r="F157" s="128"/>
      <c r="G157" s="128"/>
      <c r="H157" s="154"/>
      <c r="I157" s="141"/>
      <c r="J157" s="161"/>
      <c r="K157" s="111"/>
      <c r="L157" s="83"/>
      <c r="M157" s="159">
        <f>IF(T157="","",COUNTIFS($F$2:F157,F157))</f>
        <v>0</v>
      </c>
      <c r="N157" s="160">
        <f>IF(T157="","",SUMIFS(实收!E:E,实收!S:S,T157))</f>
        <v>0</v>
      </c>
      <c r="O157" s="160">
        <f t="shared" si="10"/>
        <v>0</v>
      </c>
      <c r="P157" s="160" t="str">
        <f>IF(D157="","",SUMIFS(#REF!,#REF!,U157))</f>
        <v/>
      </c>
      <c r="Q157" s="160" t="str">
        <f t="shared" si="11"/>
        <v/>
      </c>
      <c r="R157" s="109" t="str">
        <f>IF($C157="","",_xlfn.XLOOKUP($C157,设置!$M:$M,设置!N:N,""))</f>
        <v/>
      </c>
      <c r="S157" s="109" t="str">
        <f>IF($C157="","",_xlfn.XLOOKUP($C157,设置!$M:$M,设置!O:O,""))</f>
        <v/>
      </c>
      <c r="T157" s="109" t="s">
        <v>1597</v>
      </c>
      <c r="U157" s="109" t="str">
        <f t="shared" si="12"/>
        <v/>
      </c>
      <c r="V157" s="109" t="str">
        <f t="shared" si="13"/>
        <v/>
      </c>
      <c r="W157" s="109" t="str">
        <f>IF(V157="","",_xlfn.XLOOKUP(V157,立项!W:W,立项!N:N))</f>
        <v/>
      </c>
      <c r="X157" s="109" t="str">
        <f>IF(V157="","",_xlfn.XLOOKUP(V157,立项!W:W,立项!P:P))</f>
        <v/>
      </c>
      <c r="Y157" s="109" t="str">
        <f t="shared" si="14"/>
        <v/>
      </c>
      <c r="Z157" s="136"/>
      <c r="AA157" s="111"/>
      <c r="AB157" s="111"/>
      <c r="AC157" s="111"/>
      <c r="AD157" s="112"/>
      <c r="AE157" s="112"/>
    </row>
    <row r="158" s="76" customFormat="1" customHeight="1" spans="1:31">
      <c r="A158" s="111"/>
      <c r="B158" s="111"/>
      <c r="C158" s="111"/>
      <c r="D158" s="128"/>
      <c r="E158" s="128"/>
      <c r="F158" s="128"/>
      <c r="G158" s="152"/>
      <c r="H158" s="153"/>
      <c r="I158" s="141"/>
      <c r="J158" s="161"/>
      <c r="K158" s="111"/>
      <c r="L158" s="83"/>
      <c r="M158" s="159">
        <f>IF(T158="","",COUNTIFS($F$2:F158,F158))</f>
        <v>0</v>
      </c>
      <c r="N158" s="160">
        <f>IF(T158="","",SUMIFS(实收!E:E,实收!S:S,T158))</f>
        <v>0</v>
      </c>
      <c r="O158" s="160">
        <f t="shared" si="10"/>
        <v>0</v>
      </c>
      <c r="P158" s="160" t="str">
        <f>IF(D158="","",SUMIFS(#REF!,#REF!,U158))</f>
        <v/>
      </c>
      <c r="Q158" s="160" t="str">
        <f t="shared" si="11"/>
        <v/>
      </c>
      <c r="R158" s="109" t="str">
        <f>IF($C158="","",_xlfn.XLOOKUP($C158,设置!$M:$M,设置!N:N,""))</f>
        <v/>
      </c>
      <c r="S158" s="109" t="str">
        <f>IF($C158="","",_xlfn.XLOOKUP($C158,设置!$M:$M,设置!O:O,""))</f>
        <v/>
      </c>
      <c r="T158" s="109" t="s">
        <v>1598</v>
      </c>
      <c r="U158" s="109" t="str">
        <f t="shared" si="12"/>
        <v/>
      </c>
      <c r="V158" s="109" t="str">
        <f t="shared" si="13"/>
        <v/>
      </c>
      <c r="W158" s="109" t="str">
        <f>IF(V158="","",_xlfn.XLOOKUP(V158,立项!W:W,立项!N:N))</f>
        <v/>
      </c>
      <c r="X158" s="109" t="str">
        <f>IF(V158="","",_xlfn.XLOOKUP(V158,立项!W:W,立项!P:P))</f>
        <v/>
      </c>
      <c r="Y158" s="109" t="str">
        <f t="shared" si="14"/>
        <v/>
      </c>
      <c r="Z158" s="136"/>
      <c r="AA158" s="111"/>
      <c r="AB158" s="111"/>
      <c r="AC158" s="111"/>
      <c r="AD158" s="112"/>
      <c r="AE158" s="112"/>
    </row>
    <row r="159" s="76" customFormat="1" customHeight="1" spans="1:31">
      <c r="A159" s="111"/>
      <c r="B159" s="111"/>
      <c r="C159" s="111"/>
      <c r="D159" s="128"/>
      <c r="E159" s="128"/>
      <c r="F159" s="128"/>
      <c r="G159" s="152"/>
      <c r="H159" s="153"/>
      <c r="I159" s="141"/>
      <c r="J159" s="161"/>
      <c r="K159" s="111"/>
      <c r="L159" s="83"/>
      <c r="M159" s="159">
        <f>IF(T159="","",COUNTIFS($F$2:F159,F159))</f>
        <v>0</v>
      </c>
      <c r="N159" s="160">
        <f>IF(T159="","",SUMIFS(实收!E:E,实收!S:S,T159))</f>
        <v>0</v>
      </c>
      <c r="O159" s="160">
        <f t="shared" si="10"/>
        <v>0</v>
      </c>
      <c r="P159" s="160" t="str">
        <f>IF(D159="","",SUMIFS(#REF!,#REF!,U159))</f>
        <v/>
      </c>
      <c r="Q159" s="160" t="str">
        <f t="shared" si="11"/>
        <v/>
      </c>
      <c r="R159" s="109" t="str">
        <f>IF($C159="","",_xlfn.XLOOKUP($C159,设置!$M:$M,设置!N:N,""))</f>
        <v/>
      </c>
      <c r="S159" s="109" t="str">
        <f>IF($C159="","",_xlfn.XLOOKUP($C159,设置!$M:$M,设置!O:O,""))</f>
        <v/>
      </c>
      <c r="T159" s="109" t="s">
        <v>1599</v>
      </c>
      <c r="U159" s="109" t="str">
        <f t="shared" si="12"/>
        <v/>
      </c>
      <c r="V159" s="109" t="str">
        <f t="shared" si="13"/>
        <v/>
      </c>
      <c r="W159" s="109" t="str">
        <f>IF(V159="","",_xlfn.XLOOKUP(V159,立项!W:W,立项!N:N))</f>
        <v/>
      </c>
      <c r="X159" s="109" t="str">
        <f>IF(V159="","",_xlfn.XLOOKUP(V159,立项!W:W,立项!P:P))</f>
        <v/>
      </c>
      <c r="Y159" s="109" t="str">
        <f t="shared" si="14"/>
        <v/>
      </c>
      <c r="Z159" s="136"/>
      <c r="AA159" s="111"/>
      <c r="AB159" s="111"/>
      <c r="AC159" s="111"/>
      <c r="AD159" s="112"/>
      <c r="AE159" s="112"/>
    </row>
    <row r="160" s="76" customFormat="1" customHeight="1" spans="1:31">
      <c r="A160" s="111"/>
      <c r="B160" s="111"/>
      <c r="C160" s="111"/>
      <c r="D160" s="128"/>
      <c r="E160" s="128"/>
      <c r="F160" s="128"/>
      <c r="G160" s="152"/>
      <c r="H160" s="153"/>
      <c r="I160" s="141"/>
      <c r="J160" s="161"/>
      <c r="K160" s="111"/>
      <c r="L160" s="83"/>
      <c r="M160" s="159">
        <f>IF(T160="","",COUNTIFS($F$2:F160,F160))</f>
        <v>0</v>
      </c>
      <c r="N160" s="160">
        <f>IF(T160="","",SUMIFS(实收!E:E,实收!S:S,T160))</f>
        <v>0</v>
      </c>
      <c r="O160" s="160">
        <f t="shared" si="10"/>
        <v>0</v>
      </c>
      <c r="P160" s="160" t="str">
        <f>IF(D160="","",SUMIFS(#REF!,#REF!,U160))</f>
        <v/>
      </c>
      <c r="Q160" s="160" t="str">
        <f t="shared" si="11"/>
        <v/>
      </c>
      <c r="R160" s="109" t="str">
        <f>IF($C160="","",_xlfn.XLOOKUP($C160,设置!$M:$M,设置!N:N,""))</f>
        <v/>
      </c>
      <c r="S160" s="109" t="str">
        <f>IF($C160="","",_xlfn.XLOOKUP($C160,设置!$M:$M,设置!O:O,""))</f>
        <v/>
      </c>
      <c r="T160" s="109" t="s">
        <v>1600</v>
      </c>
      <c r="U160" s="109" t="str">
        <f t="shared" si="12"/>
        <v/>
      </c>
      <c r="V160" s="109" t="str">
        <f t="shared" si="13"/>
        <v/>
      </c>
      <c r="W160" s="109" t="str">
        <f>IF(V160="","",_xlfn.XLOOKUP(V160,立项!W:W,立项!N:N))</f>
        <v/>
      </c>
      <c r="X160" s="109" t="str">
        <f>IF(V160="","",_xlfn.XLOOKUP(V160,立项!W:W,立项!P:P))</f>
        <v/>
      </c>
      <c r="Y160" s="109" t="str">
        <f t="shared" si="14"/>
        <v/>
      </c>
      <c r="Z160" s="136"/>
      <c r="AA160" s="111"/>
      <c r="AB160" s="111"/>
      <c r="AC160" s="111"/>
      <c r="AD160" s="112"/>
      <c r="AE160" s="112"/>
    </row>
    <row r="161" s="76" customFormat="1" customHeight="1" spans="1:31">
      <c r="A161" s="111"/>
      <c r="B161" s="111"/>
      <c r="C161" s="111"/>
      <c r="D161" s="128"/>
      <c r="E161" s="128"/>
      <c r="F161" s="128"/>
      <c r="G161" s="152"/>
      <c r="H161" s="153"/>
      <c r="I161" s="141"/>
      <c r="J161" s="161"/>
      <c r="K161" s="111"/>
      <c r="L161" s="83"/>
      <c r="M161" s="159">
        <f>IF(T161="","",COUNTIFS($F$2:F161,F161))</f>
        <v>0</v>
      </c>
      <c r="N161" s="160">
        <f>IF(T161="","",SUMIFS(实收!E:E,实收!S:S,T161))</f>
        <v>0</v>
      </c>
      <c r="O161" s="160">
        <f t="shared" si="10"/>
        <v>0</v>
      </c>
      <c r="P161" s="160" t="str">
        <f>IF(D161="","",SUMIFS(#REF!,#REF!,U161))</f>
        <v/>
      </c>
      <c r="Q161" s="160" t="str">
        <f t="shared" si="11"/>
        <v/>
      </c>
      <c r="R161" s="109" t="str">
        <f>IF($C161="","",_xlfn.XLOOKUP($C161,设置!$M:$M,设置!N:N,""))</f>
        <v/>
      </c>
      <c r="S161" s="109" t="str">
        <f>IF($C161="","",_xlfn.XLOOKUP($C161,设置!$M:$M,设置!O:O,""))</f>
        <v/>
      </c>
      <c r="T161" s="109" t="s">
        <v>1601</v>
      </c>
      <c r="U161" s="109" t="str">
        <f t="shared" si="12"/>
        <v/>
      </c>
      <c r="V161" s="109" t="str">
        <f t="shared" si="13"/>
        <v/>
      </c>
      <c r="W161" s="109" t="str">
        <f>IF(V161="","",_xlfn.XLOOKUP(V161,立项!W:W,立项!N:N))</f>
        <v/>
      </c>
      <c r="X161" s="109" t="str">
        <f>IF(V161="","",_xlfn.XLOOKUP(V161,立项!W:W,立项!P:P))</f>
        <v/>
      </c>
      <c r="Y161" s="109" t="str">
        <f t="shared" si="14"/>
        <v/>
      </c>
      <c r="Z161" s="136"/>
      <c r="AA161" s="111"/>
      <c r="AB161" s="111"/>
      <c r="AC161" s="111"/>
      <c r="AD161" s="112"/>
      <c r="AE161" s="112"/>
    </row>
    <row r="162" s="76" customFormat="1" customHeight="1" spans="1:31">
      <c r="A162" s="111"/>
      <c r="B162" s="111"/>
      <c r="C162" s="111"/>
      <c r="D162" s="128"/>
      <c r="E162" s="128"/>
      <c r="F162" s="128"/>
      <c r="G162" s="128"/>
      <c r="H162" s="153"/>
      <c r="I162" s="141"/>
      <c r="J162" s="161"/>
      <c r="K162" s="111"/>
      <c r="L162" s="83"/>
      <c r="M162" s="159">
        <f>IF(T162="","",COUNTIFS($F$2:F162,F162))</f>
        <v>0</v>
      </c>
      <c r="N162" s="160">
        <f>IF(T162="","",SUMIFS(实收!E:E,实收!S:S,T162))</f>
        <v>0</v>
      </c>
      <c r="O162" s="160">
        <f t="shared" si="10"/>
        <v>0</v>
      </c>
      <c r="P162" s="160" t="str">
        <f>IF(D162="","",SUMIFS(#REF!,#REF!,U162))</f>
        <v/>
      </c>
      <c r="Q162" s="160" t="str">
        <f t="shared" si="11"/>
        <v/>
      </c>
      <c r="R162" s="109" t="str">
        <f>IF($C162="","",_xlfn.XLOOKUP($C162,设置!$M:$M,设置!N:N,""))</f>
        <v/>
      </c>
      <c r="S162" s="109" t="str">
        <f>IF($C162="","",_xlfn.XLOOKUP($C162,设置!$M:$M,设置!O:O,""))</f>
        <v/>
      </c>
      <c r="T162" s="109" t="s">
        <v>1602</v>
      </c>
      <c r="U162" s="109" t="str">
        <f t="shared" si="12"/>
        <v/>
      </c>
      <c r="V162" s="109" t="str">
        <f t="shared" si="13"/>
        <v/>
      </c>
      <c r="W162" s="109" t="str">
        <f>IF(V162="","",_xlfn.XLOOKUP(V162,立项!W:W,立项!N:N))</f>
        <v/>
      </c>
      <c r="X162" s="109" t="str">
        <f>IF(V162="","",_xlfn.XLOOKUP(V162,立项!W:W,立项!P:P))</f>
        <v/>
      </c>
      <c r="Y162" s="109" t="str">
        <f t="shared" si="14"/>
        <v/>
      </c>
      <c r="Z162" s="136"/>
      <c r="AA162" s="111"/>
      <c r="AB162" s="111"/>
      <c r="AC162" s="111"/>
      <c r="AD162" s="112"/>
      <c r="AE162" s="112"/>
    </row>
    <row r="163" s="76" customFormat="1" customHeight="1" spans="1:31">
      <c r="A163" s="111"/>
      <c r="B163" s="111"/>
      <c r="C163" s="111"/>
      <c r="D163" s="128"/>
      <c r="E163" s="128"/>
      <c r="F163" s="128"/>
      <c r="G163" s="152"/>
      <c r="H163" s="153"/>
      <c r="I163" s="141"/>
      <c r="J163" s="161"/>
      <c r="K163" s="111"/>
      <c r="L163" s="83"/>
      <c r="M163" s="159">
        <f>IF(T163="","",COUNTIFS($F$2:F163,F163))</f>
        <v>0</v>
      </c>
      <c r="N163" s="160">
        <f>IF(T163="","",SUMIFS(实收!E:E,实收!S:S,T163))</f>
        <v>0</v>
      </c>
      <c r="O163" s="160">
        <f t="shared" si="10"/>
        <v>0</v>
      </c>
      <c r="P163" s="160" t="str">
        <f>IF(D163="","",SUMIFS(#REF!,#REF!,U163))</f>
        <v/>
      </c>
      <c r="Q163" s="160" t="str">
        <f t="shared" si="11"/>
        <v/>
      </c>
      <c r="R163" s="109" t="str">
        <f>IF($C163="","",_xlfn.XLOOKUP($C163,设置!$M:$M,设置!N:N,""))</f>
        <v/>
      </c>
      <c r="S163" s="109" t="str">
        <f>IF($C163="","",_xlfn.XLOOKUP($C163,设置!$M:$M,设置!O:O,""))</f>
        <v/>
      </c>
      <c r="T163" s="109" t="s">
        <v>1603</v>
      </c>
      <c r="U163" s="109" t="str">
        <f t="shared" si="12"/>
        <v/>
      </c>
      <c r="V163" s="109" t="str">
        <f t="shared" si="13"/>
        <v/>
      </c>
      <c r="W163" s="109" t="str">
        <f>IF(V163="","",_xlfn.XLOOKUP(V163,立项!W:W,立项!N:N))</f>
        <v/>
      </c>
      <c r="X163" s="109" t="str">
        <f>IF(V163="","",_xlfn.XLOOKUP(V163,立项!W:W,立项!P:P))</f>
        <v/>
      </c>
      <c r="Y163" s="109" t="str">
        <f t="shared" si="14"/>
        <v/>
      </c>
      <c r="Z163" s="136"/>
      <c r="AA163" s="111"/>
      <c r="AB163" s="111"/>
      <c r="AC163" s="111"/>
      <c r="AD163" s="112"/>
      <c r="AE163" s="112"/>
    </row>
    <row r="164" s="76" customFormat="1" ht="25" customHeight="1" spans="1:31">
      <c r="A164" s="111"/>
      <c r="B164" s="111"/>
      <c r="C164" s="111"/>
      <c r="D164" s="128"/>
      <c r="E164" s="128"/>
      <c r="F164" s="128"/>
      <c r="G164" s="152"/>
      <c r="H164" s="153"/>
      <c r="I164" s="141"/>
      <c r="J164" s="161"/>
      <c r="K164" s="111"/>
      <c r="L164" s="83"/>
      <c r="M164" s="159">
        <f>IF(T164="","",COUNTIFS($F$2:F164,F164))</f>
        <v>0</v>
      </c>
      <c r="N164" s="160">
        <f>IF(T164="","",SUMIFS(实收!E:E,实收!S:S,T164))</f>
        <v>0</v>
      </c>
      <c r="O164" s="160">
        <f t="shared" si="10"/>
        <v>0</v>
      </c>
      <c r="P164" s="160" t="str">
        <f>IF(D164="","",SUMIFS(#REF!,#REF!,U164))</f>
        <v/>
      </c>
      <c r="Q164" s="160" t="str">
        <f t="shared" si="11"/>
        <v/>
      </c>
      <c r="R164" s="109" t="str">
        <f>IF($C164="","",_xlfn.XLOOKUP($C164,设置!$M:$M,设置!N:N,""))</f>
        <v/>
      </c>
      <c r="S164" s="109" t="str">
        <f>IF($C164="","",_xlfn.XLOOKUP($C164,设置!$M:$M,设置!O:O,""))</f>
        <v/>
      </c>
      <c r="T164" s="109" t="s">
        <v>1604</v>
      </c>
      <c r="U164" s="109" t="str">
        <f t="shared" si="12"/>
        <v/>
      </c>
      <c r="V164" s="109" t="str">
        <f t="shared" si="13"/>
        <v/>
      </c>
      <c r="W164" s="109" t="str">
        <f>IF(V164="","",_xlfn.XLOOKUP(V164,立项!W:W,立项!N:N))</f>
        <v/>
      </c>
      <c r="X164" s="109" t="str">
        <f>IF(V164="","",_xlfn.XLOOKUP(V164,立项!W:W,立项!P:P))</f>
        <v/>
      </c>
      <c r="Y164" s="109" t="str">
        <f t="shared" si="14"/>
        <v/>
      </c>
      <c r="Z164" s="136"/>
      <c r="AA164" s="111"/>
      <c r="AB164" s="111"/>
      <c r="AC164" s="111"/>
      <c r="AD164" s="112"/>
      <c r="AE164" s="112"/>
    </row>
    <row r="165" s="76" customFormat="1" ht="29" customHeight="1" spans="1:31">
      <c r="A165" s="111"/>
      <c r="B165" s="111"/>
      <c r="C165" s="111"/>
      <c r="D165" s="128"/>
      <c r="E165" s="128"/>
      <c r="F165" s="128"/>
      <c r="G165" s="152"/>
      <c r="H165" s="153"/>
      <c r="I165" s="141"/>
      <c r="J165" s="161"/>
      <c r="K165" s="111"/>
      <c r="L165" s="83"/>
      <c r="M165" s="159">
        <f>IF(T165="","",COUNTIFS($F$2:F165,F165))</f>
        <v>0</v>
      </c>
      <c r="N165" s="160">
        <f>IF(T165="","",SUMIFS(实收!E:E,实收!S:S,T165))</f>
        <v>0</v>
      </c>
      <c r="O165" s="160">
        <f t="shared" si="10"/>
        <v>0</v>
      </c>
      <c r="P165" s="160" t="str">
        <f>IF(D165="","",SUMIFS(#REF!,#REF!,U165))</f>
        <v/>
      </c>
      <c r="Q165" s="160" t="str">
        <f t="shared" si="11"/>
        <v/>
      </c>
      <c r="R165" s="109" t="str">
        <f>IF($C165="","",_xlfn.XLOOKUP($C165,设置!$M:$M,设置!N:N,""))</f>
        <v/>
      </c>
      <c r="S165" s="109" t="str">
        <f>IF($C165="","",_xlfn.XLOOKUP($C165,设置!$M:$M,设置!O:O,""))</f>
        <v/>
      </c>
      <c r="T165" s="109" t="s">
        <v>1605</v>
      </c>
      <c r="U165" s="109" t="str">
        <f t="shared" si="12"/>
        <v/>
      </c>
      <c r="V165" s="109" t="str">
        <f t="shared" si="13"/>
        <v/>
      </c>
      <c r="W165" s="109" t="str">
        <f>IF(V165="","",_xlfn.XLOOKUP(V165,立项!W:W,立项!N:N))</f>
        <v/>
      </c>
      <c r="X165" s="109" t="str">
        <f>IF(V165="","",_xlfn.XLOOKUP(V165,立项!W:W,立项!P:P))</f>
        <v/>
      </c>
      <c r="Y165" s="109" t="str">
        <f t="shared" si="14"/>
        <v/>
      </c>
      <c r="Z165" s="136"/>
      <c r="AA165" s="111"/>
      <c r="AB165" s="111"/>
      <c r="AC165" s="111"/>
      <c r="AD165" s="112"/>
      <c r="AE165" s="112"/>
    </row>
    <row r="166" s="76" customFormat="1" customHeight="1" spans="1:31">
      <c r="A166" s="111"/>
      <c r="B166" s="111"/>
      <c r="C166" s="111"/>
      <c r="D166" s="128"/>
      <c r="E166" s="128"/>
      <c r="F166" s="128"/>
      <c r="G166" s="152"/>
      <c r="H166" s="153"/>
      <c r="I166" s="141"/>
      <c r="J166" s="161"/>
      <c r="K166" s="111"/>
      <c r="L166" s="83"/>
      <c r="M166" s="159">
        <f>IF(T166="","",COUNTIFS($F$2:F166,F166))</f>
        <v>0</v>
      </c>
      <c r="N166" s="160">
        <f>IF(T166="","",SUMIFS(实收!E:E,实收!S:S,T166))</f>
        <v>0</v>
      </c>
      <c r="O166" s="160">
        <f t="shared" si="10"/>
        <v>0</v>
      </c>
      <c r="P166" s="160" t="str">
        <f>IF(D166="","",SUMIFS(#REF!,#REF!,U166))</f>
        <v/>
      </c>
      <c r="Q166" s="160" t="str">
        <f t="shared" si="11"/>
        <v/>
      </c>
      <c r="R166" s="109" t="str">
        <f>IF($C166="","",_xlfn.XLOOKUP($C166,设置!$M:$M,设置!N:N,""))</f>
        <v/>
      </c>
      <c r="S166" s="109" t="str">
        <f>IF($C166="","",_xlfn.XLOOKUP($C166,设置!$M:$M,设置!O:O,""))</f>
        <v/>
      </c>
      <c r="T166" s="109" t="s">
        <v>1606</v>
      </c>
      <c r="U166" s="109" t="str">
        <f t="shared" si="12"/>
        <v/>
      </c>
      <c r="V166" s="109" t="str">
        <f t="shared" si="13"/>
        <v/>
      </c>
      <c r="W166" s="109" t="str">
        <f>IF(V166="","",_xlfn.XLOOKUP(V166,立项!W:W,立项!N:N))</f>
        <v/>
      </c>
      <c r="X166" s="109" t="str">
        <f>IF(V166="","",_xlfn.XLOOKUP(V166,立项!W:W,立项!P:P))</f>
        <v/>
      </c>
      <c r="Y166" s="109" t="str">
        <f t="shared" si="14"/>
        <v/>
      </c>
      <c r="Z166" s="136"/>
      <c r="AA166" s="111"/>
      <c r="AB166" s="111"/>
      <c r="AC166" s="111"/>
      <c r="AD166" s="112"/>
      <c r="AE166" s="112"/>
    </row>
    <row r="167" s="76" customFormat="1" customHeight="1" spans="1:31">
      <c r="A167" s="111"/>
      <c r="B167" s="111"/>
      <c r="C167" s="111"/>
      <c r="D167" s="128"/>
      <c r="E167" s="128"/>
      <c r="F167" s="128"/>
      <c r="G167" s="128"/>
      <c r="H167" s="153"/>
      <c r="I167" s="141"/>
      <c r="J167" s="161"/>
      <c r="K167" s="111"/>
      <c r="L167" s="83"/>
      <c r="M167" s="159">
        <f>IF(T167="","",COUNTIFS($F$2:F167,F167))</f>
        <v>0</v>
      </c>
      <c r="N167" s="160">
        <f>IF(T167="","",SUMIFS(实收!E:E,实收!S:S,T167))</f>
        <v>0</v>
      </c>
      <c r="O167" s="160">
        <f t="shared" si="10"/>
        <v>0</v>
      </c>
      <c r="P167" s="160" t="str">
        <f>IF(D167="","",SUMIFS(#REF!,#REF!,U167))</f>
        <v/>
      </c>
      <c r="Q167" s="160" t="str">
        <f t="shared" si="11"/>
        <v/>
      </c>
      <c r="R167" s="109" t="str">
        <f>IF($C167="","",_xlfn.XLOOKUP($C167,设置!$M:$M,设置!N:N,""))</f>
        <v/>
      </c>
      <c r="S167" s="109" t="str">
        <f>IF($C167="","",_xlfn.XLOOKUP($C167,设置!$M:$M,设置!O:O,""))</f>
        <v/>
      </c>
      <c r="T167" s="109" t="s">
        <v>1607</v>
      </c>
      <c r="U167" s="109" t="str">
        <f t="shared" si="12"/>
        <v/>
      </c>
      <c r="V167" s="109" t="str">
        <f t="shared" si="13"/>
        <v/>
      </c>
      <c r="W167" s="109" t="str">
        <f>IF(V167="","",_xlfn.XLOOKUP(V167,立项!W:W,立项!N:N))</f>
        <v/>
      </c>
      <c r="X167" s="109" t="str">
        <f>IF(V167="","",_xlfn.XLOOKUP(V167,立项!W:W,立项!P:P))</f>
        <v/>
      </c>
      <c r="Y167" s="109" t="str">
        <f t="shared" si="14"/>
        <v/>
      </c>
      <c r="Z167" s="136"/>
      <c r="AA167" s="111"/>
      <c r="AB167" s="111"/>
      <c r="AC167" s="111"/>
      <c r="AD167" s="112"/>
      <c r="AE167" s="112"/>
    </row>
    <row r="168" s="76" customFormat="1" customHeight="1" spans="1:31">
      <c r="A168" s="111"/>
      <c r="B168" s="111"/>
      <c r="C168" s="111"/>
      <c r="D168" s="128"/>
      <c r="E168" s="128"/>
      <c r="F168" s="128"/>
      <c r="G168" s="152"/>
      <c r="H168" s="153"/>
      <c r="I168" s="141"/>
      <c r="J168" s="161"/>
      <c r="K168" s="111"/>
      <c r="L168" s="83"/>
      <c r="M168" s="159">
        <f>IF(T168="","",COUNTIFS($F$2:F168,F168))</f>
        <v>0</v>
      </c>
      <c r="N168" s="160">
        <f>IF(T168="","",SUMIFS(实收!E:E,实收!S:S,T168))</f>
        <v>0</v>
      </c>
      <c r="O168" s="160">
        <f t="shared" si="10"/>
        <v>0</v>
      </c>
      <c r="P168" s="160" t="str">
        <f>IF(D168="","",SUMIFS(#REF!,#REF!,U168))</f>
        <v/>
      </c>
      <c r="Q168" s="160" t="str">
        <f t="shared" si="11"/>
        <v/>
      </c>
      <c r="R168" s="109" t="str">
        <f>IF($C168="","",_xlfn.XLOOKUP($C168,设置!$M:$M,设置!N:N,""))</f>
        <v/>
      </c>
      <c r="S168" s="109" t="str">
        <f>IF($C168="","",_xlfn.XLOOKUP($C168,设置!$M:$M,设置!O:O,""))</f>
        <v/>
      </c>
      <c r="T168" s="109" t="s">
        <v>1608</v>
      </c>
      <c r="U168" s="109" t="str">
        <f t="shared" si="12"/>
        <v/>
      </c>
      <c r="V168" s="109" t="str">
        <f t="shared" si="13"/>
        <v/>
      </c>
      <c r="W168" s="109" t="str">
        <f>IF(V168="","",_xlfn.XLOOKUP(V168,立项!W:W,立项!N:N))</f>
        <v/>
      </c>
      <c r="X168" s="109" t="str">
        <f>IF(V168="","",_xlfn.XLOOKUP(V168,立项!W:W,立项!P:P))</f>
        <v/>
      </c>
      <c r="Y168" s="109" t="str">
        <f t="shared" si="14"/>
        <v/>
      </c>
      <c r="Z168" s="136"/>
      <c r="AA168" s="111"/>
      <c r="AB168" s="111"/>
      <c r="AC168" s="111"/>
      <c r="AD168" s="112"/>
      <c r="AE168" s="112"/>
    </row>
    <row r="169" s="76" customFormat="1" customHeight="1" spans="1:31">
      <c r="A169" s="111"/>
      <c r="B169" s="111"/>
      <c r="C169" s="111"/>
      <c r="D169" s="128"/>
      <c r="E169" s="128"/>
      <c r="F169" s="128"/>
      <c r="G169" s="152"/>
      <c r="H169" s="153"/>
      <c r="I169" s="141"/>
      <c r="J169" s="161"/>
      <c r="K169" s="111"/>
      <c r="L169" s="83"/>
      <c r="M169" s="159">
        <f>IF(T169="","",COUNTIFS($F$2:F169,F169))</f>
        <v>0</v>
      </c>
      <c r="N169" s="160">
        <f>IF(T169="","",SUMIFS(实收!E:E,实收!S:S,T169))</f>
        <v>0</v>
      </c>
      <c r="O169" s="160">
        <f t="shared" si="10"/>
        <v>0</v>
      </c>
      <c r="P169" s="160" t="str">
        <f>IF(D169="","",SUMIFS(#REF!,#REF!,U169))</f>
        <v/>
      </c>
      <c r="Q169" s="160" t="str">
        <f t="shared" si="11"/>
        <v/>
      </c>
      <c r="R169" s="109" t="str">
        <f>IF($C169="","",_xlfn.XLOOKUP($C169,设置!$M:$M,设置!N:N,""))</f>
        <v/>
      </c>
      <c r="S169" s="109" t="str">
        <f>IF($C169="","",_xlfn.XLOOKUP($C169,设置!$M:$M,设置!O:O,""))</f>
        <v/>
      </c>
      <c r="T169" s="109" t="s">
        <v>1609</v>
      </c>
      <c r="U169" s="109" t="str">
        <f t="shared" si="12"/>
        <v/>
      </c>
      <c r="V169" s="109" t="str">
        <f t="shared" si="13"/>
        <v/>
      </c>
      <c r="W169" s="109" t="str">
        <f>IF(V169="","",_xlfn.XLOOKUP(V169,立项!W:W,立项!N:N))</f>
        <v/>
      </c>
      <c r="X169" s="109" t="str">
        <f>IF(V169="","",_xlfn.XLOOKUP(V169,立项!W:W,立项!P:P))</f>
        <v/>
      </c>
      <c r="Y169" s="109" t="str">
        <f t="shared" si="14"/>
        <v/>
      </c>
      <c r="Z169" s="136"/>
      <c r="AA169" s="111"/>
      <c r="AB169" s="111"/>
      <c r="AC169" s="111"/>
      <c r="AD169" s="112"/>
      <c r="AE169" s="112"/>
    </row>
    <row r="170" s="76" customFormat="1" customHeight="1" spans="1:31">
      <c r="A170" s="111"/>
      <c r="B170" s="111"/>
      <c r="C170" s="111"/>
      <c r="D170" s="128"/>
      <c r="E170" s="128"/>
      <c r="F170" s="128"/>
      <c r="G170" s="128"/>
      <c r="H170" s="153"/>
      <c r="I170" s="141"/>
      <c r="J170" s="161"/>
      <c r="K170" s="111"/>
      <c r="L170" s="83"/>
      <c r="M170" s="159">
        <f>IF(T170="","",COUNTIFS($F$2:F170,F170))</f>
        <v>0</v>
      </c>
      <c r="N170" s="160">
        <f>IF(T170="","",SUMIFS(实收!E:E,实收!S:S,T170))</f>
        <v>0</v>
      </c>
      <c r="O170" s="160">
        <f t="shared" si="10"/>
        <v>0</v>
      </c>
      <c r="P170" s="160" t="str">
        <f>IF(D170="","",SUMIFS(#REF!,#REF!,U170))</f>
        <v/>
      </c>
      <c r="Q170" s="160" t="str">
        <f t="shared" si="11"/>
        <v/>
      </c>
      <c r="R170" s="109" t="str">
        <f>IF($C170="","",_xlfn.XLOOKUP($C170,设置!$M:$M,设置!N:N,""))</f>
        <v/>
      </c>
      <c r="S170" s="109" t="str">
        <f>IF($C170="","",_xlfn.XLOOKUP($C170,设置!$M:$M,设置!O:O,""))</f>
        <v/>
      </c>
      <c r="T170" s="109" t="s">
        <v>1610</v>
      </c>
      <c r="U170" s="109" t="str">
        <f t="shared" si="12"/>
        <v/>
      </c>
      <c r="V170" s="109" t="str">
        <f t="shared" si="13"/>
        <v/>
      </c>
      <c r="W170" s="109" t="str">
        <f>IF(V170="","",_xlfn.XLOOKUP(V170,立项!W:W,立项!N:N))</f>
        <v/>
      </c>
      <c r="X170" s="109" t="str">
        <f>IF(V170="","",_xlfn.XLOOKUP(V170,立项!W:W,立项!P:P))</f>
        <v/>
      </c>
      <c r="Y170" s="109" t="str">
        <f t="shared" si="14"/>
        <v/>
      </c>
      <c r="Z170" s="136"/>
      <c r="AA170" s="111"/>
      <c r="AB170" s="111"/>
      <c r="AC170" s="111"/>
      <c r="AD170" s="112"/>
      <c r="AE170" s="112"/>
    </row>
    <row r="171" s="76" customFormat="1" customHeight="1" spans="1:31">
      <c r="A171" s="111"/>
      <c r="B171" s="111"/>
      <c r="C171" s="111"/>
      <c r="D171" s="111"/>
      <c r="E171" s="128"/>
      <c r="F171" s="128"/>
      <c r="G171" s="128"/>
      <c r="H171" s="153"/>
      <c r="I171" s="141"/>
      <c r="J171" s="161"/>
      <c r="K171" s="111"/>
      <c r="L171" s="83"/>
      <c r="M171" s="159">
        <f>IF(T171="","",COUNTIFS($F$2:F171,F171))</f>
        <v>0</v>
      </c>
      <c r="N171" s="160">
        <f>IF(T171="","",SUMIFS(实收!E:E,实收!S:S,T171))</f>
        <v>0</v>
      </c>
      <c r="O171" s="160">
        <f t="shared" si="10"/>
        <v>0</v>
      </c>
      <c r="P171" s="160" t="str">
        <f>IF(D171="","",SUMIFS(#REF!,#REF!,U171))</f>
        <v/>
      </c>
      <c r="Q171" s="160" t="str">
        <f t="shared" si="11"/>
        <v/>
      </c>
      <c r="R171" s="109" t="str">
        <f>IF($C171="","",_xlfn.XLOOKUP($C171,设置!$M:$M,设置!N:N,""))</f>
        <v/>
      </c>
      <c r="S171" s="109" t="str">
        <f>IF($C171="","",_xlfn.XLOOKUP($C171,设置!$M:$M,设置!O:O,""))</f>
        <v/>
      </c>
      <c r="T171" s="109" t="s">
        <v>1611</v>
      </c>
      <c r="U171" s="109" t="str">
        <f t="shared" si="12"/>
        <v/>
      </c>
      <c r="V171" s="109" t="str">
        <f t="shared" si="13"/>
        <v/>
      </c>
      <c r="W171" s="109" t="str">
        <f>IF(V171="","",_xlfn.XLOOKUP(V171,立项!W:W,立项!N:N))</f>
        <v/>
      </c>
      <c r="X171" s="109" t="str">
        <f>IF(V171="","",_xlfn.XLOOKUP(V171,立项!W:W,立项!P:P))</f>
        <v/>
      </c>
      <c r="Y171" s="109" t="str">
        <f t="shared" si="14"/>
        <v/>
      </c>
      <c r="Z171" s="136"/>
      <c r="AA171" s="111"/>
      <c r="AB171" s="111"/>
      <c r="AC171" s="111"/>
      <c r="AD171" s="112"/>
      <c r="AE171" s="112"/>
    </row>
    <row r="172" s="76" customFormat="1" customHeight="1" spans="1:31">
      <c r="A172" s="111"/>
      <c r="B172" s="111"/>
      <c r="C172" s="111"/>
      <c r="D172" s="128"/>
      <c r="E172" s="128"/>
      <c r="F172" s="128"/>
      <c r="G172" s="152"/>
      <c r="H172" s="153"/>
      <c r="I172" s="141"/>
      <c r="J172" s="161"/>
      <c r="K172" s="111"/>
      <c r="L172" s="83"/>
      <c r="M172" s="159">
        <f>IF(T172="","",COUNTIFS($F$2:F172,F172))</f>
        <v>0</v>
      </c>
      <c r="N172" s="160">
        <f>IF(T172="","",SUMIFS(实收!E:E,实收!S:S,T172))</f>
        <v>0</v>
      </c>
      <c r="O172" s="160">
        <f t="shared" si="10"/>
        <v>0</v>
      </c>
      <c r="P172" s="160" t="str">
        <f>IF(D172="","",SUMIFS(#REF!,#REF!,U172))</f>
        <v/>
      </c>
      <c r="Q172" s="160" t="str">
        <f t="shared" si="11"/>
        <v/>
      </c>
      <c r="R172" s="109" t="str">
        <f>IF($C172="","",_xlfn.XLOOKUP($C172,设置!$M:$M,设置!N:N,""))</f>
        <v/>
      </c>
      <c r="S172" s="109" t="str">
        <f>IF($C172="","",_xlfn.XLOOKUP($C172,设置!$M:$M,设置!O:O,""))</f>
        <v/>
      </c>
      <c r="T172" s="109" t="s">
        <v>1612</v>
      </c>
      <c r="U172" s="109" t="str">
        <f t="shared" si="12"/>
        <v/>
      </c>
      <c r="V172" s="109" t="str">
        <f t="shared" si="13"/>
        <v/>
      </c>
      <c r="W172" s="109" t="str">
        <f>IF(V172="","",_xlfn.XLOOKUP(V172,立项!W:W,立项!N:N))</f>
        <v/>
      </c>
      <c r="X172" s="109" t="str">
        <f>IF(V172="","",_xlfn.XLOOKUP(V172,立项!W:W,立项!P:P))</f>
        <v/>
      </c>
      <c r="Y172" s="109" t="str">
        <f t="shared" si="14"/>
        <v/>
      </c>
      <c r="Z172" s="136"/>
      <c r="AA172" s="111"/>
      <c r="AB172" s="111"/>
      <c r="AC172" s="111"/>
      <c r="AD172" s="112"/>
      <c r="AE172" s="112"/>
    </row>
    <row r="173" s="76" customFormat="1" customHeight="1" spans="1:31">
      <c r="A173" s="111"/>
      <c r="B173" s="111"/>
      <c r="C173" s="111"/>
      <c r="D173" s="128"/>
      <c r="E173" s="128"/>
      <c r="F173" s="128"/>
      <c r="G173" s="152"/>
      <c r="H173" s="153"/>
      <c r="I173" s="141"/>
      <c r="J173" s="161"/>
      <c r="K173" s="111"/>
      <c r="L173" s="83"/>
      <c r="M173" s="159">
        <f>IF(T173="","",COUNTIFS($F$2:F173,F173))</f>
        <v>0</v>
      </c>
      <c r="N173" s="160">
        <f>IF(T173="","",SUMIFS(实收!E:E,实收!S:S,T173))</f>
        <v>0</v>
      </c>
      <c r="O173" s="160">
        <f t="shared" si="10"/>
        <v>0</v>
      </c>
      <c r="P173" s="160" t="str">
        <f>IF(D173="","",SUMIFS(#REF!,#REF!,U173))</f>
        <v/>
      </c>
      <c r="Q173" s="160" t="str">
        <f t="shared" si="11"/>
        <v/>
      </c>
      <c r="R173" s="109" t="str">
        <f>IF($C173="","",_xlfn.XLOOKUP($C173,设置!$M:$M,设置!N:N,""))</f>
        <v/>
      </c>
      <c r="S173" s="109" t="str">
        <f>IF($C173="","",_xlfn.XLOOKUP($C173,设置!$M:$M,设置!O:O,""))</f>
        <v/>
      </c>
      <c r="T173" s="109" t="s">
        <v>1613</v>
      </c>
      <c r="U173" s="109" t="str">
        <f t="shared" si="12"/>
        <v/>
      </c>
      <c r="V173" s="109" t="str">
        <f t="shared" si="13"/>
        <v/>
      </c>
      <c r="W173" s="109" t="str">
        <f>IF(V173="","",_xlfn.XLOOKUP(V173,立项!W:W,立项!N:N))</f>
        <v/>
      </c>
      <c r="X173" s="109" t="str">
        <f>IF(V173="","",_xlfn.XLOOKUP(V173,立项!W:W,立项!P:P))</f>
        <v/>
      </c>
      <c r="Y173" s="109" t="str">
        <f t="shared" si="14"/>
        <v/>
      </c>
      <c r="Z173" s="136"/>
      <c r="AA173" s="111"/>
      <c r="AB173" s="111"/>
      <c r="AC173" s="111"/>
      <c r="AD173" s="112"/>
      <c r="AE173" s="112"/>
    </row>
    <row r="174" s="76" customFormat="1" customHeight="1" spans="1:31">
      <c r="A174" s="111"/>
      <c r="B174" s="111"/>
      <c r="C174" s="111"/>
      <c r="D174" s="111"/>
      <c r="E174" s="128"/>
      <c r="F174" s="128"/>
      <c r="G174" s="111"/>
      <c r="H174" s="154"/>
      <c r="I174" s="141"/>
      <c r="J174" s="161"/>
      <c r="K174" s="111"/>
      <c r="L174" s="83"/>
      <c r="M174" s="159">
        <f>IF(T174="","",COUNTIFS($F$2:F174,F174))</f>
        <v>0</v>
      </c>
      <c r="N174" s="160">
        <f>IF(T174="","",SUMIFS(实收!E:E,实收!S:S,T174))</f>
        <v>0</v>
      </c>
      <c r="O174" s="160">
        <f t="shared" si="10"/>
        <v>0</v>
      </c>
      <c r="P174" s="160" t="str">
        <f>IF(D174="","",SUMIFS(#REF!,#REF!,U174))</f>
        <v/>
      </c>
      <c r="Q174" s="160" t="str">
        <f t="shared" si="11"/>
        <v/>
      </c>
      <c r="R174" s="109" t="str">
        <f>IF($C174="","",_xlfn.XLOOKUP($C174,设置!$M:$M,设置!N:N,""))</f>
        <v/>
      </c>
      <c r="S174" s="109" t="str">
        <f>IF($C174="","",_xlfn.XLOOKUP($C174,设置!$M:$M,设置!O:O,""))</f>
        <v/>
      </c>
      <c r="T174" s="109" t="s">
        <v>1614</v>
      </c>
      <c r="U174" s="109" t="str">
        <f t="shared" si="12"/>
        <v/>
      </c>
      <c r="V174" s="109" t="str">
        <f t="shared" si="13"/>
        <v/>
      </c>
      <c r="W174" s="109" t="str">
        <f>IF(V174="","",_xlfn.XLOOKUP(V174,立项!W:W,立项!N:N))</f>
        <v/>
      </c>
      <c r="X174" s="109" t="str">
        <f>IF(V174="","",_xlfn.XLOOKUP(V174,立项!W:W,立项!P:P))</f>
        <v/>
      </c>
      <c r="Y174" s="109" t="str">
        <f t="shared" si="14"/>
        <v/>
      </c>
      <c r="Z174" s="136"/>
      <c r="AA174" s="111"/>
      <c r="AB174" s="111"/>
      <c r="AC174" s="111"/>
      <c r="AD174" s="112"/>
      <c r="AE174" s="112"/>
    </row>
    <row r="175" s="76" customFormat="1" customHeight="1" spans="1:31">
      <c r="A175" s="111"/>
      <c r="B175" s="111"/>
      <c r="C175" s="111"/>
      <c r="D175" s="128"/>
      <c r="E175" s="128"/>
      <c r="F175" s="128"/>
      <c r="G175" s="152"/>
      <c r="H175" s="153"/>
      <c r="I175" s="141"/>
      <c r="J175" s="161"/>
      <c r="K175" s="111"/>
      <c r="L175" s="83"/>
      <c r="M175" s="159">
        <f>IF(T175="","",COUNTIFS($F$2:F175,F175))</f>
        <v>0</v>
      </c>
      <c r="N175" s="160">
        <f>IF(T175="","",SUMIFS(实收!E:E,实收!S:S,T175))</f>
        <v>0</v>
      </c>
      <c r="O175" s="160">
        <f t="shared" si="10"/>
        <v>0</v>
      </c>
      <c r="P175" s="160" t="str">
        <f>IF(D175="","",SUMIFS(#REF!,#REF!,U175))</f>
        <v/>
      </c>
      <c r="Q175" s="160" t="str">
        <f t="shared" si="11"/>
        <v/>
      </c>
      <c r="R175" s="109" t="str">
        <f>IF($C175="","",_xlfn.XLOOKUP($C175,设置!$M:$M,设置!N:N,""))</f>
        <v/>
      </c>
      <c r="S175" s="109" t="str">
        <f>IF($C175="","",_xlfn.XLOOKUP($C175,设置!$M:$M,设置!O:O,""))</f>
        <v/>
      </c>
      <c r="T175" s="109" t="s">
        <v>1615</v>
      </c>
      <c r="U175" s="109" t="str">
        <f t="shared" si="12"/>
        <v/>
      </c>
      <c r="V175" s="109" t="str">
        <f t="shared" si="13"/>
        <v/>
      </c>
      <c r="W175" s="109" t="str">
        <f>IF(V175="","",_xlfn.XLOOKUP(V175,立项!W:W,立项!N:N))</f>
        <v/>
      </c>
      <c r="X175" s="109" t="str">
        <f>IF(V175="","",_xlfn.XLOOKUP(V175,立项!W:W,立项!P:P))</f>
        <v/>
      </c>
      <c r="Y175" s="109" t="str">
        <f t="shared" si="14"/>
        <v/>
      </c>
      <c r="Z175" s="136"/>
      <c r="AA175" s="111"/>
      <c r="AB175" s="111"/>
      <c r="AC175" s="111"/>
      <c r="AD175" s="112"/>
      <c r="AE175" s="112"/>
    </row>
    <row r="176" s="76" customFormat="1" customHeight="1" spans="1:31">
      <c r="A176" s="111"/>
      <c r="B176" s="111"/>
      <c r="C176" s="111"/>
      <c r="D176" s="128"/>
      <c r="E176" s="128"/>
      <c r="F176" s="128"/>
      <c r="G176" s="152"/>
      <c r="H176" s="153"/>
      <c r="I176" s="141"/>
      <c r="J176" s="161"/>
      <c r="K176" s="111"/>
      <c r="L176" s="83"/>
      <c r="M176" s="159">
        <f>IF(T176="","",COUNTIFS($F$2:F176,F176))</f>
        <v>0</v>
      </c>
      <c r="N176" s="160">
        <f>IF(T176="","",SUMIFS(实收!E:E,实收!S:S,T176))</f>
        <v>0</v>
      </c>
      <c r="O176" s="160">
        <f t="shared" si="10"/>
        <v>0</v>
      </c>
      <c r="P176" s="160" t="str">
        <f>IF(D176="","",SUMIFS(#REF!,#REF!,U176))</f>
        <v/>
      </c>
      <c r="Q176" s="160" t="str">
        <f t="shared" si="11"/>
        <v/>
      </c>
      <c r="R176" s="109" t="str">
        <f>IF($C176="","",_xlfn.XLOOKUP($C176,设置!$M:$M,设置!N:N,""))</f>
        <v/>
      </c>
      <c r="S176" s="109" t="str">
        <f>IF($C176="","",_xlfn.XLOOKUP($C176,设置!$M:$M,设置!O:O,""))</f>
        <v/>
      </c>
      <c r="T176" s="109" t="s">
        <v>1616</v>
      </c>
      <c r="U176" s="109" t="str">
        <f t="shared" si="12"/>
        <v/>
      </c>
      <c r="V176" s="109" t="str">
        <f t="shared" si="13"/>
        <v/>
      </c>
      <c r="W176" s="109" t="str">
        <f>IF(V176="","",_xlfn.XLOOKUP(V176,立项!W:W,立项!N:N))</f>
        <v/>
      </c>
      <c r="X176" s="109" t="str">
        <f>IF(V176="","",_xlfn.XLOOKUP(V176,立项!W:W,立项!P:P))</f>
        <v/>
      </c>
      <c r="Y176" s="109" t="str">
        <f t="shared" si="14"/>
        <v/>
      </c>
      <c r="Z176" s="136"/>
      <c r="AA176" s="111"/>
      <c r="AB176" s="111"/>
      <c r="AC176" s="111"/>
      <c r="AD176" s="112"/>
      <c r="AE176" s="112"/>
    </row>
    <row r="177" s="76" customFormat="1" customHeight="1" spans="1:31">
      <c r="A177" s="111"/>
      <c r="B177" s="111"/>
      <c r="C177" s="111"/>
      <c r="D177" s="128"/>
      <c r="E177" s="128"/>
      <c r="F177" s="128"/>
      <c r="G177" s="152"/>
      <c r="H177" s="153"/>
      <c r="I177" s="141"/>
      <c r="J177" s="161"/>
      <c r="K177" s="111"/>
      <c r="L177" s="83"/>
      <c r="M177" s="159">
        <f>IF(T177="","",COUNTIFS($F$2:F177,F177))</f>
        <v>0</v>
      </c>
      <c r="N177" s="160">
        <f>IF(T177="","",SUMIFS(实收!E:E,实收!S:S,T177))</f>
        <v>0</v>
      </c>
      <c r="O177" s="160">
        <f t="shared" si="10"/>
        <v>0</v>
      </c>
      <c r="P177" s="160" t="str">
        <f>IF(D177="","",SUMIFS(#REF!,#REF!,U177))</f>
        <v/>
      </c>
      <c r="Q177" s="160" t="str">
        <f t="shared" si="11"/>
        <v/>
      </c>
      <c r="R177" s="109" t="str">
        <f>IF($C177="","",_xlfn.XLOOKUP($C177,设置!$M:$M,设置!N:N,""))</f>
        <v/>
      </c>
      <c r="S177" s="109" t="str">
        <f>IF($C177="","",_xlfn.XLOOKUP($C177,设置!$M:$M,设置!O:O,""))</f>
        <v/>
      </c>
      <c r="T177" s="109" t="s">
        <v>1617</v>
      </c>
      <c r="U177" s="109" t="str">
        <f t="shared" si="12"/>
        <v/>
      </c>
      <c r="V177" s="109" t="str">
        <f t="shared" si="13"/>
        <v/>
      </c>
      <c r="W177" s="109" t="str">
        <f>IF(V177="","",_xlfn.XLOOKUP(V177,立项!W:W,立项!N:N))</f>
        <v/>
      </c>
      <c r="X177" s="109" t="str">
        <f>IF(V177="","",_xlfn.XLOOKUP(V177,立项!W:W,立项!P:P))</f>
        <v/>
      </c>
      <c r="Y177" s="109" t="str">
        <f t="shared" si="14"/>
        <v/>
      </c>
      <c r="Z177" s="136"/>
      <c r="AA177" s="111"/>
      <c r="AB177" s="111"/>
      <c r="AC177" s="111"/>
      <c r="AD177" s="112"/>
      <c r="AE177" s="112"/>
    </row>
    <row r="178" s="76" customFormat="1" customHeight="1" spans="1:31">
      <c r="A178" s="111"/>
      <c r="B178" s="111"/>
      <c r="C178" s="111"/>
      <c r="D178" s="128"/>
      <c r="E178" s="128"/>
      <c r="F178" s="128"/>
      <c r="G178" s="152"/>
      <c r="H178" s="153"/>
      <c r="I178" s="141"/>
      <c r="J178" s="161"/>
      <c r="K178" s="111"/>
      <c r="L178" s="83"/>
      <c r="M178" s="159">
        <f>IF(T178="","",COUNTIFS($F$2:F178,F178))</f>
        <v>0</v>
      </c>
      <c r="N178" s="160">
        <f>IF(T178="","",SUMIFS(实收!E:E,实收!S:S,T178))</f>
        <v>0</v>
      </c>
      <c r="O178" s="160">
        <f t="shared" si="10"/>
        <v>0</v>
      </c>
      <c r="P178" s="160" t="str">
        <f>IF(D178="","",SUMIFS(#REF!,#REF!,U178))</f>
        <v/>
      </c>
      <c r="Q178" s="160" t="str">
        <f t="shared" si="11"/>
        <v/>
      </c>
      <c r="R178" s="109" t="str">
        <f>IF($C178="","",_xlfn.XLOOKUP($C178,设置!$M:$M,设置!N:N,""))</f>
        <v/>
      </c>
      <c r="S178" s="109" t="str">
        <f>IF($C178="","",_xlfn.XLOOKUP($C178,设置!$M:$M,设置!O:O,""))</f>
        <v/>
      </c>
      <c r="T178" s="109" t="s">
        <v>1618</v>
      </c>
      <c r="U178" s="109" t="str">
        <f t="shared" si="12"/>
        <v/>
      </c>
      <c r="V178" s="109" t="str">
        <f t="shared" si="13"/>
        <v/>
      </c>
      <c r="W178" s="109" t="str">
        <f>IF(V178="","",_xlfn.XLOOKUP(V178,立项!W:W,立项!N:N))</f>
        <v/>
      </c>
      <c r="X178" s="109" t="str">
        <f>IF(V178="","",_xlfn.XLOOKUP(V178,立项!W:W,立项!P:P))</f>
        <v/>
      </c>
      <c r="Y178" s="109" t="str">
        <f t="shared" si="14"/>
        <v/>
      </c>
      <c r="Z178" s="136"/>
      <c r="AA178" s="111"/>
      <c r="AB178" s="111"/>
      <c r="AC178" s="111"/>
      <c r="AD178" s="112"/>
      <c r="AE178" s="112"/>
    </row>
    <row r="179" s="76" customFormat="1" customHeight="1" spans="1:31">
      <c r="A179" s="111"/>
      <c r="B179" s="111"/>
      <c r="C179" s="111"/>
      <c r="D179" s="128"/>
      <c r="E179" s="128"/>
      <c r="F179" s="128"/>
      <c r="G179" s="152"/>
      <c r="H179" s="153"/>
      <c r="I179" s="141"/>
      <c r="J179" s="161"/>
      <c r="K179" s="111"/>
      <c r="L179" s="83"/>
      <c r="M179" s="159">
        <f>IF(T179="","",COUNTIFS($F$2:F179,F179))</f>
        <v>0</v>
      </c>
      <c r="N179" s="160">
        <f>IF(T179="","",SUMIFS(实收!E:E,实收!S:S,T179))</f>
        <v>0</v>
      </c>
      <c r="O179" s="160">
        <f t="shared" si="10"/>
        <v>0</v>
      </c>
      <c r="P179" s="160" t="str">
        <f>IF(D179="","",SUMIFS(#REF!,#REF!,U179))</f>
        <v/>
      </c>
      <c r="Q179" s="160" t="str">
        <f t="shared" si="11"/>
        <v/>
      </c>
      <c r="R179" s="109" t="str">
        <f>IF($C179="","",_xlfn.XLOOKUP($C179,设置!$M:$M,设置!N:N,""))</f>
        <v/>
      </c>
      <c r="S179" s="109" t="str">
        <f>IF($C179="","",_xlfn.XLOOKUP($C179,设置!$M:$M,设置!O:O,""))</f>
        <v/>
      </c>
      <c r="T179" s="109" t="s">
        <v>1619</v>
      </c>
      <c r="U179" s="109" t="str">
        <f t="shared" si="12"/>
        <v/>
      </c>
      <c r="V179" s="109" t="str">
        <f t="shared" si="13"/>
        <v/>
      </c>
      <c r="W179" s="109" t="str">
        <f>IF(V179="","",_xlfn.XLOOKUP(V179,立项!W:W,立项!N:N))</f>
        <v/>
      </c>
      <c r="X179" s="109" t="str">
        <f>IF(V179="","",_xlfn.XLOOKUP(V179,立项!W:W,立项!P:P))</f>
        <v/>
      </c>
      <c r="Y179" s="109" t="str">
        <f t="shared" si="14"/>
        <v/>
      </c>
      <c r="Z179" s="136"/>
      <c r="AA179" s="111"/>
      <c r="AB179" s="111"/>
      <c r="AC179" s="111"/>
      <c r="AD179" s="112"/>
      <c r="AE179" s="112"/>
    </row>
    <row r="180" s="76" customFormat="1" customHeight="1" spans="1:31">
      <c r="A180" s="111"/>
      <c r="B180" s="111"/>
      <c r="C180" s="111"/>
      <c r="D180" s="128"/>
      <c r="E180" s="128"/>
      <c r="F180" s="128"/>
      <c r="G180" s="152"/>
      <c r="H180" s="153"/>
      <c r="I180" s="141"/>
      <c r="J180" s="161"/>
      <c r="K180" s="111"/>
      <c r="L180" s="83"/>
      <c r="M180" s="159">
        <f>IF(T180="","",COUNTIFS($F$2:F180,F180))</f>
        <v>0</v>
      </c>
      <c r="N180" s="160">
        <f>IF(T180="","",SUMIFS(实收!E:E,实收!S:S,T180))</f>
        <v>0</v>
      </c>
      <c r="O180" s="160">
        <f t="shared" si="10"/>
        <v>0</v>
      </c>
      <c r="P180" s="160" t="str">
        <f>IF(D180="","",SUMIFS(#REF!,#REF!,U180))</f>
        <v/>
      </c>
      <c r="Q180" s="160" t="str">
        <f t="shared" si="11"/>
        <v/>
      </c>
      <c r="R180" s="109" t="str">
        <f>IF($C180="","",_xlfn.XLOOKUP($C180,设置!$M:$M,设置!N:N,""))</f>
        <v/>
      </c>
      <c r="S180" s="109" t="str">
        <f>IF($C180="","",_xlfn.XLOOKUP($C180,设置!$M:$M,设置!O:O,""))</f>
        <v/>
      </c>
      <c r="T180" s="109" t="s">
        <v>1620</v>
      </c>
      <c r="U180" s="109" t="str">
        <f t="shared" si="12"/>
        <v/>
      </c>
      <c r="V180" s="109" t="str">
        <f t="shared" si="13"/>
        <v/>
      </c>
      <c r="W180" s="109" t="str">
        <f>IF(V180="","",_xlfn.XLOOKUP(V180,立项!W:W,立项!N:N))</f>
        <v/>
      </c>
      <c r="X180" s="109" t="str">
        <f>IF(V180="","",_xlfn.XLOOKUP(V180,立项!W:W,立项!P:P))</f>
        <v/>
      </c>
      <c r="Y180" s="109" t="str">
        <f t="shared" si="14"/>
        <v/>
      </c>
      <c r="Z180" s="136"/>
      <c r="AA180" s="111"/>
      <c r="AB180" s="111"/>
      <c r="AC180" s="111"/>
      <c r="AD180" s="112"/>
      <c r="AE180" s="112"/>
    </row>
    <row r="181" s="76" customFormat="1" customHeight="1" spans="1:31">
      <c r="A181" s="111"/>
      <c r="B181" s="111"/>
      <c r="C181" s="111"/>
      <c r="D181" s="128"/>
      <c r="E181" s="128"/>
      <c r="F181" s="128"/>
      <c r="G181" s="152"/>
      <c r="H181" s="153"/>
      <c r="I181" s="141"/>
      <c r="J181" s="161"/>
      <c r="K181" s="111"/>
      <c r="L181" s="83"/>
      <c r="M181" s="159">
        <f>IF(T181="","",COUNTIFS($F$2:F181,F181))</f>
        <v>0</v>
      </c>
      <c r="N181" s="160">
        <f>IF(T181="","",SUMIFS(实收!E:E,实收!S:S,T181))</f>
        <v>0</v>
      </c>
      <c r="O181" s="160">
        <f t="shared" si="10"/>
        <v>0</v>
      </c>
      <c r="P181" s="160" t="str">
        <f>IF(D181="","",SUMIFS(#REF!,#REF!,U181))</f>
        <v/>
      </c>
      <c r="Q181" s="160" t="str">
        <f t="shared" si="11"/>
        <v/>
      </c>
      <c r="R181" s="109" t="str">
        <f>IF($C181="","",_xlfn.XLOOKUP($C181,设置!$M:$M,设置!N:N,""))</f>
        <v/>
      </c>
      <c r="S181" s="109" t="str">
        <f>IF($C181="","",_xlfn.XLOOKUP($C181,设置!$M:$M,设置!O:O,""))</f>
        <v/>
      </c>
      <c r="T181" s="109" t="s">
        <v>1621</v>
      </c>
      <c r="U181" s="109" t="str">
        <f t="shared" si="12"/>
        <v/>
      </c>
      <c r="V181" s="109" t="str">
        <f t="shared" si="13"/>
        <v/>
      </c>
      <c r="W181" s="109" t="str">
        <f>IF(V181="","",_xlfn.XLOOKUP(V181,立项!W:W,立项!N:N))</f>
        <v/>
      </c>
      <c r="X181" s="109" t="str">
        <f>IF(V181="","",_xlfn.XLOOKUP(V181,立项!W:W,立项!P:P))</f>
        <v/>
      </c>
      <c r="Y181" s="109" t="str">
        <f t="shared" si="14"/>
        <v/>
      </c>
      <c r="Z181" s="136"/>
      <c r="AA181" s="111"/>
      <c r="AB181" s="111"/>
      <c r="AC181" s="111"/>
      <c r="AD181" s="112"/>
      <c r="AE181" s="112"/>
    </row>
    <row r="182" s="76" customFormat="1" customHeight="1" spans="1:31">
      <c r="A182" s="111"/>
      <c r="B182" s="111"/>
      <c r="C182" s="111"/>
      <c r="D182" s="128"/>
      <c r="E182" s="128"/>
      <c r="F182" s="128"/>
      <c r="G182" s="152"/>
      <c r="H182" s="153"/>
      <c r="I182" s="141"/>
      <c r="J182" s="161"/>
      <c r="K182" s="111"/>
      <c r="L182" s="83"/>
      <c r="M182" s="159">
        <f>IF(T182="","",COUNTIFS($F$2:F182,F182))</f>
        <v>0</v>
      </c>
      <c r="N182" s="160">
        <f>IF(T182="","",SUMIFS(实收!E:E,实收!S:S,T182))</f>
        <v>0</v>
      </c>
      <c r="O182" s="160">
        <f t="shared" si="10"/>
        <v>0</v>
      </c>
      <c r="P182" s="160" t="str">
        <f>IF(D182="","",SUMIFS(#REF!,#REF!,U182))</f>
        <v/>
      </c>
      <c r="Q182" s="160" t="str">
        <f t="shared" si="11"/>
        <v/>
      </c>
      <c r="R182" s="109" t="str">
        <f>IF($C182="","",_xlfn.XLOOKUP($C182,设置!$M:$M,设置!N:N,""))</f>
        <v/>
      </c>
      <c r="S182" s="109" t="str">
        <f>IF($C182="","",_xlfn.XLOOKUP($C182,设置!$M:$M,设置!O:O,""))</f>
        <v/>
      </c>
      <c r="T182" s="109" t="s">
        <v>1622</v>
      </c>
      <c r="U182" s="109" t="str">
        <f t="shared" si="12"/>
        <v/>
      </c>
      <c r="V182" s="109" t="str">
        <f t="shared" si="13"/>
        <v/>
      </c>
      <c r="W182" s="109" t="str">
        <f>IF(V182="","",_xlfn.XLOOKUP(V182,立项!W:W,立项!N:N))</f>
        <v/>
      </c>
      <c r="X182" s="109" t="str">
        <f>IF(V182="","",_xlfn.XLOOKUP(V182,立项!W:W,立项!P:P))</f>
        <v/>
      </c>
      <c r="Y182" s="109" t="str">
        <f t="shared" si="14"/>
        <v/>
      </c>
      <c r="Z182" s="136"/>
      <c r="AA182" s="111"/>
      <c r="AB182" s="111"/>
      <c r="AC182" s="111"/>
      <c r="AD182" s="112"/>
      <c r="AE182" s="112"/>
    </row>
    <row r="183" s="76" customFormat="1" customHeight="1" spans="1:31">
      <c r="A183" s="111"/>
      <c r="B183" s="111"/>
      <c r="C183" s="111"/>
      <c r="D183" s="128"/>
      <c r="E183" s="128"/>
      <c r="F183" s="128"/>
      <c r="G183" s="111"/>
      <c r="H183" s="154"/>
      <c r="I183" s="141"/>
      <c r="J183" s="161"/>
      <c r="K183" s="111"/>
      <c r="L183" s="83"/>
      <c r="M183" s="159">
        <f>IF(T183="","",COUNTIFS($F$2:F183,F183))</f>
        <v>0</v>
      </c>
      <c r="N183" s="160">
        <f>IF(T183="","",SUMIFS(实收!E:E,实收!S:S,T183))</f>
        <v>0</v>
      </c>
      <c r="O183" s="160">
        <f t="shared" si="10"/>
        <v>0</v>
      </c>
      <c r="P183" s="160" t="str">
        <f>IF(D183="","",SUMIFS(#REF!,#REF!,U183))</f>
        <v/>
      </c>
      <c r="Q183" s="160" t="str">
        <f t="shared" si="11"/>
        <v/>
      </c>
      <c r="R183" s="109" t="str">
        <f>IF($C183="","",_xlfn.XLOOKUP($C183,设置!$M:$M,设置!N:N,""))</f>
        <v/>
      </c>
      <c r="S183" s="109" t="str">
        <f>IF($C183="","",_xlfn.XLOOKUP($C183,设置!$M:$M,设置!O:O,""))</f>
        <v/>
      </c>
      <c r="T183" s="109" t="s">
        <v>1623</v>
      </c>
      <c r="U183" s="109" t="str">
        <f t="shared" si="12"/>
        <v/>
      </c>
      <c r="V183" s="109" t="str">
        <f t="shared" si="13"/>
        <v/>
      </c>
      <c r="W183" s="109" t="str">
        <f>IF(V183="","",_xlfn.XLOOKUP(V183,立项!W:W,立项!N:N))</f>
        <v/>
      </c>
      <c r="X183" s="109" t="str">
        <f>IF(V183="","",_xlfn.XLOOKUP(V183,立项!W:W,立项!P:P))</f>
        <v/>
      </c>
      <c r="Y183" s="109" t="str">
        <f t="shared" si="14"/>
        <v/>
      </c>
      <c r="Z183" s="136"/>
      <c r="AA183" s="111"/>
      <c r="AB183" s="111"/>
      <c r="AC183" s="111"/>
      <c r="AD183" s="112"/>
      <c r="AE183" s="112"/>
    </row>
    <row r="184" s="76" customFormat="1" customHeight="1" spans="1:31">
      <c r="A184" s="111"/>
      <c r="B184" s="111"/>
      <c r="C184" s="111"/>
      <c r="D184" s="128"/>
      <c r="E184" s="128"/>
      <c r="F184" s="128"/>
      <c r="G184" s="152"/>
      <c r="H184" s="153"/>
      <c r="I184" s="141"/>
      <c r="J184" s="161"/>
      <c r="K184" s="111"/>
      <c r="L184" s="83"/>
      <c r="M184" s="159">
        <f>IF(T184="","",COUNTIFS($F$2:F184,F184))</f>
        <v>0</v>
      </c>
      <c r="N184" s="160">
        <f>IF(T184="","",SUMIFS(实收!E:E,实收!S:S,T184))</f>
        <v>0</v>
      </c>
      <c r="O184" s="160">
        <f t="shared" si="10"/>
        <v>0</v>
      </c>
      <c r="P184" s="160" t="str">
        <f>IF(D184="","",SUMIFS(#REF!,#REF!,U184))</f>
        <v/>
      </c>
      <c r="Q184" s="160" t="str">
        <f t="shared" si="11"/>
        <v/>
      </c>
      <c r="R184" s="109" t="str">
        <f>IF($C184="","",_xlfn.XLOOKUP($C184,设置!$M:$M,设置!N:N,""))</f>
        <v/>
      </c>
      <c r="S184" s="109" t="str">
        <f>IF($C184="","",_xlfn.XLOOKUP($C184,设置!$M:$M,设置!O:O,""))</f>
        <v/>
      </c>
      <c r="T184" s="109" t="s">
        <v>1624</v>
      </c>
      <c r="U184" s="109" t="str">
        <f t="shared" si="12"/>
        <v/>
      </c>
      <c r="V184" s="109" t="str">
        <f t="shared" si="13"/>
        <v/>
      </c>
      <c r="W184" s="109" t="str">
        <f>IF(V184="","",_xlfn.XLOOKUP(V184,立项!W:W,立项!N:N))</f>
        <v/>
      </c>
      <c r="X184" s="109" t="str">
        <f>IF(V184="","",_xlfn.XLOOKUP(V184,立项!W:W,立项!P:P))</f>
        <v/>
      </c>
      <c r="Y184" s="109" t="str">
        <f t="shared" si="14"/>
        <v/>
      </c>
      <c r="Z184" s="136"/>
      <c r="AA184" s="111"/>
      <c r="AB184" s="111"/>
      <c r="AC184" s="111"/>
      <c r="AD184" s="112"/>
      <c r="AE184" s="112"/>
    </row>
    <row r="185" s="76" customFormat="1" customHeight="1" spans="1:31">
      <c r="A185" s="111"/>
      <c r="B185" s="111"/>
      <c r="C185" s="111"/>
      <c r="D185" s="128"/>
      <c r="E185" s="128"/>
      <c r="F185" s="128"/>
      <c r="G185" s="152"/>
      <c r="H185" s="153"/>
      <c r="I185" s="141"/>
      <c r="J185" s="161"/>
      <c r="K185" s="111"/>
      <c r="L185" s="83"/>
      <c r="M185" s="159">
        <f>IF(T185="","",COUNTIFS($F$2:F185,F185))</f>
        <v>0</v>
      </c>
      <c r="N185" s="160">
        <f>IF(T185="","",SUMIFS(实收!E:E,实收!S:S,T185))</f>
        <v>0</v>
      </c>
      <c r="O185" s="160">
        <f t="shared" si="10"/>
        <v>0</v>
      </c>
      <c r="P185" s="160" t="str">
        <f>IF(D185="","",SUMIFS(#REF!,#REF!,U185))</f>
        <v/>
      </c>
      <c r="Q185" s="160" t="str">
        <f t="shared" si="11"/>
        <v/>
      </c>
      <c r="R185" s="109" t="str">
        <f>IF($C185="","",_xlfn.XLOOKUP($C185,设置!$M:$M,设置!N:N,""))</f>
        <v/>
      </c>
      <c r="S185" s="109" t="str">
        <f>IF($C185="","",_xlfn.XLOOKUP($C185,设置!$M:$M,设置!O:O,""))</f>
        <v/>
      </c>
      <c r="T185" s="109" t="s">
        <v>1625</v>
      </c>
      <c r="U185" s="109" t="str">
        <f t="shared" si="12"/>
        <v/>
      </c>
      <c r="V185" s="109" t="str">
        <f t="shared" si="13"/>
        <v/>
      </c>
      <c r="W185" s="109" t="str">
        <f>IF(V185="","",_xlfn.XLOOKUP(V185,立项!W:W,立项!N:N))</f>
        <v/>
      </c>
      <c r="X185" s="109" t="str">
        <f>IF(V185="","",_xlfn.XLOOKUP(V185,立项!W:W,立项!P:P))</f>
        <v/>
      </c>
      <c r="Y185" s="109" t="str">
        <f t="shared" si="14"/>
        <v/>
      </c>
      <c r="Z185" s="136"/>
      <c r="AA185" s="111"/>
      <c r="AB185" s="111"/>
      <c r="AC185" s="111"/>
      <c r="AD185" s="112"/>
      <c r="AE185" s="112"/>
    </row>
    <row r="186" s="76" customFormat="1" customHeight="1" spans="1:31">
      <c r="A186" s="111"/>
      <c r="B186" s="111"/>
      <c r="C186" s="111"/>
      <c r="D186" s="128"/>
      <c r="E186" s="128"/>
      <c r="F186" s="128"/>
      <c r="G186" s="152"/>
      <c r="H186" s="153"/>
      <c r="I186" s="141"/>
      <c r="J186" s="161"/>
      <c r="K186" s="111"/>
      <c r="L186" s="83"/>
      <c r="M186" s="159">
        <f>IF(T186="","",COUNTIFS($F$2:F186,F186))</f>
        <v>0</v>
      </c>
      <c r="N186" s="160">
        <f>IF(T186="","",SUMIFS(实收!E:E,实收!S:S,T186))</f>
        <v>0</v>
      </c>
      <c r="O186" s="160">
        <f t="shared" si="10"/>
        <v>0</v>
      </c>
      <c r="P186" s="160" t="str">
        <f>IF(D186="","",SUMIFS(#REF!,#REF!,U186))</f>
        <v/>
      </c>
      <c r="Q186" s="160" t="str">
        <f t="shared" si="11"/>
        <v/>
      </c>
      <c r="R186" s="109" t="str">
        <f>IF($C186="","",_xlfn.XLOOKUP($C186,设置!$M:$M,设置!N:N,""))</f>
        <v/>
      </c>
      <c r="S186" s="109" t="str">
        <f>IF($C186="","",_xlfn.XLOOKUP($C186,设置!$M:$M,设置!O:O,""))</f>
        <v/>
      </c>
      <c r="T186" s="109" t="s">
        <v>1626</v>
      </c>
      <c r="U186" s="109" t="str">
        <f t="shared" si="12"/>
        <v/>
      </c>
      <c r="V186" s="109" t="str">
        <f t="shared" si="13"/>
        <v/>
      </c>
      <c r="W186" s="109" t="str">
        <f>IF(V186="","",_xlfn.XLOOKUP(V186,立项!W:W,立项!N:N))</f>
        <v/>
      </c>
      <c r="X186" s="109" t="str">
        <f>IF(V186="","",_xlfn.XLOOKUP(V186,立项!W:W,立项!P:P))</f>
        <v/>
      </c>
      <c r="Y186" s="109" t="str">
        <f t="shared" si="14"/>
        <v/>
      </c>
      <c r="Z186" s="136"/>
      <c r="AA186" s="111"/>
      <c r="AB186" s="111"/>
      <c r="AC186" s="111"/>
      <c r="AD186" s="112"/>
      <c r="AE186" s="112"/>
    </row>
    <row r="187" s="76" customFormat="1" customHeight="1" spans="1:31">
      <c r="A187" s="111"/>
      <c r="B187" s="111"/>
      <c r="C187" s="111"/>
      <c r="D187" s="128"/>
      <c r="E187" s="128"/>
      <c r="F187" s="128"/>
      <c r="G187" s="152"/>
      <c r="H187" s="153"/>
      <c r="I187" s="141"/>
      <c r="J187" s="161"/>
      <c r="K187" s="111"/>
      <c r="L187" s="83"/>
      <c r="M187" s="159">
        <f>IF(T187="","",COUNTIFS($F$2:F187,F187))</f>
        <v>0</v>
      </c>
      <c r="N187" s="160">
        <f>IF(T187="","",SUMIFS(实收!E:E,实收!S:S,T187))</f>
        <v>0</v>
      </c>
      <c r="O187" s="160">
        <f t="shared" si="10"/>
        <v>0</v>
      </c>
      <c r="P187" s="160" t="str">
        <f>IF(D187="","",SUMIFS(#REF!,#REF!,U187))</f>
        <v/>
      </c>
      <c r="Q187" s="160" t="str">
        <f t="shared" si="11"/>
        <v/>
      </c>
      <c r="R187" s="109" t="str">
        <f>IF($C187="","",_xlfn.XLOOKUP($C187,设置!$M:$M,设置!N:N,""))</f>
        <v/>
      </c>
      <c r="S187" s="109" t="str">
        <f>IF($C187="","",_xlfn.XLOOKUP($C187,设置!$M:$M,设置!O:O,""))</f>
        <v/>
      </c>
      <c r="T187" s="109" t="s">
        <v>1627</v>
      </c>
      <c r="U187" s="109" t="str">
        <f t="shared" si="12"/>
        <v/>
      </c>
      <c r="V187" s="109" t="str">
        <f t="shared" si="13"/>
        <v/>
      </c>
      <c r="W187" s="109" t="str">
        <f>IF(V187="","",_xlfn.XLOOKUP(V187,立项!W:W,立项!N:N))</f>
        <v/>
      </c>
      <c r="X187" s="109" t="str">
        <f>IF(V187="","",_xlfn.XLOOKUP(V187,立项!W:W,立项!P:P))</f>
        <v/>
      </c>
      <c r="Y187" s="109" t="str">
        <f t="shared" si="14"/>
        <v/>
      </c>
      <c r="Z187" s="136"/>
      <c r="AA187" s="111"/>
      <c r="AB187" s="111"/>
      <c r="AC187" s="111"/>
      <c r="AD187" s="112"/>
      <c r="AE187" s="112"/>
    </row>
    <row r="188" s="76" customFormat="1" customHeight="1" spans="1:31">
      <c r="A188" s="111"/>
      <c r="B188" s="111"/>
      <c r="C188" s="111"/>
      <c r="D188" s="128"/>
      <c r="E188" s="128"/>
      <c r="F188" s="128"/>
      <c r="G188" s="152"/>
      <c r="H188" s="153"/>
      <c r="I188" s="141"/>
      <c r="J188" s="161"/>
      <c r="K188" s="111"/>
      <c r="L188" s="83"/>
      <c r="M188" s="159">
        <f>IF(T188="","",COUNTIFS($F$2:F188,F188))</f>
        <v>0</v>
      </c>
      <c r="N188" s="160">
        <f>IF(T188="","",SUMIFS(实收!E:E,实收!S:S,T188))</f>
        <v>0</v>
      </c>
      <c r="O188" s="160">
        <f t="shared" si="10"/>
        <v>0</v>
      </c>
      <c r="P188" s="160" t="str">
        <f>IF(D188="","",SUMIFS(#REF!,#REF!,U188))</f>
        <v/>
      </c>
      <c r="Q188" s="160" t="str">
        <f t="shared" si="11"/>
        <v/>
      </c>
      <c r="R188" s="109" t="str">
        <f>IF($C188="","",_xlfn.XLOOKUP($C188,设置!$M:$M,设置!N:N,""))</f>
        <v/>
      </c>
      <c r="S188" s="109" t="str">
        <f>IF($C188="","",_xlfn.XLOOKUP($C188,设置!$M:$M,设置!O:O,""))</f>
        <v/>
      </c>
      <c r="T188" s="109" t="s">
        <v>1628</v>
      </c>
      <c r="U188" s="109" t="str">
        <f t="shared" si="12"/>
        <v/>
      </c>
      <c r="V188" s="109" t="str">
        <f t="shared" si="13"/>
        <v/>
      </c>
      <c r="W188" s="109" t="str">
        <f>IF(V188="","",_xlfn.XLOOKUP(V188,立项!W:W,立项!N:N))</f>
        <v/>
      </c>
      <c r="X188" s="109" t="str">
        <f>IF(V188="","",_xlfn.XLOOKUP(V188,立项!W:W,立项!P:P))</f>
        <v/>
      </c>
      <c r="Y188" s="109" t="str">
        <f t="shared" si="14"/>
        <v/>
      </c>
      <c r="Z188" s="136"/>
      <c r="AA188" s="111"/>
      <c r="AB188" s="111"/>
      <c r="AC188" s="111"/>
      <c r="AD188" s="112"/>
      <c r="AE188" s="112"/>
    </row>
    <row r="189" s="76" customFormat="1" customHeight="1" spans="1:31">
      <c r="A189" s="111"/>
      <c r="B189" s="111"/>
      <c r="C189" s="111"/>
      <c r="D189" s="128"/>
      <c r="E189" s="128"/>
      <c r="F189" s="128"/>
      <c r="G189" s="152"/>
      <c r="H189" s="154"/>
      <c r="I189" s="141"/>
      <c r="J189" s="161"/>
      <c r="K189" s="111"/>
      <c r="L189" s="83"/>
      <c r="M189" s="159">
        <f>IF(T189="","",COUNTIFS($F$2:F189,F189))</f>
        <v>0</v>
      </c>
      <c r="N189" s="160">
        <f>IF(T189="","",SUMIFS(实收!E:E,实收!S:S,T189))</f>
        <v>0</v>
      </c>
      <c r="O189" s="160">
        <f t="shared" si="10"/>
        <v>0</v>
      </c>
      <c r="P189" s="160" t="str">
        <f>IF(D189="","",SUMIFS(#REF!,#REF!,U189))</f>
        <v/>
      </c>
      <c r="Q189" s="160" t="str">
        <f t="shared" si="11"/>
        <v/>
      </c>
      <c r="R189" s="109" t="str">
        <f>IF($C189="","",_xlfn.XLOOKUP($C189,设置!$M:$M,设置!N:N,""))</f>
        <v/>
      </c>
      <c r="S189" s="109" t="str">
        <f>IF($C189="","",_xlfn.XLOOKUP($C189,设置!$M:$M,设置!O:O,""))</f>
        <v/>
      </c>
      <c r="T189" s="109" t="s">
        <v>1629</v>
      </c>
      <c r="U189" s="109" t="str">
        <f t="shared" si="12"/>
        <v/>
      </c>
      <c r="V189" s="109" t="str">
        <f t="shared" si="13"/>
        <v/>
      </c>
      <c r="W189" s="109" t="str">
        <f>IF(V189="","",_xlfn.XLOOKUP(V189,立项!W:W,立项!N:N))</f>
        <v/>
      </c>
      <c r="X189" s="109" t="str">
        <f>IF(V189="","",_xlfn.XLOOKUP(V189,立项!W:W,立项!P:P))</f>
        <v/>
      </c>
      <c r="Y189" s="109" t="str">
        <f t="shared" si="14"/>
        <v/>
      </c>
      <c r="Z189" s="136"/>
      <c r="AA189" s="111"/>
      <c r="AB189" s="111"/>
      <c r="AC189" s="111"/>
      <c r="AD189" s="112"/>
      <c r="AE189" s="112"/>
    </row>
    <row r="190" s="76" customFormat="1" customHeight="1" spans="1:31">
      <c r="A190" s="111"/>
      <c r="B190" s="111"/>
      <c r="C190" s="111"/>
      <c r="D190" s="128"/>
      <c r="E190" s="128"/>
      <c r="F190" s="128"/>
      <c r="G190" s="152"/>
      <c r="H190" s="153"/>
      <c r="I190" s="141"/>
      <c r="J190" s="161"/>
      <c r="K190" s="111"/>
      <c r="L190" s="83"/>
      <c r="M190" s="159">
        <f>IF(T190="","",COUNTIFS($F$2:F190,F190))</f>
        <v>0</v>
      </c>
      <c r="N190" s="160">
        <f>IF(T190="","",SUMIFS(实收!E:E,实收!S:S,T190))</f>
        <v>0</v>
      </c>
      <c r="O190" s="160">
        <f t="shared" si="10"/>
        <v>0</v>
      </c>
      <c r="P190" s="160" t="str">
        <f>IF(D190="","",SUMIFS(#REF!,#REF!,U190))</f>
        <v/>
      </c>
      <c r="Q190" s="160" t="str">
        <f t="shared" si="11"/>
        <v/>
      </c>
      <c r="R190" s="109" t="str">
        <f>IF($C190="","",_xlfn.XLOOKUP($C190,设置!$M:$M,设置!N:N,""))</f>
        <v/>
      </c>
      <c r="S190" s="109" t="str">
        <f>IF($C190="","",_xlfn.XLOOKUP($C190,设置!$M:$M,设置!O:O,""))</f>
        <v/>
      </c>
      <c r="T190" s="109" t="s">
        <v>1630</v>
      </c>
      <c r="U190" s="109" t="str">
        <f t="shared" si="12"/>
        <v/>
      </c>
      <c r="V190" s="109" t="str">
        <f t="shared" si="13"/>
        <v/>
      </c>
      <c r="W190" s="109" t="str">
        <f>IF(V190="","",_xlfn.XLOOKUP(V190,立项!W:W,立项!N:N))</f>
        <v/>
      </c>
      <c r="X190" s="109" t="str">
        <f>IF(V190="","",_xlfn.XLOOKUP(V190,立项!W:W,立项!P:P))</f>
        <v/>
      </c>
      <c r="Y190" s="109" t="str">
        <f t="shared" si="14"/>
        <v/>
      </c>
      <c r="Z190" s="136"/>
      <c r="AA190" s="111"/>
      <c r="AB190" s="111"/>
      <c r="AC190" s="111"/>
      <c r="AD190" s="112"/>
      <c r="AE190" s="112"/>
    </row>
    <row r="191" s="76" customFormat="1" customHeight="1" spans="1:31">
      <c r="A191" s="111"/>
      <c r="B191" s="111"/>
      <c r="C191" s="111"/>
      <c r="D191" s="128"/>
      <c r="E191" s="128"/>
      <c r="F191" s="128"/>
      <c r="G191" s="152"/>
      <c r="H191" s="154"/>
      <c r="I191" s="141"/>
      <c r="J191" s="161"/>
      <c r="K191" s="111"/>
      <c r="L191" s="83"/>
      <c r="M191" s="159">
        <f>IF(T191="","",COUNTIFS($F$2:F191,F191))</f>
        <v>0</v>
      </c>
      <c r="N191" s="160">
        <f>IF(T191="","",SUMIFS(实收!E:E,实收!S:S,T191))</f>
        <v>0</v>
      </c>
      <c r="O191" s="160">
        <f t="shared" si="10"/>
        <v>0</v>
      </c>
      <c r="P191" s="160" t="str">
        <f>IF(D191="","",SUMIFS(#REF!,#REF!,U191))</f>
        <v/>
      </c>
      <c r="Q191" s="160" t="str">
        <f t="shared" si="11"/>
        <v/>
      </c>
      <c r="R191" s="109" t="str">
        <f>IF($C191="","",_xlfn.XLOOKUP($C191,设置!$M:$M,设置!N:N,""))</f>
        <v/>
      </c>
      <c r="S191" s="109" t="str">
        <f>IF($C191="","",_xlfn.XLOOKUP($C191,设置!$M:$M,设置!O:O,""))</f>
        <v/>
      </c>
      <c r="T191" s="109" t="s">
        <v>1631</v>
      </c>
      <c r="U191" s="109" t="str">
        <f t="shared" si="12"/>
        <v/>
      </c>
      <c r="V191" s="109" t="str">
        <f t="shared" si="13"/>
        <v/>
      </c>
      <c r="W191" s="109" t="str">
        <f>IF(V191="","",_xlfn.XLOOKUP(V191,立项!W:W,立项!N:N))</f>
        <v/>
      </c>
      <c r="X191" s="109" t="str">
        <f>IF(V191="","",_xlfn.XLOOKUP(V191,立项!W:W,立项!P:P))</f>
        <v/>
      </c>
      <c r="Y191" s="109" t="str">
        <f t="shared" si="14"/>
        <v/>
      </c>
      <c r="Z191" s="136"/>
      <c r="AA191" s="111"/>
      <c r="AB191" s="111"/>
      <c r="AC191" s="111"/>
      <c r="AD191" s="112"/>
      <c r="AE191" s="112"/>
    </row>
    <row r="192" s="76" customFormat="1" customHeight="1" spans="1:31">
      <c r="A192" s="111"/>
      <c r="B192" s="111"/>
      <c r="C192" s="111"/>
      <c r="D192" s="128"/>
      <c r="E192" s="128"/>
      <c r="F192" s="128"/>
      <c r="G192" s="152"/>
      <c r="H192" s="154"/>
      <c r="I192" s="141"/>
      <c r="J192" s="161"/>
      <c r="K192" s="111"/>
      <c r="L192" s="83"/>
      <c r="M192" s="159">
        <f>IF(T192="","",COUNTIFS($F$2:F192,F192))</f>
        <v>0</v>
      </c>
      <c r="N192" s="160">
        <f>IF(T192="","",SUMIFS(实收!E:E,实收!S:S,T192))</f>
        <v>0</v>
      </c>
      <c r="O192" s="160">
        <f t="shared" si="10"/>
        <v>0</v>
      </c>
      <c r="P192" s="160" t="str">
        <f>IF(D192="","",SUMIFS(#REF!,#REF!,U192))</f>
        <v/>
      </c>
      <c r="Q192" s="160" t="str">
        <f t="shared" si="11"/>
        <v/>
      </c>
      <c r="R192" s="109" t="str">
        <f>IF($C192="","",_xlfn.XLOOKUP($C192,设置!$M:$M,设置!N:N,""))</f>
        <v/>
      </c>
      <c r="S192" s="109" t="str">
        <f>IF($C192="","",_xlfn.XLOOKUP($C192,设置!$M:$M,设置!O:O,""))</f>
        <v/>
      </c>
      <c r="T192" s="109" t="s">
        <v>1632</v>
      </c>
      <c r="U192" s="109" t="str">
        <f t="shared" si="12"/>
        <v/>
      </c>
      <c r="V192" s="109" t="str">
        <f t="shared" si="13"/>
        <v/>
      </c>
      <c r="W192" s="109" t="str">
        <f>IF(V192="","",_xlfn.XLOOKUP(V192,立项!W:W,立项!N:N))</f>
        <v/>
      </c>
      <c r="X192" s="109" t="str">
        <f>IF(V192="","",_xlfn.XLOOKUP(V192,立项!W:W,立项!P:P))</f>
        <v/>
      </c>
      <c r="Y192" s="109" t="str">
        <f t="shared" si="14"/>
        <v/>
      </c>
      <c r="Z192" s="136"/>
      <c r="AA192" s="111"/>
      <c r="AB192" s="111"/>
      <c r="AC192" s="111"/>
      <c r="AD192" s="112"/>
      <c r="AE192" s="112"/>
    </row>
    <row r="193" s="76" customFormat="1" customHeight="1" spans="1:31">
      <c r="A193" s="111"/>
      <c r="B193" s="111"/>
      <c r="C193" s="111"/>
      <c r="D193" s="128"/>
      <c r="E193" s="128"/>
      <c r="F193" s="128"/>
      <c r="G193" s="152"/>
      <c r="H193" s="153"/>
      <c r="I193" s="141"/>
      <c r="J193" s="161"/>
      <c r="K193" s="111"/>
      <c r="L193" s="83"/>
      <c r="M193" s="159">
        <f>IF(T193="","",COUNTIFS($F$2:F193,F193))</f>
        <v>0</v>
      </c>
      <c r="N193" s="160">
        <f>IF(T193="","",SUMIFS(实收!E:E,实收!S:S,T193))</f>
        <v>0</v>
      </c>
      <c r="O193" s="160">
        <f t="shared" si="10"/>
        <v>0</v>
      </c>
      <c r="P193" s="160" t="str">
        <f>IF(D193="","",SUMIFS(#REF!,#REF!,U193))</f>
        <v/>
      </c>
      <c r="Q193" s="160" t="str">
        <f t="shared" si="11"/>
        <v/>
      </c>
      <c r="R193" s="109" t="str">
        <f>IF($C193="","",_xlfn.XLOOKUP($C193,设置!$M:$M,设置!N:N,""))</f>
        <v/>
      </c>
      <c r="S193" s="109" t="str">
        <f>IF($C193="","",_xlfn.XLOOKUP($C193,设置!$M:$M,设置!O:O,""))</f>
        <v/>
      </c>
      <c r="T193" s="109" t="s">
        <v>1633</v>
      </c>
      <c r="U193" s="109" t="str">
        <f t="shared" si="12"/>
        <v/>
      </c>
      <c r="V193" s="109" t="str">
        <f t="shared" si="13"/>
        <v/>
      </c>
      <c r="W193" s="109" t="str">
        <f>IF(V193="","",_xlfn.XLOOKUP(V193,立项!W:W,立项!N:N))</f>
        <v/>
      </c>
      <c r="X193" s="109" t="str">
        <f>IF(V193="","",_xlfn.XLOOKUP(V193,立项!W:W,立项!P:P))</f>
        <v/>
      </c>
      <c r="Y193" s="109" t="str">
        <f t="shared" si="14"/>
        <v/>
      </c>
      <c r="Z193" s="136"/>
      <c r="AA193" s="111"/>
      <c r="AB193" s="111"/>
      <c r="AC193" s="111"/>
      <c r="AD193" s="112"/>
      <c r="AE193" s="112"/>
    </row>
    <row r="194" s="76" customFormat="1" customHeight="1" spans="1:31">
      <c r="A194" s="111"/>
      <c r="B194" s="111"/>
      <c r="C194" s="111"/>
      <c r="D194" s="128"/>
      <c r="E194" s="128"/>
      <c r="F194" s="128"/>
      <c r="G194" s="152"/>
      <c r="H194" s="154"/>
      <c r="I194" s="141"/>
      <c r="J194" s="161"/>
      <c r="K194" s="111"/>
      <c r="L194" s="83"/>
      <c r="M194" s="159">
        <f>IF(T194="","",COUNTIFS($F$2:F194,F194))</f>
        <v>0</v>
      </c>
      <c r="N194" s="160">
        <f>IF(T194="","",SUMIFS(实收!E:E,实收!S:S,T194))</f>
        <v>0</v>
      </c>
      <c r="O194" s="160">
        <f t="shared" ref="O194:O257" si="15">IF(T194="","",I194-N194)</f>
        <v>0</v>
      </c>
      <c r="P194" s="160" t="str">
        <f>IF(D194="","",SUMIFS(#REF!,#REF!,U194))</f>
        <v/>
      </c>
      <c r="Q194" s="160" t="str">
        <f t="shared" ref="Q194:Q257" si="16">IF(D194="","",I194-P194)</f>
        <v/>
      </c>
      <c r="R194" s="109" t="str">
        <f>IF($C194="","",_xlfn.XLOOKUP($C194,设置!$M:$M,设置!N:N,""))</f>
        <v/>
      </c>
      <c r="S194" s="109" t="str">
        <f>IF($C194="","",_xlfn.XLOOKUP($C194,设置!$M:$M,设置!O:O,""))</f>
        <v/>
      </c>
      <c r="T194" s="109" t="s">
        <v>1634</v>
      </c>
      <c r="U194" s="109" t="str">
        <f t="shared" ref="U194:U257" si="17">IF(F194="","",_xlfn.TEXTJOIN("-",1,T194,F194,M194,TEXT(H194,"yyyymmdd"),J194,I194))</f>
        <v/>
      </c>
      <c r="V194" s="109" t="str">
        <f t="shared" ref="V194:V257" si="18">IF(F194="","",LEFT(F194,16))</f>
        <v/>
      </c>
      <c r="W194" s="109" t="str">
        <f>IF(V194="","",_xlfn.XLOOKUP(V194,立项!W:W,立项!N:N))</f>
        <v/>
      </c>
      <c r="X194" s="109" t="str">
        <f>IF(V194="","",_xlfn.XLOOKUP(V194,立项!W:W,立项!P:P))</f>
        <v/>
      </c>
      <c r="Y194" s="109" t="str">
        <f t="shared" ref="Y194:Y257" si="19">IF(U194="","",_xlfn.TEXTJOIN("-",1,C194,X194,V194,B194))</f>
        <v/>
      </c>
      <c r="Z194" s="136"/>
      <c r="AA194" s="111"/>
      <c r="AB194" s="111"/>
      <c r="AC194" s="111"/>
      <c r="AD194" s="112"/>
      <c r="AE194" s="112"/>
    </row>
    <row r="195" s="76" customFormat="1" customHeight="1" spans="1:31">
      <c r="A195" s="111"/>
      <c r="B195" s="111"/>
      <c r="C195" s="111"/>
      <c r="D195" s="128"/>
      <c r="E195" s="128"/>
      <c r="F195" s="128"/>
      <c r="G195" s="152"/>
      <c r="H195" s="154"/>
      <c r="I195" s="141"/>
      <c r="J195" s="161"/>
      <c r="K195" s="111"/>
      <c r="L195" s="83"/>
      <c r="M195" s="159">
        <f>IF(T195="","",COUNTIFS($F$2:F195,F195))</f>
        <v>0</v>
      </c>
      <c r="N195" s="160">
        <f>IF(T195="","",SUMIFS(实收!E:E,实收!S:S,T195))</f>
        <v>0</v>
      </c>
      <c r="O195" s="160">
        <f t="shared" si="15"/>
        <v>0</v>
      </c>
      <c r="P195" s="160" t="str">
        <f>IF(D195="","",SUMIFS(#REF!,#REF!,U195))</f>
        <v/>
      </c>
      <c r="Q195" s="160" t="str">
        <f t="shared" si="16"/>
        <v/>
      </c>
      <c r="R195" s="109" t="str">
        <f>IF($C195="","",_xlfn.XLOOKUP($C195,设置!$M:$M,设置!N:N,""))</f>
        <v/>
      </c>
      <c r="S195" s="109" t="str">
        <f>IF($C195="","",_xlfn.XLOOKUP($C195,设置!$M:$M,设置!O:O,""))</f>
        <v/>
      </c>
      <c r="T195" s="109" t="s">
        <v>1635</v>
      </c>
      <c r="U195" s="109" t="str">
        <f t="shared" si="17"/>
        <v/>
      </c>
      <c r="V195" s="109" t="str">
        <f t="shared" si="18"/>
        <v/>
      </c>
      <c r="W195" s="109" t="str">
        <f>IF(V195="","",_xlfn.XLOOKUP(V195,立项!W:W,立项!N:N))</f>
        <v/>
      </c>
      <c r="X195" s="109" t="str">
        <f>IF(V195="","",_xlfn.XLOOKUP(V195,立项!W:W,立项!P:P))</f>
        <v/>
      </c>
      <c r="Y195" s="109" t="str">
        <f t="shared" si="19"/>
        <v/>
      </c>
      <c r="Z195" s="136"/>
      <c r="AA195" s="111"/>
      <c r="AB195" s="111"/>
      <c r="AC195" s="111"/>
      <c r="AD195" s="112"/>
      <c r="AE195" s="112"/>
    </row>
    <row r="196" s="76" customFormat="1" customHeight="1" spans="1:31">
      <c r="A196" s="111"/>
      <c r="B196" s="111"/>
      <c r="C196" s="111"/>
      <c r="D196" s="128"/>
      <c r="E196" s="128"/>
      <c r="F196" s="128"/>
      <c r="G196" s="152"/>
      <c r="H196" s="153"/>
      <c r="I196" s="141"/>
      <c r="J196" s="161"/>
      <c r="K196" s="111"/>
      <c r="L196" s="83"/>
      <c r="M196" s="159">
        <f>IF(T196="","",COUNTIFS($F$2:F196,F196))</f>
        <v>0</v>
      </c>
      <c r="N196" s="160">
        <f>IF(T196="","",SUMIFS(实收!E:E,实收!S:S,T196))</f>
        <v>0</v>
      </c>
      <c r="O196" s="160">
        <f t="shared" si="15"/>
        <v>0</v>
      </c>
      <c r="P196" s="160" t="str">
        <f>IF(D196="","",SUMIFS(#REF!,#REF!,U196))</f>
        <v/>
      </c>
      <c r="Q196" s="160" t="str">
        <f t="shared" si="16"/>
        <v/>
      </c>
      <c r="R196" s="109" t="str">
        <f>IF($C196="","",_xlfn.XLOOKUP($C196,设置!$M:$M,设置!N:N,""))</f>
        <v/>
      </c>
      <c r="S196" s="109" t="str">
        <f>IF($C196="","",_xlfn.XLOOKUP($C196,设置!$M:$M,设置!O:O,""))</f>
        <v/>
      </c>
      <c r="T196" s="109" t="s">
        <v>1636</v>
      </c>
      <c r="U196" s="109" t="str">
        <f t="shared" si="17"/>
        <v/>
      </c>
      <c r="V196" s="109" t="str">
        <f t="shared" si="18"/>
        <v/>
      </c>
      <c r="W196" s="109" t="str">
        <f>IF(V196="","",_xlfn.XLOOKUP(V196,立项!W:W,立项!N:N))</f>
        <v/>
      </c>
      <c r="X196" s="109" t="str">
        <f>IF(V196="","",_xlfn.XLOOKUP(V196,立项!W:W,立项!P:P))</f>
        <v/>
      </c>
      <c r="Y196" s="109" t="str">
        <f t="shared" si="19"/>
        <v/>
      </c>
      <c r="Z196" s="136"/>
      <c r="AA196" s="111"/>
      <c r="AB196" s="111"/>
      <c r="AC196" s="111"/>
      <c r="AD196" s="112"/>
      <c r="AE196" s="112"/>
    </row>
    <row r="197" s="76" customFormat="1" customHeight="1" spans="1:31">
      <c r="A197" s="111"/>
      <c r="B197" s="111"/>
      <c r="C197" s="111"/>
      <c r="D197" s="128"/>
      <c r="E197" s="128"/>
      <c r="F197" s="128"/>
      <c r="G197" s="152"/>
      <c r="H197" s="153"/>
      <c r="I197" s="141"/>
      <c r="J197" s="161"/>
      <c r="K197" s="111"/>
      <c r="L197" s="83"/>
      <c r="M197" s="159">
        <f>IF(T197="","",COUNTIFS($F$2:F197,F197))</f>
        <v>0</v>
      </c>
      <c r="N197" s="160">
        <f>IF(T197="","",SUMIFS(实收!E:E,实收!S:S,T197))</f>
        <v>0</v>
      </c>
      <c r="O197" s="160">
        <f t="shared" si="15"/>
        <v>0</v>
      </c>
      <c r="P197" s="160" t="str">
        <f>IF(D197="","",SUMIFS(#REF!,#REF!,U197))</f>
        <v/>
      </c>
      <c r="Q197" s="160" t="str">
        <f t="shared" si="16"/>
        <v/>
      </c>
      <c r="R197" s="109" t="str">
        <f>IF($C197="","",_xlfn.XLOOKUP($C197,设置!$M:$M,设置!N:N,""))</f>
        <v/>
      </c>
      <c r="S197" s="109" t="str">
        <f>IF($C197="","",_xlfn.XLOOKUP($C197,设置!$M:$M,设置!O:O,""))</f>
        <v/>
      </c>
      <c r="T197" s="109" t="s">
        <v>1637</v>
      </c>
      <c r="U197" s="109" t="str">
        <f t="shared" si="17"/>
        <v/>
      </c>
      <c r="V197" s="109" t="str">
        <f t="shared" si="18"/>
        <v/>
      </c>
      <c r="W197" s="109" t="str">
        <f>IF(V197="","",_xlfn.XLOOKUP(V197,立项!W:W,立项!N:N))</f>
        <v/>
      </c>
      <c r="X197" s="109" t="str">
        <f>IF(V197="","",_xlfn.XLOOKUP(V197,立项!W:W,立项!P:P))</f>
        <v/>
      </c>
      <c r="Y197" s="109" t="str">
        <f t="shared" si="19"/>
        <v/>
      </c>
      <c r="Z197" s="136"/>
      <c r="AA197" s="111"/>
      <c r="AB197" s="111"/>
      <c r="AC197" s="111"/>
      <c r="AD197" s="112"/>
      <c r="AE197" s="112"/>
    </row>
    <row r="198" s="76" customFormat="1" customHeight="1" spans="1:31">
      <c r="A198" s="111"/>
      <c r="B198" s="111"/>
      <c r="C198" s="111"/>
      <c r="D198" s="128"/>
      <c r="E198" s="128"/>
      <c r="F198" s="128"/>
      <c r="G198" s="152"/>
      <c r="H198" s="154"/>
      <c r="I198" s="141"/>
      <c r="J198" s="161"/>
      <c r="K198" s="111"/>
      <c r="L198" s="83"/>
      <c r="M198" s="159">
        <f>IF(T198="","",COUNTIFS($F$2:F198,F198))</f>
        <v>0</v>
      </c>
      <c r="N198" s="160">
        <f>IF(T198="","",SUMIFS(实收!E:E,实收!S:S,T198))</f>
        <v>0</v>
      </c>
      <c r="O198" s="160">
        <f t="shared" si="15"/>
        <v>0</v>
      </c>
      <c r="P198" s="160" t="str">
        <f>IF(D198="","",SUMIFS(#REF!,#REF!,U198))</f>
        <v/>
      </c>
      <c r="Q198" s="160" t="str">
        <f t="shared" si="16"/>
        <v/>
      </c>
      <c r="R198" s="109" t="str">
        <f>IF($C198="","",_xlfn.XLOOKUP($C198,设置!$M:$M,设置!N:N,""))</f>
        <v/>
      </c>
      <c r="S198" s="109" t="str">
        <f>IF($C198="","",_xlfn.XLOOKUP($C198,设置!$M:$M,设置!O:O,""))</f>
        <v/>
      </c>
      <c r="T198" s="109" t="s">
        <v>1638</v>
      </c>
      <c r="U198" s="109" t="str">
        <f t="shared" si="17"/>
        <v/>
      </c>
      <c r="V198" s="109" t="str">
        <f t="shared" si="18"/>
        <v/>
      </c>
      <c r="W198" s="109" t="str">
        <f>IF(V198="","",_xlfn.XLOOKUP(V198,立项!W:W,立项!N:N))</f>
        <v/>
      </c>
      <c r="X198" s="109" t="str">
        <f>IF(V198="","",_xlfn.XLOOKUP(V198,立项!W:W,立项!P:P))</f>
        <v/>
      </c>
      <c r="Y198" s="109" t="str">
        <f t="shared" si="19"/>
        <v/>
      </c>
      <c r="Z198" s="136"/>
      <c r="AA198" s="111"/>
      <c r="AB198" s="111"/>
      <c r="AC198" s="111"/>
      <c r="AD198" s="112"/>
      <c r="AE198" s="112"/>
    </row>
    <row r="199" s="76" customFormat="1" customHeight="1" spans="1:31">
      <c r="A199" s="111"/>
      <c r="B199" s="111"/>
      <c r="C199" s="111"/>
      <c r="D199" s="128"/>
      <c r="E199" s="128"/>
      <c r="F199" s="128"/>
      <c r="G199" s="152"/>
      <c r="H199" s="154"/>
      <c r="I199" s="141"/>
      <c r="J199" s="161"/>
      <c r="K199" s="111"/>
      <c r="L199" s="83"/>
      <c r="M199" s="159">
        <f>IF(T199="","",COUNTIFS($F$2:F199,F199))</f>
        <v>0</v>
      </c>
      <c r="N199" s="160">
        <f>IF(T199="","",SUMIFS(实收!E:E,实收!S:S,T199))</f>
        <v>0</v>
      </c>
      <c r="O199" s="160">
        <f t="shared" si="15"/>
        <v>0</v>
      </c>
      <c r="P199" s="160" t="str">
        <f>IF(D199="","",SUMIFS(#REF!,#REF!,U199))</f>
        <v/>
      </c>
      <c r="Q199" s="160" t="str">
        <f t="shared" si="16"/>
        <v/>
      </c>
      <c r="R199" s="109" t="str">
        <f>IF($C199="","",_xlfn.XLOOKUP($C199,设置!$M:$M,设置!N:N,""))</f>
        <v/>
      </c>
      <c r="S199" s="109" t="str">
        <f>IF($C199="","",_xlfn.XLOOKUP($C199,设置!$M:$M,设置!O:O,""))</f>
        <v/>
      </c>
      <c r="T199" s="109" t="s">
        <v>1639</v>
      </c>
      <c r="U199" s="109" t="str">
        <f t="shared" si="17"/>
        <v/>
      </c>
      <c r="V199" s="109" t="str">
        <f t="shared" si="18"/>
        <v/>
      </c>
      <c r="W199" s="109" t="str">
        <f>IF(V199="","",_xlfn.XLOOKUP(V199,立项!W:W,立项!N:N))</f>
        <v/>
      </c>
      <c r="X199" s="109" t="str">
        <f>IF(V199="","",_xlfn.XLOOKUP(V199,立项!W:W,立项!P:P))</f>
        <v/>
      </c>
      <c r="Y199" s="109" t="str">
        <f t="shared" si="19"/>
        <v/>
      </c>
      <c r="Z199" s="136"/>
      <c r="AA199" s="111"/>
      <c r="AB199" s="111"/>
      <c r="AC199" s="111"/>
      <c r="AD199" s="112"/>
      <c r="AE199" s="112"/>
    </row>
    <row r="200" s="76" customFormat="1" customHeight="1" spans="1:31">
      <c r="A200" s="111"/>
      <c r="B200" s="111"/>
      <c r="C200" s="111"/>
      <c r="D200" s="128"/>
      <c r="E200" s="128"/>
      <c r="F200" s="128"/>
      <c r="G200" s="152"/>
      <c r="H200" s="154"/>
      <c r="I200" s="141"/>
      <c r="J200" s="161"/>
      <c r="K200" s="111"/>
      <c r="L200" s="83"/>
      <c r="M200" s="159">
        <f>IF(T200="","",COUNTIFS($F$2:F200,F200))</f>
        <v>0</v>
      </c>
      <c r="N200" s="160">
        <f>IF(T200="","",SUMIFS(实收!E:E,实收!S:S,T200))</f>
        <v>0</v>
      </c>
      <c r="O200" s="160">
        <f t="shared" si="15"/>
        <v>0</v>
      </c>
      <c r="P200" s="160" t="str">
        <f>IF(D200="","",SUMIFS(#REF!,#REF!,U200))</f>
        <v/>
      </c>
      <c r="Q200" s="160" t="str">
        <f t="shared" si="16"/>
        <v/>
      </c>
      <c r="R200" s="109" t="str">
        <f>IF($C200="","",_xlfn.XLOOKUP($C200,设置!$M:$M,设置!N:N,""))</f>
        <v/>
      </c>
      <c r="S200" s="109" t="str">
        <f>IF($C200="","",_xlfn.XLOOKUP($C200,设置!$M:$M,设置!O:O,""))</f>
        <v/>
      </c>
      <c r="T200" s="109" t="s">
        <v>1640</v>
      </c>
      <c r="U200" s="109" t="str">
        <f t="shared" si="17"/>
        <v/>
      </c>
      <c r="V200" s="109" t="str">
        <f t="shared" si="18"/>
        <v/>
      </c>
      <c r="W200" s="109" t="str">
        <f>IF(V200="","",_xlfn.XLOOKUP(V200,立项!W:W,立项!N:N))</f>
        <v/>
      </c>
      <c r="X200" s="109" t="str">
        <f>IF(V200="","",_xlfn.XLOOKUP(V200,立项!W:W,立项!P:P))</f>
        <v/>
      </c>
      <c r="Y200" s="109" t="str">
        <f t="shared" si="19"/>
        <v/>
      </c>
      <c r="Z200" s="136"/>
      <c r="AA200" s="111"/>
      <c r="AB200" s="111"/>
      <c r="AC200" s="111"/>
      <c r="AD200" s="112"/>
      <c r="AE200" s="112"/>
    </row>
    <row r="201" s="76" customFormat="1" customHeight="1" spans="1:31">
      <c r="A201" s="111"/>
      <c r="B201" s="111"/>
      <c r="C201" s="111"/>
      <c r="D201" s="128"/>
      <c r="E201" s="128"/>
      <c r="F201" s="128"/>
      <c r="G201" s="152"/>
      <c r="H201" s="154"/>
      <c r="I201" s="141"/>
      <c r="J201" s="161"/>
      <c r="K201" s="111"/>
      <c r="L201" s="83"/>
      <c r="M201" s="159">
        <f>IF(T201="","",COUNTIFS($F$2:F201,F201))</f>
        <v>0</v>
      </c>
      <c r="N201" s="160">
        <f>IF(T201="","",SUMIFS(实收!E:E,实收!S:S,T201))</f>
        <v>0</v>
      </c>
      <c r="O201" s="160">
        <f t="shared" si="15"/>
        <v>0</v>
      </c>
      <c r="P201" s="160" t="str">
        <f>IF(D201="","",SUMIFS(#REF!,#REF!,U201))</f>
        <v/>
      </c>
      <c r="Q201" s="160" t="str">
        <f t="shared" si="16"/>
        <v/>
      </c>
      <c r="R201" s="109" t="str">
        <f>IF($C201="","",_xlfn.XLOOKUP($C201,设置!$M:$M,设置!N:N,""))</f>
        <v/>
      </c>
      <c r="S201" s="109" t="str">
        <f>IF($C201="","",_xlfn.XLOOKUP($C201,设置!$M:$M,设置!O:O,""))</f>
        <v/>
      </c>
      <c r="T201" s="109" t="s">
        <v>1641</v>
      </c>
      <c r="U201" s="109" t="str">
        <f t="shared" si="17"/>
        <v/>
      </c>
      <c r="V201" s="109" t="str">
        <f t="shared" si="18"/>
        <v/>
      </c>
      <c r="W201" s="109" t="str">
        <f>IF(V201="","",_xlfn.XLOOKUP(V201,立项!W:W,立项!N:N))</f>
        <v/>
      </c>
      <c r="X201" s="109" t="str">
        <f>IF(V201="","",_xlfn.XLOOKUP(V201,立项!W:W,立项!P:P))</f>
        <v/>
      </c>
      <c r="Y201" s="109" t="str">
        <f t="shared" si="19"/>
        <v/>
      </c>
      <c r="Z201" s="136"/>
      <c r="AA201" s="111"/>
      <c r="AB201" s="111"/>
      <c r="AC201" s="111"/>
      <c r="AD201" s="112"/>
      <c r="AE201" s="112"/>
    </row>
    <row r="202" s="76" customFormat="1" customHeight="1" spans="1:31">
      <c r="A202" s="111"/>
      <c r="B202" s="111"/>
      <c r="C202" s="111"/>
      <c r="D202" s="128"/>
      <c r="E202" s="128"/>
      <c r="F202" s="128"/>
      <c r="G202" s="152"/>
      <c r="H202" s="153"/>
      <c r="I202" s="141"/>
      <c r="J202" s="161"/>
      <c r="K202" s="111"/>
      <c r="L202" s="83"/>
      <c r="M202" s="159">
        <f>IF(T202="","",COUNTIFS($F$2:F202,F202))</f>
        <v>0</v>
      </c>
      <c r="N202" s="160">
        <f>IF(T202="","",SUMIFS(实收!E:E,实收!S:S,T202))</f>
        <v>0</v>
      </c>
      <c r="O202" s="160">
        <f t="shared" si="15"/>
        <v>0</v>
      </c>
      <c r="P202" s="160" t="str">
        <f>IF(D202="","",SUMIFS(#REF!,#REF!,U202))</f>
        <v/>
      </c>
      <c r="Q202" s="160" t="str">
        <f t="shared" si="16"/>
        <v/>
      </c>
      <c r="R202" s="109" t="str">
        <f>IF($C202="","",_xlfn.XLOOKUP($C202,设置!$M:$M,设置!N:N,""))</f>
        <v/>
      </c>
      <c r="S202" s="109" t="str">
        <f>IF($C202="","",_xlfn.XLOOKUP($C202,设置!$M:$M,设置!O:O,""))</f>
        <v/>
      </c>
      <c r="T202" s="109" t="s">
        <v>1642</v>
      </c>
      <c r="U202" s="109" t="str">
        <f t="shared" si="17"/>
        <v/>
      </c>
      <c r="V202" s="109" t="str">
        <f t="shared" si="18"/>
        <v/>
      </c>
      <c r="W202" s="109" t="str">
        <f>IF(V202="","",_xlfn.XLOOKUP(V202,立项!W:W,立项!N:N))</f>
        <v/>
      </c>
      <c r="X202" s="109" t="str">
        <f>IF(V202="","",_xlfn.XLOOKUP(V202,立项!W:W,立项!P:P))</f>
        <v/>
      </c>
      <c r="Y202" s="109" t="str">
        <f t="shared" si="19"/>
        <v/>
      </c>
      <c r="Z202" s="136"/>
      <c r="AA202" s="111"/>
      <c r="AB202" s="111"/>
      <c r="AC202" s="111"/>
      <c r="AD202" s="112"/>
      <c r="AE202" s="112"/>
    </row>
    <row r="203" s="76" customFormat="1" customHeight="1" spans="1:31">
      <c r="A203" s="111"/>
      <c r="B203" s="111"/>
      <c r="C203" s="111"/>
      <c r="D203" s="128"/>
      <c r="E203" s="128"/>
      <c r="F203" s="128"/>
      <c r="G203" s="152"/>
      <c r="H203" s="154"/>
      <c r="I203" s="141"/>
      <c r="J203" s="161"/>
      <c r="K203" s="111"/>
      <c r="L203" s="83"/>
      <c r="M203" s="159">
        <f>IF(T203="","",COUNTIFS($F$2:F203,F203))</f>
        <v>0</v>
      </c>
      <c r="N203" s="160">
        <f>IF(T203="","",SUMIFS(实收!E:E,实收!S:S,T203))</f>
        <v>0</v>
      </c>
      <c r="O203" s="160">
        <f t="shared" si="15"/>
        <v>0</v>
      </c>
      <c r="P203" s="160" t="str">
        <f>IF(D203="","",SUMIFS(#REF!,#REF!,U203))</f>
        <v/>
      </c>
      <c r="Q203" s="160" t="str">
        <f t="shared" si="16"/>
        <v/>
      </c>
      <c r="R203" s="109" t="str">
        <f>IF($C203="","",_xlfn.XLOOKUP($C203,设置!$M:$M,设置!N:N,""))</f>
        <v/>
      </c>
      <c r="S203" s="109" t="str">
        <f>IF($C203="","",_xlfn.XLOOKUP($C203,设置!$M:$M,设置!O:O,""))</f>
        <v/>
      </c>
      <c r="T203" s="109" t="s">
        <v>1643</v>
      </c>
      <c r="U203" s="109" t="str">
        <f t="shared" si="17"/>
        <v/>
      </c>
      <c r="V203" s="109" t="str">
        <f t="shared" si="18"/>
        <v/>
      </c>
      <c r="W203" s="109" t="str">
        <f>IF(V203="","",_xlfn.XLOOKUP(V203,立项!W:W,立项!N:N))</f>
        <v/>
      </c>
      <c r="X203" s="109" t="str">
        <f>IF(V203="","",_xlfn.XLOOKUP(V203,立项!W:W,立项!P:P))</f>
        <v/>
      </c>
      <c r="Y203" s="109" t="str">
        <f t="shared" si="19"/>
        <v/>
      </c>
      <c r="Z203" s="136"/>
      <c r="AA203" s="111"/>
      <c r="AB203" s="111"/>
      <c r="AC203" s="111"/>
      <c r="AD203" s="112"/>
      <c r="AE203" s="112"/>
    </row>
    <row r="204" s="76" customFormat="1" customHeight="1" spans="1:31">
      <c r="A204" s="111"/>
      <c r="B204" s="111"/>
      <c r="C204" s="111"/>
      <c r="D204" s="128"/>
      <c r="E204" s="128"/>
      <c r="F204" s="128"/>
      <c r="G204" s="152"/>
      <c r="H204" s="153"/>
      <c r="I204" s="141"/>
      <c r="J204" s="161"/>
      <c r="K204" s="111"/>
      <c r="L204" s="83"/>
      <c r="M204" s="159">
        <f>IF(T204="","",COUNTIFS($F$2:F204,F204))</f>
        <v>0</v>
      </c>
      <c r="N204" s="160">
        <f>IF(T204="","",SUMIFS(实收!E:E,实收!S:S,T204))</f>
        <v>0</v>
      </c>
      <c r="O204" s="160">
        <f t="shared" si="15"/>
        <v>0</v>
      </c>
      <c r="P204" s="160" t="str">
        <f>IF(D204="","",SUMIFS(#REF!,#REF!,U204))</f>
        <v/>
      </c>
      <c r="Q204" s="160" t="str">
        <f t="shared" si="16"/>
        <v/>
      </c>
      <c r="R204" s="109" t="str">
        <f>IF($C204="","",_xlfn.XLOOKUP($C204,设置!$M:$M,设置!N:N,""))</f>
        <v/>
      </c>
      <c r="S204" s="109" t="str">
        <f>IF($C204="","",_xlfn.XLOOKUP($C204,设置!$M:$M,设置!O:O,""))</f>
        <v/>
      </c>
      <c r="T204" s="109" t="s">
        <v>1644</v>
      </c>
      <c r="U204" s="109" t="str">
        <f t="shared" si="17"/>
        <v/>
      </c>
      <c r="V204" s="109" t="str">
        <f t="shared" si="18"/>
        <v/>
      </c>
      <c r="W204" s="109" t="str">
        <f>IF(V204="","",_xlfn.XLOOKUP(V204,立项!W:W,立项!N:N))</f>
        <v/>
      </c>
      <c r="X204" s="109" t="str">
        <f>IF(V204="","",_xlfn.XLOOKUP(V204,立项!W:W,立项!P:P))</f>
        <v/>
      </c>
      <c r="Y204" s="109" t="str">
        <f t="shared" si="19"/>
        <v/>
      </c>
      <c r="Z204" s="136"/>
      <c r="AA204" s="111"/>
      <c r="AB204" s="111"/>
      <c r="AC204" s="111"/>
      <c r="AD204" s="112"/>
      <c r="AE204" s="112"/>
    </row>
    <row r="205" s="76" customFormat="1" customHeight="1" spans="1:31">
      <c r="A205" s="111"/>
      <c r="B205" s="111"/>
      <c r="C205" s="111"/>
      <c r="D205" s="128"/>
      <c r="E205" s="128"/>
      <c r="F205" s="128"/>
      <c r="G205" s="152"/>
      <c r="H205" s="154"/>
      <c r="I205" s="141"/>
      <c r="J205" s="161"/>
      <c r="K205" s="111"/>
      <c r="L205" s="83"/>
      <c r="M205" s="159">
        <f>IF(T205="","",COUNTIFS($F$2:F205,F205))</f>
        <v>0</v>
      </c>
      <c r="N205" s="160">
        <f>IF(T205="","",SUMIFS(实收!E:E,实收!S:S,T205))</f>
        <v>0</v>
      </c>
      <c r="O205" s="160">
        <f t="shared" si="15"/>
        <v>0</v>
      </c>
      <c r="P205" s="160" t="str">
        <f>IF(D205="","",SUMIFS(#REF!,#REF!,U205))</f>
        <v/>
      </c>
      <c r="Q205" s="160" t="str">
        <f t="shared" si="16"/>
        <v/>
      </c>
      <c r="R205" s="109" t="str">
        <f>IF($C205="","",_xlfn.XLOOKUP($C205,设置!$M:$M,设置!N:N,""))</f>
        <v/>
      </c>
      <c r="S205" s="109" t="str">
        <f>IF($C205="","",_xlfn.XLOOKUP($C205,设置!$M:$M,设置!O:O,""))</f>
        <v/>
      </c>
      <c r="T205" s="109" t="s">
        <v>1645</v>
      </c>
      <c r="U205" s="109" t="str">
        <f t="shared" si="17"/>
        <v/>
      </c>
      <c r="V205" s="109" t="str">
        <f t="shared" si="18"/>
        <v/>
      </c>
      <c r="W205" s="109" t="str">
        <f>IF(V205="","",_xlfn.XLOOKUP(V205,立项!W:W,立项!N:N))</f>
        <v/>
      </c>
      <c r="X205" s="109" t="str">
        <f>IF(V205="","",_xlfn.XLOOKUP(V205,立项!W:W,立项!P:P))</f>
        <v/>
      </c>
      <c r="Y205" s="109" t="str">
        <f t="shared" si="19"/>
        <v/>
      </c>
      <c r="Z205" s="136"/>
      <c r="AA205" s="111"/>
      <c r="AB205" s="111"/>
      <c r="AC205" s="111"/>
      <c r="AD205" s="112"/>
      <c r="AE205" s="112"/>
    </row>
    <row r="206" s="76" customFormat="1" customHeight="1" spans="1:31">
      <c r="A206" s="111"/>
      <c r="B206" s="111"/>
      <c r="C206" s="111"/>
      <c r="D206" s="128"/>
      <c r="E206" s="128"/>
      <c r="F206" s="128"/>
      <c r="G206" s="152"/>
      <c r="H206" s="153"/>
      <c r="I206" s="141"/>
      <c r="J206" s="161"/>
      <c r="K206" s="111"/>
      <c r="L206" s="83"/>
      <c r="M206" s="159">
        <f>IF(T206="","",COUNTIFS($F$2:F206,F206))</f>
        <v>0</v>
      </c>
      <c r="N206" s="160">
        <f>IF(T206="","",SUMIFS(实收!E:E,实收!S:S,T206))</f>
        <v>0</v>
      </c>
      <c r="O206" s="160">
        <f t="shared" si="15"/>
        <v>0</v>
      </c>
      <c r="P206" s="160" t="str">
        <f>IF(D206="","",SUMIFS(#REF!,#REF!,U206))</f>
        <v/>
      </c>
      <c r="Q206" s="160" t="str">
        <f t="shared" si="16"/>
        <v/>
      </c>
      <c r="R206" s="109" t="str">
        <f>IF($C206="","",_xlfn.XLOOKUP($C206,设置!$M:$M,设置!N:N,""))</f>
        <v/>
      </c>
      <c r="S206" s="109" t="str">
        <f>IF($C206="","",_xlfn.XLOOKUP($C206,设置!$M:$M,设置!O:O,""))</f>
        <v/>
      </c>
      <c r="T206" s="109" t="s">
        <v>1646</v>
      </c>
      <c r="U206" s="109" t="str">
        <f t="shared" si="17"/>
        <v/>
      </c>
      <c r="V206" s="109" t="str">
        <f t="shared" si="18"/>
        <v/>
      </c>
      <c r="W206" s="109" t="str">
        <f>IF(V206="","",_xlfn.XLOOKUP(V206,立项!W:W,立项!N:N))</f>
        <v/>
      </c>
      <c r="X206" s="109" t="str">
        <f>IF(V206="","",_xlfn.XLOOKUP(V206,立项!W:W,立项!P:P))</f>
        <v/>
      </c>
      <c r="Y206" s="109" t="str">
        <f t="shared" si="19"/>
        <v/>
      </c>
      <c r="Z206" s="136"/>
      <c r="AA206" s="111"/>
      <c r="AB206" s="111"/>
      <c r="AC206" s="111"/>
      <c r="AD206" s="112"/>
      <c r="AE206" s="112"/>
    </row>
    <row r="207" s="76" customFormat="1" customHeight="1" spans="1:31">
      <c r="A207" s="111"/>
      <c r="B207" s="111"/>
      <c r="C207" s="111"/>
      <c r="D207" s="128"/>
      <c r="E207" s="128"/>
      <c r="F207" s="128"/>
      <c r="G207" s="152"/>
      <c r="H207" s="154"/>
      <c r="I207" s="141"/>
      <c r="J207" s="161"/>
      <c r="K207" s="111"/>
      <c r="L207" s="83"/>
      <c r="M207" s="159">
        <f>IF(T207="","",COUNTIFS($F$2:F207,F207))</f>
        <v>0</v>
      </c>
      <c r="N207" s="160">
        <f>IF(T207="","",SUMIFS(实收!E:E,实收!S:S,T207))</f>
        <v>0</v>
      </c>
      <c r="O207" s="160">
        <f t="shared" si="15"/>
        <v>0</v>
      </c>
      <c r="P207" s="160" t="str">
        <f>IF(D207="","",SUMIFS(#REF!,#REF!,U207))</f>
        <v/>
      </c>
      <c r="Q207" s="160" t="str">
        <f t="shared" si="16"/>
        <v/>
      </c>
      <c r="R207" s="109" t="str">
        <f>IF($C207="","",_xlfn.XLOOKUP($C207,设置!$M:$M,设置!N:N,""))</f>
        <v/>
      </c>
      <c r="S207" s="109" t="str">
        <f>IF($C207="","",_xlfn.XLOOKUP($C207,设置!$M:$M,设置!O:O,""))</f>
        <v/>
      </c>
      <c r="T207" s="109" t="s">
        <v>1647</v>
      </c>
      <c r="U207" s="109" t="str">
        <f t="shared" si="17"/>
        <v/>
      </c>
      <c r="V207" s="109" t="str">
        <f t="shared" si="18"/>
        <v/>
      </c>
      <c r="W207" s="109" t="str">
        <f>IF(V207="","",_xlfn.XLOOKUP(V207,立项!W:W,立项!N:N))</f>
        <v/>
      </c>
      <c r="X207" s="109" t="str">
        <f>IF(V207="","",_xlfn.XLOOKUP(V207,立项!W:W,立项!P:P))</f>
        <v/>
      </c>
      <c r="Y207" s="109" t="str">
        <f t="shared" si="19"/>
        <v/>
      </c>
      <c r="Z207" s="136"/>
      <c r="AA207" s="111"/>
      <c r="AB207" s="111"/>
      <c r="AC207" s="111"/>
      <c r="AD207" s="112"/>
      <c r="AE207" s="112"/>
    </row>
    <row r="208" s="76" customFormat="1" customHeight="1" spans="1:31">
      <c r="A208" s="111"/>
      <c r="B208" s="111"/>
      <c r="C208" s="111"/>
      <c r="D208" s="128"/>
      <c r="E208" s="128"/>
      <c r="F208" s="128"/>
      <c r="G208" s="152"/>
      <c r="H208" s="154"/>
      <c r="I208" s="141"/>
      <c r="J208" s="161"/>
      <c r="K208" s="111"/>
      <c r="L208" s="83"/>
      <c r="M208" s="159">
        <f>IF(T208="","",COUNTIFS($F$2:F208,F208))</f>
        <v>0</v>
      </c>
      <c r="N208" s="160">
        <f>IF(T208="","",SUMIFS(实收!E:E,实收!S:S,T208))</f>
        <v>0</v>
      </c>
      <c r="O208" s="160">
        <f t="shared" si="15"/>
        <v>0</v>
      </c>
      <c r="P208" s="160" t="str">
        <f>IF(D208="","",SUMIFS(#REF!,#REF!,U208))</f>
        <v/>
      </c>
      <c r="Q208" s="160" t="str">
        <f t="shared" si="16"/>
        <v/>
      </c>
      <c r="R208" s="109" t="str">
        <f>IF($C208="","",_xlfn.XLOOKUP($C208,设置!$M:$M,设置!N:N,""))</f>
        <v/>
      </c>
      <c r="S208" s="109" t="str">
        <f>IF($C208="","",_xlfn.XLOOKUP($C208,设置!$M:$M,设置!O:O,""))</f>
        <v/>
      </c>
      <c r="T208" s="109" t="s">
        <v>1648</v>
      </c>
      <c r="U208" s="109" t="str">
        <f t="shared" si="17"/>
        <v/>
      </c>
      <c r="V208" s="109" t="str">
        <f t="shared" si="18"/>
        <v/>
      </c>
      <c r="W208" s="109" t="str">
        <f>IF(V208="","",_xlfn.XLOOKUP(V208,立项!W:W,立项!N:N))</f>
        <v/>
      </c>
      <c r="X208" s="109" t="str">
        <f>IF(V208="","",_xlfn.XLOOKUP(V208,立项!W:W,立项!P:P))</f>
        <v/>
      </c>
      <c r="Y208" s="109" t="str">
        <f t="shared" si="19"/>
        <v/>
      </c>
      <c r="Z208" s="136"/>
      <c r="AA208" s="111"/>
      <c r="AB208" s="111"/>
      <c r="AC208" s="111"/>
      <c r="AD208" s="112"/>
      <c r="AE208" s="112"/>
    </row>
    <row r="209" s="76" customFormat="1" customHeight="1" spans="1:31">
      <c r="A209" s="111"/>
      <c r="B209" s="111"/>
      <c r="C209" s="111"/>
      <c r="D209" s="128"/>
      <c r="E209" s="128"/>
      <c r="F209" s="128"/>
      <c r="G209" s="152"/>
      <c r="H209" s="153"/>
      <c r="I209" s="141"/>
      <c r="J209" s="161"/>
      <c r="K209" s="111"/>
      <c r="L209" s="83"/>
      <c r="M209" s="159">
        <f>IF(T209="","",COUNTIFS($F$2:F209,F209))</f>
        <v>0</v>
      </c>
      <c r="N209" s="160">
        <f>IF(T209="","",SUMIFS(实收!E:E,实收!S:S,T209))</f>
        <v>0</v>
      </c>
      <c r="O209" s="160">
        <f t="shared" si="15"/>
        <v>0</v>
      </c>
      <c r="P209" s="160" t="str">
        <f>IF(D209="","",SUMIFS(#REF!,#REF!,U209))</f>
        <v/>
      </c>
      <c r="Q209" s="160" t="str">
        <f t="shared" si="16"/>
        <v/>
      </c>
      <c r="R209" s="109" t="str">
        <f>IF($C209="","",_xlfn.XLOOKUP($C209,设置!$M:$M,设置!N:N,""))</f>
        <v/>
      </c>
      <c r="S209" s="109" t="str">
        <f>IF($C209="","",_xlfn.XLOOKUP($C209,设置!$M:$M,设置!O:O,""))</f>
        <v/>
      </c>
      <c r="T209" s="109" t="s">
        <v>1649</v>
      </c>
      <c r="U209" s="109" t="str">
        <f t="shared" si="17"/>
        <v/>
      </c>
      <c r="V209" s="109" t="str">
        <f t="shared" si="18"/>
        <v/>
      </c>
      <c r="W209" s="109" t="str">
        <f>IF(V209="","",_xlfn.XLOOKUP(V209,立项!W:W,立项!N:N))</f>
        <v/>
      </c>
      <c r="X209" s="109" t="str">
        <f>IF(V209="","",_xlfn.XLOOKUP(V209,立项!W:W,立项!P:P))</f>
        <v/>
      </c>
      <c r="Y209" s="109" t="str">
        <f t="shared" si="19"/>
        <v/>
      </c>
      <c r="Z209" s="136"/>
      <c r="AA209" s="111"/>
      <c r="AB209" s="111"/>
      <c r="AC209" s="111"/>
      <c r="AD209" s="112"/>
      <c r="AE209" s="112"/>
    </row>
    <row r="210" s="76" customFormat="1" customHeight="1" spans="1:31">
      <c r="A210" s="111"/>
      <c r="B210" s="111"/>
      <c r="C210" s="111"/>
      <c r="D210" s="128"/>
      <c r="E210" s="128"/>
      <c r="F210" s="128"/>
      <c r="G210" s="152"/>
      <c r="H210" s="153"/>
      <c r="I210" s="141"/>
      <c r="J210" s="161"/>
      <c r="K210" s="111"/>
      <c r="L210" s="83"/>
      <c r="M210" s="159">
        <f>IF(T210="","",COUNTIFS($F$2:F210,F210))</f>
        <v>0</v>
      </c>
      <c r="N210" s="160">
        <f>IF(T210="","",SUMIFS(实收!E:E,实收!S:S,T210))</f>
        <v>0</v>
      </c>
      <c r="O210" s="160">
        <f t="shared" si="15"/>
        <v>0</v>
      </c>
      <c r="P210" s="160" t="str">
        <f>IF(D210="","",SUMIFS(#REF!,#REF!,U210))</f>
        <v/>
      </c>
      <c r="Q210" s="160" t="str">
        <f t="shared" si="16"/>
        <v/>
      </c>
      <c r="R210" s="109" t="str">
        <f>IF($C210="","",_xlfn.XLOOKUP($C210,设置!$M:$M,设置!N:N,""))</f>
        <v/>
      </c>
      <c r="S210" s="109" t="str">
        <f>IF($C210="","",_xlfn.XLOOKUP($C210,设置!$M:$M,设置!O:O,""))</f>
        <v/>
      </c>
      <c r="T210" s="109" t="s">
        <v>1650</v>
      </c>
      <c r="U210" s="109" t="str">
        <f t="shared" si="17"/>
        <v/>
      </c>
      <c r="V210" s="109" t="str">
        <f t="shared" si="18"/>
        <v/>
      </c>
      <c r="W210" s="109" t="str">
        <f>IF(V210="","",_xlfn.XLOOKUP(V210,立项!W:W,立项!N:N))</f>
        <v/>
      </c>
      <c r="X210" s="109" t="str">
        <f>IF(V210="","",_xlfn.XLOOKUP(V210,立项!W:W,立项!P:P))</f>
        <v/>
      </c>
      <c r="Y210" s="109" t="str">
        <f t="shared" si="19"/>
        <v/>
      </c>
      <c r="Z210" s="136"/>
      <c r="AA210" s="111"/>
      <c r="AB210" s="111"/>
      <c r="AC210" s="111"/>
      <c r="AD210" s="112"/>
      <c r="AE210" s="112"/>
    </row>
    <row r="211" s="76" customFormat="1" customHeight="1" spans="1:31">
      <c r="A211" s="111"/>
      <c r="B211" s="111"/>
      <c r="C211" s="111"/>
      <c r="D211" s="128"/>
      <c r="E211" s="128"/>
      <c r="F211" s="128"/>
      <c r="G211" s="152"/>
      <c r="H211" s="154"/>
      <c r="I211" s="141"/>
      <c r="J211" s="161"/>
      <c r="K211" s="111"/>
      <c r="L211" s="83"/>
      <c r="M211" s="159">
        <f>IF(T211="","",COUNTIFS($F$2:F211,F211))</f>
        <v>0</v>
      </c>
      <c r="N211" s="160">
        <f>IF(T211="","",SUMIFS(实收!E:E,实收!S:S,T211))</f>
        <v>0</v>
      </c>
      <c r="O211" s="160">
        <f t="shared" si="15"/>
        <v>0</v>
      </c>
      <c r="P211" s="160" t="str">
        <f>IF(D211="","",SUMIFS(#REF!,#REF!,U211))</f>
        <v/>
      </c>
      <c r="Q211" s="160" t="str">
        <f t="shared" si="16"/>
        <v/>
      </c>
      <c r="R211" s="109" t="str">
        <f>IF($C211="","",_xlfn.XLOOKUP($C211,设置!$M:$M,设置!N:N,""))</f>
        <v/>
      </c>
      <c r="S211" s="109" t="str">
        <f>IF($C211="","",_xlfn.XLOOKUP($C211,设置!$M:$M,设置!O:O,""))</f>
        <v/>
      </c>
      <c r="T211" s="109" t="s">
        <v>1651</v>
      </c>
      <c r="U211" s="109" t="str">
        <f t="shared" si="17"/>
        <v/>
      </c>
      <c r="V211" s="109" t="str">
        <f t="shared" si="18"/>
        <v/>
      </c>
      <c r="W211" s="109" t="str">
        <f>IF(V211="","",_xlfn.XLOOKUP(V211,立项!W:W,立项!N:N))</f>
        <v/>
      </c>
      <c r="X211" s="109" t="str">
        <f>IF(V211="","",_xlfn.XLOOKUP(V211,立项!W:W,立项!P:P))</f>
        <v/>
      </c>
      <c r="Y211" s="109" t="str">
        <f t="shared" si="19"/>
        <v/>
      </c>
      <c r="Z211" s="136"/>
      <c r="AA211" s="111"/>
      <c r="AB211" s="111"/>
      <c r="AC211" s="111"/>
      <c r="AD211" s="112"/>
      <c r="AE211" s="112"/>
    </row>
    <row r="212" s="76" customFormat="1" customHeight="1" spans="1:31">
      <c r="A212" s="111"/>
      <c r="B212" s="111"/>
      <c r="C212" s="111"/>
      <c r="D212" s="128"/>
      <c r="E212" s="128"/>
      <c r="F212" s="128"/>
      <c r="G212" s="152"/>
      <c r="H212" s="153"/>
      <c r="I212" s="141"/>
      <c r="J212" s="161"/>
      <c r="K212" s="111"/>
      <c r="L212" s="83"/>
      <c r="M212" s="159">
        <f>IF(T212="","",COUNTIFS($F$2:F212,F212))</f>
        <v>0</v>
      </c>
      <c r="N212" s="160">
        <f>IF(T212="","",SUMIFS(实收!E:E,实收!S:S,T212))</f>
        <v>0</v>
      </c>
      <c r="O212" s="160">
        <f t="shared" si="15"/>
        <v>0</v>
      </c>
      <c r="P212" s="160" t="str">
        <f>IF(D212="","",SUMIFS(#REF!,#REF!,U212))</f>
        <v/>
      </c>
      <c r="Q212" s="160" t="str">
        <f t="shared" si="16"/>
        <v/>
      </c>
      <c r="R212" s="109" t="str">
        <f>IF($C212="","",_xlfn.XLOOKUP($C212,设置!$M:$M,设置!N:N,""))</f>
        <v/>
      </c>
      <c r="S212" s="109" t="str">
        <f>IF($C212="","",_xlfn.XLOOKUP($C212,设置!$M:$M,设置!O:O,""))</f>
        <v/>
      </c>
      <c r="T212" s="109" t="s">
        <v>1652</v>
      </c>
      <c r="U212" s="109" t="str">
        <f t="shared" si="17"/>
        <v/>
      </c>
      <c r="V212" s="109" t="str">
        <f t="shared" si="18"/>
        <v/>
      </c>
      <c r="W212" s="109" t="str">
        <f>IF(V212="","",_xlfn.XLOOKUP(V212,立项!W:W,立项!N:N))</f>
        <v/>
      </c>
      <c r="X212" s="109" t="str">
        <f>IF(V212="","",_xlfn.XLOOKUP(V212,立项!W:W,立项!P:P))</f>
        <v/>
      </c>
      <c r="Y212" s="109" t="str">
        <f t="shared" si="19"/>
        <v/>
      </c>
      <c r="Z212" s="136"/>
      <c r="AA212" s="111"/>
      <c r="AB212" s="111"/>
      <c r="AC212" s="111"/>
      <c r="AD212" s="112"/>
      <c r="AE212" s="112"/>
    </row>
    <row r="213" s="76" customFormat="1" customHeight="1" spans="1:31">
      <c r="A213" s="111"/>
      <c r="B213" s="111"/>
      <c r="C213" s="111"/>
      <c r="D213" s="128"/>
      <c r="E213" s="128"/>
      <c r="F213" s="128"/>
      <c r="G213" s="152"/>
      <c r="H213" s="153"/>
      <c r="I213" s="141"/>
      <c r="J213" s="161"/>
      <c r="K213" s="111"/>
      <c r="L213" s="83"/>
      <c r="M213" s="159">
        <f>IF(T213="","",COUNTIFS($F$2:F213,F213))</f>
        <v>0</v>
      </c>
      <c r="N213" s="160">
        <f>IF(T213="","",SUMIFS(实收!E:E,实收!S:S,T213))</f>
        <v>0</v>
      </c>
      <c r="O213" s="160">
        <f t="shared" si="15"/>
        <v>0</v>
      </c>
      <c r="P213" s="160" t="str">
        <f>IF(D213="","",SUMIFS(#REF!,#REF!,U213))</f>
        <v/>
      </c>
      <c r="Q213" s="160" t="str">
        <f t="shared" si="16"/>
        <v/>
      </c>
      <c r="R213" s="109" t="str">
        <f>IF($C213="","",_xlfn.XLOOKUP($C213,设置!$M:$M,设置!N:N,""))</f>
        <v/>
      </c>
      <c r="S213" s="109" t="str">
        <f>IF($C213="","",_xlfn.XLOOKUP($C213,设置!$M:$M,设置!O:O,""))</f>
        <v/>
      </c>
      <c r="T213" s="109" t="s">
        <v>1653</v>
      </c>
      <c r="U213" s="109" t="str">
        <f t="shared" si="17"/>
        <v/>
      </c>
      <c r="V213" s="109" t="str">
        <f t="shared" si="18"/>
        <v/>
      </c>
      <c r="W213" s="109" t="str">
        <f>IF(V213="","",_xlfn.XLOOKUP(V213,立项!W:W,立项!N:N))</f>
        <v/>
      </c>
      <c r="X213" s="109" t="str">
        <f>IF(V213="","",_xlfn.XLOOKUP(V213,立项!W:W,立项!P:P))</f>
        <v/>
      </c>
      <c r="Y213" s="109" t="str">
        <f t="shared" si="19"/>
        <v/>
      </c>
      <c r="Z213" s="136"/>
      <c r="AA213" s="111"/>
      <c r="AB213" s="111"/>
      <c r="AC213" s="111"/>
      <c r="AD213" s="112"/>
      <c r="AE213" s="112"/>
    </row>
    <row r="214" s="76" customFormat="1" customHeight="1" spans="1:31">
      <c r="A214" s="111"/>
      <c r="B214" s="111"/>
      <c r="C214" s="111"/>
      <c r="D214" s="128"/>
      <c r="E214" s="128"/>
      <c r="F214" s="128"/>
      <c r="G214" s="152"/>
      <c r="H214" s="153"/>
      <c r="I214" s="141"/>
      <c r="J214" s="161"/>
      <c r="K214" s="111"/>
      <c r="L214" s="83"/>
      <c r="M214" s="159">
        <f>IF(T214="","",COUNTIFS($F$2:F214,F214))</f>
        <v>0</v>
      </c>
      <c r="N214" s="160">
        <f>IF(T214="","",SUMIFS(实收!E:E,实收!S:S,T214))</f>
        <v>0</v>
      </c>
      <c r="O214" s="160">
        <f t="shared" si="15"/>
        <v>0</v>
      </c>
      <c r="P214" s="160" t="str">
        <f>IF(D214="","",SUMIFS(#REF!,#REF!,U214))</f>
        <v/>
      </c>
      <c r="Q214" s="160" t="str">
        <f t="shared" si="16"/>
        <v/>
      </c>
      <c r="R214" s="109" t="str">
        <f>IF($C214="","",_xlfn.XLOOKUP($C214,设置!$M:$M,设置!N:N,""))</f>
        <v/>
      </c>
      <c r="S214" s="109" t="str">
        <f>IF($C214="","",_xlfn.XLOOKUP($C214,设置!$M:$M,设置!O:O,""))</f>
        <v/>
      </c>
      <c r="T214" s="109" t="s">
        <v>1654</v>
      </c>
      <c r="U214" s="109" t="str">
        <f t="shared" si="17"/>
        <v/>
      </c>
      <c r="V214" s="109" t="str">
        <f t="shared" si="18"/>
        <v/>
      </c>
      <c r="W214" s="109" t="str">
        <f>IF(V214="","",_xlfn.XLOOKUP(V214,立项!W:W,立项!N:N))</f>
        <v/>
      </c>
      <c r="X214" s="109" t="str">
        <f>IF(V214="","",_xlfn.XLOOKUP(V214,立项!W:W,立项!P:P))</f>
        <v/>
      </c>
      <c r="Y214" s="109" t="str">
        <f t="shared" si="19"/>
        <v/>
      </c>
      <c r="Z214" s="136"/>
      <c r="AA214" s="111"/>
      <c r="AB214" s="111"/>
      <c r="AC214" s="111"/>
      <c r="AD214" s="112"/>
      <c r="AE214" s="112"/>
    </row>
    <row r="215" s="76" customFormat="1" customHeight="1" spans="1:31">
      <c r="A215" s="111"/>
      <c r="B215" s="111"/>
      <c r="C215" s="111"/>
      <c r="D215" s="128"/>
      <c r="E215" s="128"/>
      <c r="F215" s="128"/>
      <c r="G215" s="152"/>
      <c r="H215" s="153"/>
      <c r="I215" s="141"/>
      <c r="J215" s="161"/>
      <c r="K215" s="111"/>
      <c r="L215" s="83"/>
      <c r="M215" s="159">
        <f>IF(T215="","",COUNTIFS($F$2:F215,F215))</f>
        <v>0</v>
      </c>
      <c r="N215" s="160">
        <f>IF(T215="","",SUMIFS(实收!E:E,实收!S:S,T215))</f>
        <v>0</v>
      </c>
      <c r="O215" s="160">
        <f t="shared" si="15"/>
        <v>0</v>
      </c>
      <c r="P215" s="160" t="str">
        <f>IF(D215="","",SUMIFS(#REF!,#REF!,U215))</f>
        <v/>
      </c>
      <c r="Q215" s="160" t="str">
        <f t="shared" si="16"/>
        <v/>
      </c>
      <c r="R215" s="109" t="str">
        <f>IF($C215="","",_xlfn.XLOOKUP($C215,设置!$M:$M,设置!N:N,""))</f>
        <v/>
      </c>
      <c r="S215" s="109" t="str">
        <f>IF($C215="","",_xlfn.XLOOKUP($C215,设置!$M:$M,设置!O:O,""))</f>
        <v/>
      </c>
      <c r="T215" s="109" t="s">
        <v>1655</v>
      </c>
      <c r="U215" s="109" t="str">
        <f t="shared" si="17"/>
        <v/>
      </c>
      <c r="V215" s="109" t="str">
        <f t="shared" si="18"/>
        <v/>
      </c>
      <c r="W215" s="109" t="str">
        <f>IF(V215="","",_xlfn.XLOOKUP(V215,立项!W:W,立项!N:N))</f>
        <v/>
      </c>
      <c r="X215" s="109" t="str">
        <f>IF(V215="","",_xlfn.XLOOKUP(V215,立项!W:W,立项!P:P))</f>
        <v/>
      </c>
      <c r="Y215" s="109" t="str">
        <f t="shared" si="19"/>
        <v/>
      </c>
      <c r="Z215" s="136"/>
      <c r="AA215" s="111"/>
      <c r="AB215" s="111"/>
      <c r="AC215" s="111"/>
      <c r="AD215" s="112"/>
      <c r="AE215" s="112"/>
    </row>
    <row r="216" s="76" customFormat="1" customHeight="1" spans="1:31">
      <c r="A216" s="111"/>
      <c r="B216" s="111"/>
      <c r="C216" s="111"/>
      <c r="D216" s="128"/>
      <c r="E216" s="128"/>
      <c r="F216" s="128"/>
      <c r="G216" s="152"/>
      <c r="H216" s="153"/>
      <c r="I216" s="141"/>
      <c r="J216" s="161"/>
      <c r="K216" s="111"/>
      <c r="L216" s="83"/>
      <c r="M216" s="159">
        <f>IF(T216="","",COUNTIFS($F$2:F216,F216))</f>
        <v>0</v>
      </c>
      <c r="N216" s="160">
        <f>IF(T216="","",SUMIFS(实收!E:E,实收!S:S,T216))</f>
        <v>0</v>
      </c>
      <c r="O216" s="160">
        <f t="shared" si="15"/>
        <v>0</v>
      </c>
      <c r="P216" s="160" t="str">
        <f>IF(D216="","",SUMIFS(#REF!,#REF!,U216))</f>
        <v/>
      </c>
      <c r="Q216" s="160" t="str">
        <f t="shared" si="16"/>
        <v/>
      </c>
      <c r="R216" s="109" t="str">
        <f>IF($C216="","",_xlfn.XLOOKUP($C216,设置!$M:$M,设置!N:N,""))</f>
        <v/>
      </c>
      <c r="S216" s="109" t="str">
        <f>IF($C216="","",_xlfn.XLOOKUP($C216,设置!$M:$M,设置!O:O,""))</f>
        <v/>
      </c>
      <c r="T216" s="109" t="s">
        <v>1656</v>
      </c>
      <c r="U216" s="109" t="str">
        <f t="shared" si="17"/>
        <v/>
      </c>
      <c r="V216" s="109" t="str">
        <f t="shared" si="18"/>
        <v/>
      </c>
      <c r="W216" s="109" t="str">
        <f>IF(V216="","",_xlfn.XLOOKUP(V216,立项!W:W,立项!N:N))</f>
        <v/>
      </c>
      <c r="X216" s="109" t="str">
        <f>IF(V216="","",_xlfn.XLOOKUP(V216,立项!W:W,立项!P:P))</f>
        <v/>
      </c>
      <c r="Y216" s="109" t="str">
        <f t="shared" si="19"/>
        <v/>
      </c>
      <c r="Z216" s="136"/>
      <c r="AA216" s="111"/>
      <c r="AB216" s="111"/>
      <c r="AC216" s="111"/>
      <c r="AD216" s="112"/>
      <c r="AE216" s="112"/>
    </row>
    <row r="217" s="76" customFormat="1" customHeight="1" spans="1:31">
      <c r="A217" s="111"/>
      <c r="B217" s="111"/>
      <c r="C217" s="111"/>
      <c r="D217" s="128"/>
      <c r="E217" s="128"/>
      <c r="F217" s="128"/>
      <c r="G217" s="152"/>
      <c r="H217" s="153"/>
      <c r="I217" s="141"/>
      <c r="J217" s="161"/>
      <c r="K217" s="111"/>
      <c r="L217" s="83"/>
      <c r="M217" s="159">
        <f>IF(T217="","",COUNTIFS($F$2:F217,F217))</f>
        <v>0</v>
      </c>
      <c r="N217" s="160">
        <f>IF(T217="","",SUMIFS(实收!E:E,实收!S:S,T217))</f>
        <v>0</v>
      </c>
      <c r="O217" s="160">
        <f t="shared" si="15"/>
        <v>0</v>
      </c>
      <c r="P217" s="160" t="str">
        <f>IF(D217="","",SUMIFS(#REF!,#REF!,U217))</f>
        <v/>
      </c>
      <c r="Q217" s="160" t="str">
        <f t="shared" si="16"/>
        <v/>
      </c>
      <c r="R217" s="109" t="str">
        <f>IF($C217="","",_xlfn.XLOOKUP($C217,设置!$M:$M,设置!N:N,""))</f>
        <v/>
      </c>
      <c r="S217" s="109" t="str">
        <f>IF($C217="","",_xlfn.XLOOKUP($C217,设置!$M:$M,设置!O:O,""))</f>
        <v/>
      </c>
      <c r="T217" s="109" t="s">
        <v>1657</v>
      </c>
      <c r="U217" s="109" t="str">
        <f t="shared" si="17"/>
        <v/>
      </c>
      <c r="V217" s="109" t="str">
        <f t="shared" si="18"/>
        <v/>
      </c>
      <c r="W217" s="109" t="str">
        <f>IF(V217="","",_xlfn.XLOOKUP(V217,立项!W:W,立项!N:N))</f>
        <v/>
      </c>
      <c r="X217" s="109" t="str">
        <f>IF(V217="","",_xlfn.XLOOKUP(V217,立项!W:W,立项!P:P))</f>
        <v/>
      </c>
      <c r="Y217" s="109" t="str">
        <f t="shared" si="19"/>
        <v/>
      </c>
      <c r="Z217" s="136"/>
      <c r="AA217" s="111"/>
      <c r="AB217" s="111"/>
      <c r="AC217" s="111"/>
      <c r="AD217" s="112"/>
      <c r="AE217" s="112"/>
    </row>
    <row r="218" s="76" customFormat="1" customHeight="1" spans="1:31">
      <c r="A218" s="111"/>
      <c r="B218" s="111"/>
      <c r="C218" s="111"/>
      <c r="D218" s="128"/>
      <c r="E218" s="128"/>
      <c r="F218" s="128"/>
      <c r="G218" s="152"/>
      <c r="H218" s="153"/>
      <c r="I218" s="141"/>
      <c r="J218" s="161"/>
      <c r="K218" s="111"/>
      <c r="L218" s="83"/>
      <c r="M218" s="159">
        <f>IF(T218="","",COUNTIFS($F$2:F218,F218))</f>
        <v>0</v>
      </c>
      <c r="N218" s="160">
        <f>IF(T218="","",SUMIFS(实收!E:E,实收!S:S,T218))</f>
        <v>0</v>
      </c>
      <c r="O218" s="160">
        <f t="shared" si="15"/>
        <v>0</v>
      </c>
      <c r="P218" s="160" t="str">
        <f>IF(D218="","",SUMIFS(#REF!,#REF!,U218))</f>
        <v/>
      </c>
      <c r="Q218" s="160" t="str">
        <f t="shared" si="16"/>
        <v/>
      </c>
      <c r="R218" s="109" t="str">
        <f>IF($C218="","",_xlfn.XLOOKUP($C218,设置!$M:$M,设置!N:N,""))</f>
        <v/>
      </c>
      <c r="S218" s="109" t="str">
        <f>IF($C218="","",_xlfn.XLOOKUP($C218,设置!$M:$M,设置!O:O,""))</f>
        <v/>
      </c>
      <c r="T218" s="109" t="s">
        <v>1658</v>
      </c>
      <c r="U218" s="109" t="str">
        <f t="shared" si="17"/>
        <v/>
      </c>
      <c r="V218" s="109" t="str">
        <f t="shared" si="18"/>
        <v/>
      </c>
      <c r="W218" s="109" t="str">
        <f>IF(V218="","",_xlfn.XLOOKUP(V218,立项!W:W,立项!N:N))</f>
        <v/>
      </c>
      <c r="X218" s="109" t="str">
        <f>IF(V218="","",_xlfn.XLOOKUP(V218,立项!W:W,立项!P:P))</f>
        <v/>
      </c>
      <c r="Y218" s="109" t="str">
        <f t="shared" si="19"/>
        <v/>
      </c>
      <c r="Z218" s="136"/>
      <c r="AA218" s="111"/>
      <c r="AB218" s="111"/>
      <c r="AC218" s="111"/>
      <c r="AD218" s="112"/>
      <c r="AE218" s="112"/>
    </row>
    <row r="219" s="76" customFormat="1" customHeight="1" spans="1:31">
      <c r="A219" s="111"/>
      <c r="B219" s="111"/>
      <c r="C219" s="111"/>
      <c r="D219" s="128"/>
      <c r="E219" s="128"/>
      <c r="F219" s="128"/>
      <c r="G219" s="152"/>
      <c r="H219" s="153"/>
      <c r="I219" s="141"/>
      <c r="J219" s="161"/>
      <c r="K219" s="111"/>
      <c r="L219" s="83"/>
      <c r="M219" s="159">
        <f>IF(T219="","",COUNTIFS($F$2:F219,F219))</f>
        <v>0</v>
      </c>
      <c r="N219" s="160">
        <f>IF(T219="","",SUMIFS(实收!E:E,实收!S:S,T219))</f>
        <v>0</v>
      </c>
      <c r="O219" s="160">
        <f t="shared" si="15"/>
        <v>0</v>
      </c>
      <c r="P219" s="160" t="str">
        <f>IF(D219="","",SUMIFS(#REF!,#REF!,U219))</f>
        <v/>
      </c>
      <c r="Q219" s="160" t="str">
        <f t="shared" si="16"/>
        <v/>
      </c>
      <c r="R219" s="109" t="str">
        <f>IF($C219="","",_xlfn.XLOOKUP($C219,设置!$M:$M,设置!N:N,""))</f>
        <v/>
      </c>
      <c r="S219" s="109" t="str">
        <f>IF($C219="","",_xlfn.XLOOKUP($C219,设置!$M:$M,设置!O:O,""))</f>
        <v/>
      </c>
      <c r="T219" s="109" t="s">
        <v>1659</v>
      </c>
      <c r="U219" s="109" t="str">
        <f t="shared" si="17"/>
        <v/>
      </c>
      <c r="V219" s="109" t="str">
        <f t="shared" si="18"/>
        <v/>
      </c>
      <c r="W219" s="109" t="str">
        <f>IF(V219="","",_xlfn.XLOOKUP(V219,立项!W:W,立项!N:N))</f>
        <v/>
      </c>
      <c r="X219" s="109" t="str">
        <f>IF(V219="","",_xlfn.XLOOKUP(V219,立项!W:W,立项!P:P))</f>
        <v/>
      </c>
      <c r="Y219" s="109" t="str">
        <f t="shared" si="19"/>
        <v/>
      </c>
      <c r="Z219" s="136"/>
      <c r="AA219" s="111"/>
      <c r="AB219" s="111"/>
      <c r="AC219" s="111"/>
      <c r="AD219" s="112"/>
      <c r="AE219" s="112"/>
    </row>
    <row r="220" s="76" customFormat="1" customHeight="1" spans="1:31">
      <c r="A220" s="111"/>
      <c r="B220" s="111"/>
      <c r="C220" s="111"/>
      <c r="D220" s="128"/>
      <c r="E220" s="128"/>
      <c r="F220" s="128"/>
      <c r="G220" s="152"/>
      <c r="H220" s="153"/>
      <c r="I220" s="141"/>
      <c r="J220" s="161"/>
      <c r="K220" s="111"/>
      <c r="L220" s="83"/>
      <c r="M220" s="159">
        <f>IF(T220="","",COUNTIFS($F$2:F220,F220))</f>
        <v>0</v>
      </c>
      <c r="N220" s="160">
        <f>IF(T220="","",SUMIFS(实收!E:E,实收!S:S,T220))</f>
        <v>0</v>
      </c>
      <c r="O220" s="160">
        <f t="shared" si="15"/>
        <v>0</v>
      </c>
      <c r="P220" s="160" t="str">
        <f>IF(D220="","",SUMIFS(#REF!,#REF!,U220))</f>
        <v/>
      </c>
      <c r="Q220" s="160" t="str">
        <f t="shared" si="16"/>
        <v/>
      </c>
      <c r="R220" s="109" t="str">
        <f>IF($C220="","",_xlfn.XLOOKUP($C220,设置!$M:$M,设置!N:N,""))</f>
        <v/>
      </c>
      <c r="S220" s="109" t="str">
        <f>IF($C220="","",_xlfn.XLOOKUP($C220,设置!$M:$M,设置!O:O,""))</f>
        <v/>
      </c>
      <c r="T220" s="109" t="s">
        <v>1660</v>
      </c>
      <c r="U220" s="109" t="str">
        <f t="shared" si="17"/>
        <v/>
      </c>
      <c r="V220" s="109" t="str">
        <f t="shared" si="18"/>
        <v/>
      </c>
      <c r="W220" s="109" t="str">
        <f>IF(V220="","",_xlfn.XLOOKUP(V220,立项!W:W,立项!N:N))</f>
        <v/>
      </c>
      <c r="X220" s="109" t="str">
        <f>IF(V220="","",_xlfn.XLOOKUP(V220,立项!W:W,立项!P:P))</f>
        <v/>
      </c>
      <c r="Y220" s="109" t="str">
        <f t="shared" si="19"/>
        <v/>
      </c>
      <c r="Z220" s="136"/>
      <c r="AA220" s="111"/>
      <c r="AB220" s="111"/>
      <c r="AC220" s="111"/>
      <c r="AD220" s="112"/>
      <c r="AE220" s="112"/>
    </row>
    <row r="221" s="76" customFormat="1" customHeight="1" spans="1:31">
      <c r="A221" s="111"/>
      <c r="B221" s="111"/>
      <c r="C221" s="111"/>
      <c r="D221" s="128"/>
      <c r="E221" s="128"/>
      <c r="F221" s="128"/>
      <c r="G221" s="152"/>
      <c r="H221" s="153"/>
      <c r="I221" s="141"/>
      <c r="J221" s="161"/>
      <c r="K221" s="111"/>
      <c r="L221" s="83"/>
      <c r="M221" s="159">
        <f>IF(T221="","",COUNTIFS($F$2:F221,F221))</f>
        <v>0</v>
      </c>
      <c r="N221" s="160">
        <f>IF(T221="","",SUMIFS(实收!E:E,实收!S:S,T221))</f>
        <v>0</v>
      </c>
      <c r="O221" s="160">
        <f t="shared" si="15"/>
        <v>0</v>
      </c>
      <c r="P221" s="160" t="str">
        <f>IF(D221="","",SUMIFS(#REF!,#REF!,U221))</f>
        <v/>
      </c>
      <c r="Q221" s="160" t="str">
        <f t="shared" si="16"/>
        <v/>
      </c>
      <c r="R221" s="109" t="str">
        <f>IF($C221="","",_xlfn.XLOOKUP($C221,设置!$M:$M,设置!N:N,""))</f>
        <v/>
      </c>
      <c r="S221" s="109" t="str">
        <f>IF($C221="","",_xlfn.XLOOKUP($C221,设置!$M:$M,设置!O:O,""))</f>
        <v/>
      </c>
      <c r="T221" s="109" t="s">
        <v>1661</v>
      </c>
      <c r="U221" s="109" t="str">
        <f t="shared" si="17"/>
        <v/>
      </c>
      <c r="V221" s="109" t="str">
        <f t="shared" si="18"/>
        <v/>
      </c>
      <c r="W221" s="109" t="str">
        <f>IF(V221="","",_xlfn.XLOOKUP(V221,立项!W:W,立项!N:N))</f>
        <v/>
      </c>
      <c r="X221" s="109" t="str">
        <f>IF(V221="","",_xlfn.XLOOKUP(V221,立项!W:W,立项!P:P))</f>
        <v/>
      </c>
      <c r="Y221" s="109" t="str">
        <f t="shared" si="19"/>
        <v/>
      </c>
      <c r="Z221" s="136"/>
      <c r="AA221" s="111"/>
      <c r="AB221" s="111"/>
      <c r="AC221" s="111"/>
      <c r="AD221" s="112"/>
      <c r="AE221" s="112"/>
    </row>
    <row r="222" s="76" customFormat="1" customHeight="1" spans="1:31">
      <c r="A222" s="111"/>
      <c r="B222" s="111"/>
      <c r="C222" s="111"/>
      <c r="D222" s="128"/>
      <c r="E222" s="128"/>
      <c r="F222" s="128"/>
      <c r="G222" s="152"/>
      <c r="H222" s="153"/>
      <c r="I222" s="141"/>
      <c r="J222" s="161"/>
      <c r="K222" s="111"/>
      <c r="L222" s="83"/>
      <c r="M222" s="159">
        <f>IF(T222="","",COUNTIFS($F$2:F222,F222))</f>
        <v>0</v>
      </c>
      <c r="N222" s="160">
        <f>IF(T222="","",SUMIFS(实收!E:E,实收!S:S,T222))</f>
        <v>0</v>
      </c>
      <c r="O222" s="160">
        <f t="shared" si="15"/>
        <v>0</v>
      </c>
      <c r="P222" s="160" t="str">
        <f>IF(D222="","",SUMIFS(#REF!,#REF!,U222))</f>
        <v/>
      </c>
      <c r="Q222" s="160" t="str">
        <f t="shared" si="16"/>
        <v/>
      </c>
      <c r="R222" s="109" t="str">
        <f>IF($C222="","",_xlfn.XLOOKUP($C222,设置!$M:$M,设置!N:N,""))</f>
        <v/>
      </c>
      <c r="S222" s="109" t="str">
        <f>IF($C222="","",_xlfn.XLOOKUP($C222,设置!$M:$M,设置!O:O,""))</f>
        <v/>
      </c>
      <c r="T222" s="109" t="s">
        <v>1662</v>
      </c>
      <c r="U222" s="109" t="str">
        <f t="shared" si="17"/>
        <v/>
      </c>
      <c r="V222" s="109" t="str">
        <f t="shared" si="18"/>
        <v/>
      </c>
      <c r="W222" s="109" t="str">
        <f>IF(V222="","",_xlfn.XLOOKUP(V222,立项!W:W,立项!N:N))</f>
        <v/>
      </c>
      <c r="X222" s="109" t="str">
        <f>IF(V222="","",_xlfn.XLOOKUP(V222,立项!W:W,立项!P:P))</f>
        <v/>
      </c>
      <c r="Y222" s="109" t="str">
        <f t="shared" si="19"/>
        <v/>
      </c>
      <c r="Z222" s="136"/>
      <c r="AA222" s="111"/>
      <c r="AB222" s="111"/>
      <c r="AC222" s="111"/>
      <c r="AD222" s="112"/>
      <c r="AE222" s="112"/>
    </row>
    <row r="223" s="76" customFormat="1" customHeight="1" spans="1:31">
      <c r="A223" s="111"/>
      <c r="B223" s="111"/>
      <c r="C223" s="111"/>
      <c r="D223" s="128"/>
      <c r="E223" s="128"/>
      <c r="F223" s="128"/>
      <c r="G223" s="152"/>
      <c r="H223" s="153"/>
      <c r="I223" s="141"/>
      <c r="J223" s="161"/>
      <c r="K223" s="111"/>
      <c r="L223" s="83"/>
      <c r="M223" s="159">
        <f>IF(T223="","",COUNTIFS($F$2:F223,F223))</f>
        <v>0</v>
      </c>
      <c r="N223" s="160">
        <f>IF(T223="","",SUMIFS(实收!E:E,实收!S:S,T223))</f>
        <v>0</v>
      </c>
      <c r="O223" s="160">
        <f t="shared" si="15"/>
        <v>0</v>
      </c>
      <c r="P223" s="160" t="str">
        <f>IF(D223="","",SUMIFS(#REF!,#REF!,U223))</f>
        <v/>
      </c>
      <c r="Q223" s="160" t="str">
        <f t="shared" si="16"/>
        <v/>
      </c>
      <c r="R223" s="109" t="str">
        <f>IF($C223="","",_xlfn.XLOOKUP($C223,设置!$M:$M,设置!N:N,""))</f>
        <v/>
      </c>
      <c r="S223" s="109" t="str">
        <f>IF($C223="","",_xlfn.XLOOKUP($C223,设置!$M:$M,设置!O:O,""))</f>
        <v/>
      </c>
      <c r="T223" s="109" t="s">
        <v>1663</v>
      </c>
      <c r="U223" s="109" t="str">
        <f t="shared" si="17"/>
        <v/>
      </c>
      <c r="V223" s="109" t="str">
        <f t="shared" si="18"/>
        <v/>
      </c>
      <c r="W223" s="109" t="str">
        <f>IF(V223="","",_xlfn.XLOOKUP(V223,立项!W:W,立项!N:N))</f>
        <v/>
      </c>
      <c r="X223" s="109" t="str">
        <f>IF(V223="","",_xlfn.XLOOKUP(V223,立项!W:W,立项!P:P))</f>
        <v/>
      </c>
      <c r="Y223" s="109" t="str">
        <f t="shared" si="19"/>
        <v/>
      </c>
      <c r="Z223" s="136"/>
      <c r="AA223" s="111"/>
      <c r="AB223" s="111"/>
      <c r="AC223" s="111"/>
      <c r="AD223" s="112"/>
      <c r="AE223" s="112"/>
    </row>
    <row r="224" s="76" customFormat="1" customHeight="1" spans="1:31">
      <c r="A224" s="111"/>
      <c r="B224" s="111"/>
      <c r="C224" s="111"/>
      <c r="D224" s="111"/>
      <c r="E224" s="128"/>
      <c r="F224" s="128"/>
      <c r="G224" s="111"/>
      <c r="H224" s="154"/>
      <c r="I224" s="141"/>
      <c r="J224" s="161"/>
      <c r="K224" s="111"/>
      <c r="L224" s="83"/>
      <c r="M224" s="159">
        <f>IF(T224="","",COUNTIFS($F$2:F224,F224))</f>
        <v>0</v>
      </c>
      <c r="N224" s="160">
        <f>IF(T224="","",SUMIFS(实收!E:E,实收!S:S,T224))</f>
        <v>0</v>
      </c>
      <c r="O224" s="160">
        <f t="shared" si="15"/>
        <v>0</v>
      </c>
      <c r="P224" s="160" t="str">
        <f>IF(D224="","",SUMIFS(#REF!,#REF!,U224))</f>
        <v/>
      </c>
      <c r="Q224" s="160" t="str">
        <f t="shared" si="16"/>
        <v/>
      </c>
      <c r="R224" s="109" t="str">
        <f>IF($C224="","",_xlfn.XLOOKUP($C224,设置!$M:$M,设置!N:N,""))</f>
        <v/>
      </c>
      <c r="S224" s="109" t="str">
        <f>IF($C224="","",_xlfn.XLOOKUP($C224,设置!$M:$M,设置!O:O,""))</f>
        <v/>
      </c>
      <c r="T224" s="109" t="s">
        <v>1664</v>
      </c>
      <c r="U224" s="109" t="str">
        <f t="shared" si="17"/>
        <v/>
      </c>
      <c r="V224" s="109" t="str">
        <f t="shared" si="18"/>
        <v/>
      </c>
      <c r="W224" s="109" t="str">
        <f>IF(V224="","",_xlfn.XLOOKUP(V224,立项!W:W,立项!N:N))</f>
        <v/>
      </c>
      <c r="X224" s="109" t="str">
        <f>IF(V224="","",_xlfn.XLOOKUP(V224,立项!W:W,立项!P:P))</f>
        <v/>
      </c>
      <c r="Y224" s="109" t="str">
        <f t="shared" si="19"/>
        <v/>
      </c>
      <c r="Z224" s="136"/>
      <c r="AA224" s="111"/>
      <c r="AB224" s="111"/>
      <c r="AC224" s="111"/>
      <c r="AD224" s="112"/>
      <c r="AE224" s="112"/>
    </row>
    <row r="225" s="76" customFormat="1" customHeight="1" spans="1:31">
      <c r="A225" s="111"/>
      <c r="B225" s="111"/>
      <c r="C225" s="111"/>
      <c r="D225" s="111"/>
      <c r="E225" s="128"/>
      <c r="F225" s="128"/>
      <c r="G225" s="111"/>
      <c r="H225" s="154"/>
      <c r="I225" s="141"/>
      <c r="J225" s="161"/>
      <c r="K225" s="111"/>
      <c r="L225" s="83"/>
      <c r="M225" s="159">
        <f>IF(T225="","",COUNTIFS($F$2:F225,F225))</f>
        <v>0</v>
      </c>
      <c r="N225" s="160">
        <f>IF(T225="","",SUMIFS(实收!E:E,实收!S:S,T225))</f>
        <v>0</v>
      </c>
      <c r="O225" s="160">
        <f t="shared" si="15"/>
        <v>0</v>
      </c>
      <c r="P225" s="160" t="str">
        <f>IF(D225="","",SUMIFS(#REF!,#REF!,U225))</f>
        <v/>
      </c>
      <c r="Q225" s="160" t="str">
        <f t="shared" si="16"/>
        <v/>
      </c>
      <c r="R225" s="109" t="str">
        <f>IF($C225="","",_xlfn.XLOOKUP($C225,设置!$M:$M,设置!N:N,""))</f>
        <v/>
      </c>
      <c r="S225" s="109" t="str">
        <f>IF($C225="","",_xlfn.XLOOKUP($C225,设置!$M:$M,设置!O:O,""))</f>
        <v/>
      </c>
      <c r="T225" s="109" t="s">
        <v>1665</v>
      </c>
      <c r="U225" s="109" t="str">
        <f t="shared" si="17"/>
        <v/>
      </c>
      <c r="V225" s="109" t="str">
        <f t="shared" si="18"/>
        <v/>
      </c>
      <c r="W225" s="109" t="str">
        <f>IF(V225="","",_xlfn.XLOOKUP(V225,立项!W:W,立项!N:N))</f>
        <v/>
      </c>
      <c r="X225" s="109" t="str">
        <f>IF(V225="","",_xlfn.XLOOKUP(V225,立项!W:W,立项!P:P))</f>
        <v/>
      </c>
      <c r="Y225" s="109" t="str">
        <f t="shared" si="19"/>
        <v/>
      </c>
      <c r="Z225" s="136"/>
      <c r="AA225" s="111"/>
      <c r="AB225" s="111"/>
      <c r="AC225" s="111"/>
      <c r="AD225" s="112"/>
      <c r="AE225" s="112"/>
    </row>
    <row r="226" s="76" customFormat="1" customHeight="1" spans="1:31">
      <c r="A226" s="111"/>
      <c r="B226" s="111"/>
      <c r="C226" s="111"/>
      <c r="D226" s="111"/>
      <c r="E226" s="128"/>
      <c r="F226" s="128"/>
      <c r="G226" s="111"/>
      <c r="H226" s="154"/>
      <c r="I226" s="141"/>
      <c r="J226" s="161"/>
      <c r="K226" s="111"/>
      <c r="L226" s="83"/>
      <c r="M226" s="159">
        <f>IF(T226="","",COUNTIFS($F$2:F226,F226))</f>
        <v>0</v>
      </c>
      <c r="N226" s="160">
        <f>IF(T226="","",SUMIFS(实收!E:E,实收!S:S,T226))</f>
        <v>0</v>
      </c>
      <c r="O226" s="160">
        <f t="shared" si="15"/>
        <v>0</v>
      </c>
      <c r="P226" s="160" t="str">
        <f>IF(D226="","",SUMIFS(#REF!,#REF!,U226))</f>
        <v/>
      </c>
      <c r="Q226" s="160" t="str">
        <f t="shared" si="16"/>
        <v/>
      </c>
      <c r="R226" s="109" t="str">
        <f>IF($C226="","",_xlfn.XLOOKUP($C226,设置!$M:$M,设置!N:N,""))</f>
        <v/>
      </c>
      <c r="S226" s="109" t="str">
        <f>IF($C226="","",_xlfn.XLOOKUP($C226,设置!$M:$M,设置!O:O,""))</f>
        <v/>
      </c>
      <c r="T226" s="109" t="s">
        <v>1666</v>
      </c>
      <c r="U226" s="109" t="str">
        <f t="shared" si="17"/>
        <v/>
      </c>
      <c r="V226" s="109" t="str">
        <f t="shared" si="18"/>
        <v/>
      </c>
      <c r="W226" s="109" t="str">
        <f>IF(V226="","",_xlfn.XLOOKUP(V226,立项!W:W,立项!N:N))</f>
        <v/>
      </c>
      <c r="X226" s="109" t="str">
        <f>IF(V226="","",_xlfn.XLOOKUP(V226,立项!W:W,立项!P:P))</f>
        <v/>
      </c>
      <c r="Y226" s="109" t="str">
        <f t="shared" si="19"/>
        <v/>
      </c>
      <c r="Z226" s="136"/>
      <c r="AA226" s="111"/>
      <c r="AB226" s="111"/>
      <c r="AC226" s="111"/>
      <c r="AD226" s="112"/>
      <c r="AE226" s="112"/>
    </row>
    <row r="227" s="76" customFormat="1" customHeight="1" spans="1:31">
      <c r="A227" s="111"/>
      <c r="B227" s="111"/>
      <c r="C227" s="111"/>
      <c r="D227" s="111"/>
      <c r="E227" s="128"/>
      <c r="F227" s="128"/>
      <c r="G227" s="111"/>
      <c r="H227" s="154"/>
      <c r="I227" s="141"/>
      <c r="J227" s="161"/>
      <c r="K227" s="111"/>
      <c r="L227" s="83"/>
      <c r="M227" s="159">
        <f>IF(T227="","",COUNTIFS($F$2:F227,F227))</f>
        <v>0</v>
      </c>
      <c r="N227" s="160">
        <f>IF(T227="","",SUMIFS(实收!E:E,实收!S:S,T227))</f>
        <v>0</v>
      </c>
      <c r="O227" s="160">
        <f t="shared" si="15"/>
        <v>0</v>
      </c>
      <c r="P227" s="160" t="str">
        <f>IF(D227="","",SUMIFS(#REF!,#REF!,U227))</f>
        <v/>
      </c>
      <c r="Q227" s="160" t="str">
        <f t="shared" si="16"/>
        <v/>
      </c>
      <c r="R227" s="109" t="str">
        <f>IF($C227="","",_xlfn.XLOOKUP($C227,设置!$M:$M,设置!N:N,""))</f>
        <v/>
      </c>
      <c r="S227" s="109" t="str">
        <f>IF($C227="","",_xlfn.XLOOKUP($C227,设置!$M:$M,设置!O:O,""))</f>
        <v/>
      </c>
      <c r="T227" s="109" t="s">
        <v>1667</v>
      </c>
      <c r="U227" s="109" t="str">
        <f t="shared" si="17"/>
        <v/>
      </c>
      <c r="V227" s="109" t="str">
        <f t="shared" si="18"/>
        <v/>
      </c>
      <c r="W227" s="109" t="str">
        <f>IF(V227="","",_xlfn.XLOOKUP(V227,立项!W:W,立项!N:N))</f>
        <v/>
      </c>
      <c r="X227" s="109" t="str">
        <f>IF(V227="","",_xlfn.XLOOKUP(V227,立项!W:W,立项!P:P))</f>
        <v/>
      </c>
      <c r="Y227" s="109" t="str">
        <f t="shared" si="19"/>
        <v/>
      </c>
      <c r="Z227" s="136"/>
      <c r="AA227" s="111"/>
      <c r="AB227" s="111"/>
      <c r="AC227" s="111"/>
      <c r="AD227" s="112"/>
      <c r="AE227" s="112"/>
    </row>
    <row r="228" s="76" customFormat="1" customHeight="1" spans="1:31">
      <c r="A228" s="111"/>
      <c r="B228" s="111"/>
      <c r="C228" s="111"/>
      <c r="D228" s="111"/>
      <c r="E228" s="128"/>
      <c r="F228" s="128"/>
      <c r="G228" s="111"/>
      <c r="H228" s="154"/>
      <c r="I228" s="141"/>
      <c r="J228" s="161"/>
      <c r="K228" s="111"/>
      <c r="L228" s="83"/>
      <c r="M228" s="159">
        <f>IF(T228="","",COUNTIFS($F$2:F228,F228))</f>
        <v>0</v>
      </c>
      <c r="N228" s="160">
        <f>IF(T228="","",SUMIFS(实收!E:E,实收!S:S,T228))</f>
        <v>0</v>
      </c>
      <c r="O228" s="160">
        <f t="shared" si="15"/>
        <v>0</v>
      </c>
      <c r="P228" s="160" t="str">
        <f>IF(D228="","",SUMIFS(#REF!,#REF!,U228))</f>
        <v/>
      </c>
      <c r="Q228" s="160" t="str">
        <f t="shared" si="16"/>
        <v/>
      </c>
      <c r="R228" s="109" t="str">
        <f>IF($C228="","",_xlfn.XLOOKUP($C228,设置!$M:$M,设置!N:N,""))</f>
        <v/>
      </c>
      <c r="S228" s="109" t="str">
        <f>IF($C228="","",_xlfn.XLOOKUP($C228,设置!$M:$M,设置!O:O,""))</f>
        <v/>
      </c>
      <c r="T228" s="109" t="s">
        <v>1668</v>
      </c>
      <c r="U228" s="109" t="str">
        <f t="shared" si="17"/>
        <v/>
      </c>
      <c r="V228" s="109" t="str">
        <f t="shared" si="18"/>
        <v/>
      </c>
      <c r="W228" s="109" t="str">
        <f>IF(V228="","",_xlfn.XLOOKUP(V228,立项!W:W,立项!N:N))</f>
        <v/>
      </c>
      <c r="X228" s="109" t="str">
        <f>IF(V228="","",_xlfn.XLOOKUP(V228,立项!W:W,立项!P:P))</f>
        <v/>
      </c>
      <c r="Y228" s="109" t="str">
        <f t="shared" si="19"/>
        <v/>
      </c>
      <c r="Z228" s="136"/>
      <c r="AA228" s="111"/>
      <c r="AB228" s="111"/>
      <c r="AC228" s="111"/>
      <c r="AD228" s="112"/>
      <c r="AE228" s="112"/>
    </row>
    <row r="229" s="76" customFormat="1" customHeight="1" spans="1:31">
      <c r="A229" s="111"/>
      <c r="B229" s="111"/>
      <c r="C229" s="111"/>
      <c r="D229" s="111"/>
      <c r="E229" s="128"/>
      <c r="F229" s="128"/>
      <c r="G229" s="111"/>
      <c r="H229" s="154"/>
      <c r="I229" s="141"/>
      <c r="J229" s="161"/>
      <c r="K229" s="111"/>
      <c r="L229" s="83"/>
      <c r="M229" s="159">
        <f>IF(T229="","",COUNTIFS($F$2:F229,F229))</f>
        <v>0</v>
      </c>
      <c r="N229" s="160">
        <f>IF(T229="","",SUMIFS(实收!E:E,实收!S:S,T229))</f>
        <v>0</v>
      </c>
      <c r="O229" s="160">
        <f t="shared" si="15"/>
        <v>0</v>
      </c>
      <c r="P229" s="160" t="str">
        <f>IF(D229="","",SUMIFS(#REF!,#REF!,U229))</f>
        <v/>
      </c>
      <c r="Q229" s="160" t="str">
        <f t="shared" si="16"/>
        <v/>
      </c>
      <c r="R229" s="109" t="str">
        <f>IF($C229="","",_xlfn.XLOOKUP($C229,设置!$M:$M,设置!N:N,""))</f>
        <v/>
      </c>
      <c r="S229" s="109" t="str">
        <f>IF($C229="","",_xlfn.XLOOKUP($C229,设置!$M:$M,设置!O:O,""))</f>
        <v/>
      </c>
      <c r="T229" s="109" t="s">
        <v>1669</v>
      </c>
      <c r="U229" s="109" t="str">
        <f t="shared" si="17"/>
        <v/>
      </c>
      <c r="V229" s="109" t="str">
        <f t="shared" si="18"/>
        <v/>
      </c>
      <c r="W229" s="109" t="str">
        <f>IF(V229="","",_xlfn.XLOOKUP(V229,立项!W:W,立项!N:N))</f>
        <v/>
      </c>
      <c r="X229" s="109" t="str">
        <f>IF(V229="","",_xlfn.XLOOKUP(V229,立项!W:W,立项!P:P))</f>
        <v/>
      </c>
      <c r="Y229" s="109" t="str">
        <f t="shared" si="19"/>
        <v/>
      </c>
      <c r="Z229" s="136"/>
      <c r="AA229" s="111"/>
      <c r="AB229" s="111"/>
      <c r="AC229" s="111"/>
      <c r="AD229" s="112"/>
      <c r="AE229" s="112"/>
    </row>
    <row r="230" s="76" customFormat="1" customHeight="1" spans="1:31">
      <c r="A230" s="111"/>
      <c r="B230" s="111"/>
      <c r="C230" s="111"/>
      <c r="D230" s="111"/>
      <c r="E230" s="128"/>
      <c r="F230" s="128"/>
      <c r="G230" s="111"/>
      <c r="H230" s="154"/>
      <c r="I230" s="141"/>
      <c r="J230" s="161"/>
      <c r="K230" s="111"/>
      <c r="L230" s="83"/>
      <c r="M230" s="159">
        <f>IF(T230="","",COUNTIFS($F$2:F230,F230))</f>
        <v>0</v>
      </c>
      <c r="N230" s="160">
        <f>IF(T230="","",SUMIFS(实收!E:E,实收!S:S,T230))</f>
        <v>0</v>
      </c>
      <c r="O230" s="160">
        <f t="shared" si="15"/>
        <v>0</v>
      </c>
      <c r="P230" s="160" t="str">
        <f>IF(D230="","",SUMIFS(#REF!,#REF!,U230))</f>
        <v/>
      </c>
      <c r="Q230" s="160" t="str">
        <f t="shared" si="16"/>
        <v/>
      </c>
      <c r="R230" s="109" t="str">
        <f>IF($C230="","",_xlfn.XLOOKUP($C230,设置!$M:$M,设置!N:N,""))</f>
        <v/>
      </c>
      <c r="S230" s="109" t="str">
        <f>IF($C230="","",_xlfn.XLOOKUP($C230,设置!$M:$M,设置!O:O,""))</f>
        <v/>
      </c>
      <c r="T230" s="109" t="s">
        <v>1670</v>
      </c>
      <c r="U230" s="109" t="str">
        <f t="shared" si="17"/>
        <v/>
      </c>
      <c r="V230" s="109" t="str">
        <f t="shared" si="18"/>
        <v/>
      </c>
      <c r="W230" s="109" t="str">
        <f>IF(V230="","",_xlfn.XLOOKUP(V230,立项!W:W,立项!N:N))</f>
        <v/>
      </c>
      <c r="X230" s="109" t="str">
        <f>IF(V230="","",_xlfn.XLOOKUP(V230,立项!W:W,立项!P:P))</f>
        <v/>
      </c>
      <c r="Y230" s="109" t="str">
        <f t="shared" si="19"/>
        <v/>
      </c>
      <c r="Z230" s="136"/>
      <c r="AA230" s="111"/>
      <c r="AB230" s="111"/>
      <c r="AC230" s="111"/>
      <c r="AD230" s="112"/>
      <c r="AE230" s="112"/>
    </row>
    <row r="231" s="76" customFormat="1" customHeight="1" spans="1:31">
      <c r="A231" s="111"/>
      <c r="B231" s="111"/>
      <c r="C231" s="111"/>
      <c r="D231" s="128"/>
      <c r="E231" s="128"/>
      <c r="F231" s="128"/>
      <c r="G231" s="128"/>
      <c r="H231" s="153"/>
      <c r="I231" s="141"/>
      <c r="J231" s="161"/>
      <c r="K231" s="111"/>
      <c r="L231" s="83"/>
      <c r="M231" s="159">
        <f>IF(T231="","",COUNTIFS($F$2:F231,F231))</f>
        <v>0</v>
      </c>
      <c r="N231" s="160">
        <f>IF(T231="","",SUMIFS(实收!E:E,实收!S:S,T231))</f>
        <v>0</v>
      </c>
      <c r="O231" s="160">
        <f t="shared" si="15"/>
        <v>0</v>
      </c>
      <c r="P231" s="160" t="str">
        <f>IF(D231="","",SUMIFS(#REF!,#REF!,U231))</f>
        <v/>
      </c>
      <c r="Q231" s="160" t="str">
        <f t="shared" si="16"/>
        <v/>
      </c>
      <c r="R231" s="109" t="str">
        <f>IF($C231="","",_xlfn.XLOOKUP($C231,设置!$M:$M,设置!N:N,""))</f>
        <v/>
      </c>
      <c r="S231" s="109" t="str">
        <f>IF($C231="","",_xlfn.XLOOKUP($C231,设置!$M:$M,设置!O:O,""))</f>
        <v/>
      </c>
      <c r="T231" s="109" t="s">
        <v>1671</v>
      </c>
      <c r="U231" s="109" t="str">
        <f t="shared" si="17"/>
        <v/>
      </c>
      <c r="V231" s="109" t="str">
        <f t="shared" si="18"/>
        <v/>
      </c>
      <c r="W231" s="109" t="str">
        <f>IF(V231="","",_xlfn.XLOOKUP(V231,立项!W:W,立项!N:N))</f>
        <v/>
      </c>
      <c r="X231" s="109" t="str">
        <f>IF(V231="","",_xlfn.XLOOKUP(V231,立项!W:W,立项!P:P))</f>
        <v/>
      </c>
      <c r="Y231" s="109" t="str">
        <f t="shared" si="19"/>
        <v/>
      </c>
      <c r="Z231" s="136"/>
      <c r="AA231" s="111"/>
      <c r="AB231" s="111"/>
      <c r="AC231" s="111"/>
      <c r="AD231" s="112"/>
      <c r="AE231" s="112"/>
    </row>
    <row r="232" s="76" customFormat="1" customHeight="1" spans="1:31">
      <c r="A232" s="111"/>
      <c r="B232" s="111"/>
      <c r="C232" s="111"/>
      <c r="D232" s="128"/>
      <c r="E232" s="128"/>
      <c r="F232" s="128"/>
      <c r="G232" s="152"/>
      <c r="H232" s="153"/>
      <c r="I232" s="141"/>
      <c r="J232" s="161"/>
      <c r="K232" s="111"/>
      <c r="L232" s="83"/>
      <c r="M232" s="159">
        <f>IF(T232="","",COUNTIFS($F$2:F232,F232))</f>
        <v>0</v>
      </c>
      <c r="N232" s="160">
        <f>IF(T232="","",SUMIFS(实收!E:E,实收!S:S,T232))</f>
        <v>0</v>
      </c>
      <c r="O232" s="160">
        <f t="shared" si="15"/>
        <v>0</v>
      </c>
      <c r="P232" s="160" t="str">
        <f>IF(D232="","",SUMIFS(#REF!,#REF!,U232))</f>
        <v/>
      </c>
      <c r="Q232" s="160" t="str">
        <f t="shared" si="16"/>
        <v/>
      </c>
      <c r="R232" s="109" t="str">
        <f>IF($C232="","",_xlfn.XLOOKUP($C232,设置!$M:$M,设置!N:N,""))</f>
        <v/>
      </c>
      <c r="S232" s="109" t="str">
        <f>IF($C232="","",_xlfn.XLOOKUP($C232,设置!$M:$M,设置!O:O,""))</f>
        <v/>
      </c>
      <c r="T232" s="109" t="s">
        <v>1672</v>
      </c>
      <c r="U232" s="109" t="str">
        <f t="shared" si="17"/>
        <v/>
      </c>
      <c r="V232" s="109" t="str">
        <f t="shared" si="18"/>
        <v/>
      </c>
      <c r="W232" s="109" t="str">
        <f>IF(V232="","",_xlfn.XLOOKUP(V232,立项!W:W,立项!N:N))</f>
        <v/>
      </c>
      <c r="X232" s="109" t="str">
        <f>IF(V232="","",_xlfn.XLOOKUP(V232,立项!W:W,立项!P:P))</f>
        <v/>
      </c>
      <c r="Y232" s="109" t="str">
        <f t="shared" si="19"/>
        <v/>
      </c>
      <c r="Z232" s="136"/>
      <c r="AA232" s="111"/>
      <c r="AB232" s="111"/>
      <c r="AC232" s="111"/>
      <c r="AD232" s="112"/>
      <c r="AE232" s="112"/>
    </row>
    <row r="233" s="76" customFormat="1" customHeight="1" spans="1:31">
      <c r="A233" s="111"/>
      <c r="B233" s="111"/>
      <c r="C233" s="111"/>
      <c r="D233" s="128"/>
      <c r="E233" s="128"/>
      <c r="F233" s="128"/>
      <c r="G233" s="152"/>
      <c r="H233" s="153"/>
      <c r="I233" s="141"/>
      <c r="J233" s="161"/>
      <c r="K233" s="111"/>
      <c r="L233" s="83"/>
      <c r="M233" s="159">
        <f>IF(T233="","",COUNTIFS($F$2:F233,F233))</f>
        <v>0</v>
      </c>
      <c r="N233" s="160">
        <f>IF(T233="","",SUMIFS(实收!E:E,实收!S:S,T233))</f>
        <v>0</v>
      </c>
      <c r="O233" s="160">
        <f t="shared" si="15"/>
        <v>0</v>
      </c>
      <c r="P233" s="160" t="str">
        <f>IF(D233="","",SUMIFS(#REF!,#REF!,U233))</f>
        <v/>
      </c>
      <c r="Q233" s="160" t="str">
        <f t="shared" si="16"/>
        <v/>
      </c>
      <c r="R233" s="109" t="str">
        <f>IF($C233="","",_xlfn.XLOOKUP($C233,设置!$M:$M,设置!N:N,""))</f>
        <v/>
      </c>
      <c r="S233" s="109" t="str">
        <f>IF($C233="","",_xlfn.XLOOKUP($C233,设置!$M:$M,设置!O:O,""))</f>
        <v/>
      </c>
      <c r="T233" s="109" t="s">
        <v>1673</v>
      </c>
      <c r="U233" s="109" t="str">
        <f t="shared" si="17"/>
        <v/>
      </c>
      <c r="V233" s="109" t="str">
        <f t="shared" si="18"/>
        <v/>
      </c>
      <c r="W233" s="109" t="str">
        <f>IF(V233="","",_xlfn.XLOOKUP(V233,立项!W:W,立项!N:N))</f>
        <v/>
      </c>
      <c r="X233" s="109" t="str">
        <f>IF(V233="","",_xlfn.XLOOKUP(V233,立项!W:W,立项!P:P))</f>
        <v/>
      </c>
      <c r="Y233" s="109" t="str">
        <f t="shared" si="19"/>
        <v/>
      </c>
      <c r="Z233" s="136"/>
      <c r="AA233" s="111"/>
      <c r="AB233" s="111"/>
      <c r="AC233" s="111"/>
      <c r="AD233" s="112"/>
      <c r="AE233" s="112"/>
    </row>
    <row r="234" s="76" customFormat="1" customHeight="1" spans="1:31">
      <c r="A234" s="111"/>
      <c r="B234" s="111"/>
      <c r="C234" s="111"/>
      <c r="D234" s="128"/>
      <c r="E234" s="128"/>
      <c r="F234" s="128"/>
      <c r="G234" s="152"/>
      <c r="H234" s="153"/>
      <c r="I234" s="141"/>
      <c r="J234" s="161"/>
      <c r="K234" s="111"/>
      <c r="L234" s="83"/>
      <c r="M234" s="159">
        <f>IF(T234="","",COUNTIFS($F$2:F234,F234))</f>
        <v>0</v>
      </c>
      <c r="N234" s="160">
        <f>IF(T234="","",SUMIFS(实收!E:E,实收!S:S,T234))</f>
        <v>0</v>
      </c>
      <c r="O234" s="160">
        <f t="shared" si="15"/>
        <v>0</v>
      </c>
      <c r="P234" s="160" t="str">
        <f>IF(D234="","",SUMIFS(#REF!,#REF!,U234))</f>
        <v/>
      </c>
      <c r="Q234" s="160" t="str">
        <f t="shared" si="16"/>
        <v/>
      </c>
      <c r="R234" s="109" t="str">
        <f>IF($C234="","",_xlfn.XLOOKUP($C234,设置!$M:$M,设置!N:N,""))</f>
        <v/>
      </c>
      <c r="S234" s="109" t="str">
        <f>IF($C234="","",_xlfn.XLOOKUP($C234,设置!$M:$M,设置!O:O,""))</f>
        <v/>
      </c>
      <c r="T234" s="109" t="s">
        <v>1674</v>
      </c>
      <c r="U234" s="109" t="str">
        <f t="shared" si="17"/>
        <v/>
      </c>
      <c r="V234" s="109" t="str">
        <f t="shared" si="18"/>
        <v/>
      </c>
      <c r="W234" s="109" t="str">
        <f>IF(V234="","",_xlfn.XLOOKUP(V234,立项!W:W,立项!N:N))</f>
        <v/>
      </c>
      <c r="X234" s="109" t="str">
        <f>IF(V234="","",_xlfn.XLOOKUP(V234,立项!W:W,立项!P:P))</f>
        <v/>
      </c>
      <c r="Y234" s="109" t="str">
        <f t="shared" si="19"/>
        <v/>
      </c>
      <c r="Z234" s="136"/>
      <c r="AA234" s="111"/>
      <c r="AB234" s="111"/>
      <c r="AC234" s="111"/>
      <c r="AD234" s="112"/>
      <c r="AE234" s="112"/>
    </row>
    <row r="235" s="76" customFormat="1" customHeight="1" spans="1:31">
      <c r="A235" s="111"/>
      <c r="B235" s="111"/>
      <c r="C235" s="111"/>
      <c r="D235" s="128"/>
      <c r="E235" s="128"/>
      <c r="F235" s="128"/>
      <c r="G235" s="152"/>
      <c r="H235" s="153"/>
      <c r="I235" s="141"/>
      <c r="J235" s="161"/>
      <c r="K235" s="111"/>
      <c r="L235" s="83"/>
      <c r="M235" s="159">
        <f>IF(T235="","",COUNTIFS($F$2:F235,F235))</f>
        <v>0</v>
      </c>
      <c r="N235" s="160">
        <f>IF(T235="","",SUMIFS(实收!E:E,实收!S:S,T235))</f>
        <v>0</v>
      </c>
      <c r="O235" s="160">
        <f t="shared" si="15"/>
        <v>0</v>
      </c>
      <c r="P235" s="160" t="str">
        <f>IF(D235="","",SUMIFS(#REF!,#REF!,U235))</f>
        <v/>
      </c>
      <c r="Q235" s="160" t="str">
        <f t="shared" si="16"/>
        <v/>
      </c>
      <c r="R235" s="109" t="str">
        <f>IF($C235="","",_xlfn.XLOOKUP($C235,设置!$M:$M,设置!N:N,""))</f>
        <v/>
      </c>
      <c r="S235" s="109" t="str">
        <f>IF($C235="","",_xlfn.XLOOKUP($C235,设置!$M:$M,设置!O:O,""))</f>
        <v/>
      </c>
      <c r="T235" s="109" t="s">
        <v>1675</v>
      </c>
      <c r="U235" s="109" t="str">
        <f t="shared" si="17"/>
        <v/>
      </c>
      <c r="V235" s="109" t="str">
        <f t="shared" si="18"/>
        <v/>
      </c>
      <c r="W235" s="109" t="str">
        <f>IF(V235="","",_xlfn.XLOOKUP(V235,立项!W:W,立项!N:N))</f>
        <v/>
      </c>
      <c r="X235" s="109" t="str">
        <f>IF(V235="","",_xlfn.XLOOKUP(V235,立项!W:W,立项!P:P))</f>
        <v/>
      </c>
      <c r="Y235" s="109" t="str">
        <f t="shared" si="19"/>
        <v/>
      </c>
      <c r="Z235" s="136"/>
      <c r="AA235" s="111"/>
      <c r="AB235" s="111"/>
      <c r="AC235" s="111"/>
      <c r="AD235" s="112"/>
      <c r="AE235" s="112"/>
    </row>
    <row r="236" s="76" customFormat="1" customHeight="1" spans="1:31">
      <c r="A236" s="111"/>
      <c r="B236" s="111"/>
      <c r="C236" s="111"/>
      <c r="D236" s="128"/>
      <c r="E236" s="128"/>
      <c r="F236" s="128"/>
      <c r="G236" s="152"/>
      <c r="H236" s="153"/>
      <c r="I236" s="141"/>
      <c r="J236" s="161"/>
      <c r="K236" s="111"/>
      <c r="L236" s="83"/>
      <c r="M236" s="159">
        <f>IF(T236="","",COUNTIFS($F$2:F236,F236))</f>
        <v>0</v>
      </c>
      <c r="N236" s="160">
        <f>IF(T236="","",SUMIFS(实收!E:E,实收!S:S,T236))</f>
        <v>0</v>
      </c>
      <c r="O236" s="160">
        <f t="shared" si="15"/>
        <v>0</v>
      </c>
      <c r="P236" s="160" t="str">
        <f>IF(D236="","",SUMIFS(#REF!,#REF!,U236))</f>
        <v/>
      </c>
      <c r="Q236" s="160" t="str">
        <f t="shared" si="16"/>
        <v/>
      </c>
      <c r="R236" s="109" t="str">
        <f>IF($C236="","",_xlfn.XLOOKUP($C236,设置!$M:$M,设置!N:N,""))</f>
        <v/>
      </c>
      <c r="S236" s="109" t="str">
        <f>IF($C236="","",_xlfn.XLOOKUP($C236,设置!$M:$M,设置!O:O,""))</f>
        <v/>
      </c>
      <c r="T236" s="109" t="s">
        <v>1676</v>
      </c>
      <c r="U236" s="109" t="str">
        <f t="shared" si="17"/>
        <v/>
      </c>
      <c r="V236" s="109" t="str">
        <f t="shared" si="18"/>
        <v/>
      </c>
      <c r="W236" s="109" t="str">
        <f>IF(V236="","",_xlfn.XLOOKUP(V236,立项!W:W,立项!N:N))</f>
        <v/>
      </c>
      <c r="X236" s="109" t="str">
        <f>IF(V236="","",_xlfn.XLOOKUP(V236,立项!W:W,立项!P:P))</f>
        <v/>
      </c>
      <c r="Y236" s="109" t="str">
        <f t="shared" si="19"/>
        <v/>
      </c>
      <c r="Z236" s="136"/>
      <c r="AA236" s="111"/>
      <c r="AB236" s="111"/>
      <c r="AC236" s="111"/>
      <c r="AD236" s="112"/>
      <c r="AE236" s="112"/>
    </row>
    <row r="237" s="76" customFormat="1" customHeight="1" spans="1:31">
      <c r="A237" s="111"/>
      <c r="B237" s="111"/>
      <c r="C237" s="111"/>
      <c r="D237" s="128"/>
      <c r="E237" s="128"/>
      <c r="F237" s="128"/>
      <c r="G237" s="111"/>
      <c r="H237" s="154"/>
      <c r="I237" s="141"/>
      <c r="J237" s="161"/>
      <c r="K237" s="111"/>
      <c r="L237" s="83"/>
      <c r="M237" s="159">
        <f>IF(T237="","",COUNTIFS($F$2:F237,F237))</f>
        <v>0</v>
      </c>
      <c r="N237" s="160">
        <f>IF(T237="","",SUMIFS(实收!E:E,实收!S:S,T237))</f>
        <v>0</v>
      </c>
      <c r="O237" s="160">
        <f t="shared" si="15"/>
        <v>0</v>
      </c>
      <c r="P237" s="160" t="str">
        <f>IF(D237="","",SUMIFS(#REF!,#REF!,U237))</f>
        <v/>
      </c>
      <c r="Q237" s="160" t="str">
        <f t="shared" si="16"/>
        <v/>
      </c>
      <c r="R237" s="109" t="str">
        <f>IF($C237="","",_xlfn.XLOOKUP($C237,设置!$M:$M,设置!N:N,""))</f>
        <v/>
      </c>
      <c r="S237" s="109" t="str">
        <f>IF($C237="","",_xlfn.XLOOKUP($C237,设置!$M:$M,设置!O:O,""))</f>
        <v/>
      </c>
      <c r="T237" s="109" t="s">
        <v>1677</v>
      </c>
      <c r="U237" s="109" t="str">
        <f t="shared" si="17"/>
        <v/>
      </c>
      <c r="V237" s="109" t="str">
        <f t="shared" si="18"/>
        <v/>
      </c>
      <c r="W237" s="109" t="str">
        <f>IF(V237="","",_xlfn.XLOOKUP(V237,立项!W:W,立项!N:N))</f>
        <v/>
      </c>
      <c r="X237" s="109" t="str">
        <f>IF(V237="","",_xlfn.XLOOKUP(V237,立项!W:W,立项!P:P))</f>
        <v/>
      </c>
      <c r="Y237" s="109" t="str">
        <f t="shared" si="19"/>
        <v/>
      </c>
      <c r="Z237" s="136"/>
      <c r="AA237" s="111"/>
      <c r="AB237" s="111"/>
      <c r="AC237" s="111"/>
      <c r="AD237" s="112"/>
      <c r="AE237" s="112"/>
    </row>
    <row r="238" s="76" customFormat="1" customHeight="1" spans="1:31">
      <c r="A238" s="111"/>
      <c r="B238" s="111"/>
      <c r="C238" s="111"/>
      <c r="D238" s="128"/>
      <c r="E238" s="128"/>
      <c r="F238" s="128"/>
      <c r="G238" s="152"/>
      <c r="H238" s="153"/>
      <c r="I238" s="141"/>
      <c r="J238" s="161"/>
      <c r="K238" s="111"/>
      <c r="L238" s="83"/>
      <c r="M238" s="159">
        <f>IF(T238="","",COUNTIFS($F$2:F238,F238))</f>
        <v>0</v>
      </c>
      <c r="N238" s="160">
        <f>IF(T238="","",SUMIFS(实收!E:E,实收!S:S,T238))</f>
        <v>0</v>
      </c>
      <c r="O238" s="160">
        <f t="shared" si="15"/>
        <v>0</v>
      </c>
      <c r="P238" s="160" t="str">
        <f>IF(D238="","",SUMIFS(#REF!,#REF!,U238))</f>
        <v/>
      </c>
      <c r="Q238" s="160" t="str">
        <f t="shared" si="16"/>
        <v/>
      </c>
      <c r="R238" s="109" t="str">
        <f>IF($C238="","",_xlfn.XLOOKUP($C238,设置!$M:$M,设置!N:N,""))</f>
        <v/>
      </c>
      <c r="S238" s="109" t="str">
        <f>IF($C238="","",_xlfn.XLOOKUP($C238,设置!$M:$M,设置!O:O,""))</f>
        <v/>
      </c>
      <c r="T238" s="109" t="s">
        <v>1678</v>
      </c>
      <c r="U238" s="109" t="str">
        <f t="shared" si="17"/>
        <v/>
      </c>
      <c r="V238" s="109" t="str">
        <f t="shared" si="18"/>
        <v/>
      </c>
      <c r="W238" s="109" t="str">
        <f>IF(V238="","",_xlfn.XLOOKUP(V238,立项!W:W,立项!N:N))</f>
        <v/>
      </c>
      <c r="X238" s="109" t="str">
        <f>IF(V238="","",_xlfn.XLOOKUP(V238,立项!W:W,立项!P:P))</f>
        <v/>
      </c>
      <c r="Y238" s="109" t="str">
        <f t="shared" si="19"/>
        <v/>
      </c>
      <c r="Z238" s="136"/>
      <c r="AA238" s="111"/>
      <c r="AB238" s="111"/>
      <c r="AC238" s="111"/>
      <c r="AD238" s="112"/>
      <c r="AE238" s="112"/>
    </row>
    <row r="239" s="76" customFormat="1" customHeight="1" spans="1:31">
      <c r="A239" s="111"/>
      <c r="B239" s="111"/>
      <c r="C239" s="111"/>
      <c r="D239" s="128"/>
      <c r="E239" s="128"/>
      <c r="F239" s="128"/>
      <c r="G239" s="152"/>
      <c r="H239" s="153"/>
      <c r="I239" s="141"/>
      <c r="J239" s="161"/>
      <c r="K239" s="111"/>
      <c r="L239" s="83"/>
      <c r="M239" s="159">
        <f>IF(T239="","",COUNTIFS($F$2:F239,F239))</f>
        <v>0</v>
      </c>
      <c r="N239" s="160">
        <f>IF(T239="","",SUMIFS(实收!E:E,实收!S:S,T239))</f>
        <v>0</v>
      </c>
      <c r="O239" s="160">
        <f t="shared" si="15"/>
        <v>0</v>
      </c>
      <c r="P239" s="160" t="str">
        <f>IF(D239="","",SUMIFS(#REF!,#REF!,U239))</f>
        <v/>
      </c>
      <c r="Q239" s="160" t="str">
        <f t="shared" si="16"/>
        <v/>
      </c>
      <c r="R239" s="109" t="str">
        <f>IF($C239="","",_xlfn.XLOOKUP($C239,设置!$M:$M,设置!N:N,""))</f>
        <v/>
      </c>
      <c r="S239" s="109" t="str">
        <f>IF($C239="","",_xlfn.XLOOKUP($C239,设置!$M:$M,设置!O:O,""))</f>
        <v/>
      </c>
      <c r="T239" s="109" t="s">
        <v>1679</v>
      </c>
      <c r="U239" s="109" t="str">
        <f t="shared" si="17"/>
        <v/>
      </c>
      <c r="V239" s="109" t="str">
        <f t="shared" si="18"/>
        <v/>
      </c>
      <c r="W239" s="109" t="str">
        <f>IF(V239="","",_xlfn.XLOOKUP(V239,立项!W:W,立项!N:N))</f>
        <v/>
      </c>
      <c r="X239" s="109" t="str">
        <f>IF(V239="","",_xlfn.XLOOKUP(V239,立项!W:W,立项!P:P))</f>
        <v/>
      </c>
      <c r="Y239" s="109" t="str">
        <f t="shared" si="19"/>
        <v/>
      </c>
      <c r="Z239" s="136"/>
      <c r="AA239" s="111"/>
      <c r="AB239" s="111"/>
      <c r="AC239" s="111"/>
      <c r="AD239" s="112"/>
      <c r="AE239" s="112"/>
    </row>
    <row r="240" s="76" customFormat="1" customHeight="1" spans="1:31">
      <c r="A240" s="111"/>
      <c r="B240" s="111"/>
      <c r="C240" s="111"/>
      <c r="D240" s="128"/>
      <c r="E240" s="128"/>
      <c r="F240" s="128"/>
      <c r="G240" s="111"/>
      <c r="H240" s="154"/>
      <c r="I240" s="141"/>
      <c r="J240" s="161"/>
      <c r="K240" s="111"/>
      <c r="L240" s="83"/>
      <c r="M240" s="159">
        <f>IF(T240="","",COUNTIFS($F$2:F240,F240))</f>
        <v>0</v>
      </c>
      <c r="N240" s="160">
        <f>IF(T240="","",SUMIFS(实收!E:E,实收!S:S,T240))</f>
        <v>0</v>
      </c>
      <c r="O240" s="160">
        <f t="shared" si="15"/>
        <v>0</v>
      </c>
      <c r="P240" s="160" t="str">
        <f>IF(D240="","",SUMIFS(#REF!,#REF!,U240))</f>
        <v/>
      </c>
      <c r="Q240" s="160" t="str">
        <f t="shared" si="16"/>
        <v/>
      </c>
      <c r="R240" s="109" t="str">
        <f>IF($C240="","",_xlfn.XLOOKUP($C240,设置!$M:$M,设置!N:N,""))</f>
        <v/>
      </c>
      <c r="S240" s="109" t="str">
        <f>IF($C240="","",_xlfn.XLOOKUP($C240,设置!$M:$M,设置!O:O,""))</f>
        <v/>
      </c>
      <c r="T240" s="109" t="s">
        <v>1680</v>
      </c>
      <c r="U240" s="109" t="str">
        <f t="shared" si="17"/>
        <v/>
      </c>
      <c r="V240" s="109" t="str">
        <f t="shared" si="18"/>
        <v/>
      </c>
      <c r="W240" s="109" t="str">
        <f>IF(V240="","",_xlfn.XLOOKUP(V240,立项!W:W,立项!N:N))</f>
        <v/>
      </c>
      <c r="X240" s="109" t="str">
        <f>IF(V240="","",_xlfn.XLOOKUP(V240,立项!W:W,立项!P:P))</f>
        <v/>
      </c>
      <c r="Y240" s="109" t="str">
        <f t="shared" si="19"/>
        <v/>
      </c>
      <c r="Z240" s="136"/>
      <c r="AA240" s="111"/>
      <c r="AB240" s="111"/>
      <c r="AC240" s="111"/>
      <c r="AD240" s="112"/>
      <c r="AE240" s="112"/>
    </row>
    <row r="241" s="76" customFormat="1" customHeight="1" spans="1:31">
      <c r="A241" s="111"/>
      <c r="B241" s="111"/>
      <c r="C241" s="111"/>
      <c r="D241" s="128"/>
      <c r="E241" s="128"/>
      <c r="F241" s="128"/>
      <c r="G241" s="152"/>
      <c r="H241" s="153"/>
      <c r="I241" s="141"/>
      <c r="J241" s="161"/>
      <c r="K241" s="111"/>
      <c r="L241" s="83"/>
      <c r="M241" s="159">
        <f>IF(T241="","",COUNTIFS($F$2:F241,F241))</f>
        <v>0</v>
      </c>
      <c r="N241" s="160">
        <f>IF(T241="","",SUMIFS(实收!E:E,实收!S:S,T241))</f>
        <v>0</v>
      </c>
      <c r="O241" s="160">
        <f t="shared" si="15"/>
        <v>0</v>
      </c>
      <c r="P241" s="160" t="str">
        <f>IF(D241="","",SUMIFS(#REF!,#REF!,U241))</f>
        <v/>
      </c>
      <c r="Q241" s="160" t="str">
        <f t="shared" si="16"/>
        <v/>
      </c>
      <c r="R241" s="109" t="str">
        <f>IF($C241="","",_xlfn.XLOOKUP($C241,设置!$M:$M,设置!N:N,""))</f>
        <v/>
      </c>
      <c r="S241" s="109" t="str">
        <f>IF($C241="","",_xlfn.XLOOKUP($C241,设置!$M:$M,设置!O:O,""))</f>
        <v/>
      </c>
      <c r="T241" s="109" t="s">
        <v>1681</v>
      </c>
      <c r="U241" s="109" t="str">
        <f t="shared" si="17"/>
        <v/>
      </c>
      <c r="V241" s="109" t="str">
        <f t="shared" si="18"/>
        <v/>
      </c>
      <c r="W241" s="109" t="str">
        <f>IF(V241="","",_xlfn.XLOOKUP(V241,立项!W:W,立项!N:N))</f>
        <v/>
      </c>
      <c r="X241" s="109" t="str">
        <f>IF(V241="","",_xlfn.XLOOKUP(V241,立项!W:W,立项!P:P))</f>
        <v/>
      </c>
      <c r="Y241" s="109" t="str">
        <f t="shared" si="19"/>
        <v/>
      </c>
      <c r="Z241" s="136"/>
      <c r="AA241" s="111"/>
      <c r="AB241" s="111"/>
      <c r="AC241" s="111"/>
      <c r="AD241" s="112"/>
      <c r="AE241" s="112"/>
    </row>
    <row r="242" s="76" customFormat="1" customHeight="1" spans="1:31">
      <c r="A242" s="111"/>
      <c r="B242" s="111"/>
      <c r="C242" s="111"/>
      <c r="D242" s="128"/>
      <c r="E242" s="128"/>
      <c r="F242" s="128"/>
      <c r="G242" s="152"/>
      <c r="H242" s="153"/>
      <c r="I242" s="141"/>
      <c r="J242" s="161"/>
      <c r="K242" s="111"/>
      <c r="L242" s="83"/>
      <c r="M242" s="159">
        <f>IF(T242="","",COUNTIFS($F$2:F242,F242))</f>
        <v>0</v>
      </c>
      <c r="N242" s="160">
        <f>IF(T242="","",SUMIFS(实收!E:E,实收!S:S,T242))</f>
        <v>0</v>
      </c>
      <c r="O242" s="160">
        <f t="shared" si="15"/>
        <v>0</v>
      </c>
      <c r="P242" s="160" t="str">
        <f>IF(D242="","",SUMIFS(#REF!,#REF!,U242))</f>
        <v/>
      </c>
      <c r="Q242" s="160" t="str">
        <f t="shared" si="16"/>
        <v/>
      </c>
      <c r="R242" s="109" t="str">
        <f>IF($C242="","",_xlfn.XLOOKUP($C242,设置!$M:$M,设置!N:N,""))</f>
        <v/>
      </c>
      <c r="S242" s="109" t="str">
        <f>IF($C242="","",_xlfn.XLOOKUP($C242,设置!$M:$M,设置!O:O,""))</f>
        <v/>
      </c>
      <c r="T242" s="109" t="s">
        <v>1682</v>
      </c>
      <c r="U242" s="109" t="str">
        <f t="shared" si="17"/>
        <v/>
      </c>
      <c r="V242" s="109" t="str">
        <f t="shared" si="18"/>
        <v/>
      </c>
      <c r="W242" s="109" t="str">
        <f>IF(V242="","",_xlfn.XLOOKUP(V242,立项!W:W,立项!N:N))</f>
        <v/>
      </c>
      <c r="X242" s="109" t="str">
        <f>IF(V242="","",_xlfn.XLOOKUP(V242,立项!W:W,立项!P:P))</f>
        <v/>
      </c>
      <c r="Y242" s="109" t="str">
        <f t="shared" si="19"/>
        <v/>
      </c>
      <c r="Z242" s="136"/>
      <c r="AA242" s="111"/>
      <c r="AB242" s="111"/>
      <c r="AC242" s="111"/>
      <c r="AD242" s="112"/>
      <c r="AE242" s="112"/>
    </row>
    <row r="243" s="76" customFormat="1" customHeight="1" spans="1:31">
      <c r="A243" s="111"/>
      <c r="B243" s="111"/>
      <c r="C243" s="111"/>
      <c r="D243" s="128"/>
      <c r="E243" s="128"/>
      <c r="F243" s="128"/>
      <c r="G243" s="152"/>
      <c r="H243" s="153"/>
      <c r="I243" s="141"/>
      <c r="J243" s="161"/>
      <c r="K243" s="111"/>
      <c r="L243" s="83"/>
      <c r="M243" s="159">
        <f>IF(T243="","",COUNTIFS($F$2:F243,F243))</f>
        <v>0</v>
      </c>
      <c r="N243" s="160">
        <f>IF(T243="","",SUMIFS(实收!E:E,实收!S:S,T243))</f>
        <v>0</v>
      </c>
      <c r="O243" s="160">
        <f t="shared" si="15"/>
        <v>0</v>
      </c>
      <c r="P243" s="160" t="str">
        <f>IF(D243="","",SUMIFS(#REF!,#REF!,U243))</f>
        <v/>
      </c>
      <c r="Q243" s="160" t="str">
        <f t="shared" si="16"/>
        <v/>
      </c>
      <c r="R243" s="109" t="str">
        <f>IF($C243="","",_xlfn.XLOOKUP($C243,设置!$M:$M,设置!N:N,""))</f>
        <v/>
      </c>
      <c r="S243" s="109" t="str">
        <f>IF($C243="","",_xlfn.XLOOKUP($C243,设置!$M:$M,设置!O:O,""))</f>
        <v/>
      </c>
      <c r="T243" s="109" t="s">
        <v>1683</v>
      </c>
      <c r="U243" s="109" t="str">
        <f t="shared" si="17"/>
        <v/>
      </c>
      <c r="V243" s="109" t="str">
        <f t="shared" si="18"/>
        <v/>
      </c>
      <c r="W243" s="109" t="str">
        <f>IF(V243="","",_xlfn.XLOOKUP(V243,立项!W:W,立项!N:N))</f>
        <v/>
      </c>
      <c r="X243" s="109" t="str">
        <f>IF(V243="","",_xlfn.XLOOKUP(V243,立项!W:W,立项!P:P))</f>
        <v/>
      </c>
      <c r="Y243" s="109" t="str">
        <f t="shared" si="19"/>
        <v/>
      </c>
      <c r="Z243" s="136"/>
      <c r="AA243" s="111"/>
      <c r="AB243" s="111"/>
      <c r="AC243" s="111"/>
      <c r="AD243" s="112"/>
      <c r="AE243" s="112"/>
    </row>
    <row r="244" s="76" customFormat="1" customHeight="1" spans="1:31">
      <c r="A244" s="111"/>
      <c r="B244" s="111"/>
      <c r="C244" s="111"/>
      <c r="D244" s="128"/>
      <c r="E244" s="128"/>
      <c r="F244" s="128"/>
      <c r="G244" s="152"/>
      <c r="H244" s="153"/>
      <c r="I244" s="141"/>
      <c r="J244" s="161"/>
      <c r="K244" s="111"/>
      <c r="L244" s="83"/>
      <c r="M244" s="159">
        <f>IF(T244="","",COUNTIFS($F$2:F244,F244))</f>
        <v>0</v>
      </c>
      <c r="N244" s="160">
        <f>IF(T244="","",SUMIFS(实收!E:E,实收!S:S,T244))</f>
        <v>0</v>
      </c>
      <c r="O244" s="160">
        <f t="shared" si="15"/>
        <v>0</v>
      </c>
      <c r="P244" s="160" t="str">
        <f>IF(D244="","",SUMIFS(#REF!,#REF!,U244))</f>
        <v/>
      </c>
      <c r="Q244" s="160" t="str">
        <f t="shared" si="16"/>
        <v/>
      </c>
      <c r="R244" s="109" t="str">
        <f>IF($C244="","",_xlfn.XLOOKUP($C244,设置!$M:$M,设置!N:N,""))</f>
        <v/>
      </c>
      <c r="S244" s="109" t="str">
        <f>IF($C244="","",_xlfn.XLOOKUP($C244,设置!$M:$M,设置!O:O,""))</f>
        <v/>
      </c>
      <c r="T244" s="109" t="s">
        <v>1684</v>
      </c>
      <c r="U244" s="109" t="str">
        <f t="shared" si="17"/>
        <v/>
      </c>
      <c r="V244" s="109" t="str">
        <f t="shared" si="18"/>
        <v/>
      </c>
      <c r="W244" s="109" t="str">
        <f>IF(V244="","",_xlfn.XLOOKUP(V244,立项!W:W,立项!N:N))</f>
        <v/>
      </c>
      <c r="X244" s="109" t="str">
        <f>IF(V244="","",_xlfn.XLOOKUP(V244,立项!W:W,立项!P:P))</f>
        <v/>
      </c>
      <c r="Y244" s="109" t="str">
        <f t="shared" si="19"/>
        <v/>
      </c>
      <c r="Z244" s="136"/>
      <c r="AA244" s="111"/>
      <c r="AB244" s="111"/>
      <c r="AC244" s="111"/>
      <c r="AD244" s="112"/>
      <c r="AE244" s="112"/>
    </row>
    <row r="245" s="76" customFormat="1" customHeight="1" spans="1:31">
      <c r="A245" s="111"/>
      <c r="B245" s="111"/>
      <c r="C245" s="111"/>
      <c r="D245" s="128"/>
      <c r="E245" s="128"/>
      <c r="F245" s="128"/>
      <c r="G245" s="128"/>
      <c r="H245" s="153"/>
      <c r="I245" s="141"/>
      <c r="J245" s="161"/>
      <c r="K245" s="111"/>
      <c r="L245" s="83"/>
      <c r="M245" s="159">
        <f>IF(T245="","",COUNTIFS($F$2:F245,F245))</f>
        <v>0</v>
      </c>
      <c r="N245" s="160">
        <f>IF(T245="","",SUMIFS(实收!E:E,实收!S:S,T245))</f>
        <v>0</v>
      </c>
      <c r="O245" s="160">
        <f t="shared" si="15"/>
        <v>0</v>
      </c>
      <c r="P245" s="160" t="str">
        <f>IF(D245="","",SUMIFS(#REF!,#REF!,U245))</f>
        <v/>
      </c>
      <c r="Q245" s="160" t="str">
        <f t="shared" si="16"/>
        <v/>
      </c>
      <c r="R245" s="109" t="str">
        <f>IF($C245="","",_xlfn.XLOOKUP($C245,设置!$M:$M,设置!N:N,""))</f>
        <v/>
      </c>
      <c r="S245" s="109" t="str">
        <f>IF($C245="","",_xlfn.XLOOKUP($C245,设置!$M:$M,设置!O:O,""))</f>
        <v/>
      </c>
      <c r="T245" s="109" t="s">
        <v>1685</v>
      </c>
      <c r="U245" s="109" t="str">
        <f t="shared" si="17"/>
        <v/>
      </c>
      <c r="V245" s="109" t="str">
        <f t="shared" si="18"/>
        <v/>
      </c>
      <c r="W245" s="109" t="str">
        <f>IF(V245="","",_xlfn.XLOOKUP(V245,立项!W:W,立项!N:N))</f>
        <v/>
      </c>
      <c r="X245" s="109" t="str">
        <f>IF(V245="","",_xlfn.XLOOKUP(V245,立项!W:W,立项!P:P))</f>
        <v/>
      </c>
      <c r="Y245" s="109" t="str">
        <f t="shared" si="19"/>
        <v/>
      </c>
      <c r="Z245" s="136"/>
      <c r="AA245" s="111"/>
      <c r="AB245" s="111"/>
      <c r="AC245" s="111"/>
      <c r="AD245" s="112"/>
      <c r="AE245" s="112"/>
    </row>
    <row r="246" s="76" customFormat="1" customHeight="1" spans="1:31">
      <c r="A246" s="111"/>
      <c r="B246" s="111"/>
      <c r="C246" s="111"/>
      <c r="D246" s="128"/>
      <c r="E246" s="128"/>
      <c r="F246" s="111"/>
      <c r="G246" s="111"/>
      <c r="H246" s="154"/>
      <c r="I246" s="141"/>
      <c r="J246" s="161"/>
      <c r="K246" s="111"/>
      <c r="L246" s="83"/>
      <c r="M246" s="159">
        <f>IF(T246="","",COUNTIFS($F$2:F246,F246))</f>
        <v>0</v>
      </c>
      <c r="N246" s="160">
        <f>IF(T246="","",SUMIFS(实收!E:E,实收!S:S,T246))</f>
        <v>0</v>
      </c>
      <c r="O246" s="160">
        <f t="shared" si="15"/>
        <v>0</v>
      </c>
      <c r="P246" s="160" t="str">
        <f>IF(D246="","",SUMIFS(#REF!,#REF!,U246))</f>
        <v/>
      </c>
      <c r="Q246" s="160" t="str">
        <f t="shared" si="16"/>
        <v/>
      </c>
      <c r="R246" s="109" t="str">
        <f>IF($C246="","",_xlfn.XLOOKUP($C246,设置!$M:$M,设置!N:N,""))</f>
        <v/>
      </c>
      <c r="S246" s="109" t="str">
        <f>IF($C246="","",_xlfn.XLOOKUP($C246,设置!$M:$M,设置!O:O,""))</f>
        <v/>
      </c>
      <c r="T246" s="109" t="s">
        <v>1686</v>
      </c>
      <c r="U246" s="109" t="str">
        <f t="shared" si="17"/>
        <v/>
      </c>
      <c r="V246" s="109" t="str">
        <f t="shared" si="18"/>
        <v/>
      </c>
      <c r="W246" s="109" t="str">
        <f>IF(V246="","",_xlfn.XLOOKUP(V246,立项!W:W,立项!N:N))</f>
        <v/>
      </c>
      <c r="X246" s="109" t="str">
        <f>IF(V246="","",_xlfn.XLOOKUP(V246,立项!W:W,立项!P:P))</f>
        <v/>
      </c>
      <c r="Y246" s="109" t="str">
        <f t="shared" si="19"/>
        <v/>
      </c>
      <c r="Z246" s="136"/>
      <c r="AA246" s="111"/>
      <c r="AB246" s="111"/>
      <c r="AC246" s="111"/>
      <c r="AD246" s="112"/>
      <c r="AE246" s="112"/>
    </row>
    <row r="247" s="76" customFormat="1" customHeight="1" spans="1:31">
      <c r="A247" s="111"/>
      <c r="B247" s="111"/>
      <c r="C247" s="111"/>
      <c r="D247" s="128"/>
      <c r="E247" s="128"/>
      <c r="F247" s="111"/>
      <c r="G247" s="152"/>
      <c r="H247" s="153"/>
      <c r="I247" s="141"/>
      <c r="J247" s="161"/>
      <c r="K247" s="111"/>
      <c r="L247" s="83"/>
      <c r="M247" s="159">
        <f>IF(T247="","",COUNTIFS($F$2:F247,F247))</f>
        <v>0</v>
      </c>
      <c r="N247" s="160">
        <f>IF(T247="","",SUMIFS(实收!E:E,实收!S:S,T247))</f>
        <v>0</v>
      </c>
      <c r="O247" s="160">
        <f t="shared" si="15"/>
        <v>0</v>
      </c>
      <c r="P247" s="160" t="str">
        <f>IF(D247="","",SUMIFS(#REF!,#REF!,U247))</f>
        <v/>
      </c>
      <c r="Q247" s="160" t="str">
        <f t="shared" si="16"/>
        <v/>
      </c>
      <c r="R247" s="109" t="str">
        <f>IF($C247="","",_xlfn.XLOOKUP($C247,设置!$M:$M,设置!N:N,""))</f>
        <v/>
      </c>
      <c r="S247" s="109" t="str">
        <f>IF($C247="","",_xlfn.XLOOKUP($C247,设置!$M:$M,设置!O:O,""))</f>
        <v/>
      </c>
      <c r="T247" s="109" t="s">
        <v>1687</v>
      </c>
      <c r="U247" s="109" t="str">
        <f t="shared" si="17"/>
        <v/>
      </c>
      <c r="V247" s="109" t="str">
        <f t="shared" si="18"/>
        <v/>
      </c>
      <c r="W247" s="109" t="str">
        <f>IF(V247="","",_xlfn.XLOOKUP(V247,立项!W:W,立项!N:N))</f>
        <v/>
      </c>
      <c r="X247" s="109" t="str">
        <f>IF(V247="","",_xlfn.XLOOKUP(V247,立项!W:W,立项!P:P))</f>
        <v/>
      </c>
      <c r="Y247" s="109" t="str">
        <f t="shared" si="19"/>
        <v/>
      </c>
      <c r="Z247" s="136"/>
      <c r="AA247" s="111"/>
      <c r="AB247" s="111"/>
      <c r="AC247" s="111"/>
      <c r="AD247" s="112"/>
      <c r="AE247" s="112"/>
    </row>
    <row r="248" s="76" customFormat="1" customHeight="1" spans="1:31">
      <c r="A248" s="111"/>
      <c r="B248" s="111"/>
      <c r="C248" s="111"/>
      <c r="D248" s="128"/>
      <c r="E248" s="128"/>
      <c r="F248" s="111"/>
      <c r="G248" s="152"/>
      <c r="H248" s="153"/>
      <c r="I248" s="141"/>
      <c r="J248" s="161"/>
      <c r="K248" s="111"/>
      <c r="L248" s="83"/>
      <c r="M248" s="159">
        <f>IF(T248="","",COUNTIFS($F$2:F248,F248))</f>
        <v>0</v>
      </c>
      <c r="N248" s="160">
        <f>IF(T248="","",SUMIFS(实收!E:E,实收!S:S,T248))</f>
        <v>0</v>
      </c>
      <c r="O248" s="160">
        <f t="shared" si="15"/>
        <v>0</v>
      </c>
      <c r="P248" s="160" t="str">
        <f>IF(D248="","",SUMIFS(#REF!,#REF!,U248))</f>
        <v/>
      </c>
      <c r="Q248" s="160" t="str">
        <f t="shared" si="16"/>
        <v/>
      </c>
      <c r="R248" s="109" t="str">
        <f>IF($C248="","",_xlfn.XLOOKUP($C248,设置!$M:$M,设置!N:N,""))</f>
        <v/>
      </c>
      <c r="S248" s="109" t="str">
        <f>IF($C248="","",_xlfn.XLOOKUP($C248,设置!$M:$M,设置!O:O,""))</f>
        <v/>
      </c>
      <c r="T248" s="109" t="s">
        <v>1688</v>
      </c>
      <c r="U248" s="109" t="str">
        <f t="shared" si="17"/>
        <v/>
      </c>
      <c r="V248" s="109" t="str">
        <f t="shared" si="18"/>
        <v/>
      </c>
      <c r="W248" s="109" t="str">
        <f>IF(V248="","",_xlfn.XLOOKUP(V248,立项!W:W,立项!N:N))</f>
        <v/>
      </c>
      <c r="X248" s="109" t="str">
        <f>IF(V248="","",_xlfn.XLOOKUP(V248,立项!W:W,立项!P:P))</f>
        <v/>
      </c>
      <c r="Y248" s="109" t="str">
        <f t="shared" si="19"/>
        <v/>
      </c>
      <c r="Z248" s="136"/>
      <c r="AA248" s="111"/>
      <c r="AB248" s="111"/>
      <c r="AC248" s="111"/>
      <c r="AD248" s="112"/>
      <c r="AE248" s="112"/>
    </row>
    <row r="249" s="76" customFormat="1" customHeight="1" spans="1:31">
      <c r="A249" s="111"/>
      <c r="B249" s="111"/>
      <c r="C249" s="111"/>
      <c r="D249" s="128"/>
      <c r="E249" s="128"/>
      <c r="F249" s="111"/>
      <c r="G249" s="128"/>
      <c r="H249" s="153"/>
      <c r="I249" s="141"/>
      <c r="J249" s="161"/>
      <c r="K249" s="111"/>
      <c r="L249" s="83"/>
      <c r="M249" s="159">
        <f>IF(T249="","",COUNTIFS($F$2:F249,F249))</f>
        <v>0</v>
      </c>
      <c r="N249" s="160">
        <f>IF(T249="","",SUMIFS(实收!E:E,实收!S:S,T249))</f>
        <v>0</v>
      </c>
      <c r="O249" s="160">
        <f t="shared" si="15"/>
        <v>0</v>
      </c>
      <c r="P249" s="160" t="str">
        <f>IF(D249="","",SUMIFS(#REF!,#REF!,U249))</f>
        <v/>
      </c>
      <c r="Q249" s="160" t="str">
        <f t="shared" si="16"/>
        <v/>
      </c>
      <c r="R249" s="109" t="str">
        <f>IF($C249="","",_xlfn.XLOOKUP($C249,设置!$M:$M,设置!N:N,""))</f>
        <v/>
      </c>
      <c r="S249" s="109" t="str">
        <f>IF($C249="","",_xlfn.XLOOKUP($C249,设置!$M:$M,设置!O:O,""))</f>
        <v/>
      </c>
      <c r="T249" s="109" t="s">
        <v>1689</v>
      </c>
      <c r="U249" s="109" t="str">
        <f t="shared" si="17"/>
        <v/>
      </c>
      <c r="V249" s="109" t="str">
        <f t="shared" si="18"/>
        <v/>
      </c>
      <c r="W249" s="109" t="str">
        <f>IF(V249="","",_xlfn.XLOOKUP(V249,立项!W:W,立项!N:N))</f>
        <v/>
      </c>
      <c r="X249" s="109" t="str">
        <f>IF(V249="","",_xlfn.XLOOKUP(V249,立项!W:W,立项!P:P))</f>
        <v/>
      </c>
      <c r="Y249" s="109" t="str">
        <f t="shared" si="19"/>
        <v/>
      </c>
      <c r="Z249" s="136"/>
      <c r="AA249" s="111"/>
      <c r="AB249" s="111"/>
      <c r="AC249" s="111"/>
      <c r="AD249" s="112"/>
      <c r="AE249" s="112"/>
    </row>
    <row r="250" s="76" customFormat="1" customHeight="1" spans="1:31">
      <c r="A250" s="111"/>
      <c r="B250" s="111"/>
      <c r="C250" s="111"/>
      <c r="D250" s="128"/>
      <c r="E250" s="128"/>
      <c r="F250" s="111"/>
      <c r="G250" s="91"/>
      <c r="H250" s="153"/>
      <c r="I250" s="141"/>
      <c r="J250" s="161"/>
      <c r="K250" s="111"/>
      <c r="L250" s="83"/>
      <c r="M250" s="159">
        <f>IF(T250="","",COUNTIFS($F$2:F250,F250))</f>
        <v>0</v>
      </c>
      <c r="N250" s="160">
        <f>IF(T250="","",SUMIFS(实收!E:E,实收!S:S,T250))</f>
        <v>0</v>
      </c>
      <c r="O250" s="160">
        <f t="shared" si="15"/>
        <v>0</v>
      </c>
      <c r="P250" s="160" t="str">
        <f>IF(D250="","",SUMIFS(#REF!,#REF!,U250))</f>
        <v/>
      </c>
      <c r="Q250" s="160" t="str">
        <f t="shared" si="16"/>
        <v/>
      </c>
      <c r="R250" s="109" t="str">
        <f>IF($C250="","",_xlfn.XLOOKUP($C250,设置!$M:$M,设置!N:N,""))</f>
        <v/>
      </c>
      <c r="S250" s="109" t="str">
        <f>IF($C250="","",_xlfn.XLOOKUP($C250,设置!$M:$M,设置!O:O,""))</f>
        <v/>
      </c>
      <c r="T250" s="109" t="s">
        <v>1690</v>
      </c>
      <c r="U250" s="109" t="str">
        <f t="shared" si="17"/>
        <v/>
      </c>
      <c r="V250" s="109" t="str">
        <f t="shared" si="18"/>
        <v/>
      </c>
      <c r="W250" s="109" t="str">
        <f>IF(V250="","",_xlfn.XLOOKUP(V250,立项!W:W,立项!N:N))</f>
        <v/>
      </c>
      <c r="X250" s="109" t="str">
        <f>IF(V250="","",_xlfn.XLOOKUP(V250,立项!W:W,立项!P:P))</f>
        <v/>
      </c>
      <c r="Y250" s="109" t="str">
        <f t="shared" si="19"/>
        <v/>
      </c>
      <c r="Z250" s="136"/>
      <c r="AA250" s="111"/>
      <c r="AB250" s="111"/>
      <c r="AC250" s="111"/>
      <c r="AD250" s="112"/>
      <c r="AE250" s="112"/>
    </row>
    <row r="251" s="76" customFormat="1" customHeight="1" spans="1:31">
      <c r="A251" s="111"/>
      <c r="B251" s="111"/>
      <c r="C251" s="111"/>
      <c r="D251" s="128"/>
      <c r="E251" s="128"/>
      <c r="F251" s="111"/>
      <c r="G251" s="91"/>
      <c r="H251" s="153"/>
      <c r="I251" s="141"/>
      <c r="J251" s="161"/>
      <c r="K251" s="111"/>
      <c r="L251" s="83"/>
      <c r="M251" s="159">
        <f>IF(T251="","",COUNTIFS($F$2:F251,F251))</f>
        <v>0</v>
      </c>
      <c r="N251" s="160">
        <f>IF(T251="","",SUMIFS(实收!E:E,实收!S:S,T251))</f>
        <v>0</v>
      </c>
      <c r="O251" s="160">
        <f t="shared" si="15"/>
        <v>0</v>
      </c>
      <c r="P251" s="160" t="str">
        <f>IF(D251="","",SUMIFS(#REF!,#REF!,U251))</f>
        <v/>
      </c>
      <c r="Q251" s="160" t="str">
        <f t="shared" si="16"/>
        <v/>
      </c>
      <c r="R251" s="109" t="str">
        <f>IF($C251="","",_xlfn.XLOOKUP($C251,设置!$M:$M,设置!N:N,""))</f>
        <v/>
      </c>
      <c r="S251" s="109" t="str">
        <f>IF($C251="","",_xlfn.XLOOKUP($C251,设置!$M:$M,设置!O:O,""))</f>
        <v/>
      </c>
      <c r="T251" s="109" t="s">
        <v>1691</v>
      </c>
      <c r="U251" s="109" t="str">
        <f t="shared" si="17"/>
        <v/>
      </c>
      <c r="V251" s="109" t="str">
        <f t="shared" si="18"/>
        <v/>
      </c>
      <c r="W251" s="109" t="str">
        <f>IF(V251="","",_xlfn.XLOOKUP(V251,立项!W:W,立项!N:N))</f>
        <v/>
      </c>
      <c r="X251" s="109" t="str">
        <f>IF(V251="","",_xlfn.XLOOKUP(V251,立项!W:W,立项!P:P))</f>
        <v/>
      </c>
      <c r="Y251" s="109" t="str">
        <f t="shared" si="19"/>
        <v/>
      </c>
      <c r="Z251" s="136"/>
      <c r="AA251" s="111"/>
      <c r="AB251" s="111"/>
      <c r="AC251" s="111"/>
      <c r="AD251" s="112"/>
      <c r="AE251" s="112"/>
    </row>
    <row r="252" s="76" customFormat="1" customHeight="1" spans="1:31">
      <c r="A252" s="111"/>
      <c r="B252" s="111"/>
      <c r="C252" s="111"/>
      <c r="D252" s="128"/>
      <c r="E252" s="128"/>
      <c r="F252" s="111"/>
      <c r="G252" s="91"/>
      <c r="H252" s="153"/>
      <c r="I252" s="141"/>
      <c r="J252" s="161"/>
      <c r="K252" s="111"/>
      <c r="L252" s="83"/>
      <c r="M252" s="159">
        <f>IF(T252="","",COUNTIFS($F$2:F252,F252))</f>
        <v>0</v>
      </c>
      <c r="N252" s="160">
        <f>IF(T252="","",SUMIFS(实收!E:E,实收!S:S,T252))</f>
        <v>0</v>
      </c>
      <c r="O252" s="160">
        <f t="shared" si="15"/>
        <v>0</v>
      </c>
      <c r="P252" s="160" t="str">
        <f>IF(D252="","",SUMIFS(#REF!,#REF!,U252))</f>
        <v/>
      </c>
      <c r="Q252" s="160" t="str">
        <f t="shared" si="16"/>
        <v/>
      </c>
      <c r="R252" s="109" t="str">
        <f>IF($C252="","",_xlfn.XLOOKUP($C252,设置!$M:$M,设置!N:N,""))</f>
        <v/>
      </c>
      <c r="S252" s="109" t="str">
        <f>IF($C252="","",_xlfn.XLOOKUP($C252,设置!$M:$M,设置!O:O,""))</f>
        <v/>
      </c>
      <c r="T252" s="109" t="s">
        <v>1692</v>
      </c>
      <c r="U252" s="109" t="str">
        <f t="shared" si="17"/>
        <v/>
      </c>
      <c r="V252" s="109" t="str">
        <f t="shared" si="18"/>
        <v/>
      </c>
      <c r="W252" s="109" t="str">
        <f>IF(V252="","",_xlfn.XLOOKUP(V252,立项!W:W,立项!N:N))</f>
        <v/>
      </c>
      <c r="X252" s="109" t="str">
        <f>IF(V252="","",_xlfn.XLOOKUP(V252,立项!W:W,立项!P:P))</f>
        <v/>
      </c>
      <c r="Y252" s="109" t="str">
        <f t="shared" si="19"/>
        <v/>
      </c>
      <c r="Z252" s="136"/>
      <c r="AA252" s="111"/>
      <c r="AB252" s="111"/>
      <c r="AC252" s="111"/>
      <c r="AD252" s="112"/>
      <c r="AE252" s="112"/>
    </row>
    <row r="253" s="76" customFormat="1" customHeight="1" spans="1:31">
      <c r="A253" s="111"/>
      <c r="B253" s="111"/>
      <c r="C253" s="111"/>
      <c r="D253" s="128"/>
      <c r="E253" s="128"/>
      <c r="F253" s="111"/>
      <c r="G253" s="91"/>
      <c r="H253" s="153"/>
      <c r="I253" s="141"/>
      <c r="J253" s="161"/>
      <c r="K253" s="111"/>
      <c r="L253" s="83"/>
      <c r="M253" s="159">
        <f>IF(T253="","",COUNTIFS($F$2:F253,F253))</f>
        <v>0</v>
      </c>
      <c r="N253" s="160">
        <f>IF(T253="","",SUMIFS(实收!E:E,实收!S:S,T253))</f>
        <v>0</v>
      </c>
      <c r="O253" s="160">
        <f t="shared" si="15"/>
        <v>0</v>
      </c>
      <c r="P253" s="160" t="str">
        <f>IF(D253="","",SUMIFS(#REF!,#REF!,U253))</f>
        <v/>
      </c>
      <c r="Q253" s="160" t="str">
        <f t="shared" si="16"/>
        <v/>
      </c>
      <c r="R253" s="109" t="str">
        <f>IF($C253="","",_xlfn.XLOOKUP($C253,设置!$M:$M,设置!N:N,""))</f>
        <v/>
      </c>
      <c r="S253" s="109" t="str">
        <f>IF($C253="","",_xlfn.XLOOKUP($C253,设置!$M:$M,设置!O:O,""))</f>
        <v/>
      </c>
      <c r="T253" s="109" t="s">
        <v>1693</v>
      </c>
      <c r="U253" s="109" t="str">
        <f t="shared" si="17"/>
        <v/>
      </c>
      <c r="V253" s="109" t="str">
        <f t="shared" si="18"/>
        <v/>
      </c>
      <c r="W253" s="109" t="str">
        <f>IF(V253="","",_xlfn.XLOOKUP(V253,立项!W:W,立项!N:N))</f>
        <v/>
      </c>
      <c r="X253" s="109" t="str">
        <f>IF(V253="","",_xlfn.XLOOKUP(V253,立项!W:W,立项!P:P))</f>
        <v/>
      </c>
      <c r="Y253" s="109" t="str">
        <f t="shared" si="19"/>
        <v/>
      </c>
      <c r="Z253" s="136"/>
      <c r="AA253" s="111"/>
      <c r="AB253" s="111"/>
      <c r="AC253" s="111"/>
      <c r="AD253" s="112"/>
      <c r="AE253" s="112"/>
    </row>
    <row r="254" s="76" customFormat="1" customHeight="1" spans="1:31">
      <c r="A254" s="111"/>
      <c r="B254" s="111"/>
      <c r="C254" s="111"/>
      <c r="D254" s="128"/>
      <c r="E254" s="128"/>
      <c r="F254" s="111"/>
      <c r="G254" s="152"/>
      <c r="H254" s="153"/>
      <c r="I254" s="141"/>
      <c r="J254" s="161"/>
      <c r="K254" s="111"/>
      <c r="L254" s="83"/>
      <c r="M254" s="159">
        <f>IF(T254="","",COUNTIFS($F$2:F254,F254))</f>
        <v>0</v>
      </c>
      <c r="N254" s="160">
        <f>IF(T254="","",SUMIFS(实收!E:E,实收!S:S,T254))</f>
        <v>0</v>
      </c>
      <c r="O254" s="160">
        <f t="shared" si="15"/>
        <v>0</v>
      </c>
      <c r="P254" s="160" t="str">
        <f>IF(D254="","",SUMIFS(#REF!,#REF!,U254))</f>
        <v/>
      </c>
      <c r="Q254" s="160" t="str">
        <f t="shared" si="16"/>
        <v/>
      </c>
      <c r="R254" s="109" t="str">
        <f>IF($C254="","",_xlfn.XLOOKUP($C254,设置!$M:$M,设置!N:N,""))</f>
        <v/>
      </c>
      <c r="S254" s="109" t="str">
        <f>IF($C254="","",_xlfn.XLOOKUP($C254,设置!$M:$M,设置!O:O,""))</f>
        <v/>
      </c>
      <c r="T254" s="109" t="s">
        <v>1694</v>
      </c>
      <c r="U254" s="109" t="str">
        <f t="shared" si="17"/>
        <v/>
      </c>
      <c r="V254" s="109" t="str">
        <f t="shared" si="18"/>
        <v/>
      </c>
      <c r="W254" s="109" t="str">
        <f>IF(V254="","",_xlfn.XLOOKUP(V254,立项!W:W,立项!N:N))</f>
        <v/>
      </c>
      <c r="X254" s="109" t="str">
        <f>IF(V254="","",_xlfn.XLOOKUP(V254,立项!W:W,立项!P:P))</f>
        <v/>
      </c>
      <c r="Y254" s="109" t="str">
        <f t="shared" si="19"/>
        <v/>
      </c>
      <c r="Z254" s="136"/>
      <c r="AA254" s="111"/>
      <c r="AB254" s="111"/>
      <c r="AC254" s="111"/>
      <c r="AD254" s="112"/>
      <c r="AE254" s="112"/>
    </row>
    <row r="255" s="76" customFormat="1" customHeight="1" spans="1:31">
      <c r="A255" s="111"/>
      <c r="B255" s="111"/>
      <c r="C255" s="111"/>
      <c r="D255" s="128"/>
      <c r="E255" s="128"/>
      <c r="F255" s="111"/>
      <c r="G255" s="152"/>
      <c r="H255" s="153"/>
      <c r="I255" s="141"/>
      <c r="J255" s="161"/>
      <c r="K255" s="111"/>
      <c r="L255" s="83"/>
      <c r="M255" s="159">
        <f>IF(T255="","",COUNTIFS($F$2:F255,F255))</f>
        <v>0</v>
      </c>
      <c r="N255" s="160">
        <f>IF(T255="","",SUMIFS(实收!E:E,实收!S:S,T255))</f>
        <v>0</v>
      </c>
      <c r="O255" s="160">
        <f t="shared" si="15"/>
        <v>0</v>
      </c>
      <c r="P255" s="160" t="str">
        <f>IF(D255="","",SUMIFS(#REF!,#REF!,U255))</f>
        <v/>
      </c>
      <c r="Q255" s="160" t="str">
        <f t="shared" si="16"/>
        <v/>
      </c>
      <c r="R255" s="109" t="str">
        <f>IF($C255="","",_xlfn.XLOOKUP($C255,设置!$M:$M,设置!N:N,""))</f>
        <v/>
      </c>
      <c r="S255" s="109" t="str">
        <f>IF($C255="","",_xlfn.XLOOKUP($C255,设置!$M:$M,设置!O:O,""))</f>
        <v/>
      </c>
      <c r="T255" s="109" t="s">
        <v>1695</v>
      </c>
      <c r="U255" s="109" t="str">
        <f t="shared" si="17"/>
        <v/>
      </c>
      <c r="V255" s="109" t="str">
        <f t="shared" si="18"/>
        <v/>
      </c>
      <c r="W255" s="109" t="str">
        <f>IF(V255="","",_xlfn.XLOOKUP(V255,立项!W:W,立项!N:N))</f>
        <v/>
      </c>
      <c r="X255" s="109" t="str">
        <f>IF(V255="","",_xlfn.XLOOKUP(V255,立项!W:W,立项!P:P))</f>
        <v/>
      </c>
      <c r="Y255" s="109" t="str">
        <f t="shared" si="19"/>
        <v/>
      </c>
      <c r="Z255" s="136"/>
      <c r="AA255" s="111"/>
      <c r="AB255" s="111"/>
      <c r="AC255" s="111"/>
      <c r="AD255" s="112"/>
      <c r="AE255" s="112"/>
    </row>
    <row r="256" s="76" customFormat="1" customHeight="1" spans="1:31">
      <c r="A256" s="111"/>
      <c r="B256" s="111"/>
      <c r="C256" s="111"/>
      <c r="D256" s="128"/>
      <c r="E256" s="128"/>
      <c r="F256" s="111"/>
      <c r="G256" s="128"/>
      <c r="H256" s="153"/>
      <c r="I256" s="141"/>
      <c r="J256" s="161"/>
      <c r="K256" s="111"/>
      <c r="L256" s="83"/>
      <c r="M256" s="159">
        <f>IF(T256="","",COUNTIFS($F$2:F256,F256))</f>
        <v>0</v>
      </c>
      <c r="N256" s="160">
        <f>IF(T256="","",SUMIFS(实收!E:E,实收!S:S,T256))</f>
        <v>0</v>
      </c>
      <c r="O256" s="160">
        <f t="shared" si="15"/>
        <v>0</v>
      </c>
      <c r="P256" s="160" t="str">
        <f>IF(D256="","",SUMIFS(#REF!,#REF!,U256))</f>
        <v/>
      </c>
      <c r="Q256" s="160" t="str">
        <f t="shared" si="16"/>
        <v/>
      </c>
      <c r="R256" s="109" t="str">
        <f>IF($C256="","",_xlfn.XLOOKUP($C256,设置!$M:$M,设置!N:N,""))</f>
        <v/>
      </c>
      <c r="S256" s="109" t="str">
        <f>IF($C256="","",_xlfn.XLOOKUP($C256,设置!$M:$M,设置!O:O,""))</f>
        <v/>
      </c>
      <c r="T256" s="109" t="s">
        <v>1696</v>
      </c>
      <c r="U256" s="109" t="str">
        <f t="shared" si="17"/>
        <v/>
      </c>
      <c r="V256" s="109" t="str">
        <f t="shared" si="18"/>
        <v/>
      </c>
      <c r="W256" s="109" t="str">
        <f>IF(V256="","",_xlfn.XLOOKUP(V256,立项!W:W,立项!N:N))</f>
        <v/>
      </c>
      <c r="X256" s="109" t="str">
        <f>IF(V256="","",_xlfn.XLOOKUP(V256,立项!W:W,立项!P:P))</f>
        <v/>
      </c>
      <c r="Y256" s="109" t="str">
        <f t="shared" si="19"/>
        <v/>
      </c>
      <c r="Z256" s="136"/>
      <c r="AA256" s="111"/>
      <c r="AB256" s="111"/>
      <c r="AC256" s="111"/>
      <c r="AD256" s="112"/>
      <c r="AE256" s="112"/>
    </row>
    <row r="257" s="76" customFormat="1" customHeight="1" spans="1:31">
      <c r="A257" s="111"/>
      <c r="B257" s="111"/>
      <c r="C257" s="111"/>
      <c r="D257" s="128"/>
      <c r="E257" s="128"/>
      <c r="F257" s="111"/>
      <c r="G257" s="128"/>
      <c r="H257" s="153"/>
      <c r="I257" s="141"/>
      <c r="J257" s="161"/>
      <c r="K257" s="111"/>
      <c r="L257" s="83"/>
      <c r="M257" s="159">
        <f>IF(T257="","",COUNTIFS($F$2:F257,F257))</f>
        <v>0</v>
      </c>
      <c r="N257" s="160">
        <f>IF(T257="","",SUMIFS(实收!E:E,实收!S:S,T257))</f>
        <v>0</v>
      </c>
      <c r="O257" s="160">
        <f t="shared" si="15"/>
        <v>0</v>
      </c>
      <c r="P257" s="160" t="str">
        <f>IF(D257="","",SUMIFS(#REF!,#REF!,U257))</f>
        <v/>
      </c>
      <c r="Q257" s="160" t="str">
        <f t="shared" si="16"/>
        <v/>
      </c>
      <c r="R257" s="109" t="str">
        <f>IF($C257="","",_xlfn.XLOOKUP($C257,设置!$M:$M,设置!N:N,""))</f>
        <v/>
      </c>
      <c r="S257" s="109" t="str">
        <f>IF($C257="","",_xlfn.XLOOKUP($C257,设置!$M:$M,设置!O:O,""))</f>
        <v/>
      </c>
      <c r="T257" s="109" t="s">
        <v>1697</v>
      </c>
      <c r="U257" s="109" t="str">
        <f t="shared" si="17"/>
        <v/>
      </c>
      <c r="V257" s="109" t="str">
        <f t="shared" si="18"/>
        <v/>
      </c>
      <c r="W257" s="109" t="str">
        <f>IF(V257="","",_xlfn.XLOOKUP(V257,立项!W:W,立项!N:N))</f>
        <v/>
      </c>
      <c r="X257" s="109" t="str">
        <f>IF(V257="","",_xlfn.XLOOKUP(V257,立项!W:W,立项!P:P))</f>
        <v/>
      </c>
      <c r="Y257" s="109" t="str">
        <f t="shared" si="19"/>
        <v/>
      </c>
      <c r="Z257" s="136"/>
      <c r="AA257" s="111"/>
      <c r="AB257" s="111"/>
      <c r="AC257" s="111"/>
      <c r="AD257" s="112"/>
      <c r="AE257" s="112"/>
    </row>
    <row r="258" s="76" customFormat="1" customHeight="1" spans="1:31">
      <c r="A258" s="111"/>
      <c r="B258" s="111"/>
      <c r="C258" s="111"/>
      <c r="D258" s="128"/>
      <c r="E258" s="128"/>
      <c r="F258" s="111"/>
      <c r="G258" s="152"/>
      <c r="H258" s="153"/>
      <c r="I258" s="141"/>
      <c r="J258" s="161"/>
      <c r="K258" s="111"/>
      <c r="L258" s="83"/>
      <c r="M258" s="159">
        <f>IF(T258="","",COUNTIFS($F$2:F258,F258))</f>
        <v>0</v>
      </c>
      <c r="N258" s="160">
        <f>IF(T258="","",SUMIFS(实收!E:E,实收!S:S,T258))</f>
        <v>0</v>
      </c>
      <c r="O258" s="160">
        <f t="shared" ref="O258:O321" si="20">IF(T258="","",I258-N258)</f>
        <v>0</v>
      </c>
      <c r="P258" s="160" t="str">
        <f>IF(D258="","",SUMIFS(#REF!,#REF!,U258))</f>
        <v/>
      </c>
      <c r="Q258" s="160" t="str">
        <f t="shared" ref="Q258:Q321" si="21">IF(D258="","",I258-P258)</f>
        <v/>
      </c>
      <c r="R258" s="109" t="str">
        <f>IF($C258="","",_xlfn.XLOOKUP($C258,设置!$M:$M,设置!N:N,""))</f>
        <v/>
      </c>
      <c r="S258" s="109" t="str">
        <f>IF($C258="","",_xlfn.XLOOKUP($C258,设置!$M:$M,设置!O:O,""))</f>
        <v/>
      </c>
      <c r="T258" s="109" t="s">
        <v>1698</v>
      </c>
      <c r="U258" s="109" t="str">
        <f t="shared" ref="U258:U321" si="22">IF(F258="","",_xlfn.TEXTJOIN("-",1,T258,F258,M258,TEXT(H258,"yyyymmdd"),J258,I258))</f>
        <v/>
      </c>
      <c r="V258" s="109" t="str">
        <f t="shared" ref="V258:V321" si="23">IF(F258="","",LEFT(F258,16))</f>
        <v/>
      </c>
      <c r="W258" s="109" t="str">
        <f>IF(V258="","",_xlfn.XLOOKUP(V258,立项!W:W,立项!N:N))</f>
        <v/>
      </c>
      <c r="X258" s="109" t="str">
        <f>IF(V258="","",_xlfn.XLOOKUP(V258,立项!W:W,立项!P:P))</f>
        <v/>
      </c>
      <c r="Y258" s="109" t="str">
        <f t="shared" ref="Y258:Y321" si="24">IF(U258="","",_xlfn.TEXTJOIN("-",1,C258,X258,V258,B258))</f>
        <v/>
      </c>
      <c r="Z258" s="136"/>
      <c r="AA258" s="111"/>
      <c r="AB258" s="111"/>
      <c r="AC258" s="111"/>
      <c r="AD258" s="112"/>
      <c r="AE258" s="112"/>
    </row>
    <row r="259" s="76" customFormat="1" customHeight="1" spans="1:31">
      <c r="A259" s="111"/>
      <c r="B259" s="111"/>
      <c r="C259" s="111"/>
      <c r="D259" s="128"/>
      <c r="E259" s="128"/>
      <c r="F259" s="111"/>
      <c r="G259" s="152"/>
      <c r="H259" s="153"/>
      <c r="I259" s="141"/>
      <c r="J259" s="161"/>
      <c r="K259" s="111"/>
      <c r="L259" s="83"/>
      <c r="M259" s="159">
        <f>IF(T259="","",COUNTIFS($F$2:F259,F259))</f>
        <v>0</v>
      </c>
      <c r="N259" s="160">
        <f>IF(T259="","",SUMIFS(实收!E:E,实收!S:S,T259))</f>
        <v>0</v>
      </c>
      <c r="O259" s="160">
        <f t="shared" si="20"/>
        <v>0</v>
      </c>
      <c r="P259" s="160" t="str">
        <f>IF(D259="","",SUMIFS(#REF!,#REF!,U259))</f>
        <v/>
      </c>
      <c r="Q259" s="160" t="str">
        <f t="shared" si="21"/>
        <v/>
      </c>
      <c r="R259" s="109" t="str">
        <f>IF($C259="","",_xlfn.XLOOKUP($C259,设置!$M:$M,设置!N:N,""))</f>
        <v/>
      </c>
      <c r="S259" s="109" t="str">
        <f>IF($C259="","",_xlfn.XLOOKUP($C259,设置!$M:$M,设置!O:O,""))</f>
        <v/>
      </c>
      <c r="T259" s="109" t="s">
        <v>1699</v>
      </c>
      <c r="U259" s="109" t="str">
        <f t="shared" si="22"/>
        <v/>
      </c>
      <c r="V259" s="109" t="str">
        <f t="shared" si="23"/>
        <v/>
      </c>
      <c r="W259" s="109" t="str">
        <f>IF(V259="","",_xlfn.XLOOKUP(V259,立项!W:W,立项!N:N))</f>
        <v/>
      </c>
      <c r="X259" s="109" t="str">
        <f>IF(V259="","",_xlfn.XLOOKUP(V259,立项!W:W,立项!P:P))</f>
        <v/>
      </c>
      <c r="Y259" s="109" t="str">
        <f t="shared" si="24"/>
        <v/>
      </c>
      <c r="Z259" s="136"/>
      <c r="AA259" s="111"/>
      <c r="AB259" s="111"/>
      <c r="AC259" s="111"/>
      <c r="AD259" s="112"/>
      <c r="AE259" s="112"/>
    </row>
    <row r="260" s="76" customFormat="1" customHeight="1" spans="1:31">
      <c r="A260" s="111"/>
      <c r="B260" s="111"/>
      <c r="C260" s="111"/>
      <c r="D260" s="128"/>
      <c r="E260" s="128"/>
      <c r="F260" s="111"/>
      <c r="G260" s="91"/>
      <c r="H260" s="153"/>
      <c r="I260" s="141"/>
      <c r="J260" s="161"/>
      <c r="K260" s="111"/>
      <c r="L260" s="83"/>
      <c r="M260" s="159">
        <f>IF(T260="","",COUNTIFS($F$2:F260,F260))</f>
        <v>0</v>
      </c>
      <c r="N260" s="160">
        <f>IF(T260="","",SUMIFS(实收!E:E,实收!S:S,T260))</f>
        <v>0</v>
      </c>
      <c r="O260" s="160">
        <f t="shared" si="20"/>
        <v>0</v>
      </c>
      <c r="P260" s="160" t="str">
        <f>IF(D260="","",SUMIFS(#REF!,#REF!,U260))</f>
        <v/>
      </c>
      <c r="Q260" s="160" t="str">
        <f t="shared" si="21"/>
        <v/>
      </c>
      <c r="R260" s="109" t="str">
        <f>IF($C260="","",_xlfn.XLOOKUP($C260,设置!$M:$M,设置!N:N,""))</f>
        <v/>
      </c>
      <c r="S260" s="109" t="str">
        <f>IF($C260="","",_xlfn.XLOOKUP($C260,设置!$M:$M,设置!O:O,""))</f>
        <v/>
      </c>
      <c r="T260" s="109" t="s">
        <v>1700</v>
      </c>
      <c r="U260" s="109" t="str">
        <f t="shared" si="22"/>
        <v/>
      </c>
      <c r="V260" s="109" t="str">
        <f t="shared" si="23"/>
        <v/>
      </c>
      <c r="W260" s="109" t="str">
        <f>IF(V260="","",_xlfn.XLOOKUP(V260,立项!W:W,立项!N:N))</f>
        <v/>
      </c>
      <c r="X260" s="109" t="str">
        <f>IF(V260="","",_xlfn.XLOOKUP(V260,立项!W:W,立项!P:P))</f>
        <v/>
      </c>
      <c r="Y260" s="109" t="str">
        <f t="shared" si="24"/>
        <v/>
      </c>
      <c r="Z260" s="136"/>
      <c r="AA260" s="111"/>
      <c r="AB260" s="111"/>
      <c r="AC260" s="111"/>
      <c r="AD260" s="112"/>
      <c r="AE260" s="112"/>
    </row>
    <row r="261" s="76" customFormat="1" customHeight="1" spans="1:31">
      <c r="A261" s="111"/>
      <c r="B261" s="111"/>
      <c r="C261" s="111"/>
      <c r="D261" s="128"/>
      <c r="E261" s="128"/>
      <c r="F261" s="111"/>
      <c r="G261" s="152"/>
      <c r="H261" s="153"/>
      <c r="I261" s="141"/>
      <c r="J261" s="161"/>
      <c r="K261" s="111"/>
      <c r="L261" s="83"/>
      <c r="M261" s="159">
        <f>IF(T261="","",COUNTIFS($F$2:F261,F261))</f>
        <v>0</v>
      </c>
      <c r="N261" s="160">
        <f>IF(T261="","",SUMIFS(实收!E:E,实收!S:S,T261))</f>
        <v>0</v>
      </c>
      <c r="O261" s="160">
        <f t="shared" si="20"/>
        <v>0</v>
      </c>
      <c r="P261" s="160" t="str">
        <f>IF(D261="","",SUMIFS(#REF!,#REF!,U261))</f>
        <v/>
      </c>
      <c r="Q261" s="160" t="str">
        <f t="shared" si="21"/>
        <v/>
      </c>
      <c r="R261" s="109" t="str">
        <f>IF($C261="","",_xlfn.XLOOKUP($C261,设置!$M:$M,设置!N:N,""))</f>
        <v/>
      </c>
      <c r="S261" s="109" t="str">
        <f>IF($C261="","",_xlfn.XLOOKUP($C261,设置!$M:$M,设置!O:O,""))</f>
        <v/>
      </c>
      <c r="T261" s="109" t="s">
        <v>1701</v>
      </c>
      <c r="U261" s="109" t="str">
        <f t="shared" si="22"/>
        <v/>
      </c>
      <c r="V261" s="109" t="str">
        <f t="shared" si="23"/>
        <v/>
      </c>
      <c r="W261" s="109" t="str">
        <f>IF(V261="","",_xlfn.XLOOKUP(V261,立项!W:W,立项!N:N))</f>
        <v/>
      </c>
      <c r="X261" s="109" t="str">
        <f>IF(V261="","",_xlfn.XLOOKUP(V261,立项!W:W,立项!P:P))</f>
        <v/>
      </c>
      <c r="Y261" s="109" t="str">
        <f t="shared" si="24"/>
        <v/>
      </c>
      <c r="Z261" s="136"/>
      <c r="AA261" s="111"/>
      <c r="AB261" s="111"/>
      <c r="AC261" s="111"/>
      <c r="AD261" s="112"/>
      <c r="AE261" s="112"/>
    </row>
    <row r="262" s="76" customFormat="1" customHeight="1" spans="1:31">
      <c r="A262" s="111"/>
      <c r="B262" s="111"/>
      <c r="C262" s="111"/>
      <c r="D262" s="128"/>
      <c r="E262" s="128"/>
      <c r="F262" s="111"/>
      <c r="G262" s="152"/>
      <c r="H262" s="153"/>
      <c r="I262" s="141"/>
      <c r="J262" s="161"/>
      <c r="K262" s="111"/>
      <c r="L262" s="83"/>
      <c r="M262" s="159">
        <f>IF(T262="","",COUNTIFS($F$2:F262,F262))</f>
        <v>0</v>
      </c>
      <c r="N262" s="160">
        <f>IF(T262="","",SUMIFS(实收!E:E,实收!S:S,T262))</f>
        <v>0</v>
      </c>
      <c r="O262" s="160">
        <f t="shared" si="20"/>
        <v>0</v>
      </c>
      <c r="P262" s="160" t="str">
        <f>IF(D262="","",SUMIFS(#REF!,#REF!,U262))</f>
        <v/>
      </c>
      <c r="Q262" s="160" t="str">
        <f t="shared" si="21"/>
        <v/>
      </c>
      <c r="R262" s="109" t="str">
        <f>IF($C262="","",_xlfn.XLOOKUP($C262,设置!$M:$M,设置!N:N,""))</f>
        <v/>
      </c>
      <c r="S262" s="109" t="str">
        <f>IF($C262="","",_xlfn.XLOOKUP($C262,设置!$M:$M,设置!O:O,""))</f>
        <v/>
      </c>
      <c r="T262" s="109" t="s">
        <v>1702</v>
      </c>
      <c r="U262" s="109" t="str">
        <f t="shared" si="22"/>
        <v/>
      </c>
      <c r="V262" s="109" t="str">
        <f t="shared" si="23"/>
        <v/>
      </c>
      <c r="W262" s="109" t="str">
        <f>IF(V262="","",_xlfn.XLOOKUP(V262,立项!W:W,立项!N:N))</f>
        <v/>
      </c>
      <c r="X262" s="109" t="str">
        <f>IF(V262="","",_xlfn.XLOOKUP(V262,立项!W:W,立项!P:P))</f>
        <v/>
      </c>
      <c r="Y262" s="109" t="str">
        <f t="shared" si="24"/>
        <v/>
      </c>
      <c r="Z262" s="136"/>
      <c r="AA262" s="111"/>
      <c r="AB262" s="111"/>
      <c r="AC262" s="111"/>
      <c r="AD262" s="112"/>
      <c r="AE262" s="112"/>
    </row>
    <row r="263" s="76" customFormat="1" customHeight="1" spans="1:31">
      <c r="A263" s="111"/>
      <c r="B263" s="111"/>
      <c r="C263" s="111"/>
      <c r="D263" s="128"/>
      <c r="E263" s="128"/>
      <c r="F263" s="111"/>
      <c r="G263" s="111"/>
      <c r="H263" s="154"/>
      <c r="I263" s="141"/>
      <c r="J263" s="161"/>
      <c r="K263" s="111"/>
      <c r="L263" s="83"/>
      <c r="M263" s="159">
        <f>IF(T263="","",COUNTIFS($F$2:F263,F263))</f>
        <v>0</v>
      </c>
      <c r="N263" s="160">
        <f>IF(T263="","",SUMIFS(实收!E:E,实收!S:S,T263))</f>
        <v>0</v>
      </c>
      <c r="O263" s="160">
        <f t="shared" si="20"/>
        <v>0</v>
      </c>
      <c r="P263" s="160" t="str">
        <f>IF(D263="","",SUMIFS(#REF!,#REF!,U263))</f>
        <v/>
      </c>
      <c r="Q263" s="160" t="str">
        <f t="shared" si="21"/>
        <v/>
      </c>
      <c r="R263" s="109" t="str">
        <f>IF($C263="","",_xlfn.XLOOKUP($C263,设置!$M:$M,设置!N:N,""))</f>
        <v/>
      </c>
      <c r="S263" s="109" t="str">
        <f>IF($C263="","",_xlfn.XLOOKUP($C263,设置!$M:$M,设置!O:O,""))</f>
        <v/>
      </c>
      <c r="T263" s="109" t="s">
        <v>1703</v>
      </c>
      <c r="U263" s="109" t="str">
        <f t="shared" si="22"/>
        <v/>
      </c>
      <c r="V263" s="109" t="str">
        <f t="shared" si="23"/>
        <v/>
      </c>
      <c r="W263" s="109" t="str">
        <f>IF(V263="","",_xlfn.XLOOKUP(V263,立项!W:W,立项!N:N))</f>
        <v/>
      </c>
      <c r="X263" s="109" t="str">
        <f>IF(V263="","",_xlfn.XLOOKUP(V263,立项!W:W,立项!P:P))</f>
        <v/>
      </c>
      <c r="Y263" s="109" t="str">
        <f t="shared" si="24"/>
        <v/>
      </c>
      <c r="Z263" s="136"/>
      <c r="AA263" s="111"/>
      <c r="AB263" s="111"/>
      <c r="AC263" s="111"/>
      <c r="AD263" s="112"/>
      <c r="AE263" s="112"/>
    </row>
    <row r="264" s="76" customFormat="1" customHeight="1" spans="1:31">
      <c r="A264" s="111"/>
      <c r="B264" s="111"/>
      <c r="C264" s="111"/>
      <c r="D264" s="128"/>
      <c r="E264" s="128"/>
      <c r="F264" s="111"/>
      <c r="G264" s="128"/>
      <c r="H264" s="154"/>
      <c r="I264" s="141"/>
      <c r="J264" s="161"/>
      <c r="K264" s="111"/>
      <c r="L264" s="83"/>
      <c r="M264" s="159">
        <f>IF(T264="","",COUNTIFS($F$2:F264,F264))</f>
        <v>0</v>
      </c>
      <c r="N264" s="160">
        <f>IF(T264="","",SUMIFS(实收!E:E,实收!S:S,T264))</f>
        <v>0</v>
      </c>
      <c r="O264" s="160">
        <f t="shared" si="20"/>
        <v>0</v>
      </c>
      <c r="P264" s="160" t="str">
        <f>IF(D264="","",SUMIFS(#REF!,#REF!,U264))</f>
        <v/>
      </c>
      <c r="Q264" s="160" t="str">
        <f t="shared" si="21"/>
        <v/>
      </c>
      <c r="R264" s="109" t="str">
        <f>IF($C264="","",_xlfn.XLOOKUP($C264,设置!$M:$M,设置!N:N,""))</f>
        <v/>
      </c>
      <c r="S264" s="109" t="str">
        <f>IF($C264="","",_xlfn.XLOOKUP($C264,设置!$M:$M,设置!O:O,""))</f>
        <v/>
      </c>
      <c r="T264" s="109" t="s">
        <v>1704</v>
      </c>
      <c r="U264" s="109" t="str">
        <f t="shared" si="22"/>
        <v/>
      </c>
      <c r="V264" s="109" t="str">
        <f t="shared" si="23"/>
        <v/>
      </c>
      <c r="W264" s="109" t="str">
        <f>IF(V264="","",_xlfn.XLOOKUP(V264,立项!W:W,立项!N:N))</f>
        <v/>
      </c>
      <c r="X264" s="109" t="str">
        <f>IF(V264="","",_xlfn.XLOOKUP(V264,立项!W:W,立项!P:P))</f>
        <v/>
      </c>
      <c r="Y264" s="109" t="str">
        <f t="shared" si="24"/>
        <v/>
      </c>
      <c r="Z264" s="136"/>
      <c r="AA264" s="111"/>
      <c r="AB264" s="111"/>
      <c r="AC264" s="111"/>
      <c r="AD264" s="112"/>
      <c r="AE264" s="112"/>
    </row>
    <row r="265" s="76" customFormat="1" customHeight="1" spans="1:31">
      <c r="A265" s="111"/>
      <c r="B265" s="111"/>
      <c r="C265" s="111"/>
      <c r="D265" s="128"/>
      <c r="E265" s="128"/>
      <c r="F265" s="111"/>
      <c r="G265" s="152"/>
      <c r="H265" s="153"/>
      <c r="I265" s="141"/>
      <c r="J265" s="161"/>
      <c r="K265" s="111"/>
      <c r="L265" s="83"/>
      <c r="M265" s="159">
        <f>IF(T265="","",COUNTIFS($F$2:F265,F265))</f>
        <v>0</v>
      </c>
      <c r="N265" s="160">
        <f>IF(T265="","",SUMIFS(实收!E:E,实收!S:S,T265))</f>
        <v>0</v>
      </c>
      <c r="O265" s="160">
        <f t="shared" si="20"/>
        <v>0</v>
      </c>
      <c r="P265" s="160" t="str">
        <f>IF(D265="","",SUMIFS(#REF!,#REF!,U265))</f>
        <v/>
      </c>
      <c r="Q265" s="160" t="str">
        <f t="shared" si="21"/>
        <v/>
      </c>
      <c r="R265" s="109" t="str">
        <f>IF($C265="","",_xlfn.XLOOKUP($C265,设置!$M:$M,设置!N:N,""))</f>
        <v/>
      </c>
      <c r="S265" s="109" t="str">
        <f>IF($C265="","",_xlfn.XLOOKUP($C265,设置!$M:$M,设置!O:O,""))</f>
        <v/>
      </c>
      <c r="T265" s="109" t="s">
        <v>1705</v>
      </c>
      <c r="U265" s="109" t="str">
        <f t="shared" si="22"/>
        <v/>
      </c>
      <c r="V265" s="109" t="str">
        <f t="shared" si="23"/>
        <v/>
      </c>
      <c r="W265" s="109" t="str">
        <f>IF(V265="","",_xlfn.XLOOKUP(V265,立项!W:W,立项!N:N))</f>
        <v/>
      </c>
      <c r="X265" s="109" t="str">
        <f>IF(V265="","",_xlfn.XLOOKUP(V265,立项!W:W,立项!P:P))</f>
        <v/>
      </c>
      <c r="Y265" s="109" t="str">
        <f t="shared" si="24"/>
        <v/>
      </c>
      <c r="Z265" s="136"/>
      <c r="AA265" s="111"/>
      <c r="AB265" s="111"/>
      <c r="AC265" s="111"/>
      <c r="AD265" s="112"/>
      <c r="AE265" s="112"/>
    </row>
    <row r="266" s="76" customFormat="1" customHeight="1" spans="1:31">
      <c r="A266" s="111"/>
      <c r="B266" s="111"/>
      <c r="C266" s="111"/>
      <c r="D266" s="128"/>
      <c r="E266" s="128"/>
      <c r="F266" s="111"/>
      <c r="G266" s="152"/>
      <c r="H266" s="153"/>
      <c r="I266" s="141"/>
      <c r="J266" s="161"/>
      <c r="K266" s="111"/>
      <c r="L266" s="83"/>
      <c r="M266" s="159">
        <f>IF(T266="","",COUNTIFS($F$2:F266,F266))</f>
        <v>0</v>
      </c>
      <c r="N266" s="160">
        <f>IF(T266="","",SUMIFS(实收!E:E,实收!S:S,T266))</f>
        <v>0</v>
      </c>
      <c r="O266" s="160">
        <f t="shared" si="20"/>
        <v>0</v>
      </c>
      <c r="P266" s="160" t="str">
        <f>IF(D266="","",SUMIFS(#REF!,#REF!,U266))</f>
        <v/>
      </c>
      <c r="Q266" s="160" t="str">
        <f t="shared" si="21"/>
        <v/>
      </c>
      <c r="R266" s="109" t="str">
        <f>IF($C266="","",_xlfn.XLOOKUP($C266,设置!$M:$M,设置!N:N,""))</f>
        <v/>
      </c>
      <c r="S266" s="109" t="str">
        <f>IF($C266="","",_xlfn.XLOOKUP($C266,设置!$M:$M,设置!O:O,""))</f>
        <v/>
      </c>
      <c r="T266" s="109" t="s">
        <v>1706</v>
      </c>
      <c r="U266" s="109" t="str">
        <f t="shared" si="22"/>
        <v/>
      </c>
      <c r="V266" s="109" t="str">
        <f t="shared" si="23"/>
        <v/>
      </c>
      <c r="W266" s="109" t="str">
        <f>IF(V266="","",_xlfn.XLOOKUP(V266,立项!W:W,立项!N:N))</f>
        <v/>
      </c>
      <c r="X266" s="109" t="str">
        <f>IF(V266="","",_xlfn.XLOOKUP(V266,立项!W:W,立项!P:P))</f>
        <v/>
      </c>
      <c r="Y266" s="109" t="str">
        <f t="shared" si="24"/>
        <v/>
      </c>
      <c r="Z266" s="136"/>
      <c r="AA266" s="111"/>
      <c r="AB266" s="111"/>
      <c r="AC266" s="111"/>
      <c r="AD266" s="112"/>
      <c r="AE266" s="112"/>
    </row>
    <row r="267" s="76" customFormat="1" customHeight="1" spans="1:31">
      <c r="A267" s="111"/>
      <c r="B267" s="111"/>
      <c r="C267" s="111"/>
      <c r="D267" s="128"/>
      <c r="E267" s="128"/>
      <c r="F267" s="111"/>
      <c r="G267" s="152"/>
      <c r="H267" s="153"/>
      <c r="I267" s="141"/>
      <c r="J267" s="161"/>
      <c r="K267" s="111"/>
      <c r="L267" s="83"/>
      <c r="M267" s="159">
        <f>IF(T267="","",COUNTIFS($F$2:F267,F267))</f>
        <v>0</v>
      </c>
      <c r="N267" s="160">
        <f>IF(T267="","",SUMIFS(实收!E:E,实收!S:S,T267))</f>
        <v>0</v>
      </c>
      <c r="O267" s="160">
        <f t="shared" si="20"/>
        <v>0</v>
      </c>
      <c r="P267" s="160" t="str">
        <f>IF(D267="","",SUMIFS(#REF!,#REF!,U267))</f>
        <v/>
      </c>
      <c r="Q267" s="160" t="str">
        <f t="shared" si="21"/>
        <v/>
      </c>
      <c r="R267" s="109" t="str">
        <f>IF($C267="","",_xlfn.XLOOKUP($C267,设置!$M:$M,设置!N:N,""))</f>
        <v/>
      </c>
      <c r="S267" s="109" t="str">
        <f>IF($C267="","",_xlfn.XLOOKUP($C267,设置!$M:$M,设置!O:O,""))</f>
        <v/>
      </c>
      <c r="T267" s="109" t="s">
        <v>1707</v>
      </c>
      <c r="U267" s="109" t="str">
        <f t="shared" si="22"/>
        <v/>
      </c>
      <c r="V267" s="109" t="str">
        <f t="shared" si="23"/>
        <v/>
      </c>
      <c r="W267" s="109" t="str">
        <f>IF(V267="","",_xlfn.XLOOKUP(V267,立项!W:W,立项!N:N))</f>
        <v/>
      </c>
      <c r="X267" s="109" t="str">
        <f>IF(V267="","",_xlfn.XLOOKUP(V267,立项!W:W,立项!P:P))</f>
        <v/>
      </c>
      <c r="Y267" s="109" t="str">
        <f t="shared" si="24"/>
        <v/>
      </c>
      <c r="Z267" s="136"/>
      <c r="AA267" s="111"/>
      <c r="AB267" s="111"/>
      <c r="AC267" s="111"/>
      <c r="AD267" s="112"/>
      <c r="AE267" s="112"/>
    </row>
    <row r="268" s="76" customFormat="1" customHeight="1" spans="1:31">
      <c r="A268" s="111"/>
      <c r="B268" s="111"/>
      <c r="C268" s="111"/>
      <c r="D268" s="128"/>
      <c r="E268" s="128"/>
      <c r="F268" s="111"/>
      <c r="G268" s="152"/>
      <c r="H268" s="153"/>
      <c r="I268" s="141"/>
      <c r="J268" s="161"/>
      <c r="K268" s="111"/>
      <c r="L268" s="83"/>
      <c r="M268" s="159">
        <f>IF(T268="","",COUNTIFS($F$2:F268,F268))</f>
        <v>0</v>
      </c>
      <c r="N268" s="160">
        <f>IF(T268="","",SUMIFS(实收!E:E,实收!S:S,T268))</f>
        <v>0</v>
      </c>
      <c r="O268" s="160">
        <f t="shared" si="20"/>
        <v>0</v>
      </c>
      <c r="P268" s="160" t="str">
        <f>IF(D268="","",SUMIFS(#REF!,#REF!,U268))</f>
        <v/>
      </c>
      <c r="Q268" s="160" t="str">
        <f t="shared" si="21"/>
        <v/>
      </c>
      <c r="R268" s="109" t="str">
        <f>IF($C268="","",_xlfn.XLOOKUP($C268,设置!$M:$M,设置!N:N,""))</f>
        <v/>
      </c>
      <c r="S268" s="109" t="str">
        <f>IF($C268="","",_xlfn.XLOOKUP($C268,设置!$M:$M,设置!O:O,""))</f>
        <v/>
      </c>
      <c r="T268" s="109" t="s">
        <v>1708</v>
      </c>
      <c r="U268" s="109" t="str">
        <f t="shared" si="22"/>
        <v/>
      </c>
      <c r="V268" s="109" t="str">
        <f t="shared" si="23"/>
        <v/>
      </c>
      <c r="W268" s="109" t="str">
        <f>IF(V268="","",_xlfn.XLOOKUP(V268,立项!W:W,立项!N:N))</f>
        <v/>
      </c>
      <c r="X268" s="109" t="str">
        <f>IF(V268="","",_xlfn.XLOOKUP(V268,立项!W:W,立项!P:P))</f>
        <v/>
      </c>
      <c r="Y268" s="109" t="str">
        <f t="shared" si="24"/>
        <v/>
      </c>
      <c r="Z268" s="136"/>
      <c r="AA268" s="111"/>
      <c r="AB268" s="111"/>
      <c r="AC268" s="111"/>
      <c r="AD268" s="112"/>
      <c r="AE268" s="112"/>
    </row>
    <row r="269" s="76" customFormat="1" customHeight="1" spans="1:31">
      <c r="A269" s="111"/>
      <c r="B269" s="111"/>
      <c r="C269" s="111"/>
      <c r="D269" s="128"/>
      <c r="E269" s="128"/>
      <c r="F269" s="111"/>
      <c r="G269" s="152"/>
      <c r="H269" s="153"/>
      <c r="I269" s="141"/>
      <c r="J269" s="161"/>
      <c r="K269" s="111"/>
      <c r="L269" s="83"/>
      <c r="M269" s="159">
        <f>IF(T269="","",COUNTIFS($F$2:F269,F269))</f>
        <v>0</v>
      </c>
      <c r="N269" s="160">
        <f>IF(T269="","",SUMIFS(实收!E:E,实收!S:S,T269))</f>
        <v>0</v>
      </c>
      <c r="O269" s="160">
        <f t="shared" si="20"/>
        <v>0</v>
      </c>
      <c r="P269" s="160" t="str">
        <f>IF(D269="","",SUMIFS(#REF!,#REF!,U269))</f>
        <v/>
      </c>
      <c r="Q269" s="160" t="str">
        <f t="shared" si="21"/>
        <v/>
      </c>
      <c r="R269" s="109" t="str">
        <f>IF($C269="","",_xlfn.XLOOKUP($C269,设置!$M:$M,设置!N:N,""))</f>
        <v/>
      </c>
      <c r="S269" s="109" t="str">
        <f>IF($C269="","",_xlfn.XLOOKUP($C269,设置!$M:$M,设置!O:O,""))</f>
        <v/>
      </c>
      <c r="T269" s="109" t="s">
        <v>1709</v>
      </c>
      <c r="U269" s="109" t="str">
        <f t="shared" si="22"/>
        <v/>
      </c>
      <c r="V269" s="109" t="str">
        <f t="shared" si="23"/>
        <v/>
      </c>
      <c r="W269" s="109" t="str">
        <f>IF(V269="","",_xlfn.XLOOKUP(V269,立项!W:W,立项!N:N))</f>
        <v/>
      </c>
      <c r="X269" s="109" t="str">
        <f>IF(V269="","",_xlfn.XLOOKUP(V269,立项!W:W,立项!P:P))</f>
        <v/>
      </c>
      <c r="Y269" s="109" t="str">
        <f t="shared" si="24"/>
        <v/>
      </c>
      <c r="Z269" s="136"/>
      <c r="AA269" s="111"/>
      <c r="AB269" s="111"/>
      <c r="AC269" s="111"/>
      <c r="AD269" s="112"/>
      <c r="AE269" s="112"/>
    </row>
    <row r="270" s="76" customFormat="1" customHeight="1" spans="1:31">
      <c r="A270" s="111"/>
      <c r="B270" s="111"/>
      <c r="C270" s="111"/>
      <c r="D270" s="128"/>
      <c r="E270" s="128"/>
      <c r="F270" s="111"/>
      <c r="G270" s="152"/>
      <c r="H270" s="153"/>
      <c r="I270" s="141"/>
      <c r="J270" s="161"/>
      <c r="K270" s="111"/>
      <c r="L270" s="83"/>
      <c r="M270" s="159">
        <f>IF(T270="","",COUNTIFS($F$2:F270,F270))</f>
        <v>0</v>
      </c>
      <c r="N270" s="160">
        <f>IF(T270="","",SUMIFS(实收!E:E,实收!S:S,T270))</f>
        <v>0</v>
      </c>
      <c r="O270" s="160">
        <f t="shared" si="20"/>
        <v>0</v>
      </c>
      <c r="P270" s="160" t="str">
        <f>IF(D270="","",SUMIFS(#REF!,#REF!,U270))</f>
        <v/>
      </c>
      <c r="Q270" s="160" t="str">
        <f t="shared" si="21"/>
        <v/>
      </c>
      <c r="R270" s="109" t="str">
        <f>IF($C270="","",_xlfn.XLOOKUP($C270,设置!$M:$M,设置!N:N,""))</f>
        <v/>
      </c>
      <c r="S270" s="109" t="str">
        <f>IF($C270="","",_xlfn.XLOOKUP($C270,设置!$M:$M,设置!O:O,""))</f>
        <v/>
      </c>
      <c r="T270" s="109" t="s">
        <v>1710</v>
      </c>
      <c r="U270" s="109" t="str">
        <f t="shared" si="22"/>
        <v/>
      </c>
      <c r="V270" s="109" t="str">
        <f t="shared" si="23"/>
        <v/>
      </c>
      <c r="W270" s="109" t="str">
        <f>IF(V270="","",_xlfn.XLOOKUP(V270,立项!W:W,立项!N:N))</f>
        <v/>
      </c>
      <c r="X270" s="109" t="str">
        <f>IF(V270="","",_xlfn.XLOOKUP(V270,立项!W:W,立项!P:P))</f>
        <v/>
      </c>
      <c r="Y270" s="109" t="str">
        <f t="shared" si="24"/>
        <v/>
      </c>
      <c r="Z270" s="136"/>
      <c r="AA270" s="111"/>
      <c r="AB270" s="111"/>
      <c r="AC270" s="111"/>
      <c r="AD270" s="112"/>
      <c r="AE270" s="112"/>
    </row>
    <row r="271" s="76" customFormat="1" customHeight="1" spans="1:31">
      <c r="A271" s="111"/>
      <c r="B271" s="111"/>
      <c r="C271" s="111"/>
      <c r="D271" s="128"/>
      <c r="E271" s="128"/>
      <c r="F271" s="111"/>
      <c r="G271" s="152"/>
      <c r="H271" s="153"/>
      <c r="I271" s="141"/>
      <c r="J271" s="161"/>
      <c r="K271" s="111"/>
      <c r="L271" s="83"/>
      <c r="M271" s="159">
        <f>IF(T271="","",COUNTIFS($F$2:F271,F271))</f>
        <v>0</v>
      </c>
      <c r="N271" s="160">
        <f>IF(T271="","",SUMIFS(实收!E:E,实收!S:S,T271))</f>
        <v>0</v>
      </c>
      <c r="O271" s="160">
        <f t="shared" si="20"/>
        <v>0</v>
      </c>
      <c r="P271" s="160" t="str">
        <f>IF(D271="","",SUMIFS(#REF!,#REF!,U271))</f>
        <v/>
      </c>
      <c r="Q271" s="160" t="str">
        <f t="shared" si="21"/>
        <v/>
      </c>
      <c r="R271" s="109" t="str">
        <f>IF($C271="","",_xlfn.XLOOKUP($C271,设置!$M:$M,设置!N:N,""))</f>
        <v/>
      </c>
      <c r="S271" s="109" t="str">
        <f>IF($C271="","",_xlfn.XLOOKUP($C271,设置!$M:$M,设置!O:O,""))</f>
        <v/>
      </c>
      <c r="T271" s="109" t="s">
        <v>1711</v>
      </c>
      <c r="U271" s="109" t="str">
        <f t="shared" si="22"/>
        <v/>
      </c>
      <c r="V271" s="109" t="str">
        <f t="shared" si="23"/>
        <v/>
      </c>
      <c r="W271" s="109" t="str">
        <f>IF(V271="","",_xlfn.XLOOKUP(V271,立项!W:W,立项!N:N))</f>
        <v/>
      </c>
      <c r="X271" s="109" t="str">
        <f>IF(V271="","",_xlfn.XLOOKUP(V271,立项!W:W,立项!P:P))</f>
        <v/>
      </c>
      <c r="Y271" s="109" t="str">
        <f t="shared" si="24"/>
        <v/>
      </c>
      <c r="Z271" s="136"/>
      <c r="AA271" s="111"/>
      <c r="AB271" s="111"/>
      <c r="AC271" s="111"/>
      <c r="AD271" s="112"/>
      <c r="AE271" s="112"/>
    </row>
    <row r="272" s="76" customFormat="1" customHeight="1" spans="1:31">
      <c r="A272" s="111"/>
      <c r="B272" s="111"/>
      <c r="C272" s="111"/>
      <c r="D272" s="128"/>
      <c r="E272" s="128"/>
      <c r="F272" s="111"/>
      <c r="G272" s="152"/>
      <c r="H272" s="153"/>
      <c r="I272" s="141"/>
      <c r="J272" s="161"/>
      <c r="K272" s="111"/>
      <c r="L272" s="83"/>
      <c r="M272" s="159">
        <f>IF(T272="","",COUNTIFS($F$2:F272,F272))</f>
        <v>0</v>
      </c>
      <c r="N272" s="160">
        <f>IF(T272="","",SUMIFS(实收!E:E,实收!S:S,T272))</f>
        <v>0</v>
      </c>
      <c r="O272" s="160">
        <f t="shared" si="20"/>
        <v>0</v>
      </c>
      <c r="P272" s="160" t="str">
        <f>IF(D272="","",SUMIFS(#REF!,#REF!,U272))</f>
        <v/>
      </c>
      <c r="Q272" s="160" t="str">
        <f t="shared" si="21"/>
        <v/>
      </c>
      <c r="R272" s="109" t="str">
        <f>IF($C272="","",_xlfn.XLOOKUP($C272,设置!$M:$M,设置!N:N,""))</f>
        <v/>
      </c>
      <c r="S272" s="109" t="str">
        <f>IF($C272="","",_xlfn.XLOOKUP($C272,设置!$M:$M,设置!O:O,""))</f>
        <v/>
      </c>
      <c r="T272" s="109" t="s">
        <v>1712</v>
      </c>
      <c r="U272" s="109" t="str">
        <f t="shared" si="22"/>
        <v/>
      </c>
      <c r="V272" s="109" t="str">
        <f t="shared" si="23"/>
        <v/>
      </c>
      <c r="W272" s="109" t="str">
        <f>IF(V272="","",_xlfn.XLOOKUP(V272,立项!W:W,立项!N:N))</f>
        <v/>
      </c>
      <c r="X272" s="109" t="str">
        <f>IF(V272="","",_xlfn.XLOOKUP(V272,立项!W:W,立项!P:P))</f>
        <v/>
      </c>
      <c r="Y272" s="109" t="str">
        <f t="shared" si="24"/>
        <v/>
      </c>
      <c r="Z272" s="136"/>
      <c r="AA272" s="111"/>
      <c r="AB272" s="111"/>
      <c r="AC272" s="111"/>
      <c r="AD272" s="112"/>
      <c r="AE272" s="112"/>
    </row>
    <row r="273" s="76" customFormat="1" customHeight="1" spans="1:31">
      <c r="A273" s="111"/>
      <c r="B273" s="111"/>
      <c r="C273" s="111"/>
      <c r="D273" s="128"/>
      <c r="E273" s="128"/>
      <c r="F273" s="111"/>
      <c r="G273" s="152"/>
      <c r="H273" s="153"/>
      <c r="I273" s="141"/>
      <c r="J273" s="161"/>
      <c r="K273" s="111"/>
      <c r="L273" s="83"/>
      <c r="M273" s="159">
        <f>IF(T273="","",COUNTIFS($F$2:F273,F273))</f>
        <v>0</v>
      </c>
      <c r="N273" s="160">
        <f>IF(T273="","",SUMIFS(实收!E:E,实收!S:S,T273))</f>
        <v>0</v>
      </c>
      <c r="O273" s="160">
        <f t="shared" si="20"/>
        <v>0</v>
      </c>
      <c r="P273" s="160" t="str">
        <f>IF(D273="","",SUMIFS(#REF!,#REF!,U273))</f>
        <v/>
      </c>
      <c r="Q273" s="160" t="str">
        <f t="shared" si="21"/>
        <v/>
      </c>
      <c r="R273" s="109" t="str">
        <f>IF($C273="","",_xlfn.XLOOKUP($C273,设置!$M:$M,设置!N:N,""))</f>
        <v/>
      </c>
      <c r="S273" s="109" t="str">
        <f>IF($C273="","",_xlfn.XLOOKUP($C273,设置!$M:$M,设置!O:O,""))</f>
        <v/>
      </c>
      <c r="T273" s="109" t="s">
        <v>1713</v>
      </c>
      <c r="U273" s="109" t="str">
        <f t="shared" si="22"/>
        <v/>
      </c>
      <c r="V273" s="109" t="str">
        <f t="shared" si="23"/>
        <v/>
      </c>
      <c r="W273" s="109" t="str">
        <f>IF(V273="","",_xlfn.XLOOKUP(V273,立项!W:W,立项!N:N))</f>
        <v/>
      </c>
      <c r="X273" s="109" t="str">
        <f>IF(V273="","",_xlfn.XLOOKUP(V273,立项!W:W,立项!P:P))</f>
        <v/>
      </c>
      <c r="Y273" s="109" t="str">
        <f t="shared" si="24"/>
        <v/>
      </c>
      <c r="Z273" s="136"/>
      <c r="AA273" s="111"/>
      <c r="AB273" s="111"/>
      <c r="AC273" s="111"/>
      <c r="AD273" s="112"/>
      <c r="AE273" s="112"/>
    </row>
    <row r="274" s="76" customFormat="1" customHeight="1" spans="1:31">
      <c r="A274" s="111"/>
      <c r="B274" s="111"/>
      <c r="C274" s="111"/>
      <c r="D274" s="128"/>
      <c r="E274" s="128"/>
      <c r="F274" s="111"/>
      <c r="G274" s="152"/>
      <c r="H274" s="153"/>
      <c r="I274" s="141"/>
      <c r="J274" s="161"/>
      <c r="K274" s="111"/>
      <c r="L274" s="83"/>
      <c r="M274" s="159">
        <f>IF(T274="","",COUNTIFS($F$2:F274,F274))</f>
        <v>0</v>
      </c>
      <c r="N274" s="160">
        <f>IF(T274="","",SUMIFS(实收!E:E,实收!S:S,T274))</f>
        <v>0</v>
      </c>
      <c r="O274" s="160">
        <f t="shared" si="20"/>
        <v>0</v>
      </c>
      <c r="P274" s="160" t="str">
        <f>IF(D274="","",SUMIFS(#REF!,#REF!,U274))</f>
        <v/>
      </c>
      <c r="Q274" s="160" t="str">
        <f t="shared" si="21"/>
        <v/>
      </c>
      <c r="R274" s="109" t="str">
        <f>IF($C274="","",_xlfn.XLOOKUP($C274,设置!$M:$M,设置!N:N,""))</f>
        <v/>
      </c>
      <c r="S274" s="109" t="str">
        <f>IF($C274="","",_xlfn.XLOOKUP($C274,设置!$M:$M,设置!O:O,""))</f>
        <v/>
      </c>
      <c r="T274" s="109" t="s">
        <v>1714</v>
      </c>
      <c r="U274" s="109" t="str">
        <f t="shared" si="22"/>
        <v/>
      </c>
      <c r="V274" s="109" t="str">
        <f t="shared" si="23"/>
        <v/>
      </c>
      <c r="W274" s="109" t="str">
        <f>IF(V274="","",_xlfn.XLOOKUP(V274,立项!W:W,立项!N:N))</f>
        <v/>
      </c>
      <c r="X274" s="109" t="str">
        <f>IF(V274="","",_xlfn.XLOOKUP(V274,立项!W:W,立项!P:P))</f>
        <v/>
      </c>
      <c r="Y274" s="109" t="str">
        <f t="shared" si="24"/>
        <v/>
      </c>
      <c r="Z274" s="136"/>
      <c r="AA274" s="111"/>
      <c r="AB274" s="111"/>
      <c r="AC274" s="111"/>
      <c r="AD274" s="112"/>
      <c r="AE274" s="112"/>
    </row>
    <row r="275" s="76" customFormat="1" customHeight="1" spans="1:31">
      <c r="A275" s="111"/>
      <c r="B275" s="111"/>
      <c r="C275" s="111"/>
      <c r="D275" s="128"/>
      <c r="E275" s="128"/>
      <c r="F275" s="111"/>
      <c r="G275" s="152"/>
      <c r="H275" s="153"/>
      <c r="I275" s="141"/>
      <c r="J275" s="161"/>
      <c r="K275" s="111"/>
      <c r="L275" s="83"/>
      <c r="M275" s="159">
        <f>IF(T275="","",COUNTIFS($F$2:F275,F275))</f>
        <v>0</v>
      </c>
      <c r="N275" s="160">
        <f>IF(T275="","",SUMIFS(实收!E:E,实收!S:S,T275))</f>
        <v>0</v>
      </c>
      <c r="O275" s="160">
        <f t="shared" si="20"/>
        <v>0</v>
      </c>
      <c r="P275" s="160" t="str">
        <f>IF(D275="","",SUMIFS(#REF!,#REF!,U275))</f>
        <v/>
      </c>
      <c r="Q275" s="160" t="str">
        <f t="shared" si="21"/>
        <v/>
      </c>
      <c r="R275" s="109" t="str">
        <f>IF($C275="","",_xlfn.XLOOKUP($C275,设置!$M:$M,设置!N:N,""))</f>
        <v/>
      </c>
      <c r="S275" s="109" t="str">
        <f>IF($C275="","",_xlfn.XLOOKUP($C275,设置!$M:$M,设置!O:O,""))</f>
        <v/>
      </c>
      <c r="T275" s="109" t="s">
        <v>1715</v>
      </c>
      <c r="U275" s="109" t="str">
        <f t="shared" si="22"/>
        <v/>
      </c>
      <c r="V275" s="109" t="str">
        <f t="shared" si="23"/>
        <v/>
      </c>
      <c r="W275" s="109" t="str">
        <f>IF(V275="","",_xlfn.XLOOKUP(V275,立项!W:W,立项!N:N))</f>
        <v/>
      </c>
      <c r="X275" s="109" t="str">
        <f>IF(V275="","",_xlfn.XLOOKUP(V275,立项!W:W,立项!P:P))</f>
        <v/>
      </c>
      <c r="Y275" s="109" t="str">
        <f t="shared" si="24"/>
        <v/>
      </c>
      <c r="Z275" s="136"/>
      <c r="AA275" s="111"/>
      <c r="AB275" s="111"/>
      <c r="AC275" s="111"/>
      <c r="AD275" s="112"/>
      <c r="AE275" s="112"/>
    </row>
    <row r="276" s="76" customFormat="1" customHeight="1" spans="1:31">
      <c r="A276" s="111"/>
      <c r="B276" s="111"/>
      <c r="C276" s="111"/>
      <c r="D276" s="128"/>
      <c r="E276" s="128"/>
      <c r="F276" s="111"/>
      <c r="G276" s="152"/>
      <c r="H276" s="153"/>
      <c r="I276" s="141"/>
      <c r="J276" s="161"/>
      <c r="K276" s="111"/>
      <c r="L276" s="83"/>
      <c r="M276" s="159">
        <f>IF(T276="","",COUNTIFS($F$2:F276,F276))</f>
        <v>0</v>
      </c>
      <c r="N276" s="160">
        <f>IF(T276="","",SUMIFS(实收!E:E,实收!S:S,T276))</f>
        <v>0</v>
      </c>
      <c r="O276" s="160">
        <f t="shared" si="20"/>
        <v>0</v>
      </c>
      <c r="P276" s="160" t="str">
        <f>IF(D276="","",SUMIFS(#REF!,#REF!,U276))</f>
        <v/>
      </c>
      <c r="Q276" s="160" t="str">
        <f t="shared" si="21"/>
        <v/>
      </c>
      <c r="R276" s="109" t="str">
        <f>IF($C276="","",_xlfn.XLOOKUP($C276,设置!$M:$M,设置!N:N,""))</f>
        <v/>
      </c>
      <c r="S276" s="109" t="str">
        <f>IF($C276="","",_xlfn.XLOOKUP($C276,设置!$M:$M,设置!O:O,""))</f>
        <v/>
      </c>
      <c r="T276" s="109" t="s">
        <v>1716</v>
      </c>
      <c r="U276" s="109" t="str">
        <f t="shared" si="22"/>
        <v/>
      </c>
      <c r="V276" s="109" t="str">
        <f t="shared" si="23"/>
        <v/>
      </c>
      <c r="W276" s="109" t="str">
        <f>IF(V276="","",_xlfn.XLOOKUP(V276,立项!W:W,立项!N:N))</f>
        <v/>
      </c>
      <c r="X276" s="109" t="str">
        <f>IF(V276="","",_xlfn.XLOOKUP(V276,立项!W:W,立项!P:P))</f>
        <v/>
      </c>
      <c r="Y276" s="109" t="str">
        <f t="shared" si="24"/>
        <v/>
      </c>
      <c r="Z276" s="136"/>
      <c r="AA276" s="111"/>
      <c r="AB276" s="111"/>
      <c r="AC276" s="111"/>
      <c r="AD276" s="112"/>
      <c r="AE276" s="112"/>
    </row>
    <row r="277" s="76" customFormat="1" customHeight="1" spans="1:31">
      <c r="A277" s="111"/>
      <c r="B277" s="111"/>
      <c r="C277" s="111"/>
      <c r="D277" s="128"/>
      <c r="E277" s="128"/>
      <c r="F277" s="111"/>
      <c r="G277" s="152"/>
      <c r="H277" s="153"/>
      <c r="I277" s="141"/>
      <c r="J277" s="161"/>
      <c r="K277" s="111"/>
      <c r="L277" s="83"/>
      <c r="M277" s="159">
        <f>IF(T277="","",COUNTIFS($F$2:F277,F277))</f>
        <v>0</v>
      </c>
      <c r="N277" s="160">
        <f>IF(T277="","",SUMIFS(实收!E:E,实收!S:S,T277))</f>
        <v>0</v>
      </c>
      <c r="O277" s="160">
        <f t="shared" si="20"/>
        <v>0</v>
      </c>
      <c r="P277" s="160" t="str">
        <f>IF(D277="","",SUMIFS(#REF!,#REF!,U277))</f>
        <v/>
      </c>
      <c r="Q277" s="160" t="str">
        <f t="shared" si="21"/>
        <v/>
      </c>
      <c r="R277" s="109" t="str">
        <f>IF($C277="","",_xlfn.XLOOKUP($C277,设置!$M:$M,设置!N:N,""))</f>
        <v/>
      </c>
      <c r="S277" s="109" t="str">
        <f>IF($C277="","",_xlfn.XLOOKUP($C277,设置!$M:$M,设置!O:O,""))</f>
        <v/>
      </c>
      <c r="T277" s="109" t="s">
        <v>1717</v>
      </c>
      <c r="U277" s="109" t="str">
        <f t="shared" si="22"/>
        <v/>
      </c>
      <c r="V277" s="109" t="str">
        <f t="shared" si="23"/>
        <v/>
      </c>
      <c r="W277" s="109" t="str">
        <f>IF(V277="","",_xlfn.XLOOKUP(V277,立项!W:W,立项!N:N))</f>
        <v/>
      </c>
      <c r="X277" s="109" t="str">
        <f>IF(V277="","",_xlfn.XLOOKUP(V277,立项!W:W,立项!P:P))</f>
        <v/>
      </c>
      <c r="Y277" s="109" t="str">
        <f t="shared" si="24"/>
        <v/>
      </c>
      <c r="Z277" s="136"/>
      <c r="AA277" s="111"/>
      <c r="AB277" s="111"/>
      <c r="AC277" s="111"/>
      <c r="AD277" s="112"/>
      <c r="AE277" s="112"/>
    </row>
    <row r="278" s="76" customFormat="1" customHeight="1" spans="1:31">
      <c r="A278" s="111"/>
      <c r="B278" s="111"/>
      <c r="C278" s="111"/>
      <c r="D278" s="128"/>
      <c r="E278" s="128"/>
      <c r="F278" s="111"/>
      <c r="G278" s="128"/>
      <c r="H278" s="153"/>
      <c r="I278" s="141"/>
      <c r="J278" s="161"/>
      <c r="K278" s="111"/>
      <c r="L278" s="83"/>
      <c r="M278" s="159">
        <f>IF(T278="","",COUNTIFS($F$2:F278,F278))</f>
        <v>0</v>
      </c>
      <c r="N278" s="160">
        <f>IF(T278="","",SUMIFS(实收!E:E,实收!S:S,T278))</f>
        <v>0</v>
      </c>
      <c r="O278" s="160">
        <f t="shared" si="20"/>
        <v>0</v>
      </c>
      <c r="P278" s="160" t="str">
        <f>IF(D278="","",SUMIFS(#REF!,#REF!,U278))</f>
        <v/>
      </c>
      <c r="Q278" s="160" t="str">
        <f t="shared" si="21"/>
        <v/>
      </c>
      <c r="R278" s="109" t="str">
        <f>IF($C278="","",_xlfn.XLOOKUP($C278,设置!$M:$M,设置!N:N,""))</f>
        <v/>
      </c>
      <c r="S278" s="109" t="str">
        <f>IF($C278="","",_xlfn.XLOOKUP($C278,设置!$M:$M,设置!O:O,""))</f>
        <v/>
      </c>
      <c r="T278" s="109" t="s">
        <v>1718</v>
      </c>
      <c r="U278" s="109" t="str">
        <f t="shared" si="22"/>
        <v/>
      </c>
      <c r="V278" s="109" t="str">
        <f t="shared" si="23"/>
        <v/>
      </c>
      <c r="W278" s="109" t="str">
        <f>IF(V278="","",_xlfn.XLOOKUP(V278,立项!W:W,立项!N:N))</f>
        <v/>
      </c>
      <c r="X278" s="109" t="str">
        <f>IF(V278="","",_xlfn.XLOOKUP(V278,立项!W:W,立项!P:P))</f>
        <v/>
      </c>
      <c r="Y278" s="109" t="str">
        <f t="shared" si="24"/>
        <v/>
      </c>
      <c r="Z278" s="136"/>
      <c r="AA278" s="111"/>
      <c r="AB278" s="111"/>
      <c r="AC278" s="111"/>
      <c r="AD278" s="112"/>
      <c r="AE278" s="112"/>
    </row>
    <row r="279" s="76" customFormat="1" customHeight="1" spans="1:31">
      <c r="A279" s="111"/>
      <c r="B279" s="111"/>
      <c r="C279" s="111"/>
      <c r="D279" s="128"/>
      <c r="E279" s="128"/>
      <c r="F279" s="111"/>
      <c r="G279" s="152"/>
      <c r="H279" s="153"/>
      <c r="I279" s="141"/>
      <c r="J279" s="161"/>
      <c r="K279" s="111"/>
      <c r="L279" s="83"/>
      <c r="M279" s="159">
        <f>IF(T279="","",COUNTIFS($F$2:F279,F279))</f>
        <v>0</v>
      </c>
      <c r="N279" s="160">
        <f>IF(T279="","",SUMIFS(实收!E:E,实收!S:S,T279))</f>
        <v>0</v>
      </c>
      <c r="O279" s="160">
        <f t="shared" si="20"/>
        <v>0</v>
      </c>
      <c r="P279" s="160" t="str">
        <f>IF(D279="","",SUMIFS(#REF!,#REF!,U279))</f>
        <v/>
      </c>
      <c r="Q279" s="160" t="str">
        <f t="shared" si="21"/>
        <v/>
      </c>
      <c r="R279" s="109" t="str">
        <f>IF($C279="","",_xlfn.XLOOKUP($C279,设置!$M:$M,设置!N:N,""))</f>
        <v/>
      </c>
      <c r="S279" s="109" t="str">
        <f>IF($C279="","",_xlfn.XLOOKUP($C279,设置!$M:$M,设置!O:O,""))</f>
        <v/>
      </c>
      <c r="T279" s="109" t="s">
        <v>1719</v>
      </c>
      <c r="U279" s="109" t="str">
        <f t="shared" si="22"/>
        <v/>
      </c>
      <c r="V279" s="109" t="str">
        <f t="shared" si="23"/>
        <v/>
      </c>
      <c r="W279" s="109" t="str">
        <f>IF(V279="","",_xlfn.XLOOKUP(V279,立项!W:W,立项!N:N))</f>
        <v/>
      </c>
      <c r="X279" s="109" t="str">
        <f>IF(V279="","",_xlfn.XLOOKUP(V279,立项!W:W,立项!P:P))</f>
        <v/>
      </c>
      <c r="Y279" s="109" t="str">
        <f t="shared" si="24"/>
        <v/>
      </c>
      <c r="Z279" s="136"/>
      <c r="AA279" s="111"/>
      <c r="AB279" s="111"/>
      <c r="AC279" s="111"/>
      <c r="AD279" s="112"/>
      <c r="AE279" s="112"/>
    </row>
    <row r="280" s="76" customFormat="1" customHeight="1" spans="1:31">
      <c r="A280" s="111"/>
      <c r="B280" s="111"/>
      <c r="C280" s="111"/>
      <c r="D280" s="128"/>
      <c r="E280" s="128"/>
      <c r="F280" s="111"/>
      <c r="G280" s="152"/>
      <c r="H280" s="153"/>
      <c r="I280" s="141"/>
      <c r="J280" s="161"/>
      <c r="K280" s="111"/>
      <c r="L280" s="83"/>
      <c r="M280" s="159">
        <f>IF(T280="","",COUNTIFS($F$2:F280,F280))</f>
        <v>0</v>
      </c>
      <c r="N280" s="160">
        <f>IF(T280="","",SUMIFS(实收!E:E,实收!S:S,T280))</f>
        <v>0</v>
      </c>
      <c r="O280" s="160">
        <f t="shared" si="20"/>
        <v>0</v>
      </c>
      <c r="P280" s="160" t="str">
        <f>IF(D280="","",SUMIFS(#REF!,#REF!,U280))</f>
        <v/>
      </c>
      <c r="Q280" s="160" t="str">
        <f t="shared" si="21"/>
        <v/>
      </c>
      <c r="R280" s="109" t="str">
        <f>IF($C280="","",_xlfn.XLOOKUP($C280,设置!$M:$M,设置!N:N,""))</f>
        <v/>
      </c>
      <c r="S280" s="109" t="str">
        <f>IF($C280="","",_xlfn.XLOOKUP($C280,设置!$M:$M,设置!O:O,""))</f>
        <v/>
      </c>
      <c r="T280" s="109" t="s">
        <v>1720</v>
      </c>
      <c r="U280" s="109" t="str">
        <f t="shared" si="22"/>
        <v/>
      </c>
      <c r="V280" s="109" t="str">
        <f t="shared" si="23"/>
        <v/>
      </c>
      <c r="W280" s="109" t="str">
        <f>IF(V280="","",_xlfn.XLOOKUP(V280,立项!W:W,立项!N:N))</f>
        <v/>
      </c>
      <c r="X280" s="109" t="str">
        <f>IF(V280="","",_xlfn.XLOOKUP(V280,立项!W:W,立项!P:P))</f>
        <v/>
      </c>
      <c r="Y280" s="109" t="str">
        <f t="shared" si="24"/>
        <v/>
      </c>
      <c r="Z280" s="136"/>
      <c r="AA280" s="111"/>
      <c r="AB280" s="111"/>
      <c r="AC280" s="111"/>
      <c r="AD280" s="112"/>
      <c r="AE280" s="112"/>
    </row>
    <row r="281" s="76" customFormat="1" customHeight="1" spans="1:31">
      <c r="A281" s="111"/>
      <c r="B281" s="111"/>
      <c r="C281" s="111"/>
      <c r="D281" s="128"/>
      <c r="E281" s="128"/>
      <c r="F281" s="111"/>
      <c r="G281" s="152"/>
      <c r="H281" s="153"/>
      <c r="I281" s="141"/>
      <c r="J281" s="161"/>
      <c r="K281" s="111"/>
      <c r="L281" s="83"/>
      <c r="M281" s="159">
        <f>IF(T281="","",COUNTIFS($F$2:F281,F281))</f>
        <v>0</v>
      </c>
      <c r="N281" s="160">
        <f>IF(T281="","",SUMIFS(实收!E:E,实收!S:S,T281))</f>
        <v>0</v>
      </c>
      <c r="O281" s="160">
        <f t="shared" si="20"/>
        <v>0</v>
      </c>
      <c r="P281" s="160" t="str">
        <f>IF(D281="","",SUMIFS(#REF!,#REF!,U281))</f>
        <v/>
      </c>
      <c r="Q281" s="160" t="str">
        <f t="shared" si="21"/>
        <v/>
      </c>
      <c r="R281" s="109" t="str">
        <f>IF($C281="","",_xlfn.XLOOKUP($C281,设置!$M:$M,设置!N:N,""))</f>
        <v/>
      </c>
      <c r="S281" s="109" t="str">
        <f>IF($C281="","",_xlfn.XLOOKUP($C281,设置!$M:$M,设置!O:O,""))</f>
        <v/>
      </c>
      <c r="T281" s="109" t="s">
        <v>1721</v>
      </c>
      <c r="U281" s="109" t="str">
        <f t="shared" si="22"/>
        <v/>
      </c>
      <c r="V281" s="109" t="str">
        <f t="shared" si="23"/>
        <v/>
      </c>
      <c r="W281" s="109" t="str">
        <f>IF(V281="","",_xlfn.XLOOKUP(V281,立项!W:W,立项!N:N))</f>
        <v/>
      </c>
      <c r="X281" s="109" t="str">
        <f>IF(V281="","",_xlfn.XLOOKUP(V281,立项!W:W,立项!P:P))</f>
        <v/>
      </c>
      <c r="Y281" s="109" t="str">
        <f t="shared" si="24"/>
        <v/>
      </c>
      <c r="Z281" s="136"/>
      <c r="AA281" s="111"/>
      <c r="AB281" s="111"/>
      <c r="AC281" s="111"/>
      <c r="AD281" s="112"/>
      <c r="AE281" s="112"/>
    </row>
    <row r="282" s="76" customFormat="1" customHeight="1" spans="1:31">
      <c r="A282" s="111"/>
      <c r="B282" s="111"/>
      <c r="C282" s="111"/>
      <c r="D282" s="128"/>
      <c r="E282" s="128"/>
      <c r="F282" s="111"/>
      <c r="G282" s="111"/>
      <c r="H282" s="154"/>
      <c r="I282" s="141"/>
      <c r="J282" s="161"/>
      <c r="K282" s="111"/>
      <c r="L282" s="83"/>
      <c r="M282" s="159">
        <f>IF(T282="","",COUNTIFS($F$2:F282,F282))</f>
        <v>0</v>
      </c>
      <c r="N282" s="160">
        <f>IF(T282="","",SUMIFS(实收!E:E,实收!S:S,T282))</f>
        <v>0</v>
      </c>
      <c r="O282" s="160">
        <f t="shared" si="20"/>
        <v>0</v>
      </c>
      <c r="P282" s="160" t="str">
        <f>IF(D282="","",SUMIFS(#REF!,#REF!,U282))</f>
        <v/>
      </c>
      <c r="Q282" s="160" t="str">
        <f t="shared" si="21"/>
        <v/>
      </c>
      <c r="R282" s="109" t="str">
        <f>IF($C282="","",_xlfn.XLOOKUP($C282,设置!$M:$M,设置!N:N,""))</f>
        <v/>
      </c>
      <c r="S282" s="109" t="str">
        <f>IF($C282="","",_xlfn.XLOOKUP($C282,设置!$M:$M,设置!O:O,""))</f>
        <v/>
      </c>
      <c r="T282" s="109" t="s">
        <v>1722</v>
      </c>
      <c r="U282" s="109" t="str">
        <f t="shared" si="22"/>
        <v/>
      </c>
      <c r="V282" s="109" t="str">
        <f t="shared" si="23"/>
        <v/>
      </c>
      <c r="W282" s="109" t="str">
        <f>IF(V282="","",_xlfn.XLOOKUP(V282,立项!W:W,立项!N:N))</f>
        <v/>
      </c>
      <c r="X282" s="109" t="str">
        <f>IF(V282="","",_xlfn.XLOOKUP(V282,立项!W:W,立项!P:P))</f>
        <v/>
      </c>
      <c r="Y282" s="109" t="str">
        <f t="shared" si="24"/>
        <v/>
      </c>
      <c r="Z282" s="136"/>
      <c r="AA282" s="111"/>
      <c r="AB282" s="111"/>
      <c r="AC282" s="111"/>
      <c r="AD282" s="112"/>
      <c r="AE282" s="112"/>
    </row>
    <row r="283" s="76" customFormat="1" customHeight="1" spans="1:31">
      <c r="A283" s="111"/>
      <c r="B283" s="111"/>
      <c r="C283" s="111"/>
      <c r="D283" s="128"/>
      <c r="E283" s="128"/>
      <c r="F283" s="111"/>
      <c r="G283" s="152"/>
      <c r="H283" s="153"/>
      <c r="I283" s="141"/>
      <c r="J283" s="161"/>
      <c r="K283" s="111"/>
      <c r="L283" s="83"/>
      <c r="M283" s="159">
        <f>IF(T283="","",COUNTIFS($F$2:F283,F283))</f>
        <v>0</v>
      </c>
      <c r="N283" s="160">
        <f>IF(T283="","",SUMIFS(实收!E:E,实收!S:S,T283))</f>
        <v>0</v>
      </c>
      <c r="O283" s="160">
        <f t="shared" si="20"/>
        <v>0</v>
      </c>
      <c r="P283" s="160" t="str">
        <f>IF(D283="","",SUMIFS(#REF!,#REF!,U283))</f>
        <v/>
      </c>
      <c r="Q283" s="160" t="str">
        <f t="shared" si="21"/>
        <v/>
      </c>
      <c r="R283" s="109" t="str">
        <f>IF($C283="","",_xlfn.XLOOKUP($C283,设置!$M:$M,设置!N:N,""))</f>
        <v/>
      </c>
      <c r="S283" s="109" t="str">
        <f>IF($C283="","",_xlfn.XLOOKUP($C283,设置!$M:$M,设置!O:O,""))</f>
        <v/>
      </c>
      <c r="T283" s="109" t="s">
        <v>1723</v>
      </c>
      <c r="U283" s="109" t="str">
        <f t="shared" si="22"/>
        <v/>
      </c>
      <c r="V283" s="109" t="str">
        <f t="shared" si="23"/>
        <v/>
      </c>
      <c r="W283" s="109" t="str">
        <f>IF(V283="","",_xlfn.XLOOKUP(V283,立项!W:W,立项!N:N))</f>
        <v/>
      </c>
      <c r="X283" s="109" t="str">
        <f>IF(V283="","",_xlfn.XLOOKUP(V283,立项!W:W,立项!P:P))</f>
        <v/>
      </c>
      <c r="Y283" s="109" t="str">
        <f t="shared" si="24"/>
        <v/>
      </c>
      <c r="Z283" s="136"/>
      <c r="AA283" s="111"/>
      <c r="AB283" s="111"/>
      <c r="AC283" s="111"/>
      <c r="AD283" s="112"/>
      <c r="AE283" s="112"/>
    </row>
    <row r="284" s="76" customFormat="1" customHeight="1" spans="1:31">
      <c r="A284" s="111"/>
      <c r="B284" s="111"/>
      <c r="C284" s="111"/>
      <c r="D284" s="128"/>
      <c r="E284" s="128"/>
      <c r="F284" s="111"/>
      <c r="G284" s="152"/>
      <c r="H284" s="153"/>
      <c r="I284" s="141"/>
      <c r="J284" s="161"/>
      <c r="K284" s="111"/>
      <c r="L284" s="83"/>
      <c r="M284" s="159">
        <f>IF(T284="","",COUNTIFS($F$2:F284,F284))</f>
        <v>0</v>
      </c>
      <c r="N284" s="160">
        <f>IF(T284="","",SUMIFS(实收!E:E,实收!S:S,T284))</f>
        <v>0</v>
      </c>
      <c r="O284" s="160">
        <f t="shared" si="20"/>
        <v>0</v>
      </c>
      <c r="P284" s="160" t="str">
        <f>IF(D284="","",SUMIFS(#REF!,#REF!,U284))</f>
        <v/>
      </c>
      <c r="Q284" s="160" t="str">
        <f t="shared" si="21"/>
        <v/>
      </c>
      <c r="R284" s="109" t="str">
        <f>IF($C284="","",_xlfn.XLOOKUP($C284,设置!$M:$M,设置!N:N,""))</f>
        <v/>
      </c>
      <c r="S284" s="109" t="str">
        <f>IF($C284="","",_xlfn.XLOOKUP($C284,设置!$M:$M,设置!O:O,""))</f>
        <v/>
      </c>
      <c r="T284" s="109" t="s">
        <v>1724</v>
      </c>
      <c r="U284" s="109" t="str">
        <f t="shared" si="22"/>
        <v/>
      </c>
      <c r="V284" s="109" t="str">
        <f t="shared" si="23"/>
        <v/>
      </c>
      <c r="W284" s="109" t="str">
        <f>IF(V284="","",_xlfn.XLOOKUP(V284,立项!W:W,立项!N:N))</f>
        <v/>
      </c>
      <c r="X284" s="109" t="str">
        <f>IF(V284="","",_xlfn.XLOOKUP(V284,立项!W:W,立项!P:P))</f>
        <v/>
      </c>
      <c r="Y284" s="109" t="str">
        <f t="shared" si="24"/>
        <v/>
      </c>
      <c r="Z284" s="136"/>
      <c r="AA284" s="111"/>
      <c r="AB284" s="111"/>
      <c r="AC284" s="111"/>
      <c r="AD284" s="112"/>
      <c r="AE284" s="112"/>
    </row>
    <row r="285" s="76" customFormat="1" customHeight="1" spans="1:31">
      <c r="A285" s="111"/>
      <c r="B285" s="111"/>
      <c r="C285" s="111"/>
      <c r="D285" s="128"/>
      <c r="E285" s="128"/>
      <c r="F285" s="111"/>
      <c r="G285" s="152"/>
      <c r="H285" s="153"/>
      <c r="I285" s="141"/>
      <c r="J285" s="161"/>
      <c r="K285" s="111"/>
      <c r="L285" s="83"/>
      <c r="M285" s="159">
        <f>IF(T285="","",COUNTIFS($F$2:F285,F285))</f>
        <v>0</v>
      </c>
      <c r="N285" s="160">
        <f>IF(T285="","",SUMIFS(实收!E:E,实收!S:S,T285))</f>
        <v>0</v>
      </c>
      <c r="O285" s="160">
        <f t="shared" si="20"/>
        <v>0</v>
      </c>
      <c r="P285" s="160" t="str">
        <f>IF(D285="","",SUMIFS(#REF!,#REF!,U285))</f>
        <v/>
      </c>
      <c r="Q285" s="160" t="str">
        <f t="shared" si="21"/>
        <v/>
      </c>
      <c r="R285" s="109" t="str">
        <f>IF($C285="","",_xlfn.XLOOKUP($C285,设置!$M:$M,设置!N:N,""))</f>
        <v/>
      </c>
      <c r="S285" s="109" t="str">
        <f>IF($C285="","",_xlfn.XLOOKUP($C285,设置!$M:$M,设置!O:O,""))</f>
        <v/>
      </c>
      <c r="T285" s="109" t="s">
        <v>1725</v>
      </c>
      <c r="U285" s="109" t="str">
        <f t="shared" si="22"/>
        <v/>
      </c>
      <c r="V285" s="109" t="str">
        <f t="shared" si="23"/>
        <v/>
      </c>
      <c r="W285" s="109" t="str">
        <f>IF(V285="","",_xlfn.XLOOKUP(V285,立项!W:W,立项!N:N))</f>
        <v/>
      </c>
      <c r="X285" s="109" t="str">
        <f>IF(V285="","",_xlfn.XLOOKUP(V285,立项!W:W,立项!P:P))</f>
        <v/>
      </c>
      <c r="Y285" s="109" t="str">
        <f t="shared" si="24"/>
        <v/>
      </c>
      <c r="Z285" s="136"/>
      <c r="AA285" s="111"/>
      <c r="AB285" s="111"/>
      <c r="AC285" s="111"/>
      <c r="AD285" s="112"/>
      <c r="AE285" s="112"/>
    </row>
    <row r="286" s="76" customFormat="1" customHeight="1" spans="1:31">
      <c r="A286" s="111"/>
      <c r="B286" s="111"/>
      <c r="C286" s="111"/>
      <c r="D286" s="128"/>
      <c r="E286" s="128"/>
      <c r="F286" s="111"/>
      <c r="G286" s="155"/>
      <c r="H286" s="153"/>
      <c r="I286" s="141"/>
      <c r="J286" s="161"/>
      <c r="K286" s="111"/>
      <c r="L286" s="83"/>
      <c r="M286" s="159">
        <f>IF(T286="","",COUNTIFS($F$2:F286,F286))</f>
        <v>0</v>
      </c>
      <c r="N286" s="160">
        <f>IF(T286="","",SUMIFS(实收!E:E,实收!S:S,T286))</f>
        <v>0</v>
      </c>
      <c r="O286" s="160">
        <f t="shared" si="20"/>
        <v>0</v>
      </c>
      <c r="P286" s="160" t="str">
        <f>IF(D286="","",SUMIFS(#REF!,#REF!,U286))</f>
        <v/>
      </c>
      <c r="Q286" s="160" t="str">
        <f t="shared" si="21"/>
        <v/>
      </c>
      <c r="R286" s="109" t="str">
        <f>IF($C286="","",_xlfn.XLOOKUP($C286,设置!$M:$M,设置!N:N,""))</f>
        <v/>
      </c>
      <c r="S286" s="109" t="str">
        <f>IF($C286="","",_xlfn.XLOOKUP($C286,设置!$M:$M,设置!O:O,""))</f>
        <v/>
      </c>
      <c r="T286" s="109" t="s">
        <v>1726</v>
      </c>
      <c r="U286" s="109" t="str">
        <f t="shared" si="22"/>
        <v/>
      </c>
      <c r="V286" s="109" t="str">
        <f t="shared" si="23"/>
        <v/>
      </c>
      <c r="W286" s="109" t="str">
        <f>IF(V286="","",_xlfn.XLOOKUP(V286,立项!W:W,立项!N:N))</f>
        <v/>
      </c>
      <c r="X286" s="109" t="str">
        <f>IF(V286="","",_xlfn.XLOOKUP(V286,立项!W:W,立项!P:P))</f>
        <v/>
      </c>
      <c r="Y286" s="109" t="str">
        <f t="shared" si="24"/>
        <v/>
      </c>
      <c r="Z286" s="136"/>
      <c r="AA286" s="111"/>
      <c r="AB286" s="111"/>
      <c r="AC286" s="111"/>
      <c r="AD286" s="112"/>
      <c r="AE286" s="112"/>
    </row>
    <row r="287" s="76" customFormat="1" customHeight="1" spans="1:31">
      <c r="A287" s="111"/>
      <c r="B287" s="111"/>
      <c r="C287" s="111"/>
      <c r="D287" s="128"/>
      <c r="E287" s="128"/>
      <c r="F287" s="111"/>
      <c r="G287" s="155"/>
      <c r="H287" s="153"/>
      <c r="I287" s="141"/>
      <c r="J287" s="161"/>
      <c r="K287" s="111"/>
      <c r="L287" s="83"/>
      <c r="M287" s="159">
        <f>IF(T287="","",COUNTIFS($F$2:F287,F287))</f>
        <v>0</v>
      </c>
      <c r="N287" s="160">
        <f>IF(T287="","",SUMIFS(实收!E:E,实收!S:S,T287))</f>
        <v>0</v>
      </c>
      <c r="O287" s="160">
        <f t="shared" si="20"/>
        <v>0</v>
      </c>
      <c r="P287" s="160" t="str">
        <f>IF(D287="","",SUMIFS(#REF!,#REF!,U287))</f>
        <v/>
      </c>
      <c r="Q287" s="160" t="str">
        <f t="shared" si="21"/>
        <v/>
      </c>
      <c r="R287" s="109" t="str">
        <f>IF($C287="","",_xlfn.XLOOKUP($C287,设置!$M:$M,设置!N:N,""))</f>
        <v/>
      </c>
      <c r="S287" s="109" t="str">
        <f>IF($C287="","",_xlfn.XLOOKUP($C287,设置!$M:$M,设置!O:O,""))</f>
        <v/>
      </c>
      <c r="T287" s="109" t="s">
        <v>1727</v>
      </c>
      <c r="U287" s="109" t="str">
        <f t="shared" si="22"/>
        <v/>
      </c>
      <c r="V287" s="109" t="str">
        <f t="shared" si="23"/>
        <v/>
      </c>
      <c r="W287" s="109" t="str">
        <f>IF(V287="","",_xlfn.XLOOKUP(V287,立项!W:W,立项!N:N))</f>
        <v/>
      </c>
      <c r="X287" s="109" t="str">
        <f>IF(V287="","",_xlfn.XLOOKUP(V287,立项!W:W,立项!P:P))</f>
        <v/>
      </c>
      <c r="Y287" s="109" t="str">
        <f t="shared" si="24"/>
        <v/>
      </c>
      <c r="Z287" s="136"/>
      <c r="AA287" s="111"/>
      <c r="AB287" s="111"/>
      <c r="AC287" s="111"/>
      <c r="AD287" s="112"/>
      <c r="AE287" s="112"/>
    </row>
    <row r="288" s="76" customFormat="1" customHeight="1" spans="1:31">
      <c r="A288" s="111"/>
      <c r="B288" s="111"/>
      <c r="C288" s="111"/>
      <c r="D288" s="128"/>
      <c r="E288" s="128"/>
      <c r="F288" s="111"/>
      <c r="G288" s="152"/>
      <c r="H288" s="153"/>
      <c r="I288" s="141"/>
      <c r="J288" s="161"/>
      <c r="K288" s="111"/>
      <c r="L288" s="83"/>
      <c r="M288" s="159">
        <f>IF(T288="","",COUNTIFS($F$2:F288,F288))</f>
        <v>0</v>
      </c>
      <c r="N288" s="160">
        <f>IF(T288="","",SUMIFS(实收!E:E,实收!S:S,T288))</f>
        <v>0</v>
      </c>
      <c r="O288" s="160">
        <f t="shared" si="20"/>
        <v>0</v>
      </c>
      <c r="P288" s="160" t="str">
        <f>IF(D288="","",SUMIFS(#REF!,#REF!,U288))</f>
        <v/>
      </c>
      <c r="Q288" s="160" t="str">
        <f t="shared" si="21"/>
        <v/>
      </c>
      <c r="R288" s="109" t="str">
        <f>IF($C288="","",_xlfn.XLOOKUP($C288,设置!$M:$M,设置!N:N,""))</f>
        <v/>
      </c>
      <c r="S288" s="109" t="str">
        <f>IF($C288="","",_xlfn.XLOOKUP($C288,设置!$M:$M,设置!O:O,""))</f>
        <v/>
      </c>
      <c r="T288" s="109" t="s">
        <v>1728</v>
      </c>
      <c r="U288" s="109" t="str">
        <f t="shared" si="22"/>
        <v/>
      </c>
      <c r="V288" s="109" t="str">
        <f t="shared" si="23"/>
        <v/>
      </c>
      <c r="W288" s="109" t="str">
        <f>IF(V288="","",_xlfn.XLOOKUP(V288,立项!W:W,立项!N:N))</f>
        <v/>
      </c>
      <c r="X288" s="109" t="str">
        <f>IF(V288="","",_xlfn.XLOOKUP(V288,立项!W:W,立项!P:P))</f>
        <v/>
      </c>
      <c r="Y288" s="109" t="str">
        <f t="shared" si="24"/>
        <v/>
      </c>
      <c r="Z288" s="136"/>
      <c r="AA288" s="111"/>
      <c r="AB288" s="111"/>
      <c r="AC288" s="111"/>
      <c r="AD288" s="112"/>
      <c r="AE288" s="112"/>
    </row>
    <row r="289" s="76" customFormat="1" customHeight="1" spans="1:31">
      <c r="A289" s="111"/>
      <c r="B289" s="111"/>
      <c r="C289" s="111"/>
      <c r="D289" s="128"/>
      <c r="E289" s="128"/>
      <c r="F289" s="111"/>
      <c r="G289" s="152"/>
      <c r="H289" s="153"/>
      <c r="I289" s="141"/>
      <c r="J289" s="161"/>
      <c r="K289" s="111"/>
      <c r="L289" s="83"/>
      <c r="M289" s="159">
        <f>IF(T289="","",COUNTIFS($F$2:F289,F289))</f>
        <v>0</v>
      </c>
      <c r="N289" s="160">
        <f>IF(T289="","",SUMIFS(实收!E:E,实收!S:S,T289))</f>
        <v>0</v>
      </c>
      <c r="O289" s="160">
        <f t="shared" si="20"/>
        <v>0</v>
      </c>
      <c r="P289" s="160" t="str">
        <f>IF(D289="","",SUMIFS(#REF!,#REF!,U289))</f>
        <v/>
      </c>
      <c r="Q289" s="160" t="str">
        <f t="shared" si="21"/>
        <v/>
      </c>
      <c r="R289" s="109" t="str">
        <f>IF($C289="","",_xlfn.XLOOKUP($C289,设置!$M:$M,设置!N:N,""))</f>
        <v/>
      </c>
      <c r="S289" s="109" t="str">
        <f>IF($C289="","",_xlfn.XLOOKUP($C289,设置!$M:$M,设置!O:O,""))</f>
        <v/>
      </c>
      <c r="T289" s="109" t="s">
        <v>1729</v>
      </c>
      <c r="U289" s="109" t="str">
        <f t="shared" si="22"/>
        <v/>
      </c>
      <c r="V289" s="109" t="str">
        <f t="shared" si="23"/>
        <v/>
      </c>
      <c r="W289" s="109" t="str">
        <f>IF(V289="","",_xlfn.XLOOKUP(V289,立项!W:W,立项!N:N))</f>
        <v/>
      </c>
      <c r="X289" s="109" t="str">
        <f>IF(V289="","",_xlfn.XLOOKUP(V289,立项!W:W,立项!P:P))</f>
        <v/>
      </c>
      <c r="Y289" s="109" t="str">
        <f t="shared" si="24"/>
        <v/>
      </c>
      <c r="Z289" s="136"/>
      <c r="AA289" s="111"/>
      <c r="AB289" s="111"/>
      <c r="AC289" s="111"/>
      <c r="AD289" s="112"/>
      <c r="AE289" s="112"/>
    </row>
    <row r="290" s="76" customFormat="1" customHeight="1" spans="1:31">
      <c r="A290" s="111"/>
      <c r="B290" s="111"/>
      <c r="C290" s="111"/>
      <c r="D290" s="128"/>
      <c r="E290" s="128"/>
      <c r="F290" s="111"/>
      <c r="G290" s="152"/>
      <c r="H290" s="153"/>
      <c r="I290" s="141"/>
      <c r="J290" s="161"/>
      <c r="K290" s="111"/>
      <c r="L290" s="83"/>
      <c r="M290" s="159">
        <f>IF(T290="","",COUNTIFS($F$2:F290,F290))</f>
        <v>0</v>
      </c>
      <c r="N290" s="160">
        <f>IF(T290="","",SUMIFS(实收!E:E,实收!S:S,T290))</f>
        <v>0</v>
      </c>
      <c r="O290" s="160">
        <f t="shared" si="20"/>
        <v>0</v>
      </c>
      <c r="P290" s="160" t="str">
        <f>IF(D290="","",SUMIFS(#REF!,#REF!,U290))</f>
        <v/>
      </c>
      <c r="Q290" s="160" t="str">
        <f t="shared" si="21"/>
        <v/>
      </c>
      <c r="R290" s="109" t="str">
        <f>IF($C290="","",_xlfn.XLOOKUP($C290,设置!$M:$M,设置!N:N,""))</f>
        <v/>
      </c>
      <c r="S290" s="109" t="str">
        <f>IF($C290="","",_xlfn.XLOOKUP($C290,设置!$M:$M,设置!O:O,""))</f>
        <v/>
      </c>
      <c r="T290" s="109" t="s">
        <v>1730</v>
      </c>
      <c r="U290" s="109" t="str">
        <f t="shared" si="22"/>
        <v/>
      </c>
      <c r="V290" s="109" t="str">
        <f t="shared" si="23"/>
        <v/>
      </c>
      <c r="W290" s="109" t="str">
        <f>IF(V290="","",_xlfn.XLOOKUP(V290,立项!W:W,立项!N:N))</f>
        <v/>
      </c>
      <c r="X290" s="109" t="str">
        <f>IF(V290="","",_xlfn.XLOOKUP(V290,立项!W:W,立项!P:P))</f>
        <v/>
      </c>
      <c r="Y290" s="109" t="str">
        <f t="shared" si="24"/>
        <v/>
      </c>
      <c r="Z290" s="136"/>
      <c r="AA290" s="111"/>
      <c r="AB290" s="111"/>
      <c r="AC290" s="111"/>
      <c r="AD290" s="112"/>
      <c r="AE290" s="112"/>
    </row>
    <row r="291" s="76" customFormat="1" customHeight="1" spans="1:31">
      <c r="A291" s="111"/>
      <c r="B291" s="111"/>
      <c r="C291" s="111"/>
      <c r="D291" s="128"/>
      <c r="E291" s="128"/>
      <c r="F291" s="111"/>
      <c r="G291" s="152"/>
      <c r="H291" s="153"/>
      <c r="I291" s="141"/>
      <c r="J291" s="161"/>
      <c r="K291" s="111"/>
      <c r="L291" s="83"/>
      <c r="M291" s="159">
        <f>IF(T291="","",COUNTIFS($F$2:F291,F291))</f>
        <v>0</v>
      </c>
      <c r="N291" s="160">
        <f>IF(T291="","",SUMIFS(实收!E:E,实收!S:S,T291))</f>
        <v>0</v>
      </c>
      <c r="O291" s="160">
        <f t="shared" si="20"/>
        <v>0</v>
      </c>
      <c r="P291" s="160" t="str">
        <f>IF(D291="","",SUMIFS(#REF!,#REF!,U291))</f>
        <v/>
      </c>
      <c r="Q291" s="160" t="str">
        <f t="shared" si="21"/>
        <v/>
      </c>
      <c r="R291" s="109" t="str">
        <f>IF($C291="","",_xlfn.XLOOKUP($C291,设置!$M:$M,设置!N:N,""))</f>
        <v/>
      </c>
      <c r="S291" s="109" t="str">
        <f>IF($C291="","",_xlfn.XLOOKUP($C291,设置!$M:$M,设置!O:O,""))</f>
        <v/>
      </c>
      <c r="T291" s="109" t="s">
        <v>1731</v>
      </c>
      <c r="U291" s="109" t="str">
        <f t="shared" si="22"/>
        <v/>
      </c>
      <c r="V291" s="109" t="str">
        <f t="shared" si="23"/>
        <v/>
      </c>
      <c r="W291" s="109" t="str">
        <f>IF(V291="","",_xlfn.XLOOKUP(V291,立项!W:W,立项!N:N))</f>
        <v/>
      </c>
      <c r="X291" s="109" t="str">
        <f>IF(V291="","",_xlfn.XLOOKUP(V291,立项!W:W,立项!P:P))</f>
        <v/>
      </c>
      <c r="Y291" s="109" t="str">
        <f t="shared" si="24"/>
        <v/>
      </c>
      <c r="Z291" s="136"/>
      <c r="AA291" s="111"/>
      <c r="AB291" s="111"/>
      <c r="AC291" s="111"/>
      <c r="AD291" s="112"/>
      <c r="AE291" s="112"/>
    </row>
    <row r="292" s="76" customFormat="1" customHeight="1" spans="1:31">
      <c r="A292" s="111"/>
      <c r="B292" s="111"/>
      <c r="C292" s="111"/>
      <c r="D292" s="128"/>
      <c r="E292" s="128"/>
      <c r="F292" s="111"/>
      <c r="G292" s="152"/>
      <c r="H292" s="153"/>
      <c r="I292" s="141"/>
      <c r="J292" s="161"/>
      <c r="K292" s="111"/>
      <c r="L292" s="83"/>
      <c r="M292" s="159">
        <f>IF(T292="","",COUNTIFS($F$2:F292,F292))</f>
        <v>0</v>
      </c>
      <c r="N292" s="160">
        <f>IF(T292="","",SUMIFS(实收!E:E,实收!S:S,T292))</f>
        <v>0</v>
      </c>
      <c r="O292" s="160">
        <f t="shared" si="20"/>
        <v>0</v>
      </c>
      <c r="P292" s="160" t="str">
        <f>IF(D292="","",SUMIFS(#REF!,#REF!,U292))</f>
        <v/>
      </c>
      <c r="Q292" s="160" t="str">
        <f t="shared" si="21"/>
        <v/>
      </c>
      <c r="R292" s="109" t="str">
        <f>IF($C292="","",_xlfn.XLOOKUP($C292,设置!$M:$M,设置!N:N,""))</f>
        <v/>
      </c>
      <c r="S292" s="109" t="str">
        <f>IF($C292="","",_xlfn.XLOOKUP($C292,设置!$M:$M,设置!O:O,""))</f>
        <v/>
      </c>
      <c r="T292" s="109" t="s">
        <v>1732</v>
      </c>
      <c r="U292" s="109" t="str">
        <f t="shared" si="22"/>
        <v/>
      </c>
      <c r="V292" s="109" t="str">
        <f t="shared" si="23"/>
        <v/>
      </c>
      <c r="W292" s="109" t="str">
        <f>IF(V292="","",_xlfn.XLOOKUP(V292,立项!W:W,立项!N:N))</f>
        <v/>
      </c>
      <c r="X292" s="109" t="str">
        <f>IF(V292="","",_xlfn.XLOOKUP(V292,立项!W:W,立项!P:P))</f>
        <v/>
      </c>
      <c r="Y292" s="109" t="str">
        <f t="shared" si="24"/>
        <v/>
      </c>
      <c r="Z292" s="136"/>
      <c r="AA292" s="111"/>
      <c r="AB292" s="111"/>
      <c r="AC292" s="111"/>
      <c r="AD292" s="112"/>
      <c r="AE292" s="112"/>
    </row>
    <row r="293" s="76" customFormat="1" customHeight="1" spans="1:31">
      <c r="A293" s="111"/>
      <c r="B293" s="111"/>
      <c r="C293" s="111"/>
      <c r="D293" s="128"/>
      <c r="E293" s="128"/>
      <c r="F293" s="111"/>
      <c r="G293" s="152"/>
      <c r="H293" s="153"/>
      <c r="I293" s="141"/>
      <c r="J293" s="161"/>
      <c r="K293" s="111"/>
      <c r="L293" s="83"/>
      <c r="M293" s="159">
        <f>IF(T293="","",COUNTIFS($F$2:F293,F293))</f>
        <v>0</v>
      </c>
      <c r="N293" s="160">
        <f>IF(T293="","",SUMIFS(实收!E:E,实收!S:S,T293))</f>
        <v>0</v>
      </c>
      <c r="O293" s="160">
        <f t="shared" si="20"/>
        <v>0</v>
      </c>
      <c r="P293" s="160" t="str">
        <f>IF(D293="","",SUMIFS(#REF!,#REF!,U293))</f>
        <v/>
      </c>
      <c r="Q293" s="160" t="str">
        <f t="shared" si="21"/>
        <v/>
      </c>
      <c r="R293" s="109" t="str">
        <f>IF($C293="","",_xlfn.XLOOKUP($C293,设置!$M:$M,设置!N:N,""))</f>
        <v/>
      </c>
      <c r="S293" s="109" t="str">
        <f>IF($C293="","",_xlfn.XLOOKUP($C293,设置!$M:$M,设置!O:O,""))</f>
        <v/>
      </c>
      <c r="T293" s="109" t="s">
        <v>1733</v>
      </c>
      <c r="U293" s="109" t="str">
        <f t="shared" si="22"/>
        <v/>
      </c>
      <c r="V293" s="109" t="str">
        <f t="shared" si="23"/>
        <v/>
      </c>
      <c r="W293" s="109" t="str">
        <f>IF(V293="","",_xlfn.XLOOKUP(V293,立项!W:W,立项!N:N))</f>
        <v/>
      </c>
      <c r="X293" s="109" t="str">
        <f>IF(V293="","",_xlfn.XLOOKUP(V293,立项!W:W,立项!P:P))</f>
        <v/>
      </c>
      <c r="Y293" s="109" t="str">
        <f t="shared" si="24"/>
        <v/>
      </c>
      <c r="Z293" s="136"/>
      <c r="AA293" s="111"/>
      <c r="AB293" s="111"/>
      <c r="AC293" s="111"/>
      <c r="AD293" s="112"/>
      <c r="AE293" s="112"/>
    </row>
    <row r="294" s="76" customFormat="1" customHeight="1" spans="1:31">
      <c r="A294" s="111"/>
      <c r="B294" s="111"/>
      <c r="C294" s="111"/>
      <c r="D294" s="128"/>
      <c r="E294" s="128"/>
      <c r="F294" s="111"/>
      <c r="G294" s="152"/>
      <c r="H294" s="153"/>
      <c r="I294" s="141"/>
      <c r="J294" s="161"/>
      <c r="K294" s="111"/>
      <c r="L294" s="83"/>
      <c r="M294" s="159">
        <f>IF(T294="","",COUNTIFS($F$2:F294,F294))</f>
        <v>0</v>
      </c>
      <c r="N294" s="160">
        <f>IF(T294="","",SUMIFS(实收!E:E,实收!S:S,T294))</f>
        <v>0</v>
      </c>
      <c r="O294" s="160">
        <f t="shared" si="20"/>
        <v>0</v>
      </c>
      <c r="P294" s="160" t="str">
        <f>IF(D294="","",SUMIFS(#REF!,#REF!,U294))</f>
        <v/>
      </c>
      <c r="Q294" s="160" t="str">
        <f t="shared" si="21"/>
        <v/>
      </c>
      <c r="R294" s="109" t="str">
        <f>IF($C294="","",_xlfn.XLOOKUP($C294,设置!$M:$M,设置!N:N,""))</f>
        <v/>
      </c>
      <c r="S294" s="109" t="str">
        <f>IF($C294="","",_xlfn.XLOOKUP($C294,设置!$M:$M,设置!O:O,""))</f>
        <v/>
      </c>
      <c r="T294" s="109" t="s">
        <v>1734</v>
      </c>
      <c r="U294" s="109" t="str">
        <f t="shared" si="22"/>
        <v/>
      </c>
      <c r="V294" s="109" t="str">
        <f t="shared" si="23"/>
        <v/>
      </c>
      <c r="W294" s="109" t="str">
        <f>IF(V294="","",_xlfn.XLOOKUP(V294,立项!W:W,立项!N:N))</f>
        <v/>
      </c>
      <c r="X294" s="109" t="str">
        <f>IF(V294="","",_xlfn.XLOOKUP(V294,立项!W:W,立项!P:P))</f>
        <v/>
      </c>
      <c r="Y294" s="109" t="str">
        <f t="shared" si="24"/>
        <v/>
      </c>
      <c r="Z294" s="136"/>
      <c r="AA294" s="111"/>
      <c r="AB294" s="111"/>
      <c r="AC294" s="111"/>
      <c r="AD294" s="112"/>
      <c r="AE294" s="112"/>
    </row>
    <row r="295" s="76" customFormat="1" customHeight="1" spans="1:31">
      <c r="A295" s="111"/>
      <c r="B295" s="111"/>
      <c r="C295" s="111"/>
      <c r="D295" s="128"/>
      <c r="E295" s="128"/>
      <c r="F295" s="111"/>
      <c r="G295" s="152"/>
      <c r="H295" s="153"/>
      <c r="I295" s="141"/>
      <c r="J295" s="161"/>
      <c r="K295" s="111"/>
      <c r="L295" s="83"/>
      <c r="M295" s="159">
        <f>IF(T295="","",COUNTIFS($F$2:F295,F295))</f>
        <v>0</v>
      </c>
      <c r="N295" s="160">
        <f>IF(T295="","",SUMIFS(实收!E:E,实收!S:S,T295))</f>
        <v>0</v>
      </c>
      <c r="O295" s="160">
        <f t="shared" si="20"/>
        <v>0</v>
      </c>
      <c r="P295" s="160" t="str">
        <f>IF(D295="","",SUMIFS(#REF!,#REF!,U295))</f>
        <v/>
      </c>
      <c r="Q295" s="160" t="str">
        <f t="shared" si="21"/>
        <v/>
      </c>
      <c r="R295" s="109" t="str">
        <f>IF($C295="","",_xlfn.XLOOKUP($C295,设置!$M:$M,设置!N:N,""))</f>
        <v/>
      </c>
      <c r="S295" s="109" t="str">
        <f>IF($C295="","",_xlfn.XLOOKUP($C295,设置!$M:$M,设置!O:O,""))</f>
        <v/>
      </c>
      <c r="T295" s="109" t="s">
        <v>1735</v>
      </c>
      <c r="U295" s="109" t="str">
        <f t="shared" si="22"/>
        <v/>
      </c>
      <c r="V295" s="109" t="str">
        <f t="shared" si="23"/>
        <v/>
      </c>
      <c r="W295" s="109" t="str">
        <f>IF(V295="","",_xlfn.XLOOKUP(V295,立项!W:W,立项!N:N))</f>
        <v/>
      </c>
      <c r="X295" s="109" t="str">
        <f>IF(V295="","",_xlfn.XLOOKUP(V295,立项!W:W,立项!P:P))</f>
        <v/>
      </c>
      <c r="Y295" s="109" t="str">
        <f t="shared" si="24"/>
        <v/>
      </c>
      <c r="Z295" s="136"/>
      <c r="AA295" s="111"/>
      <c r="AB295" s="111"/>
      <c r="AC295" s="111"/>
      <c r="AD295" s="112"/>
      <c r="AE295" s="112"/>
    </row>
    <row r="296" s="76" customFormat="1" customHeight="1" spans="1:31">
      <c r="A296" s="111"/>
      <c r="B296" s="111"/>
      <c r="C296" s="111"/>
      <c r="D296" s="128"/>
      <c r="E296" s="128"/>
      <c r="F296" s="111"/>
      <c r="G296" s="152"/>
      <c r="H296" s="153"/>
      <c r="I296" s="141"/>
      <c r="J296" s="161"/>
      <c r="K296" s="111"/>
      <c r="L296" s="83"/>
      <c r="M296" s="159">
        <f>IF(T296="","",COUNTIFS($F$2:F296,F296))</f>
        <v>0</v>
      </c>
      <c r="N296" s="160">
        <f>IF(T296="","",SUMIFS(实收!E:E,实收!S:S,T296))</f>
        <v>0</v>
      </c>
      <c r="O296" s="160">
        <f t="shared" si="20"/>
        <v>0</v>
      </c>
      <c r="P296" s="160" t="str">
        <f>IF(D296="","",SUMIFS(#REF!,#REF!,U296))</f>
        <v/>
      </c>
      <c r="Q296" s="160" t="str">
        <f t="shared" si="21"/>
        <v/>
      </c>
      <c r="R296" s="109" t="str">
        <f>IF($C296="","",_xlfn.XLOOKUP($C296,设置!$M:$M,设置!N:N,""))</f>
        <v/>
      </c>
      <c r="S296" s="109" t="str">
        <f>IF($C296="","",_xlfn.XLOOKUP($C296,设置!$M:$M,设置!O:O,""))</f>
        <v/>
      </c>
      <c r="T296" s="109" t="s">
        <v>1736</v>
      </c>
      <c r="U296" s="109" t="str">
        <f t="shared" si="22"/>
        <v/>
      </c>
      <c r="V296" s="109" t="str">
        <f t="shared" si="23"/>
        <v/>
      </c>
      <c r="W296" s="109" t="str">
        <f>IF(V296="","",_xlfn.XLOOKUP(V296,立项!W:W,立项!N:N))</f>
        <v/>
      </c>
      <c r="X296" s="109" t="str">
        <f>IF(V296="","",_xlfn.XLOOKUP(V296,立项!W:W,立项!P:P))</f>
        <v/>
      </c>
      <c r="Y296" s="109" t="str">
        <f t="shared" si="24"/>
        <v/>
      </c>
      <c r="Z296" s="136"/>
      <c r="AA296" s="111"/>
      <c r="AB296" s="111"/>
      <c r="AC296" s="111"/>
      <c r="AD296" s="112"/>
      <c r="AE296" s="112"/>
    </row>
    <row r="297" s="76" customFormat="1" customHeight="1" spans="1:31">
      <c r="A297" s="111"/>
      <c r="B297" s="111"/>
      <c r="C297" s="111"/>
      <c r="D297" s="128"/>
      <c r="E297" s="128"/>
      <c r="F297" s="111"/>
      <c r="G297" s="152"/>
      <c r="H297" s="153"/>
      <c r="I297" s="141"/>
      <c r="J297" s="161"/>
      <c r="K297" s="111"/>
      <c r="L297" s="83"/>
      <c r="M297" s="159">
        <f>IF(T297="","",COUNTIFS($F$2:F297,F297))</f>
        <v>0</v>
      </c>
      <c r="N297" s="160">
        <f>IF(T297="","",SUMIFS(实收!E:E,实收!S:S,T297))</f>
        <v>0</v>
      </c>
      <c r="O297" s="160">
        <f t="shared" si="20"/>
        <v>0</v>
      </c>
      <c r="P297" s="160" t="str">
        <f>IF(D297="","",SUMIFS(#REF!,#REF!,U297))</f>
        <v/>
      </c>
      <c r="Q297" s="160" t="str">
        <f t="shared" si="21"/>
        <v/>
      </c>
      <c r="R297" s="109" t="str">
        <f>IF($C297="","",_xlfn.XLOOKUP($C297,设置!$M:$M,设置!N:N,""))</f>
        <v/>
      </c>
      <c r="S297" s="109" t="str">
        <f>IF($C297="","",_xlfn.XLOOKUP($C297,设置!$M:$M,设置!O:O,""))</f>
        <v/>
      </c>
      <c r="T297" s="109" t="s">
        <v>1737</v>
      </c>
      <c r="U297" s="109" t="str">
        <f t="shared" si="22"/>
        <v/>
      </c>
      <c r="V297" s="109" t="str">
        <f t="shared" si="23"/>
        <v/>
      </c>
      <c r="W297" s="109" t="str">
        <f>IF(V297="","",_xlfn.XLOOKUP(V297,立项!W:W,立项!N:N))</f>
        <v/>
      </c>
      <c r="X297" s="109" t="str">
        <f>IF(V297="","",_xlfn.XLOOKUP(V297,立项!W:W,立项!P:P))</f>
        <v/>
      </c>
      <c r="Y297" s="109" t="str">
        <f t="shared" si="24"/>
        <v/>
      </c>
      <c r="Z297" s="136"/>
      <c r="AA297" s="111"/>
      <c r="AB297" s="111"/>
      <c r="AC297" s="111"/>
      <c r="AD297" s="112"/>
      <c r="AE297" s="112"/>
    </row>
    <row r="298" s="76" customFormat="1" customHeight="1" spans="1:31">
      <c r="A298" s="111"/>
      <c r="B298" s="111"/>
      <c r="C298" s="111"/>
      <c r="D298" s="128"/>
      <c r="E298" s="128"/>
      <c r="F298" s="111"/>
      <c r="G298" s="152"/>
      <c r="H298" s="153"/>
      <c r="I298" s="141"/>
      <c r="J298" s="161"/>
      <c r="K298" s="111"/>
      <c r="L298" s="165"/>
      <c r="M298" s="159">
        <f>IF(T298="","",COUNTIFS($F$2:F298,F298))</f>
        <v>0</v>
      </c>
      <c r="N298" s="160">
        <f>IF(T298="","",SUMIFS(实收!E:E,实收!S:S,T298))</f>
        <v>0</v>
      </c>
      <c r="O298" s="160">
        <f t="shared" si="20"/>
        <v>0</v>
      </c>
      <c r="P298" s="160" t="str">
        <f>IF(D298="","",SUMIFS(#REF!,#REF!,U298))</f>
        <v/>
      </c>
      <c r="Q298" s="160" t="str">
        <f t="shared" si="21"/>
        <v/>
      </c>
      <c r="R298" s="109" t="str">
        <f>IF($C298="","",_xlfn.XLOOKUP($C298,设置!$M:$M,设置!N:N,""))</f>
        <v/>
      </c>
      <c r="S298" s="109" t="str">
        <f>IF($C298="","",_xlfn.XLOOKUP($C298,设置!$M:$M,设置!O:O,""))</f>
        <v/>
      </c>
      <c r="T298" s="109" t="s">
        <v>1738</v>
      </c>
      <c r="U298" s="109" t="str">
        <f t="shared" si="22"/>
        <v/>
      </c>
      <c r="V298" s="109" t="str">
        <f t="shared" si="23"/>
        <v/>
      </c>
      <c r="W298" s="109" t="str">
        <f>IF(V298="","",_xlfn.XLOOKUP(V298,立项!W:W,立项!N:N))</f>
        <v/>
      </c>
      <c r="X298" s="109" t="str">
        <f>IF(V298="","",_xlfn.XLOOKUP(V298,立项!W:W,立项!P:P))</f>
        <v/>
      </c>
      <c r="Y298" s="109" t="str">
        <f t="shared" si="24"/>
        <v/>
      </c>
      <c r="Z298" s="136"/>
      <c r="AA298" s="111"/>
      <c r="AB298" s="111"/>
      <c r="AC298" s="111"/>
      <c r="AD298" s="112"/>
      <c r="AE298" s="112"/>
    </row>
    <row r="299" s="76" customFormat="1" customHeight="1" spans="1:31">
      <c r="A299" s="111"/>
      <c r="B299" s="111"/>
      <c r="C299" s="111"/>
      <c r="D299" s="128"/>
      <c r="E299" s="128"/>
      <c r="F299" s="111"/>
      <c r="G299" s="128"/>
      <c r="H299" s="153"/>
      <c r="I299" s="141"/>
      <c r="J299" s="161"/>
      <c r="K299" s="111"/>
      <c r="L299" s="165"/>
      <c r="M299" s="159">
        <f>IF(T299="","",COUNTIFS($F$2:F299,F299))</f>
        <v>0</v>
      </c>
      <c r="N299" s="160">
        <f>IF(T299="","",SUMIFS(实收!E:E,实收!S:S,T299))</f>
        <v>0</v>
      </c>
      <c r="O299" s="160">
        <f t="shared" si="20"/>
        <v>0</v>
      </c>
      <c r="P299" s="160" t="str">
        <f>IF(D299="","",SUMIFS(#REF!,#REF!,U299))</f>
        <v/>
      </c>
      <c r="Q299" s="160" t="str">
        <f t="shared" si="21"/>
        <v/>
      </c>
      <c r="R299" s="109" t="str">
        <f>IF($C299="","",_xlfn.XLOOKUP($C299,设置!$M:$M,设置!N:N,""))</f>
        <v/>
      </c>
      <c r="S299" s="109" t="str">
        <f>IF($C299="","",_xlfn.XLOOKUP($C299,设置!$M:$M,设置!O:O,""))</f>
        <v/>
      </c>
      <c r="T299" s="109" t="s">
        <v>1739</v>
      </c>
      <c r="U299" s="109" t="str">
        <f t="shared" si="22"/>
        <v/>
      </c>
      <c r="V299" s="109" t="str">
        <f t="shared" si="23"/>
        <v/>
      </c>
      <c r="W299" s="109" t="str">
        <f>IF(V299="","",_xlfn.XLOOKUP(V299,立项!W:W,立项!N:N))</f>
        <v/>
      </c>
      <c r="X299" s="109" t="str">
        <f>IF(V299="","",_xlfn.XLOOKUP(V299,立项!W:W,立项!P:P))</f>
        <v/>
      </c>
      <c r="Y299" s="109" t="str">
        <f t="shared" si="24"/>
        <v/>
      </c>
      <c r="Z299" s="136"/>
      <c r="AA299" s="111"/>
      <c r="AB299" s="111"/>
      <c r="AC299" s="111"/>
      <c r="AD299" s="112"/>
      <c r="AE299" s="112"/>
    </row>
    <row r="300" s="76" customFormat="1" customHeight="1" spans="1:31">
      <c r="A300" s="111"/>
      <c r="B300" s="111"/>
      <c r="C300" s="111"/>
      <c r="D300" s="128"/>
      <c r="E300" s="128"/>
      <c r="F300" s="111"/>
      <c r="G300" s="128"/>
      <c r="H300" s="153"/>
      <c r="I300" s="141"/>
      <c r="J300" s="161"/>
      <c r="K300" s="111"/>
      <c r="L300" s="83"/>
      <c r="M300" s="159">
        <f>IF(T300="","",COUNTIFS($F$2:F300,F300))</f>
        <v>0</v>
      </c>
      <c r="N300" s="160">
        <f>IF(T300="","",SUMIFS(实收!E:E,实收!S:S,T300))</f>
        <v>0</v>
      </c>
      <c r="O300" s="160">
        <f t="shared" si="20"/>
        <v>0</v>
      </c>
      <c r="P300" s="160" t="str">
        <f>IF(D300="","",SUMIFS(#REF!,#REF!,U300))</f>
        <v/>
      </c>
      <c r="Q300" s="160" t="str">
        <f t="shared" si="21"/>
        <v/>
      </c>
      <c r="R300" s="109" t="str">
        <f>IF($C300="","",_xlfn.XLOOKUP($C300,设置!$M:$M,设置!N:N,""))</f>
        <v/>
      </c>
      <c r="S300" s="109" t="str">
        <f>IF($C300="","",_xlfn.XLOOKUP($C300,设置!$M:$M,设置!O:O,""))</f>
        <v/>
      </c>
      <c r="T300" s="109" t="s">
        <v>1740</v>
      </c>
      <c r="U300" s="109" t="str">
        <f t="shared" si="22"/>
        <v/>
      </c>
      <c r="V300" s="109" t="str">
        <f t="shared" si="23"/>
        <v/>
      </c>
      <c r="W300" s="109" t="str">
        <f>IF(V300="","",_xlfn.XLOOKUP(V300,立项!W:W,立项!N:N))</f>
        <v/>
      </c>
      <c r="X300" s="109" t="str">
        <f>IF(V300="","",_xlfn.XLOOKUP(V300,立项!W:W,立项!P:P))</f>
        <v/>
      </c>
      <c r="Y300" s="109" t="str">
        <f t="shared" si="24"/>
        <v/>
      </c>
      <c r="Z300" s="136"/>
      <c r="AA300" s="111"/>
      <c r="AB300" s="111"/>
      <c r="AC300" s="111"/>
      <c r="AD300" s="112"/>
      <c r="AE300" s="112"/>
    </row>
    <row r="301" s="76" customFormat="1" customHeight="1" spans="1:31">
      <c r="A301" s="111"/>
      <c r="B301" s="111"/>
      <c r="C301" s="111"/>
      <c r="D301" s="128"/>
      <c r="E301" s="128"/>
      <c r="F301" s="111"/>
      <c r="G301" s="128"/>
      <c r="H301" s="153"/>
      <c r="I301" s="141"/>
      <c r="J301" s="161"/>
      <c r="K301" s="111"/>
      <c r="L301" s="83"/>
      <c r="M301" s="159">
        <f>IF(T301="","",COUNTIFS($F$2:F301,F301))</f>
        <v>0</v>
      </c>
      <c r="N301" s="160">
        <f>IF(T301="","",SUMIFS(实收!E:E,实收!S:S,T301))</f>
        <v>0</v>
      </c>
      <c r="O301" s="160">
        <f t="shared" si="20"/>
        <v>0</v>
      </c>
      <c r="P301" s="160" t="str">
        <f>IF(D301="","",SUMIFS(#REF!,#REF!,U301))</f>
        <v/>
      </c>
      <c r="Q301" s="160" t="str">
        <f t="shared" si="21"/>
        <v/>
      </c>
      <c r="R301" s="109" t="str">
        <f>IF($C301="","",_xlfn.XLOOKUP($C301,设置!$M:$M,设置!N:N,""))</f>
        <v/>
      </c>
      <c r="S301" s="109" t="str">
        <f>IF($C301="","",_xlfn.XLOOKUP($C301,设置!$M:$M,设置!O:O,""))</f>
        <v/>
      </c>
      <c r="T301" s="109" t="s">
        <v>1741</v>
      </c>
      <c r="U301" s="109" t="str">
        <f t="shared" si="22"/>
        <v/>
      </c>
      <c r="V301" s="109" t="str">
        <f t="shared" si="23"/>
        <v/>
      </c>
      <c r="W301" s="109" t="str">
        <f>IF(V301="","",_xlfn.XLOOKUP(V301,立项!W:W,立项!N:N))</f>
        <v/>
      </c>
      <c r="X301" s="109" t="str">
        <f>IF(V301="","",_xlfn.XLOOKUP(V301,立项!W:W,立项!P:P))</f>
        <v/>
      </c>
      <c r="Y301" s="109" t="str">
        <f t="shared" si="24"/>
        <v/>
      </c>
      <c r="Z301" s="136"/>
      <c r="AA301" s="111"/>
      <c r="AB301" s="111"/>
      <c r="AC301" s="111"/>
      <c r="AD301" s="112"/>
      <c r="AE301" s="112"/>
    </row>
    <row r="302" s="76" customFormat="1" customHeight="1" spans="1:31">
      <c r="A302" s="111"/>
      <c r="B302" s="111"/>
      <c r="C302" s="111"/>
      <c r="D302" s="128"/>
      <c r="E302" s="128"/>
      <c r="F302" s="111"/>
      <c r="G302" s="152"/>
      <c r="H302" s="153"/>
      <c r="I302" s="141"/>
      <c r="J302" s="161"/>
      <c r="K302" s="111"/>
      <c r="L302" s="83"/>
      <c r="M302" s="159">
        <f>IF(T302="","",COUNTIFS($F$2:F302,F302))</f>
        <v>0</v>
      </c>
      <c r="N302" s="160">
        <f>IF(T302="","",SUMIFS(实收!E:E,实收!S:S,T302))</f>
        <v>0</v>
      </c>
      <c r="O302" s="160">
        <f t="shared" si="20"/>
        <v>0</v>
      </c>
      <c r="P302" s="160" t="str">
        <f>IF(D302="","",SUMIFS(#REF!,#REF!,U302))</f>
        <v/>
      </c>
      <c r="Q302" s="160" t="str">
        <f t="shared" si="21"/>
        <v/>
      </c>
      <c r="R302" s="109" t="str">
        <f>IF($C302="","",_xlfn.XLOOKUP($C302,设置!$M:$M,设置!N:N,""))</f>
        <v/>
      </c>
      <c r="S302" s="109" t="str">
        <f>IF($C302="","",_xlfn.XLOOKUP($C302,设置!$M:$M,设置!O:O,""))</f>
        <v/>
      </c>
      <c r="T302" s="109" t="s">
        <v>1742</v>
      </c>
      <c r="U302" s="109" t="str">
        <f t="shared" si="22"/>
        <v/>
      </c>
      <c r="V302" s="109" t="str">
        <f t="shared" si="23"/>
        <v/>
      </c>
      <c r="W302" s="109" t="str">
        <f>IF(V302="","",_xlfn.XLOOKUP(V302,立项!W:W,立项!N:N))</f>
        <v/>
      </c>
      <c r="X302" s="109" t="str">
        <f>IF(V302="","",_xlfn.XLOOKUP(V302,立项!W:W,立项!P:P))</f>
        <v/>
      </c>
      <c r="Y302" s="109" t="str">
        <f t="shared" si="24"/>
        <v/>
      </c>
      <c r="Z302" s="136"/>
      <c r="AA302" s="111"/>
      <c r="AB302" s="111"/>
      <c r="AC302" s="111"/>
      <c r="AD302" s="112"/>
      <c r="AE302" s="112"/>
    </row>
    <row r="303" s="76" customFormat="1" customHeight="1" spans="1:31">
      <c r="A303" s="111"/>
      <c r="B303" s="111"/>
      <c r="C303" s="111"/>
      <c r="D303" s="128"/>
      <c r="E303" s="128"/>
      <c r="F303" s="111"/>
      <c r="G303" s="111"/>
      <c r="H303" s="154"/>
      <c r="I303" s="141"/>
      <c r="J303" s="161"/>
      <c r="K303" s="111"/>
      <c r="L303" s="83"/>
      <c r="M303" s="159">
        <f>IF(T303="","",COUNTIFS($F$2:F303,F303))</f>
        <v>0</v>
      </c>
      <c r="N303" s="160">
        <f>IF(T303="","",SUMIFS(实收!E:E,实收!S:S,T303))</f>
        <v>0</v>
      </c>
      <c r="O303" s="160">
        <f t="shared" si="20"/>
        <v>0</v>
      </c>
      <c r="P303" s="160" t="str">
        <f>IF(D303="","",SUMIFS(#REF!,#REF!,U303))</f>
        <v/>
      </c>
      <c r="Q303" s="160" t="str">
        <f t="shared" si="21"/>
        <v/>
      </c>
      <c r="R303" s="109" t="str">
        <f>IF($C303="","",_xlfn.XLOOKUP($C303,设置!$M:$M,设置!N:N,""))</f>
        <v/>
      </c>
      <c r="S303" s="109" t="str">
        <f>IF($C303="","",_xlfn.XLOOKUP($C303,设置!$M:$M,设置!O:O,""))</f>
        <v/>
      </c>
      <c r="T303" s="109" t="s">
        <v>1743</v>
      </c>
      <c r="U303" s="109" t="str">
        <f t="shared" si="22"/>
        <v/>
      </c>
      <c r="V303" s="109" t="str">
        <f t="shared" si="23"/>
        <v/>
      </c>
      <c r="W303" s="109" t="str">
        <f>IF(V303="","",_xlfn.XLOOKUP(V303,立项!W:W,立项!N:N))</f>
        <v/>
      </c>
      <c r="X303" s="109" t="str">
        <f>IF(V303="","",_xlfn.XLOOKUP(V303,立项!W:W,立项!P:P))</f>
        <v/>
      </c>
      <c r="Y303" s="109" t="str">
        <f t="shared" si="24"/>
        <v/>
      </c>
      <c r="Z303" s="136"/>
      <c r="AA303" s="111"/>
      <c r="AB303" s="111"/>
      <c r="AC303" s="111"/>
      <c r="AD303" s="112"/>
      <c r="AE303" s="112"/>
    </row>
    <row r="304" s="76" customFormat="1" customHeight="1" spans="1:31">
      <c r="A304" s="111"/>
      <c r="B304" s="111"/>
      <c r="C304" s="111"/>
      <c r="D304" s="128"/>
      <c r="E304" s="128"/>
      <c r="F304" s="111"/>
      <c r="G304" s="111"/>
      <c r="H304" s="154"/>
      <c r="I304" s="141"/>
      <c r="J304" s="161"/>
      <c r="K304" s="111"/>
      <c r="L304" s="83"/>
      <c r="M304" s="159">
        <f>IF(T304="","",COUNTIFS($F$2:F304,F304))</f>
        <v>0</v>
      </c>
      <c r="N304" s="160">
        <f>IF(T304="","",SUMIFS(实收!E:E,实收!S:S,T304))</f>
        <v>0</v>
      </c>
      <c r="O304" s="160">
        <f t="shared" si="20"/>
        <v>0</v>
      </c>
      <c r="P304" s="160" t="str">
        <f>IF(D304="","",SUMIFS(#REF!,#REF!,U304))</f>
        <v/>
      </c>
      <c r="Q304" s="160" t="str">
        <f t="shared" si="21"/>
        <v/>
      </c>
      <c r="R304" s="109" t="str">
        <f>IF($C304="","",_xlfn.XLOOKUP($C304,设置!$M:$M,设置!N:N,""))</f>
        <v/>
      </c>
      <c r="S304" s="109" t="str">
        <f>IF($C304="","",_xlfn.XLOOKUP($C304,设置!$M:$M,设置!O:O,""))</f>
        <v/>
      </c>
      <c r="T304" s="109" t="s">
        <v>1744</v>
      </c>
      <c r="U304" s="109" t="str">
        <f t="shared" si="22"/>
        <v/>
      </c>
      <c r="V304" s="109" t="str">
        <f t="shared" si="23"/>
        <v/>
      </c>
      <c r="W304" s="109" t="str">
        <f>IF(V304="","",_xlfn.XLOOKUP(V304,立项!W:W,立项!N:N))</f>
        <v/>
      </c>
      <c r="X304" s="109" t="str">
        <f>IF(V304="","",_xlfn.XLOOKUP(V304,立项!W:W,立项!P:P))</f>
        <v/>
      </c>
      <c r="Y304" s="109" t="str">
        <f t="shared" si="24"/>
        <v/>
      </c>
      <c r="Z304" s="136"/>
      <c r="AA304" s="111"/>
      <c r="AB304" s="111"/>
      <c r="AC304" s="111"/>
      <c r="AD304" s="112"/>
      <c r="AE304" s="112"/>
    </row>
    <row r="305" s="76" customFormat="1" customHeight="1" spans="1:31">
      <c r="A305" s="111"/>
      <c r="B305" s="111"/>
      <c r="C305" s="111"/>
      <c r="D305" s="128"/>
      <c r="E305" s="128"/>
      <c r="F305" s="111"/>
      <c r="G305" s="152"/>
      <c r="H305" s="153"/>
      <c r="I305" s="141"/>
      <c r="J305" s="161"/>
      <c r="K305" s="111"/>
      <c r="L305" s="83"/>
      <c r="M305" s="159">
        <f>IF(T305="","",COUNTIFS($F$2:F305,F305))</f>
        <v>0</v>
      </c>
      <c r="N305" s="160">
        <f>IF(T305="","",SUMIFS(实收!E:E,实收!S:S,T305))</f>
        <v>0</v>
      </c>
      <c r="O305" s="160">
        <f t="shared" si="20"/>
        <v>0</v>
      </c>
      <c r="P305" s="160" t="str">
        <f>IF(D305="","",SUMIFS(#REF!,#REF!,U305))</f>
        <v/>
      </c>
      <c r="Q305" s="160" t="str">
        <f t="shared" si="21"/>
        <v/>
      </c>
      <c r="R305" s="109" t="str">
        <f>IF($C305="","",_xlfn.XLOOKUP($C305,设置!$M:$M,设置!N:N,""))</f>
        <v/>
      </c>
      <c r="S305" s="109" t="str">
        <f>IF($C305="","",_xlfn.XLOOKUP($C305,设置!$M:$M,设置!O:O,""))</f>
        <v/>
      </c>
      <c r="T305" s="109" t="s">
        <v>1745</v>
      </c>
      <c r="U305" s="109" t="str">
        <f t="shared" si="22"/>
        <v/>
      </c>
      <c r="V305" s="109" t="str">
        <f t="shared" si="23"/>
        <v/>
      </c>
      <c r="W305" s="109" t="str">
        <f>IF(V305="","",_xlfn.XLOOKUP(V305,立项!W:W,立项!N:N))</f>
        <v/>
      </c>
      <c r="X305" s="109" t="str">
        <f>IF(V305="","",_xlfn.XLOOKUP(V305,立项!W:W,立项!P:P))</f>
        <v/>
      </c>
      <c r="Y305" s="109" t="str">
        <f t="shared" si="24"/>
        <v/>
      </c>
      <c r="Z305" s="136"/>
      <c r="AA305" s="111"/>
      <c r="AB305" s="111"/>
      <c r="AC305" s="111"/>
      <c r="AD305" s="112"/>
      <c r="AE305" s="112"/>
    </row>
    <row r="306" s="76" customFormat="1" customHeight="1" spans="1:31">
      <c r="A306" s="111"/>
      <c r="B306" s="111"/>
      <c r="C306" s="111"/>
      <c r="D306" s="128"/>
      <c r="E306" s="128"/>
      <c r="F306" s="111"/>
      <c r="G306" s="111"/>
      <c r="H306" s="154"/>
      <c r="I306" s="141"/>
      <c r="J306" s="161"/>
      <c r="K306" s="111"/>
      <c r="L306" s="166"/>
      <c r="M306" s="159">
        <f>IF(T306="","",COUNTIFS($F$2:F306,F306))</f>
        <v>0</v>
      </c>
      <c r="N306" s="160">
        <f>IF(T306="","",SUMIFS(实收!E:E,实收!S:S,T306))</f>
        <v>0</v>
      </c>
      <c r="O306" s="160">
        <f t="shared" si="20"/>
        <v>0</v>
      </c>
      <c r="P306" s="160" t="str">
        <f>IF(D306="","",SUMIFS(#REF!,#REF!,U306))</f>
        <v/>
      </c>
      <c r="Q306" s="160" t="str">
        <f t="shared" si="21"/>
        <v/>
      </c>
      <c r="R306" s="109" t="str">
        <f>IF($C306="","",_xlfn.XLOOKUP($C306,设置!$M:$M,设置!N:N,""))</f>
        <v/>
      </c>
      <c r="S306" s="109" t="str">
        <f>IF($C306="","",_xlfn.XLOOKUP($C306,设置!$M:$M,设置!O:O,""))</f>
        <v/>
      </c>
      <c r="T306" s="109" t="s">
        <v>1746</v>
      </c>
      <c r="U306" s="109" t="str">
        <f t="shared" si="22"/>
        <v/>
      </c>
      <c r="V306" s="109" t="str">
        <f t="shared" si="23"/>
        <v/>
      </c>
      <c r="W306" s="109" t="str">
        <f>IF(V306="","",_xlfn.XLOOKUP(V306,立项!W:W,立项!N:N))</f>
        <v/>
      </c>
      <c r="X306" s="109" t="str">
        <f>IF(V306="","",_xlfn.XLOOKUP(V306,立项!W:W,立项!P:P))</f>
        <v/>
      </c>
      <c r="Y306" s="109" t="str">
        <f t="shared" si="24"/>
        <v/>
      </c>
      <c r="Z306" s="136"/>
      <c r="AA306" s="111"/>
      <c r="AB306" s="111"/>
      <c r="AC306" s="111"/>
      <c r="AD306" s="112"/>
      <c r="AE306" s="112"/>
    </row>
    <row r="307" s="76" customFormat="1" customHeight="1" spans="1:31">
      <c r="A307" s="111"/>
      <c r="B307" s="111"/>
      <c r="C307" s="111"/>
      <c r="D307" s="128"/>
      <c r="E307" s="128"/>
      <c r="F307" s="128"/>
      <c r="G307" s="111"/>
      <c r="H307" s="154"/>
      <c r="I307" s="141"/>
      <c r="J307" s="161"/>
      <c r="K307" s="111"/>
      <c r="L307" s="83"/>
      <c r="M307" s="159">
        <f>IF(T307="","",COUNTIFS($F$2:F307,F307))</f>
        <v>0</v>
      </c>
      <c r="N307" s="160">
        <f>IF(T307="","",SUMIFS(实收!E:E,实收!S:S,T307))</f>
        <v>0</v>
      </c>
      <c r="O307" s="160">
        <f t="shared" si="20"/>
        <v>0</v>
      </c>
      <c r="P307" s="160" t="str">
        <f>IF(D307="","",SUMIFS(#REF!,#REF!,U307))</f>
        <v/>
      </c>
      <c r="Q307" s="160" t="str">
        <f t="shared" si="21"/>
        <v/>
      </c>
      <c r="R307" s="109" t="str">
        <f>IF($C307="","",_xlfn.XLOOKUP($C307,设置!$M:$M,设置!N:N,""))</f>
        <v/>
      </c>
      <c r="S307" s="109" t="str">
        <f>IF($C307="","",_xlfn.XLOOKUP($C307,设置!$M:$M,设置!O:O,""))</f>
        <v/>
      </c>
      <c r="T307" s="109" t="s">
        <v>1747</v>
      </c>
      <c r="U307" s="109" t="str">
        <f t="shared" si="22"/>
        <v/>
      </c>
      <c r="V307" s="109" t="str">
        <f t="shared" si="23"/>
        <v/>
      </c>
      <c r="W307" s="109" t="str">
        <f>IF(V307="","",_xlfn.XLOOKUP(V307,立项!W:W,立项!N:N))</f>
        <v/>
      </c>
      <c r="X307" s="109" t="str">
        <f>IF(V307="","",_xlfn.XLOOKUP(V307,立项!W:W,立项!P:P))</f>
        <v/>
      </c>
      <c r="Y307" s="109" t="str">
        <f t="shared" si="24"/>
        <v/>
      </c>
      <c r="Z307" s="136"/>
      <c r="AA307" s="111"/>
      <c r="AB307" s="111"/>
      <c r="AC307" s="111"/>
      <c r="AD307" s="112"/>
      <c r="AE307" s="112"/>
    </row>
    <row r="308" s="76" customFormat="1" customHeight="1" spans="1:31">
      <c r="A308" s="111"/>
      <c r="B308" s="111"/>
      <c r="C308" s="111"/>
      <c r="D308" s="128"/>
      <c r="E308" s="128"/>
      <c r="F308" s="111"/>
      <c r="G308" s="152"/>
      <c r="H308" s="153"/>
      <c r="I308" s="141"/>
      <c r="J308" s="161"/>
      <c r="K308" s="111"/>
      <c r="L308" s="83"/>
      <c r="M308" s="159">
        <f>IF(T308="","",COUNTIFS($F$2:F308,F308))</f>
        <v>0</v>
      </c>
      <c r="N308" s="160">
        <f>IF(T308="","",SUMIFS(实收!E:E,实收!S:S,T308))</f>
        <v>0</v>
      </c>
      <c r="O308" s="160">
        <f t="shared" si="20"/>
        <v>0</v>
      </c>
      <c r="P308" s="160" t="str">
        <f>IF(D308="","",SUMIFS(#REF!,#REF!,U308))</f>
        <v/>
      </c>
      <c r="Q308" s="160" t="str">
        <f t="shared" si="21"/>
        <v/>
      </c>
      <c r="R308" s="109" t="str">
        <f>IF($C308="","",_xlfn.XLOOKUP($C308,设置!$M:$M,设置!N:N,""))</f>
        <v/>
      </c>
      <c r="S308" s="109" t="str">
        <f>IF($C308="","",_xlfn.XLOOKUP($C308,设置!$M:$M,设置!O:O,""))</f>
        <v/>
      </c>
      <c r="T308" s="109" t="s">
        <v>1748</v>
      </c>
      <c r="U308" s="109" t="str">
        <f t="shared" si="22"/>
        <v/>
      </c>
      <c r="V308" s="109" t="str">
        <f t="shared" si="23"/>
        <v/>
      </c>
      <c r="W308" s="109" t="str">
        <f>IF(V308="","",_xlfn.XLOOKUP(V308,立项!W:W,立项!N:N))</f>
        <v/>
      </c>
      <c r="X308" s="109" t="str">
        <f>IF(V308="","",_xlfn.XLOOKUP(V308,立项!W:W,立项!P:P))</f>
        <v/>
      </c>
      <c r="Y308" s="109" t="str">
        <f t="shared" si="24"/>
        <v/>
      </c>
      <c r="Z308" s="136"/>
      <c r="AA308" s="111"/>
      <c r="AB308" s="111"/>
      <c r="AC308" s="111"/>
      <c r="AD308" s="112"/>
      <c r="AE308" s="112"/>
    </row>
    <row r="309" s="76" customFormat="1" customHeight="1" spans="1:31">
      <c r="A309" s="111"/>
      <c r="B309" s="111"/>
      <c r="C309" s="111"/>
      <c r="D309" s="128"/>
      <c r="E309" s="128"/>
      <c r="F309" s="111"/>
      <c r="G309" s="152"/>
      <c r="H309" s="153"/>
      <c r="I309" s="141"/>
      <c r="J309" s="161"/>
      <c r="K309" s="111"/>
      <c r="L309" s="83"/>
      <c r="M309" s="159">
        <f>IF(T309="","",COUNTIFS($F$2:F309,F309))</f>
        <v>0</v>
      </c>
      <c r="N309" s="160">
        <f>IF(T309="","",SUMIFS(实收!E:E,实收!S:S,T309))</f>
        <v>0</v>
      </c>
      <c r="O309" s="160">
        <f t="shared" si="20"/>
        <v>0</v>
      </c>
      <c r="P309" s="160" t="str">
        <f>IF(D309="","",SUMIFS(#REF!,#REF!,U309))</f>
        <v/>
      </c>
      <c r="Q309" s="160" t="str">
        <f t="shared" si="21"/>
        <v/>
      </c>
      <c r="R309" s="109" t="str">
        <f>IF($C309="","",_xlfn.XLOOKUP($C309,设置!$M:$M,设置!N:N,""))</f>
        <v/>
      </c>
      <c r="S309" s="109" t="str">
        <f>IF($C309="","",_xlfn.XLOOKUP($C309,设置!$M:$M,设置!O:O,""))</f>
        <v/>
      </c>
      <c r="T309" s="109" t="s">
        <v>1749</v>
      </c>
      <c r="U309" s="109" t="str">
        <f t="shared" si="22"/>
        <v/>
      </c>
      <c r="V309" s="109" t="str">
        <f t="shared" si="23"/>
        <v/>
      </c>
      <c r="W309" s="109" t="str">
        <f>IF(V309="","",_xlfn.XLOOKUP(V309,立项!W:W,立项!N:N))</f>
        <v/>
      </c>
      <c r="X309" s="109" t="str">
        <f>IF(V309="","",_xlfn.XLOOKUP(V309,立项!W:W,立项!P:P))</f>
        <v/>
      </c>
      <c r="Y309" s="109" t="str">
        <f t="shared" si="24"/>
        <v/>
      </c>
      <c r="Z309" s="136"/>
      <c r="AA309" s="111"/>
      <c r="AB309" s="111"/>
      <c r="AC309" s="111"/>
      <c r="AD309" s="112"/>
      <c r="AE309" s="112"/>
    </row>
    <row r="310" s="76" customFormat="1" customHeight="1" spans="1:31">
      <c r="A310" s="111"/>
      <c r="B310" s="111"/>
      <c r="C310" s="111"/>
      <c r="D310" s="128"/>
      <c r="E310" s="128"/>
      <c r="F310" s="128"/>
      <c r="G310" s="152"/>
      <c r="H310" s="153"/>
      <c r="I310" s="141"/>
      <c r="J310" s="161"/>
      <c r="K310" s="111"/>
      <c r="L310" s="83"/>
      <c r="M310" s="159">
        <f>IF(T310="","",COUNTIFS($F$2:F310,F310))</f>
        <v>0</v>
      </c>
      <c r="N310" s="160">
        <f>IF(T310="","",SUMIFS(实收!E:E,实收!S:S,T310))</f>
        <v>0</v>
      </c>
      <c r="O310" s="160">
        <f t="shared" si="20"/>
        <v>0</v>
      </c>
      <c r="P310" s="160" t="str">
        <f>IF(D310="","",SUMIFS(#REF!,#REF!,U310))</f>
        <v/>
      </c>
      <c r="Q310" s="160" t="str">
        <f t="shared" si="21"/>
        <v/>
      </c>
      <c r="R310" s="109" t="str">
        <f>IF($C310="","",_xlfn.XLOOKUP($C310,设置!$M:$M,设置!N:N,""))</f>
        <v/>
      </c>
      <c r="S310" s="109" t="str">
        <f>IF($C310="","",_xlfn.XLOOKUP($C310,设置!$M:$M,设置!O:O,""))</f>
        <v/>
      </c>
      <c r="T310" s="109" t="s">
        <v>1750</v>
      </c>
      <c r="U310" s="109" t="str">
        <f t="shared" si="22"/>
        <v/>
      </c>
      <c r="V310" s="109" t="str">
        <f t="shared" si="23"/>
        <v/>
      </c>
      <c r="W310" s="109" t="str">
        <f>IF(V310="","",_xlfn.XLOOKUP(V310,立项!W:W,立项!N:N))</f>
        <v/>
      </c>
      <c r="X310" s="109" t="str">
        <f>IF(V310="","",_xlfn.XLOOKUP(V310,立项!W:W,立项!P:P))</f>
        <v/>
      </c>
      <c r="Y310" s="109" t="str">
        <f t="shared" si="24"/>
        <v/>
      </c>
      <c r="Z310" s="136"/>
      <c r="AA310" s="111"/>
      <c r="AB310" s="111"/>
      <c r="AC310" s="111"/>
      <c r="AD310" s="112"/>
      <c r="AE310" s="112"/>
    </row>
    <row r="311" s="76" customFormat="1" customHeight="1" spans="1:31">
      <c r="A311" s="111"/>
      <c r="B311" s="111"/>
      <c r="C311" s="111"/>
      <c r="D311" s="128"/>
      <c r="E311" s="128"/>
      <c r="F311" s="128"/>
      <c r="G311" s="152"/>
      <c r="H311" s="154"/>
      <c r="I311" s="141"/>
      <c r="J311" s="161"/>
      <c r="K311" s="111"/>
      <c r="L311" s="83"/>
      <c r="M311" s="159">
        <f>IF(T311="","",COUNTIFS($F$2:F311,F311))</f>
        <v>0</v>
      </c>
      <c r="N311" s="160">
        <f>IF(T311="","",SUMIFS(实收!E:E,实收!S:S,T311))</f>
        <v>0</v>
      </c>
      <c r="O311" s="160">
        <f t="shared" si="20"/>
        <v>0</v>
      </c>
      <c r="P311" s="160" t="str">
        <f>IF(D311="","",SUMIFS(#REF!,#REF!,U311))</f>
        <v/>
      </c>
      <c r="Q311" s="160" t="str">
        <f t="shared" si="21"/>
        <v/>
      </c>
      <c r="R311" s="109" t="str">
        <f>IF($C311="","",_xlfn.XLOOKUP($C311,设置!$M:$M,设置!N:N,""))</f>
        <v/>
      </c>
      <c r="S311" s="109" t="str">
        <f>IF($C311="","",_xlfn.XLOOKUP($C311,设置!$M:$M,设置!O:O,""))</f>
        <v/>
      </c>
      <c r="T311" s="109" t="s">
        <v>1751</v>
      </c>
      <c r="U311" s="109" t="str">
        <f t="shared" si="22"/>
        <v/>
      </c>
      <c r="V311" s="109" t="str">
        <f t="shared" si="23"/>
        <v/>
      </c>
      <c r="W311" s="109" t="str">
        <f>IF(V311="","",_xlfn.XLOOKUP(V311,立项!W:W,立项!N:N))</f>
        <v/>
      </c>
      <c r="X311" s="109" t="str">
        <f>IF(V311="","",_xlfn.XLOOKUP(V311,立项!W:W,立项!P:P))</f>
        <v/>
      </c>
      <c r="Y311" s="109" t="str">
        <f t="shared" si="24"/>
        <v/>
      </c>
      <c r="Z311" s="136"/>
      <c r="AA311" s="111"/>
      <c r="AB311" s="111"/>
      <c r="AC311" s="111"/>
      <c r="AD311" s="112"/>
      <c r="AE311" s="112"/>
    </row>
    <row r="312" s="76" customFormat="1" customHeight="1" spans="1:31">
      <c r="A312" s="111"/>
      <c r="B312" s="111"/>
      <c r="C312" s="111"/>
      <c r="D312" s="128"/>
      <c r="E312" s="128"/>
      <c r="F312" s="111"/>
      <c r="G312" s="111"/>
      <c r="H312" s="154"/>
      <c r="I312" s="131"/>
      <c r="J312" s="161"/>
      <c r="K312" s="111"/>
      <c r="L312" s="83"/>
      <c r="M312" s="159">
        <f>IF(T312="","",COUNTIFS($F$2:F312,F312))</f>
        <v>0</v>
      </c>
      <c r="N312" s="160">
        <f>IF(T312="","",SUMIFS(实收!E:E,实收!S:S,T312))</f>
        <v>0</v>
      </c>
      <c r="O312" s="160">
        <f t="shared" si="20"/>
        <v>0</v>
      </c>
      <c r="P312" s="160" t="str">
        <f>IF(D312="","",SUMIFS(#REF!,#REF!,U312))</f>
        <v/>
      </c>
      <c r="Q312" s="160" t="str">
        <f t="shared" si="21"/>
        <v/>
      </c>
      <c r="R312" s="109" t="str">
        <f>IF($C312="","",_xlfn.XLOOKUP($C312,设置!$M:$M,设置!N:N,""))</f>
        <v/>
      </c>
      <c r="S312" s="109" t="str">
        <f>IF($C312="","",_xlfn.XLOOKUP($C312,设置!$M:$M,设置!O:O,""))</f>
        <v/>
      </c>
      <c r="T312" s="109" t="s">
        <v>1752</v>
      </c>
      <c r="U312" s="109" t="str">
        <f t="shared" si="22"/>
        <v/>
      </c>
      <c r="V312" s="109" t="str">
        <f t="shared" si="23"/>
        <v/>
      </c>
      <c r="W312" s="109" t="str">
        <f>IF(V312="","",_xlfn.XLOOKUP(V312,立项!W:W,立项!N:N))</f>
        <v/>
      </c>
      <c r="X312" s="109" t="str">
        <f>IF(V312="","",_xlfn.XLOOKUP(V312,立项!W:W,立项!P:P))</f>
        <v/>
      </c>
      <c r="Y312" s="109" t="str">
        <f t="shared" si="24"/>
        <v/>
      </c>
      <c r="Z312" s="136"/>
      <c r="AA312" s="111"/>
      <c r="AB312" s="111"/>
      <c r="AC312" s="111"/>
      <c r="AD312" s="112"/>
      <c r="AE312" s="112"/>
    </row>
    <row r="313" s="76" customFormat="1" customHeight="1" spans="1:31">
      <c r="A313" s="111"/>
      <c r="B313" s="111"/>
      <c r="C313" s="111"/>
      <c r="D313" s="128"/>
      <c r="E313" s="128"/>
      <c r="F313" s="111"/>
      <c r="G313" s="111"/>
      <c r="H313" s="154"/>
      <c r="I313" s="131"/>
      <c r="J313" s="161"/>
      <c r="K313" s="111"/>
      <c r="L313" s="83"/>
      <c r="M313" s="159">
        <f>IF(T313="","",COUNTIFS($F$2:F313,F313))</f>
        <v>0</v>
      </c>
      <c r="N313" s="160">
        <f>IF(T313="","",SUMIFS(实收!E:E,实收!S:S,T313))</f>
        <v>0</v>
      </c>
      <c r="O313" s="160">
        <f t="shared" si="20"/>
        <v>0</v>
      </c>
      <c r="P313" s="160" t="str">
        <f>IF(D313="","",SUMIFS(#REF!,#REF!,U313))</f>
        <v/>
      </c>
      <c r="Q313" s="160" t="str">
        <f t="shared" si="21"/>
        <v/>
      </c>
      <c r="R313" s="109" t="str">
        <f>IF($C313="","",_xlfn.XLOOKUP($C313,设置!$M:$M,设置!N:N,""))</f>
        <v/>
      </c>
      <c r="S313" s="109" t="str">
        <f>IF($C313="","",_xlfn.XLOOKUP($C313,设置!$M:$M,设置!O:O,""))</f>
        <v/>
      </c>
      <c r="T313" s="109" t="s">
        <v>1753</v>
      </c>
      <c r="U313" s="109" t="str">
        <f t="shared" si="22"/>
        <v/>
      </c>
      <c r="V313" s="109" t="str">
        <f t="shared" si="23"/>
        <v/>
      </c>
      <c r="W313" s="109" t="str">
        <f>IF(V313="","",_xlfn.XLOOKUP(V313,立项!W:W,立项!N:N))</f>
        <v/>
      </c>
      <c r="X313" s="109" t="str">
        <f>IF(V313="","",_xlfn.XLOOKUP(V313,立项!W:W,立项!P:P))</f>
        <v/>
      </c>
      <c r="Y313" s="109" t="str">
        <f t="shared" si="24"/>
        <v/>
      </c>
      <c r="Z313" s="136"/>
      <c r="AA313" s="111"/>
      <c r="AB313" s="111"/>
      <c r="AC313" s="111"/>
      <c r="AD313" s="112"/>
      <c r="AE313" s="112"/>
    </row>
    <row r="314" s="76" customFormat="1" customHeight="1" spans="1:31">
      <c r="A314" s="111"/>
      <c r="B314" s="111"/>
      <c r="C314" s="111"/>
      <c r="D314" s="111"/>
      <c r="E314" s="128"/>
      <c r="F314" s="111"/>
      <c r="G314" s="111"/>
      <c r="H314" s="154"/>
      <c r="I314" s="141"/>
      <c r="J314" s="161"/>
      <c r="K314" s="111"/>
      <c r="L314" s="83"/>
      <c r="M314" s="159">
        <f>IF(T314="","",COUNTIFS($F$2:F314,F314))</f>
        <v>0</v>
      </c>
      <c r="N314" s="160">
        <f>IF(T314="","",SUMIFS(实收!E:E,实收!S:S,T314))</f>
        <v>0</v>
      </c>
      <c r="O314" s="160">
        <f t="shared" si="20"/>
        <v>0</v>
      </c>
      <c r="P314" s="160" t="str">
        <f>IF(D314="","",SUMIFS(#REF!,#REF!,U314))</f>
        <v/>
      </c>
      <c r="Q314" s="160" t="str">
        <f t="shared" si="21"/>
        <v/>
      </c>
      <c r="R314" s="109" t="str">
        <f>IF($C314="","",_xlfn.XLOOKUP($C314,设置!$M:$M,设置!N:N,""))</f>
        <v/>
      </c>
      <c r="S314" s="109" t="str">
        <f>IF($C314="","",_xlfn.XLOOKUP($C314,设置!$M:$M,设置!O:O,""))</f>
        <v/>
      </c>
      <c r="T314" s="109" t="s">
        <v>1754</v>
      </c>
      <c r="U314" s="109" t="str">
        <f t="shared" si="22"/>
        <v/>
      </c>
      <c r="V314" s="109" t="str">
        <f t="shared" si="23"/>
        <v/>
      </c>
      <c r="W314" s="109" t="str">
        <f>IF(V314="","",_xlfn.XLOOKUP(V314,立项!W:W,立项!N:N))</f>
        <v/>
      </c>
      <c r="X314" s="109" t="str">
        <f>IF(V314="","",_xlfn.XLOOKUP(V314,立项!W:W,立项!P:P))</f>
        <v/>
      </c>
      <c r="Y314" s="109" t="str">
        <f t="shared" si="24"/>
        <v/>
      </c>
      <c r="Z314" s="136"/>
      <c r="AA314" s="111"/>
      <c r="AB314" s="111"/>
      <c r="AC314" s="111"/>
      <c r="AD314" s="112"/>
      <c r="AE314" s="112"/>
    </row>
    <row r="315" s="76" customFormat="1" customHeight="1" spans="1:31">
      <c r="A315" s="111"/>
      <c r="B315" s="111"/>
      <c r="C315" s="111"/>
      <c r="D315" s="111"/>
      <c r="E315" s="128"/>
      <c r="F315" s="111"/>
      <c r="G315" s="111"/>
      <c r="H315" s="154"/>
      <c r="I315" s="141"/>
      <c r="J315" s="161"/>
      <c r="K315" s="111"/>
      <c r="L315" s="83"/>
      <c r="M315" s="159">
        <f>IF(T315="","",COUNTIFS($F$2:F315,F315))</f>
        <v>0</v>
      </c>
      <c r="N315" s="160">
        <f>IF(T315="","",SUMIFS(实收!E:E,实收!S:S,T315))</f>
        <v>0</v>
      </c>
      <c r="O315" s="160">
        <f t="shared" si="20"/>
        <v>0</v>
      </c>
      <c r="P315" s="160" t="str">
        <f>IF(D315="","",SUMIFS(#REF!,#REF!,U315))</f>
        <v/>
      </c>
      <c r="Q315" s="160" t="str">
        <f t="shared" si="21"/>
        <v/>
      </c>
      <c r="R315" s="109" t="str">
        <f>IF($C315="","",_xlfn.XLOOKUP($C315,设置!$M:$M,设置!N:N,""))</f>
        <v/>
      </c>
      <c r="S315" s="109" t="str">
        <f>IF($C315="","",_xlfn.XLOOKUP($C315,设置!$M:$M,设置!O:O,""))</f>
        <v/>
      </c>
      <c r="T315" s="109" t="s">
        <v>1755</v>
      </c>
      <c r="U315" s="109" t="str">
        <f t="shared" si="22"/>
        <v/>
      </c>
      <c r="V315" s="109" t="str">
        <f t="shared" si="23"/>
        <v/>
      </c>
      <c r="W315" s="109" t="str">
        <f>IF(V315="","",_xlfn.XLOOKUP(V315,立项!W:W,立项!N:N))</f>
        <v/>
      </c>
      <c r="X315" s="109" t="str">
        <f>IF(V315="","",_xlfn.XLOOKUP(V315,立项!W:W,立项!P:P))</f>
        <v/>
      </c>
      <c r="Y315" s="109" t="str">
        <f t="shared" si="24"/>
        <v/>
      </c>
      <c r="Z315" s="136"/>
      <c r="AA315" s="111"/>
      <c r="AB315" s="111"/>
      <c r="AC315" s="111"/>
      <c r="AD315" s="112"/>
      <c r="AE315" s="112"/>
    </row>
    <row r="316" s="76" customFormat="1" customHeight="1" spans="1:31">
      <c r="A316" s="111"/>
      <c r="B316" s="111"/>
      <c r="C316" s="111"/>
      <c r="D316" s="128"/>
      <c r="E316" s="128"/>
      <c r="F316" s="128"/>
      <c r="G316" s="111"/>
      <c r="H316" s="154"/>
      <c r="I316" s="141"/>
      <c r="J316" s="161"/>
      <c r="K316" s="111"/>
      <c r="L316" s="83"/>
      <c r="M316" s="159">
        <f>IF(T316="","",COUNTIFS($F$2:F316,F316))</f>
        <v>0</v>
      </c>
      <c r="N316" s="160">
        <f>IF(T316="","",SUMIFS(实收!E:E,实收!S:S,T316))</f>
        <v>0</v>
      </c>
      <c r="O316" s="160">
        <f t="shared" si="20"/>
        <v>0</v>
      </c>
      <c r="P316" s="160" t="str">
        <f>IF(D316="","",SUMIFS(#REF!,#REF!,U316))</f>
        <v/>
      </c>
      <c r="Q316" s="160" t="str">
        <f t="shared" si="21"/>
        <v/>
      </c>
      <c r="R316" s="109" t="str">
        <f>IF($C316="","",_xlfn.XLOOKUP($C316,设置!$M:$M,设置!N:N,""))</f>
        <v/>
      </c>
      <c r="S316" s="109" t="str">
        <f>IF($C316="","",_xlfn.XLOOKUP($C316,设置!$M:$M,设置!O:O,""))</f>
        <v/>
      </c>
      <c r="T316" s="109" t="s">
        <v>1756</v>
      </c>
      <c r="U316" s="109" t="str">
        <f t="shared" si="22"/>
        <v/>
      </c>
      <c r="V316" s="109" t="str">
        <f t="shared" si="23"/>
        <v/>
      </c>
      <c r="W316" s="109" t="str">
        <f>IF(V316="","",_xlfn.XLOOKUP(V316,立项!W:W,立项!N:N))</f>
        <v/>
      </c>
      <c r="X316" s="109" t="str">
        <f>IF(V316="","",_xlfn.XLOOKUP(V316,立项!W:W,立项!P:P))</f>
        <v/>
      </c>
      <c r="Y316" s="109" t="str">
        <f t="shared" si="24"/>
        <v/>
      </c>
      <c r="Z316" s="136"/>
      <c r="AA316" s="111"/>
      <c r="AB316" s="111"/>
      <c r="AC316" s="111"/>
      <c r="AD316" s="112"/>
      <c r="AE316" s="112"/>
    </row>
    <row r="317" s="76" customFormat="1" customHeight="1" spans="1:31">
      <c r="A317" s="111"/>
      <c r="B317" s="111"/>
      <c r="C317" s="111"/>
      <c r="D317" s="111"/>
      <c r="E317" s="128"/>
      <c r="F317" s="111"/>
      <c r="G317" s="152"/>
      <c r="H317" s="153"/>
      <c r="I317" s="141"/>
      <c r="J317" s="161"/>
      <c r="K317" s="111"/>
      <c r="L317" s="83"/>
      <c r="M317" s="159">
        <f>IF(T317="","",COUNTIFS($F$2:F317,F317))</f>
        <v>0</v>
      </c>
      <c r="N317" s="160">
        <f>IF(T317="","",SUMIFS(实收!E:E,实收!S:S,T317))</f>
        <v>0</v>
      </c>
      <c r="O317" s="160">
        <f t="shared" si="20"/>
        <v>0</v>
      </c>
      <c r="P317" s="160" t="str">
        <f>IF(D317="","",SUMIFS(#REF!,#REF!,U317))</f>
        <v/>
      </c>
      <c r="Q317" s="160" t="str">
        <f t="shared" si="21"/>
        <v/>
      </c>
      <c r="R317" s="109" t="str">
        <f>IF($C317="","",_xlfn.XLOOKUP($C317,设置!$M:$M,设置!N:N,""))</f>
        <v/>
      </c>
      <c r="S317" s="109" t="str">
        <f>IF($C317="","",_xlfn.XLOOKUP($C317,设置!$M:$M,设置!O:O,""))</f>
        <v/>
      </c>
      <c r="T317" s="109" t="s">
        <v>1757</v>
      </c>
      <c r="U317" s="109" t="str">
        <f t="shared" si="22"/>
        <v/>
      </c>
      <c r="V317" s="109" t="str">
        <f t="shared" si="23"/>
        <v/>
      </c>
      <c r="W317" s="109" t="str">
        <f>IF(V317="","",_xlfn.XLOOKUP(V317,立项!W:W,立项!N:N))</f>
        <v/>
      </c>
      <c r="X317" s="109" t="str">
        <f>IF(V317="","",_xlfn.XLOOKUP(V317,立项!W:W,立项!P:P))</f>
        <v/>
      </c>
      <c r="Y317" s="109" t="str">
        <f t="shared" si="24"/>
        <v/>
      </c>
      <c r="Z317" s="136"/>
      <c r="AA317" s="111"/>
      <c r="AB317" s="111"/>
      <c r="AC317" s="111"/>
      <c r="AD317" s="112"/>
      <c r="AE317" s="112"/>
    </row>
    <row r="318" s="76" customFormat="1" customHeight="1" spans="1:31">
      <c r="A318" s="111"/>
      <c r="B318" s="111"/>
      <c r="C318" s="111"/>
      <c r="D318" s="128"/>
      <c r="E318" s="128"/>
      <c r="F318" s="111"/>
      <c r="G318" s="111"/>
      <c r="H318" s="154"/>
      <c r="I318" s="131"/>
      <c r="J318" s="161"/>
      <c r="K318" s="111"/>
      <c r="L318" s="83"/>
      <c r="M318" s="159">
        <f>IF(T318="","",COUNTIFS($F$2:F318,F318))</f>
        <v>0</v>
      </c>
      <c r="N318" s="160">
        <f>IF(T318="","",SUMIFS(实收!E:E,实收!S:S,T318))</f>
        <v>0</v>
      </c>
      <c r="O318" s="160">
        <f t="shared" si="20"/>
        <v>0</v>
      </c>
      <c r="P318" s="160" t="str">
        <f>IF(D318="","",SUMIFS(#REF!,#REF!,U318))</f>
        <v/>
      </c>
      <c r="Q318" s="160" t="str">
        <f t="shared" si="21"/>
        <v/>
      </c>
      <c r="R318" s="109" t="str">
        <f>IF($C318="","",_xlfn.XLOOKUP($C318,设置!$M:$M,设置!N:N,""))</f>
        <v/>
      </c>
      <c r="S318" s="109" t="str">
        <f>IF($C318="","",_xlfn.XLOOKUP($C318,设置!$M:$M,设置!O:O,""))</f>
        <v/>
      </c>
      <c r="T318" s="109" t="s">
        <v>1758</v>
      </c>
      <c r="U318" s="109" t="str">
        <f t="shared" si="22"/>
        <v/>
      </c>
      <c r="V318" s="109" t="str">
        <f t="shared" si="23"/>
        <v/>
      </c>
      <c r="W318" s="109" t="str">
        <f>IF(V318="","",_xlfn.XLOOKUP(V318,立项!W:W,立项!N:N))</f>
        <v/>
      </c>
      <c r="X318" s="109" t="str">
        <f>IF(V318="","",_xlfn.XLOOKUP(V318,立项!W:W,立项!P:P))</f>
        <v/>
      </c>
      <c r="Y318" s="109" t="str">
        <f t="shared" si="24"/>
        <v/>
      </c>
      <c r="Z318" s="136"/>
      <c r="AA318" s="111"/>
      <c r="AB318" s="111"/>
      <c r="AC318" s="111"/>
      <c r="AD318" s="112"/>
      <c r="AE318" s="112"/>
    </row>
    <row r="319" s="76" customFormat="1" customHeight="1" spans="1:31">
      <c r="A319" s="111"/>
      <c r="B319" s="111"/>
      <c r="C319" s="111"/>
      <c r="D319" s="111"/>
      <c r="E319" s="128"/>
      <c r="F319" s="111"/>
      <c r="G319" s="128"/>
      <c r="H319" s="154"/>
      <c r="I319" s="131"/>
      <c r="J319" s="161"/>
      <c r="K319" s="111"/>
      <c r="L319" s="83"/>
      <c r="M319" s="159">
        <f>IF(T319="","",COUNTIFS($F$2:F319,F319))</f>
        <v>0</v>
      </c>
      <c r="N319" s="160">
        <f>IF(T319="","",SUMIFS(实收!E:E,实收!S:S,T319))</f>
        <v>0</v>
      </c>
      <c r="O319" s="160">
        <f t="shared" si="20"/>
        <v>0</v>
      </c>
      <c r="P319" s="160" t="str">
        <f>IF(D319="","",SUMIFS(#REF!,#REF!,U319))</f>
        <v/>
      </c>
      <c r="Q319" s="160" t="str">
        <f t="shared" si="21"/>
        <v/>
      </c>
      <c r="R319" s="109" t="str">
        <f>IF($C319="","",_xlfn.XLOOKUP($C319,设置!$M:$M,设置!N:N,""))</f>
        <v/>
      </c>
      <c r="S319" s="109" t="str">
        <f>IF($C319="","",_xlfn.XLOOKUP($C319,设置!$M:$M,设置!O:O,""))</f>
        <v/>
      </c>
      <c r="T319" s="109" t="s">
        <v>1759</v>
      </c>
      <c r="U319" s="109" t="str">
        <f t="shared" si="22"/>
        <v/>
      </c>
      <c r="V319" s="109" t="str">
        <f t="shared" si="23"/>
        <v/>
      </c>
      <c r="W319" s="109" t="str">
        <f>IF(V319="","",_xlfn.XLOOKUP(V319,立项!W:W,立项!N:N))</f>
        <v/>
      </c>
      <c r="X319" s="109" t="str">
        <f>IF(V319="","",_xlfn.XLOOKUP(V319,立项!W:W,立项!P:P))</f>
        <v/>
      </c>
      <c r="Y319" s="109" t="str">
        <f t="shared" si="24"/>
        <v/>
      </c>
      <c r="Z319" s="136"/>
      <c r="AA319" s="111"/>
      <c r="AB319" s="111"/>
      <c r="AC319" s="111"/>
      <c r="AD319" s="112"/>
      <c r="AE319" s="112"/>
    </row>
    <row r="320" s="76" customFormat="1" customHeight="1" spans="1:31">
      <c r="A320" s="111"/>
      <c r="B320" s="111"/>
      <c r="C320" s="111"/>
      <c r="D320" s="111"/>
      <c r="E320" s="128"/>
      <c r="F320" s="111"/>
      <c r="G320" s="111"/>
      <c r="H320" s="154"/>
      <c r="I320" s="131"/>
      <c r="J320" s="161"/>
      <c r="K320" s="111"/>
      <c r="L320" s="83"/>
      <c r="M320" s="159">
        <f>IF(T320="","",COUNTIFS($F$2:F320,F320))</f>
        <v>0</v>
      </c>
      <c r="N320" s="160">
        <f>IF(T320="","",SUMIFS(实收!E:E,实收!S:S,T320))</f>
        <v>0</v>
      </c>
      <c r="O320" s="160">
        <f t="shared" si="20"/>
        <v>0</v>
      </c>
      <c r="P320" s="160" t="str">
        <f>IF(D320="","",SUMIFS(#REF!,#REF!,U320))</f>
        <v/>
      </c>
      <c r="Q320" s="160" t="str">
        <f t="shared" si="21"/>
        <v/>
      </c>
      <c r="R320" s="109" t="str">
        <f>IF($C320="","",_xlfn.XLOOKUP($C320,设置!$M:$M,设置!N:N,""))</f>
        <v/>
      </c>
      <c r="S320" s="109" t="str">
        <f>IF($C320="","",_xlfn.XLOOKUP($C320,设置!$M:$M,设置!O:O,""))</f>
        <v/>
      </c>
      <c r="T320" s="109" t="s">
        <v>1760</v>
      </c>
      <c r="U320" s="109" t="str">
        <f t="shared" si="22"/>
        <v/>
      </c>
      <c r="V320" s="109" t="str">
        <f t="shared" si="23"/>
        <v/>
      </c>
      <c r="W320" s="109" t="str">
        <f>IF(V320="","",_xlfn.XLOOKUP(V320,立项!W:W,立项!N:N))</f>
        <v/>
      </c>
      <c r="X320" s="109" t="str">
        <f>IF(V320="","",_xlfn.XLOOKUP(V320,立项!W:W,立项!P:P))</f>
        <v/>
      </c>
      <c r="Y320" s="109" t="str">
        <f t="shared" si="24"/>
        <v/>
      </c>
      <c r="Z320" s="136"/>
      <c r="AA320" s="111"/>
      <c r="AB320" s="111"/>
      <c r="AC320" s="111"/>
      <c r="AD320" s="112"/>
      <c r="AE320" s="112"/>
    </row>
    <row r="321" s="76" customFormat="1" customHeight="1" spans="1:31">
      <c r="A321" s="111"/>
      <c r="B321" s="111"/>
      <c r="C321" s="111"/>
      <c r="D321" s="111"/>
      <c r="E321" s="128"/>
      <c r="F321" s="111"/>
      <c r="G321" s="111"/>
      <c r="H321" s="154"/>
      <c r="I321" s="141"/>
      <c r="J321" s="161"/>
      <c r="K321" s="111"/>
      <c r="L321" s="83"/>
      <c r="M321" s="159">
        <f>IF(T321="","",COUNTIFS($F$2:F321,F321))</f>
        <v>0</v>
      </c>
      <c r="N321" s="160">
        <f>IF(T321="","",SUMIFS(实收!E:E,实收!S:S,T321))</f>
        <v>0</v>
      </c>
      <c r="O321" s="160">
        <f t="shared" si="20"/>
        <v>0</v>
      </c>
      <c r="P321" s="160" t="str">
        <f>IF(D321="","",SUMIFS(#REF!,#REF!,U321))</f>
        <v/>
      </c>
      <c r="Q321" s="160" t="str">
        <f t="shared" si="21"/>
        <v/>
      </c>
      <c r="R321" s="109" t="str">
        <f>IF($C321="","",_xlfn.XLOOKUP($C321,设置!$M:$M,设置!N:N,""))</f>
        <v/>
      </c>
      <c r="S321" s="109" t="str">
        <f>IF($C321="","",_xlfn.XLOOKUP($C321,设置!$M:$M,设置!O:O,""))</f>
        <v/>
      </c>
      <c r="T321" s="109" t="s">
        <v>1761</v>
      </c>
      <c r="U321" s="109" t="str">
        <f t="shared" si="22"/>
        <v/>
      </c>
      <c r="V321" s="109" t="str">
        <f t="shared" si="23"/>
        <v/>
      </c>
      <c r="W321" s="109" t="str">
        <f>IF(V321="","",_xlfn.XLOOKUP(V321,立项!W:W,立项!N:N))</f>
        <v/>
      </c>
      <c r="X321" s="109" t="str">
        <f>IF(V321="","",_xlfn.XLOOKUP(V321,立项!W:W,立项!P:P))</f>
        <v/>
      </c>
      <c r="Y321" s="109" t="str">
        <f t="shared" si="24"/>
        <v/>
      </c>
      <c r="Z321" s="136"/>
      <c r="AA321" s="111"/>
      <c r="AB321" s="111"/>
      <c r="AC321" s="111"/>
      <c r="AD321" s="112"/>
      <c r="AE321" s="112"/>
    </row>
    <row r="322" s="76" customFormat="1" customHeight="1" spans="1:31">
      <c r="A322" s="111"/>
      <c r="B322" s="111"/>
      <c r="C322" s="111"/>
      <c r="D322" s="111"/>
      <c r="E322" s="128"/>
      <c r="F322" s="111"/>
      <c r="G322" s="111"/>
      <c r="H322" s="154"/>
      <c r="I322" s="141"/>
      <c r="J322" s="161"/>
      <c r="K322" s="111"/>
      <c r="L322" s="83"/>
      <c r="M322" s="159">
        <f>IF(T322="","",COUNTIFS($F$2:F322,F322))</f>
        <v>0</v>
      </c>
      <c r="N322" s="160">
        <f>IF(T322="","",SUMIFS(实收!E:E,实收!S:S,T322))</f>
        <v>0</v>
      </c>
      <c r="O322" s="160">
        <f t="shared" ref="O322:O385" si="25">IF(T322="","",I322-N322)</f>
        <v>0</v>
      </c>
      <c r="P322" s="160" t="str">
        <f>IF(D322="","",SUMIFS(#REF!,#REF!,U322))</f>
        <v/>
      </c>
      <c r="Q322" s="160" t="str">
        <f t="shared" ref="Q322:Q385" si="26">IF(D322="","",I322-P322)</f>
        <v/>
      </c>
      <c r="R322" s="109" t="str">
        <f>IF($C322="","",_xlfn.XLOOKUP($C322,设置!$M:$M,设置!N:N,""))</f>
        <v/>
      </c>
      <c r="S322" s="109" t="str">
        <f>IF($C322="","",_xlfn.XLOOKUP($C322,设置!$M:$M,设置!O:O,""))</f>
        <v/>
      </c>
      <c r="T322" s="109" t="s">
        <v>1762</v>
      </c>
      <c r="U322" s="109" t="str">
        <f t="shared" ref="U322:U385" si="27">IF(F322="","",_xlfn.TEXTJOIN("-",1,T322,F322,M322,TEXT(H322,"yyyymmdd"),J322,I322))</f>
        <v/>
      </c>
      <c r="V322" s="109" t="str">
        <f t="shared" ref="V322:V385" si="28">IF(F322="","",LEFT(F322,16))</f>
        <v/>
      </c>
      <c r="W322" s="109" t="str">
        <f>IF(V322="","",_xlfn.XLOOKUP(V322,立项!W:W,立项!N:N))</f>
        <v/>
      </c>
      <c r="X322" s="109" t="str">
        <f>IF(V322="","",_xlfn.XLOOKUP(V322,立项!W:W,立项!P:P))</f>
        <v/>
      </c>
      <c r="Y322" s="109" t="str">
        <f t="shared" ref="Y322:Y385" si="29">IF(U322="","",_xlfn.TEXTJOIN("-",1,C322,X322,V322,B322))</f>
        <v/>
      </c>
      <c r="Z322" s="136"/>
      <c r="AA322" s="111"/>
      <c r="AB322" s="111"/>
      <c r="AC322" s="111"/>
      <c r="AD322" s="112"/>
      <c r="AE322" s="112"/>
    </row>
    <row r="323" s="76" customFormat="1" customHeight="1" spans="1:31">
      <c r="A323" s="111"/>
      <c r="B323" s="111"/>
      <c r="C323" s="111"/>
      <c r="D323" s="111"/>
      <c r="E323" s="128"/>
      <c r="F323" s="111"/>
      <c r="G323" s="167"/>
      <c r="H323" s="154"/>
      <c r="I323" s="131"/>
      <c r="J323" s="161"/>
      <c r="K323" s="111"/>
      <c r="L323" s="83"/>
      <c r="M323" s="159">
        <f>IF(T323="","",COUNTIFS($F$2:F323,F323))</f>
        <v>0</v>
      </c>
      <c r="N323" s="160">
        <f>IF(T323="","",SUMIFS(实收!E:E,实收!S:S,T323))</f>
        <v>0</v>
      </c>
      <c r="O323" s="160">
        <f t="shared" si="25"/>
        <v>0</v>
      </c>
      <c r="P323" s="160" t="str">
        <f>IF(D323="","",SUMIFS(#REF!,#REF!,U323))</f>
        <v/>
      </c>
      <c r="Q323" s="160" t="str">
        <f t="shared" si="26"/>
        <v/>
      </c>
      <c r="R323" s="109" t="str">
        <f>IF($C323="","",_xlfn.XLOOKUP($C323,设置!$M:$M,设置!N:N,""))</f>
        <v/>
      </c>
      <c r="S323" s="109" t="str">
        <f>IF($C323="","",_xlfn.XLOOKUP($C323,设置!$M:$M,设置!O:O,""))</f>
        <v/>
      </c>
      <c r="T323" s="109" t="s">
        <v>1763</v>
      </c>
      <c r="U323" s="109" t="str">
        <f t="shared" si="27"/>
        <v/>
      </c>
      <c r="V323" s="109" t="str">
        <f t="shared" si="28"/>
        <v/>
      </c>
      <c r="W323" s="109" t="str">
        <f>IF(V323="","",_xlfn.XLOOKUP(V323,立项!W:W,立项!N:N))</f>
        <v/>
      </c>
      <c r="X323" s="109" t="str">
        <f>IF(V323="","",_xlfn.XLOOKUP(V323,立项!W:W,立项!P:P))</f>
        <v/>
      </c>
      <c r="Y323" s="109" t="str">
        <f t="shared" si="29"/>
        <v/>
      </c>
      <c r="Z323" s="136"/>
      <c r="AA323" s="111"/>
      <c r="AB323" s="111"/>
      <c r="AC323" s="111"/>
      <c r="AD323" s="112"/>
      <c r="AE323" s="112"/>
    </row>
    <row r="324" s="76" customFormat="1" customHeight="1" spans="1:31">
      <c r="A324" s="111"/>
      <c r="B324" s="111"/>
      <c r="C324" s="111"/>
      <c r="D324" s="111"/>
      <c r="E324" s="128"/>
      <c r="F324" s="111"/>
      <c r="G324" s="167"/>
      <c r="H324" s="154"/>
      <c r="I324" s="141"/>
      <c r="J324" s="161"/>
      <c r="K324" s="111"/>
      <c r="L324" s="83"/>
      <c r="M324" s="159">
        <f>IF(T324="","",COUNTIFS($F$2:F324,F324))</f>
        <v>0</v>
      </c>
      <c r="N324" s="160">
        <f>IF(T324="","",SUMIFS(实收!E:E,实收!S:S,T324))</f>
        <v>0</v>
      </c>
      <c r="O324" s="160">
        <f t="shared" si="25"/>
        <v>0</v>
      </c>
      <c r="P324" s="160" t="str">
        <f>IF(D324="","",SUMIFS(#REF!,#REF!,U324))</f>
        <v/>
      </c>
      <c r="Q324" s="160" t="str">
        <f t="shared" si="26"/>
        <v/>
      </c>
      <c r="R324" s="109" t="str">
        <f>IF($C324="","",_xlfn.XLOOKUP($C324,设置!$M:$M,设置!N:N,""))</f>
        <v/>
      </c>
      <c r="S324" s="109" t="str">
        <f>IF($C324="","",_xlfn.XLOOKUP($C324,设置!$M:$M,设置!O:O,""))</f>
        <v/>
      </c>
      <c r="T324" s="109" t="s">
        <v>1764</v>
      </c>
      <c r="U324" s="109" t="str">
        <f t="shared" si="27"/>
        <v/>
      </c>
      <c r="V324" s="109" t="str">
        <f t="shared" si="28"/>
        <v/>
      </c>
      <c r="W324" s="109" t="str">
        <f>IF(V324="","",_xlfn.XLOOKUP(V324,立项!W:W,立项!N:N))</f>
        <v/>
      </c>
      <c r="X324" s="109" t="str">
        <f>IF(V324="","",_xlfn.XLOOKUP(V324,立项!W:W,立项!P:P))</f>
        <v/>
      </c>
      <c r="Y324" s="109" t="str">
        <f t="shared" si="29"/>
        <v/>
      </c>
      <c r="Z324" s="136"/>
      <c r="AA324" s="111"/>
      <c r="AB324" s="111"/>
      <c r="AC324" s="111"/>
      <c r="AD324" s="112"/>
      <c r="AE324" s="112"/>
    </row>
    <row r="325" s="76" customFormat="1" customHeight="1" spans="1:31">
      <c r="A325" s="111"/>
      <c r="B325" s="111"/>
      <c r="C325" s="111"/>
      <c r="D325" s="111"/>
      <c r="E325" s="128"/>
      <c r="F325" s="111"/>
      <c r="G325" s="111"/>
      <c r="H325" s="154"/>
      <c r="I325" s="141"/>
      <c r="J325" s="161"/>
      <c r="K325" s="111"/>
      <c r="L325" s="83"/>
      <c r="M325" s="159">
        <f>IF(T325="","",COUNTIFS($F$2:F325,F325))</f>
        <v>0</v>
      </c>
      <c r="N325" s="160">
        <f>IF(T325="","",SUMIFS(实收!E:E,实收!S:S,T325))</f>
        <v>0</v>
      </c>
      <c r="O325" s="160">
        <f t="shared" si="25"/>
        <v>0</v>
      </c>
      <c r="P325" s="160" t="str">
        <f>IF(D325="","",SUMIFS(#REF!,#REF!,U325))</f>
        <v/>
      </c>
      <c r="Q325" s="160" t="str">
        <f t="shared" si="26"/>
        <v/>
      </c>
      <c r="R325" s="109" t="str">
        <f>IF($C325="","",_xlfn.XLOOKUP($C325,设置!$M:$M,设置!N:N,""))</f>
        <v/>
      </c>
      <c r="S325" s="109" t="str">
        <f>IF($C325="","",_xlfn.XLOOKUP($C325,设置!$M:$M,设置!O:O,""))</f>
        <v/>
      </c>
      <c r="T325" s="109" t="s">
        <v>1765</v>
      </c>
      <c r="U325" s="109" t="str">
        <f t="shared" si="27"/>
        <v/>
      </c>
      <c r="V325" s="109" t="str">
        <f t="shared" si="28"/>
        <v/>
      </c>
      <c r="W325" s="109" t="str">
        <f>IF(V325="","",_xlfn.XLOOKUP(V325,立项!W:W,立项!N:N))</f>
        <v/>
      </c>
      <c r="X325" s="109" t="str">
        <f>IF(V325="","",_xlfn.XLOOKUP(V325,立项!W:W,立项!P:P))</f>
        <v/>
      </c>
      <c r="Y325" s="109" t="str">
        <f t="shared" si="29"/>
        <v/>
      </c>
      <c r="Z325" s="136"/>
      <c r="AA325" s="111"/>
      <c r="AB325" s="111"/>
      <c r="AC325" s="111"/>
      <c r="AD325" s="112"/>
      <c r="AE325" s="112"/>
    </row>
    <row r="326" s="76" customFormat="1" customHeight="1" spans="1:31">
      <c r="A326" s="111"/>
      <c r="B326" s="111"/>
      <c r="C326" s="111"/>
      <c r="D326" s="111"/>
      <c r="E326" s="128"/>
      <c r="F326" s="111"/>
      <c r="G326" s="111"/>
      <c r="H326" s="154"/>
      <c r="I326" s="141"/>
      <c r="J326" s="161"/>
      <c r="K326" s="111"/>
      <c r="L326" s="83"/>
      <c r="M326" s="159">
        <f>IF(T326="","",COUNTIFS($F$2:F326,F326))</f>
        <v>0</v>
      </c>
      <c r="N326" s="160">
        <f>IF(T326="","",SUMIFS(实收!E:E,实收!S:S,T326))</f>
        <v>0</v>
      </c>
      <c r="O326" s="160">
        <f t="shared" si="25"/>
        <v>0</v>
      </c>
      <c r="P326" s="160" t="str">
        <f>IF(D326="","",SUMIFS(#REF!,#REF!,U326))</f>
        <v/>
      </c>
      <c r="Q326" s="160" t="str">
        <f t="shared" si="26"/>
        <v/>
      </c>
      <c r="R326" s="109" t="str">
        <f>IF($C326="","",_xlfn.XLOOKUP($C326,设置!$M:$M,设置!N:N,""))</f>
        <v/>
      </c>
      <c r="S326" s="109" t="str">
        <f>IF($C326="","",_xlfn.XLOOKUP($C326,设置!$M:$M,设置!O:O,""))</f>
        <v/>
      </c>
      <c r="T326" s="109" t="s">
        <v>1766</v>
      </c>
      <c r="U326" s="109" t="str">
        <f t="shared" si="27"/>
        <v/>
      </c>
      <c r="V326" s="109" t="str">
        <f t="shared" si="28"/>
        <v/>
      </c>
      <c r="W326" s="109" t="str">
        <f>IF(V326="","",_xlfn.XLOOKUP(V326,立项!W:W,立项!N:N))</f>
        <v/>
      </c>
      <c r="X326" s="109" t="str">
        <f>IF(V326="","",_xlfn.XLOOKUP(V326,立项!W:W,立项!P:P))</f>
        <v/>
      </c>
      <c r="Y326" s="109" t="str">
        <f t="shared" si="29"/>
        <v/>
      </c>
      <c r="Z326" s="136"/>
      <c r="AA326" s="111"/>
      <c r="AB326" s="111"/>
      <c r="AC326" s="111"/>
      <c r="AD326" s="112"/>
      <c r="AE326" s="112"/>
    </row>
    <row r="327" s="76" customFormat="1" customHeight="1" spans="1:31">
      <c r="A327" s="111"/>
      <c r="B327" s="111"/>
      <c r="C327" s="111"/>
      <c r="D327" s="111"/>
      <c r="E327" s="128"/>
      <c r="F327" s="111"/>
      <c r="G327" s="111"/>
      <c r="H327" s="154"/>
      <c r="I327" s="141"/>
      <c r="J327" s="161"/>
      <c r="K327" s="111"/>
      <c r="L327" s="83"/>
      <c r="M327" s="159">
        <f>IF(T327="","",COUNTIFS($F$2:F327,F327))</f>
        <v>0</v>
      </c>
      <c r="N327" s="160">
        <f>IF(T327="","",SUMIFS(实收!E:E,实收!S:S,T327))</f>
        <v>0</v>
      </c>
      <c r="O327" s="160">
        <f t="shared" si="25"/>
        <v>0</v>
      </c>
      <c r="P327" s="160" t="str">
        <f>IF(D327="","",SUMIFS(#REF!,#REF!,U327))</f>
        <v/>
      </c>
      <c r="Q327" s="160" t="str">
        <f t="shared" si="26"/>
        <v/>
      </c>
      <c r="R327" s="109" t="str">
        <f>IF($C327="","",_xlfn.XLOOKUP($C327,设置!$M:$M,设置!N:N,""))</f>
        <v/>
      </c>
      <c r="S327" s="109" t="str">
        <f>IF($C327="","",_xlfn.XLOOKUP($C327,设置!$M:$M,设置!O:O,""))</f>
        <v/>
      </c>
      <c r="T327" s="109" t="s">
        <v>1767</v>
      </c>
      <c r="U327" s="109" t="str">
        <f t="shared" si="27"/>
        <v/>
      </c>
      <c r="V327" s="109" t="str">
        <f t="shared" si="28"/>
        <v/>
      </c>
      <c r="W327" s="109" t="str">
        <f>IF(V327="","",_xlfn.XLOOKUP(V327,立项!W:W,立项!N:N))</f>
        <v/>
      </c>
      <c r="X327" s="109" t="str">
        <f>IF(V327="","",_xlfn.XLOOKUP(V327,立项!W:W,立项!P:P))</f>
        <v/>
      </c>
      <c r="Y327" s="109" t="str">
        <f t="shared" si="29"/>
        <v/>
      </c>
      <c r="Z327" s="136"/>
      <c r="AA327" s="111"/>
      <c r="AB327" s="111"/>
      <c r="AC327" s="111"/>
      <c r="AD327" s="112"/>
      <c r="AE327" s="112"/>
    </row>
    <row r="328" s="76" customFormat="1" customHeight="1" spans="1:31">
      <c r="A328" s="111"/>
      <c r="B328" s="111"/>
      <c r="C328" s="111"/>
      <c r="D328" s="111"/>
      <c r="E328" s="128"/>
      <c r="F328" s="111"/>
      <c r="G328" s="111"/>
      <c r="H328" s="154"/>
      <c r="I328" s="141"/>
      <c r="J328" s="161"/>
      <c r="K328" s="111"/>
      <c r="L328" s="83"/>
      <c r="M328" s="159">
        <f>IF(T328="","",COUNTIFS($F$2:F328,F328))</f>
        <v>0</v>
      </c>
      <c r="N328" s="160">
        <f>IF(T328="","",SUMIFS(实收!E:E,实收!S:S,T328))</f>
        <v>0</v>
      </c>
      <c r="O328" s="160">
        <f t="shared" si="25"/>
        <v>0</v>
      </c>
      <c r="P328" s="160" t="str">
        <f>IF(D328="","",SUMIFS(#REF!,#REF!,U328))</f>
        <v/>
      </c>
      <c r="Q328" s="160" t="str">
        <f t="shared" si="26"/>
        <v/>
      </c>
      <c r="R328" s="109" t="str">
        <f>IF($C328="","",_xlfn.XLOOKUP($C328,设置!$M:$M,设置!N:N,""))</f>
        <v/>
      </c>
      <c r="S328" s="109" t="str">
        <f>IF($C328="","",_xlfn.XLOOKUP($C328,设置!$M:$M,设置!O:O,""))</f>
        <v/>
      </c>
      <c r="T328" s="109" t="s">
        <v>1768</v>
      </c>
      <c r="U328" s="109" t="str">
        <f t="shared" si="27"/>
        <v/>
      </c>
      <c r="V328" s="109" t="str">
        <f t="shared" si="28"/>
        <v/>
      </c>
      <c r="W328" s="109" t="str">
        <f>IF(V328="","",_xlfn.XLOOKUP(V328,立项!W:W,立项!N:N))</f>
        <v/>
      </c>
      <c r="X328" s="109" t="str">
        <f>IF(V328="","",_xlfn.XLOOKUP(V328,立项!W:W,立项!P:P))</f>
        <v/>
      </c>
      <c r="Y328" s="109" t="str">
        <f t="shared" si="29"/>
        <v/>
      </c>
      <c r="Z328" s="136"/>
      <c r="AA328" s="111"/>
      <c r="AB328" s="111"/>
      <c r="AC328" s="111"/>
      <c r="AD328" s="112"/>
      <c r="AE328" s="112"/>
    </row>
    <row r="329" s="76" customFormat="1" customHeight="1" spans="1:31">
      <c r="A329" s="111"/>
      <c r="B329" s="111"/>
      <c r="C329" s="111"/>
      <c r="D329" s="111"/>
      <c r="E329" s="128"/>
      <c r="F329" s="111"/>
      <c r="G329" s="111"/>
      <c r="H329" s="154"/>
      <c r="I329" s="141"/>
      <c r="J329" s="161"/>
      <c r="K329" s="111"/>
      <c r="L329" s="83"/>
      <c r="M329" s="159">
        <f>IF(T329="","",COUNTIFS($F$2:F329,F329))</f>
        <v>0</v>
      </c>
      <c r="N329" s="160">
        <f>IF(T329="","",SUMIFS(实收!E:E,实收!S:S,T329))</f>
        <v>0</v>
      </c>
      <c r="O329" s="160">
        <f t="shared" si="25"/>
        <v>0</v>
      </c>
      <c r="P329" s="160" t="str">
        <f>IF(D329="","",SUMIFS(#REF!,#REF!,U329))</f>
        <v/>
      </c>
      <c r="Q329" s="160" t="str">
        <f t="shared" si="26"/>
        <v/>
      </c>
      <c r="R329" s="109" t="str">
        <f>IF($C329="","",_xlfn.XLOOKUP($C329,设置!$M:$M,设置!N:N,""))</f>
        <v/>
      </c>
      <c r="S329" s="109" t="str">
        <f>IF($C329="","",_xlfn.XLOOKUP($C329,设置!$M:$M,设置!O:O,""))</f>
        <v/>
      </c>
      <c r="T329" s="109" t="s">
        <v>1769</v>
      </c>
      <c r="U329" s="109" t="str">
        <f t="shared" si="27"/>
        <v/>
      </c>
      <c r="V329" s="109" t="str">
        <f t="shared" si="28"/>
        <v/>
      </c>
      <c r="W329" s="109" t="str">
        <f>IF(V329="","",_xlfn.XLOOKUP(V329,立项!W:W,立项!N:N))</f>
        <v/>
      </c>
      <c r="X329" s="109" t="str">
        <f>IF(V329="","",_xlfn.XLOOKUP(V329,立项!W:W,立项!P:P))</f>
        <v/>
      </c>
      <c r="Y329" s="109" t="str">
        <f t="shared" si="29"/>
        <v/>
      </c>
      <c r="Z329" s="136"/>
      <c r="AA329" s="111"/>
      <c r="AB329" s="111"/>
      <c r="AC329" s="111"/>
      <c r="AD329" s="112"/>
      <c r="AE329" s="112"/>
    </row>
    <row r="330" s="76" customFormat="1" customHeight="1" spans="1:31">
      <c r="A330" s="111"/>
      <c r="B330" s="111"/>
      <c r="C330" s="111"/>
      <c r="D330" s="111"/>
      <c r="E330" s="128"/>
      <c r="F330" s="111"/>
      <c r="G330" s="111"/>
      <c r="H330" s="154"/>
      <c r="I330" s="141"/>
      <c r="J330" s="161"/>
      <c r="K330" s="111"/>
      <c r="L330" s="83"/>
      <c r="M330" s="159">
        <f>IF(T330="","",COUNTIFS($F$2:F330,F330))</f>
        <v>0</v>
      </c>
      <c r="N330" s="160">
        <f>IF(T330="","",SUMIFS(实收!E:E,实收!S:S,T330))</f>
        <v>0</v>
      </c>
      <c r="O330" s="160">
        <f t="shared" si="25"/>
        <v>0</v>
      </c>
      <c r="P330" s="160" t="str">
        <f>IF(D330="","",SUMIFS(#REF!,#REF!,U330))</f>
        <v/>
      </c>
      <c r="Q330" s="160" t="str">
        <f t="shared" si="26"/>
        <v/>
      </c>
      <c r="R330" s="109" t="str">
        <f>IF($C330="","",_xlfn.XLOOKUP($C330,设置!$M:$M,设置!N:N,""))</f>
        <v/>
      </c>
      <c r="S330" s="109" t="str">
        <f>IF($C330="","",_xlfn.XLOOKUP($C330,设置!$M:$M,设置!O:O,""))</f>
        <v/>
      </c>
      <c r="T330" s="109" t="s">
        <v>1770</v>
      </c>
      <c r="U330" s="109" t="str">
        <f t="shared" si="27"/>
        <v/>
      </c>
      <c r="V330" s="109" t="str">
        <f t="shared" si="28"/>
        <v/>
      </c>
      <c r="W330" s="109" t="str">
        <f>IF(V330="","",_xlfn.XLOOKUP(V330,立项!W:W,立项!N:N))</f>
        <v/>
      </c>
      <c r="X330" s="109" t="str">
        <f>IF(V330="","",_xlfn.XLOOKUP(V330,立项!W:W,立项!P:P))</f>
        <v/>
      </c>
      <c r="Y330" s="109" t="str">
        <f t="shared" si="29"/>
        <v/>
      </c>
      <c r="Z330" s="136"/>
      <c r="AA330" s="111"/>
      <c r="AB330" s="111"/>
      <c r="AC330" s="111"/>
      <c r="AD330" s="112"/>
      <c r="AE330" s="112"/>
    </row>
    <row r="331" s="76" customFormat="1" customHeight="1" spans="1:31">
      <c r="A331" s="111"/>
      <c r="B331" s="111"/>
      <c r="C331" s="111"/>
      <c r="D331" s="111"/>
      <c r="E331" s="128"/>
      <c r="F331" s="111"/>
      <c r="G331" s="111"/>
      <c r="H331" s="154"/>
      <c r="I331" s="141"/>
      <c r="J331" s="161"/>
      <c r="K331" s="111"/>
      <c r="L331" s="83"/>
      <c r="M331" s="159">
        <f>IF(T331="","",COUNTIFS($F$2:F331,F331))</f>
        <v>0</v>
      </c>
      <c r="N331" s="160">
        <f>IF(T331="","",SUMIFS(实收!E:E,实收!S:S,T331))</f>
        <v>0</v>
      </c>
      <c r="O331" s="160">
        <f t="shared" si="25"/>
        <v>0</v>
      </c>
      <c r="P331" s="160" t="str">
        <f>IF(D331="","",SUMIFS(#REF!,#REF!,U331))</f>
        <v/>
      </c>
      <c r="Q331" s="160" t="str">
        <f t="shared" si="26"/>
        <v/>
      </c>
      <c r="R331" s="109" t="str">
        <f>IF($C331="","",_xlfn.XLOOKUP($C331,设置!$M:$M,设置!N:N,""))</f>
        <v/>
      </c>
      <c r="S331" s="109" t="str">
        <f>IF($C331="","",_xlfn.XLOOKUP($C331,设置!$M:$M,设置!O:O,""))</f>
        <v/>
      </c>
      <c r="T331" s="109" t="s">
        <v>1771</v>
      </c>
      <c r="U331" s="109" t="str">
        <f t="shared" si="27"/>
        <v/>
      </c>
      <c r="V331" s="109" t="str">
        <f t="shared" si="28"/>
        <v/>
      </c>
      <c r="W331" s="109" t="str">
        <f>IF(V331="","",_xlfn.XLOOKUP(V331,立项!W:W,立项!N:N))</f>
        <v/>
      </c>
      <c r="X331" s="109" t="str">
        <f>IF(V331="","",_xlfn.XLOOKUP(V331,立项!W:W,立项!P:P))</f>
        <v/>
      </c>
      <c r="Y331" s="109" t="str">
        <f t="shared" si="29"/>
        <v/>
      </c>
      <c r="Z331" s="136"/>
      <c r="AA331" s="111"/>
      <c r="AB331" s="111"/>
      <c r="AC331" s="111"/>
      <c r="AD331" s="112"/>
      <c r="AE331" s="112"/>
    </row>
    <row r="332" s="76" customFormat="1" customHeight="1" spans="1:31">
      <c r="A332" s="111"/>
      <c r="B332" s="111"/>
      <c r="C332" s="111"/>
      <c r="D332" s="111"/>
      <c r="E332" s="128"/>
      <c r="F332" s="111"/>
      <c r="G332" s="111"/>
      <c r="H332" s="154"/>
      <c r="I332" s="141"/>
      <c r="J332" s="161"/>
      <c r="K332" s="111"/>
      <c r="L332" s="83"/>
      <c r="M332" s="159">
        <f>IF(T332="","",COUNTIFS($F$2:F332,F332))</f>
        <v>0</v>
      </c>
      <c r="N332" s="160">
        <f>IF(T332="","",SUMIFS(实收!E:E,实收!S:S,T332))</f>
        <v>0</v>
      </c>
      <c r="O332" s="160">
        <f t="shared" si="25"/>
        <v>0</v>
      </c>
      <c r="P332" s="160" t="str">
        <f>IF(D332="","",SUMIFS(#REF!,#REF!,U332))</f>
        <v/>
      </c>
      <c r="Q332" s="160" t="str">
        <f t="shared" si="26"/>
        <v/>
      </c>
      <c r="R332" s="109" t="str">
        <f>IF($C332="","",_xlfn.XLOOKUP($C332,设置!$M:$M,设置!N:N,""))</f>
        <v/>
      </c>
      <c r="S332" s="109" t="str">
        <f>IF($C332="","",_xlfn.XLOOKUP($C332,设置!$M:$M,设置!O:O,""))</f>
        <v/>
      </c>
      <c r="T332" s="109" t="s">
        <v>1772</v>
      </c>
      <c r="U332" s="109" t="str">
        <f t="shared" si="27"/>
        <v/>
      </c>
      <c r="V332" s="109" t="str">
        <f t="shared" si="28"/>
        <v/>
      </c>
      <c r="W332" s="109" t="str">
        <f>IF(V332="","",_xlfn.XLOOKUP(V332,立项!W:W,立项!N:N))</f>
        <v/>
      </c>
      <c r="X332" s="109" t="str">
        <f>IF(V332="","",_xlfn.XLOOKUP(V332,立项!W:W,立项!P:P))</f>
        <v/>
      </c>
      <c r="Y332" s="109" t="str">
        <f t="shared" si="29"/>
        <v/>
      </c>
      <c r="Z332" s="136"/>
      <c r="AA332" s="111"/>
      <c r="AB332" s="111"/>
      <c r="AC332" s="111"/>
      <c r="AD332" s="112"/>
      <c r="AE332" s="112"/>
    </row>
    <row r="333" s="76" customFormat="1" customHeight="1" spans="1:31">
      <c r="A333" s="111"/>
      <c r="B333" s="111"/>
      <c r="C333" s="111"/>
      <c r="D333" s="111"/>
      <c r="E333" s="128"/>
      <c r="F333" s="111"/>
      <c r="G333" s="111"/>
      <c r="H333" s="154"/>
      <c r="I333" s="141"/>
      <c r="J333" s="161"/>
      <c r="K333" s="111"/>
      <c r="L333" s="83"/>
      <c r="M333" s="159">
        <f>IF(T333="","",COUNTIFS($F$2:F333,F333))</f>
        <v>0</v>
      </c>
      <c r="N333" s="160">
        <f>IF(T333="","",SUMIFS(实收!E:E,实收!S:S,T333))</f>
        <v>0</v>
      </c>
      <c r="O333" s="160">
        <f t="shared" si="25"/>
        <v>0</v>
      </c>
      <c r="P333" s="160" t="str">
        <f>IF(D333="","",SUMIFS(#REF!,#REF!,U333))</f>
        <v/>
      </c>
      <c r="Q333" s="160" t="str">
        <f t="shared" si="26"/>
        <v/>
      </c>
      <c r="R333" s="109" t="str">
        <f>IF($C333="","",_xlfn.XLOOKUP($C333,设置!$M:$M,设置!N:N,""))</f>
        <v/>
      </c>
      <c r="S333" s="109" t="str">
        <f>IF($C333="","",_xlfn.XLOOKUP($C333,设置!$M:$M,设置!O:O,""))</f>
        <v/>
      </c>
      <c r="T333" s="109" t="s">
        <v>1773</v>
      </c>
      <c r="U333" s="109" t="str">
        <f t="shared" si="27"/>
        <v/>
      </c>
      <c r="V333" s="109" t="str">
        <f t="shared" si="28"/>
        <v/>
      </c>
      <c r="W333" s="109" t="str">
        <f>IF(V333="","",_xlfn.XLOOKUP(V333,立项!W:W,立项!N:N))</f>
        <v/>
      </c>
      <c r="X333" s="109" t="str">
        <f>IF(V333="","",_xlfn.XLOOKUP(V333,立项!W:W,立项!P:P))</f>
        <v/>
      </c>
      <c r="Y333" s="109" t="str">
        <f t="shared" si="29"/>
        <v/>
      </c>
      <c r="Z333" s="136"/>
      <c r="AA333" s="111"/>
      <c r="AB333" s="111"/>
      <c r="AC333" s="111"/>
      <c r="AD333" s="112"/>
      <c r="AE333" s="112"/>
    </row>
    <row r="334" s="76" customFormat="1" customHeight="1" spans="1:31">
      <c r="A334" s="111"/>
      <c r="B334" s="111"/>
      <c r="C334" s="111"/>
      <c r="D334" s="111"/>
      <c r="E334" s="128"/>
      <c r="F334" s="111"/>
      <c r="G334" s="111"/>
      <c r="H334" s="154"/>
      <c r="I334" s="141"/>
      <c r="J334" s="161"/>
      <c r="K334" s="111"/>
      <c r="L334" s="83"/>
      <c r="M334" s="159">
        <f>IF(T334="","",COUNTIFS($F$2:F334,F334))</f>
        <v>0</v>
      </c>
      <c r="N334" s="160">
        <f>IF(T334="","",SUMIFS(实收!E:E,实收!S:S,T334))</f>
        <v>0</v>
      </c>
      <c r="O334" s="160">
        <f t="shared" si="25"/>
        <v>0</v>
      </c>
      <c r="P334" s="160" t="str">
        <f>IF(D334="","",SUMIFS(#REF!,#REF!,U334))</f>
        <v/>
      </c>
      <c r="Q334" s="160" t="str">
        <f t="shared" si="26"/>
        <v/>
      </c>
      <c r="R334" s="109" t="str">
        <f>IF($C334="","",_xlfn.XLOOKUP($C334,设置!$M:$M,设置!N:N,""))</f>
        <v/>
      </c>
      <c r="S334" s="109" t="str">
        <f>IF($C334="","",_xlfn.XLOOKUP($C334,设置!$M:$M,设置!O:O,""))</f>
        <v/>
      </c>
      <c r="T334" s="109" t="s">
        <v>1774</v>
      </c>
      <c r="U334" s="109" t="str">
        <f t="shared" si="27"/>
        <v/>
      </c>
      <c r="V334" s="109" t="str">
        <f t="shared" si="28"/>
        <v/>
      </c>
      <c r="W334" s="109" t="str">
        <f>IF(V334="","",_xlfn.XLOOKUP(V334,立项!W:W,立项!N:N))</f>
        <v/>
      </c>
      <c r="X334" s="109" t="str">
        <f>IF(V334="","",_xlfn.XLOOKUP(V334,立项!W:W,立项!P:P))</f>
        <v/>
      </c>
      <c r="Y334" s="109" t="str">
        <f t="shared" si="29"/>
        <v/>
      </c>
      <c r="Z334" s="136"/>
      <c r="AA334" s="111"/>
      <c r="AB334" s="111"/>
      <c r="AC334" s="111"/>
      <c r="AD334" s="112"/>
      <c r="AE334" s="112"/>
    </row>
    <row r="335" s="76" customFormat="1" customHeight="1" spans="1:31">
      <c r="A335" s="111"/>
      <c r="B335" s="111"/>
      <c r="C335" s="111"/>
      <c r="D335" s="111"/>
      <c r="E335" s="128"/>
      <c r="F335" s="111"/>
      <c r="G335" s="111"/>
      <c r="H335" s="154"/>
      <c r="I335" s="141"/>
      <c r="J335" s="161"/>
      <c r="K335" s="111"/>
      <c r="L335" s="83"/>
      <c r="M335" s="159">
        <f>IF(T335="","",COUNTIFS($F$2:F335,F335))</f>
        <v>0</v>
      </c>
      <c r="N335" s="160">
        <f>IF(T335="","",SUMIFS(实收!E:E,实收!S:S,T335))</f>
        <v>0</v>
      </c>
      <c r="O335" s="160">
        <f t="shared" si="25"/>
        <v>0</v>
      </c>
      <c r="P335" s="160" t="str">
        <f>IF(D335="","",SUMIFS(#REF!,#REF!,U335))</f>
        <v/>
      </c>
      <c r="Q335" s="160" t="str">
        <f t="shared" si="26"/>
        <v/>
      </c>
      <c r="R335" s="109" t="str">
        <f>IF($C335="","",_xlfn.XLOOKUP($C335,设置!$M:$M,设置!N:N,""))</f>
        <v/>
      </c>
      <c r="S335" s="109" t="str">
        <f>IF($C335="","",_xlfn.XLOOKUP($C335,设置!$M:$M,设置!O:O,""))</f>
        <v/>
      </c>
      <c r="T335" s="109" t="s">
        <v>1775</v>
      </c>
      <c r="U335" s="109" t="str">
        <f t="shared" si="27"/>
        <v/>
      </c>
      <c r="V335" s="109" t="str">
        <f t="shared" si="28"/>
        <v/>
      </c>
      <c r="W335" s="109" t="str">
        <f>IF(V335="","",_xlfn.XLOOKUP(V335,立项!W:W,立项!N:N))</f>
        <v/>
      </c>
      <c r="X335" s="109" t="str">
        <f>IF(V335="","",_xlfn.XLOOKUP(V335,立项!W:W,立项!P:P))</f>
        <v/>
      </c>
      <c r="Y335" s="109" t="str">
        <f t="shared" si="29"/>
        <v/>
      </c>
      <c r="Z335" s="136"/>
      <c r="AA335" s="111"/>
      <c r="AB335" s="111"/>
      <c r="AC335" s="111"/>
      <c r="AD335" s="112"/>
      <c r="AE335" s="112"/>
    </row>
    <row r="336" s="76" customFormat="1" customHeight="1" spans="1:31">
      <c r="A336" s="111"/>
      <c r="B336" s="111"/>
      <c r="C336" s="111"/>
      <c r="D336" s="111"/>
      <c r="E336" s="128"/>
      <c r="F336" s="111"/>
      <c r="G336" s="111"/>
      <c r="H336" s="154"/>
      <c r="I336" s="141"/>
      <c r="J336" s="161"/>
      <c r="K336" s="111"/>
      <c r="L336" s="83"/>
      <c r="M336" s="159">
        <f>IF(T336="","",COUNTIFS($F$2:F336,F336))</f>
        <v>0</v>
      </c>
      <c r="N336" s="160">
        <f>IF(T336="","",SUMIFS(实收!E:E,实收!S:S,T336))</f>
        <v>0</v>
      </c>
      <c r="O336" s="160">
        <f t="shared" si="25"/>
        <v>0</v>
      </c>
      <c r="P336" s="160" t="str">
        <f>IF(D336="","",SUMIFS(#REF!,#REF!,U336))</f>
        <v/>
      </c>
      <c r="Q336" s="160" t="str">
        <f t="shared" si="26"/>
        <v/>
      </c>
      <c r="R336" s="109" t="str">
        <f>IF($C336="","",_xlfn.XLOOKUP($C336,设置!$M:$M,设置!N:N,""))</f>
        <v/>
      </c>
      <c r="S336" s="109" t="str">
        <f>IF($C336="","",_xlfn.XLOOKUP($C336,设置!$M:$M,设置!O:O,""))</f>
        <v/>
      </c>
      <c r="T336" s="109" t="s">
        <v>1776</v>
      </c>
      <c r="U336" s="109" t="str">
        <f t="shared" si="27"/>
        <v/>
      </c>
      <c r="V336" s="109" t="str">
        <f t="shared" si="28"/>
        <v/>
      </c>
      <c r="W336" s="109" t="str">
        <f>IF(V336="","",_xlfn.XLOOKUP(V336,立项!W:W,立项!N:N))</f>
        <v/>
      </c>
      <c r="X336" s="109" t="str">
        <f>IF(V336="","",_xlfn.XLOOKUP(V336,立项!W:W,立项!P:P))</f>
        <v/>
      </c>
      <c r="Y336" s="109" t="str">
        <f t="shared" si="29"/>
        <v/>
      </c>
      <c r="Z336" s="136"/>
      <c r="AA336" s="111"/>
      <c r="AB336" s="111"/>
      <c r="AC336" s="111"/>
      <c r="AD336" s="112"/>
      <c r="AE336" s="112"/>
    </row>
    <row r="337" s="76" customFormat="1" customHeight="1" spans="1:31">
      <c r="A337" s="111"/>
      <c r="B337" s="111"/>
      <c r="C337" s="111"/>
      <c r="D337" s="111"/>
      <c r="E337" s="128"/>
      <c r="F337" s="111"/>
      <c r="G337" s="111"/>
      <c r="H337" s="154"/>
      <c r="I337" s="141"/>
      <c r="J337" s="161"/>
      <c r="K337" s="111"/>
      <c r="L337" s="83"/>
      <c r="M337" s="159">
        <f>IF(T337="","",COUNTIFS($F$2:F337,F337))</f>
        <v>0</v>
      </c>
      <c r="N337" s="160">
        <f>IF(T337="","",SUMIFS(实收!E:E,实收!S:S,T337))</f>
        <v>0</v>
      </c>
      <c r="O337" s="160">
        <f t="shared" si="25"/>
        <v>0</v>
      </c>
      <c r="P337" s="160" t="str">
        <f>IF(D337="","",SUMIFS(#REF!,#REF!,U337))</f>
        <v/>
      </c>
      <c r="Q337" s="160" t="str">
        <f t="shared" si="26"/>
        <v/>
      </c>
      <c r="R337" s="109" t="str">
        <f>IF($C337="","",_xlfn.XLOOKUP($C337,设置!$M:$M,设置!N:N,""))</f>
        <v/>
      </c>
      <c r="S337" s="109" t="str">
        <f>IF($C337="","",_xlfn.XLOOKUP($C337,设置!$M:$M,设置!O:O,""))</f>
        <v/>
      </c>
      <c r="T337" s="109" t="s">
        <v>1777</v>
      </c>
      <c r="U337" s="109" t="str">
        <f t="shared" si="27"/>
        <v/>
      </c>
      <c r="V337" s="109" t="str">
        <f t="shared" si="28"/>
        <v/>
      </c>
      <c r="W337" s="109" t="str">
        <f>IF(V337="","",_xlfn.XLOOKUP(V337,立项!W:W,立项!N:N))</f>
        <v/>
      </c>
      <c r="X337" s="109" t="str">
        <f>IF(V337="","",_xlfn.XLOOKUP(V337,立项!W:W,立项!P:P))</f>
        <v/>
      </c>
      <c r="Y337" s="109" t="str">
        <f t="shared" si="29"/>
        <v/>
      </c>
      <c r="Z337" s="136"/>
      <c r="AA337" s="111"/>
      <c r="AB337" s="111"/>
      <c r="AC337" s="111"/>
      <c r="AD337" s="112"/>
      <c r="AE337" s="112"/>
    </row>
    <row r="338" s="76" customFormat="1" customHeight="1" spans="1:31">
      <c r="A338" s="111"/>
      <c r="B338" s="111"/>
      <c r="C338" s="111"/>
      <c r="D338" s="111"/>
      <c r="E338" s="128"/>
      <c r="F338" s="111"/>
      <c r="G338" s="111"/>
      <c r="H338" s="154"/>
      <c r="I338" s="141"/>
      <c r="J338" s="161"/>
      <c r="K338" s="111"/>
      <c r="L338" s="83"/>
      <c r="M338" s="159">
        <f>IF(T338="","",COUNTIFS($F$2:F338,F338))</f>
        <v>0</v>
      </c>
      <c r="N338" s="160">
        <f>IF(T338="","",SUMIFS(实收!E:E,实收!S:S,T338))</f>
        <v>0</v>
      </c>
      <c r="O338" s="160">
        <f t="shared" si="25"/>
        <v>0</v>
      </c>
      <c r="P338" s="160" t="str">
        <f>IF(D338="","",SUMIFS(#REF!,#REF!,U338))</f>
        <v/>
      </c>
      <c r="Q338" s="160" t="str">
        <f t="shared" si="26"/>
        <v/>
      </c>
      <c r="R338" s="109" t="str">
        <f>IF($C338="","",_xlfn.XLOOKUP($C338,设置!$M:$M,设置!N:N,""))</f>
        <v/>
      </c>
      <c r="S338" s="109" t="str">
        <f>IF($C338="","",_xlfn.XLOOKUP($C338,设置!$M:$M,设置!O:O,""))</f>
        <v/>
      </c>
      <c r="T338" s="109" t="s">
        <v>1778</v>
      </c>
      <c r="U338" s="109" t="str">
        <f t="shared" si="27"/>
        <v/>
      </c>
      <c r="V338" s="109" t="str">
        <f t="shared" si="28"/>
        <v/>
      </c>
      <c r="W338" s="109" t="str">
        <f>IF(V338="","",_xlfn.XLOOKUP(V338,立项!W:W,立项!N:N))</f>
        <v/>
      </c>
      <c r="X338" s="109" t="str">
        <f>IF(V338="","",_xlfn.XLOOKUP(V338,立项!W:W,立项!P:P))</f>
        <v/>
      </c>
      <c r="Y338" s="109" t="str">
        <f t="shared" si="29"/>
        <v/>
      </c>
      <c r="Z338" s="136"/>
      <c r="AA338" s="111"/>
      <c r="AB338" s="111"/>
      <c r="AC338" s="111"/>
      <c r="AD338" s="112"/>
      <c r="AE338" s="112"/>
    </row>
    <row r="339" s="76" customFormat="1" customHeight="1" spans="1:31">
      <c r="A339" s="111"/>
      <c r="B339" s="111"/>
      <c r="C339" s="111"/>
      <c r="D339" s="111"/>
      <c r="E339" s="128"/>
      <c r="F339" s="111"/>
      <c r="G339" s="111"/>
      <c r="H339" s="154"/>
      <c r="I339" s="141"/>
      <c r="J339" s="161"/>
      <c r="K339" s="111"/>
      <c r="L339" s="83"/>
      <c r="M339" s="159">
        <f>IF(T339="","",COUNTIFS($F$2:F339,F339))</f>
        <v>0</v>
      </c>
      <c r="N339" s="160">
        <f>IF(T339="","",SUMIFS(实收!E:E,实收!S:S,T339))</f>
        <v>0</v>
      </c>
      <c r="O339" s="160">
        <f t="shared" si="25"/>
        <v>0</v>
      </c>
      <c r="P339" s="160" t="str">
        <f>IF(D339="","",SUMIFS(#REF!,#REF!,U339))</f>
        <v/>
      </c>
      <c r="Q339" s="160" t="str">
        <f t="shared" si="26"/>
        <v/>
      </c>
      <c r="R339" s="109" t="str">
        <f>IF($C339="","",_xlfn.XLOOKUP($C339,设置!$M:$M,设置!N:N,""))</f>
        <v/>
      </c>
      <c r="S339" s="109" t="str">
        <f>IF($C339="","",_xlfn.XLOOKUP($C339,设置!$M:$M,设置!O:O,""))</f>
        <v/>
      </c>
      <c r="T339" s="109" t="s">
        <v>1779</v>
      </c>
      <c r="U339" s="109" t="str">
        <f t="shared" si="27"/>
        <v/>
      </c>
      <c r="V339" s="109" t="str">
        <f t="shared" si="28"/>
        <v/>
      </c>
      <c r="W339" s="109" t="str">
        <f>IF(V339="","",_xlfn.XLOOKUP(V339,立项!W:W,立项!N:N))</f>
        <v/>
      </c>
      <c r="X339" s="109" t="str">
        <f>IF(V339="","",_xlfn.XLOOKUP(V339,立项!W:W,立项!P:P))</f>
        <v/>
      </c>
      <c r="Y339" s="109" t="str">
        <f t="shared" si="29"/>
        <v/>
      </c>
      <c r="Z339" s="136"/>
      <c r="AA339" s="111"/>
      <c r="AB339" s="111"/>
      <c r="AC339" s="111"/>
      <c r="AD339" s="112"/>
      <c r="AE339" s="112"/>
    </row>
    <row r="340" s="76" customFormat="1" customHeight="1" spans="1:31">
      <c r="A340" s="111"/>
      <c r="B340" s="111"/>
      <c r="C340" s="128"/>
      <c r="D340" s="111"/>
      <c r="E340" s="128"/>
      <c r="F340" s="158"/>
      <c r="G340" s="83"/>
      <c r="H340" s="154"/>
      <c r="I340" s="141"/>
      <c r="J340" s="161"/>
      <c r="K340" s="111"/>
      <c r="L340" s="83"/>
      <c r="M340" s="159">
        <f>IF(T340="","",COUNTIFS($F$2:F340,F340))</f>
        <v>0</v>
      </c>
      <c r="N340" s="160">
        <f>IF(T340="","",SUMIFS(实收!E:E,实收!S:S,T340))</f>
        <v>0</v>
      </c>
      <c r="O340" s="160">
        <f t="shared" si="25"/>
        <v>0</v>
      </c>
      <c r="P340" s="160" t="str">
        <f>IF(D340="","",SUMIFS(#REF!,#REF!,U340))</f>
        <v/>
      </c>
      <c r="Q340" s="160" t="str">
        <f t="shared" si="26"/>
        <v/>
      </c>
      <c r="R340" s="109" t="str">
        <f>IF($C340="","",_xlfn.XLOOKUP($C340,设置!$M:$M,设置!N:N,""))</f>
        <v/>
      </c>
      <c r="S340" s="109" t="str">
        <f>IF($C340="","",_xlfn.XLOOKUP($C340,设置!$M:$M,设置!O:O,""))</f>
        <v/>
      </c>
      <c r="T340" s="109" t="s">
        <v>1780</v>
      </c>
      <c r="U340" s="109" t="str">
        <f t="shared" si="27"/>
        <v/>
      </c>
      <c r="V340" s="109" t="str">
        <f t="shared" si="28"/>
        <v/>
      </c>
      <c r="W340" s="109" t="str">
        <f>IF(V340="","",_xlfn.XLOOKUP(V340,立项!W:W,立项!N:N))</f>
        <v/>
      </c>
      <c r="X340" s="109" t="str">
        <f>IF(V340="","",_xlfn.XLOOKUP(V340,立项!W:W,立项!P:P))</f>
        <v/>
      </c>
      <c r="Y340" s="109" t="str">
        <f t="shared" si="29"/>
        <v/>
      </c>
      <c r="Z340" s="136"/>
      <c r="AA340" s="111"/>
      <c r="AB340" s="111"/>
      <c r="AC340" s="111"/>
      <c r="AD340" s="112"/>
      <c r="AE340" s="112"/>
    </row>
    <row r="341" s="76" customFormat="1" customHeight="1" spans="1:31">
      <c r="A341" s="111"/>
      <c r="B341" s="111"/>
      <c r="C341" s="111"/>
      <c r="D341" s="111"/>
      <c r="E341" s="128"/>
      <c r="F341" s="111"/>
      <c r="G341" s="111"/>
      <c r="H341" s="154"/>
      <c r="I341" s="141"/>
      <c r="J341" s="161"/>
      <c r="K341" s="111"/>
      <c r="L341" s="83"/>
      <c r="M341" s="159">
        <f>IF(T341="","",COUNTIFS($F$2:F341,F341))</f>
        <v>0</v>
      </c>
      <c r="N341" s="160">
        <f>IF(T341="","",SUMIFS(实收!E:E,实收!S:S,T341))</f>
        <v>0</v>
      </c>
      <c r="O341" s="160">
        <f t="shared" si="25"/>
        <v>0</v>
      </c>
      <c r="P341" s="160" t="str">
        <f>IF(D341="","",SUMIFS(#REF!,#REF!,U341))</f>
        <v/>
      </c>
      <c r="Q341" s="160" t="str">
        <f t="shared" si="26"/>
        <v/>
      </c>
      <c r="R341" s="109" t="str">
        <f>IF($C341="","",_xlfn.XLOOKUP($C341,设置!$M:$M,设置!N:N,""))</f>
        <v/>
      </c>
      <c r="S341" s="109" t="str">
        <f>IF($C341="","",_xlfn.XLOOKUP($C341,设置!$M:$M,设置!O:O,""))</f>
        <v/>
      </c>
      <c r="T341" s="109" t="s">
        <v>1781</v>
      </c>
      <c r="U341" s="109" t="str">
        <f t="shared" si="27"/>
        <v/>
      </c>
      <c r="V341" s="109" t="str">
        <f t="shared" si="28"/>
        <v/>
      </c>
      <c r="W341" s="109" t="str">
        <f>IF(V341="","",_xlfn.XLOOKUP(V341,立项!W:W,立项!N:N))</f>
        <v/>
      </c>
      <c r="X341" s="109" t="str">
        <f>IF(V341="","",_xlfn.XLOOKUP(V341,立项!W:W,立项!P:P))</f>
        <v/>
      </c>
      <c r="Y341" s="109" t="str">
        <f t="shared" si="29"/>
        <v/>
      </c>
      <c r="Z341" s="136"/>
      <c r="AA341" s="111"/>
      <c r="AB341" s="111"/>
      <c r="AC341" s="111"/>
      <c r="AD341" s="112"/>
      <c r="AE341" s="112"/>
    </row>
    <row r="342" s="76" customFormat="1" customHeight="1" spans="1:31">
      <c r="A342" s="111"/>
      <c r="B342" s="111"/>
      <c r="C342" s="111"/>
      <c r="D342" s="111"/>
      <c r="E342" s="128"/>
      <c r="F342" s="111"/>
      <c r="G342" s="111"/>
      <c r="H342" s="154"/>
      <c r="I342" s="141"/>
      <c r="J342" s="161"/>
      <c r="K342" s="111"/>
      <c r="L342" s="83"/>
      <c r="M342" s="159">
        <f>IF(T342="","",COUNTIFS($F$2:F342,F342))</f>
        <v>0</v>
      </c>
      <c r="N342" s="160">
        <f>IF(T342="","",SUMIFS(实收!E:E,实收!S:S,T342))</f>
        <v>0</v>
      </c>
      <c r="O342" s="160">
        <f t="shared" si="25"/>
        <v>0</v>
      </c>
      <c r="P342" s="160" t="str">
        <f>IF(D342="","",SUMIFS(#REF!,#REF!,U342))</f>
        <v/>
      </c>
      <c r="Q342" s="160" t="str">
        <f t="shared" si="26"/>
        <v/>
      </c>
      <c r="R342" s="109" t="str">
        <f>IF($C342="","",_xlfn.XLOOKUP($C342,设置!$M:$M,设置!N:N,""))</f>
        <v/>
      </c>
      <c r="S342" s="109" t="str">
        <f>IF($C342="","",_xlfn.XLOOKUP($C342,设置!$M:$M,设置!O:O,""))</f>
        <v/>
      </c>
      <c r="T342" s="109" t="s">
        <v>1782</v>
      </c>
      <c r="U342" s="109" t="str">
        <f t="shared" si="27"/>
        <v/>
      </c>
      <c r="V342" s="109" t="str">
        <f t="shared" si="28"/>
        <v/>
      </c>
      <c r="W342" s="109" t="str">
        <f>IF(V342="","",_xlfn.XLOOKUP(V342,立项!W:W,立项!N:N))</f>
        <v/>
      </c>
      <c r="X342" s="109" t="str">
        <f>IF(V342="","",_xlfn.XLOOKUP(V342,立项!W:W,立项!P:P))</f>
        <v/>
      </c>
      <c r="Y342" s="109" t="str">
        <f t="shared" si="29"/>
        <v/>
      </c>
      <c r="Z342" s="136"/>
      <c r="AA342" s="111"/>
      <c r="AB342" s="111"/>
      <c r="AC342" s="111"/>
      <c r="AD342" s="112"/>
      <c r="AE342" s="112"/>
    </row>
    <row r="343" s="76" customFormat="1" customHeight="1" spans="1:31">
      <c r="A343" s="111"/>
      <c r="B343" s="111"/>
      <c r="C343" s="111"/>
      <c r="D343" s="111"/>
      <c r="E343" s="128"/>
      <c r="F343" s="111"/>
      <c r="G343" s="111"/>
      <c r="H343" s="154"/>
      <c r="I343" s="141"/>
      <c r="J343" s="161"/>
      <c r="K343" s="111"/>
      <c r="L343" s="83"/>
      <c r="M343" s="159">
        <f>IF(T343="","",COUNTIFS($F$2:F343,F343))</f>
        <v>0</v>
      </c>
      <c r="N343" s="160">
        <f>IF(T343="","",SUMIFS(实收!E:E,实收!S:S,T343))</f>
        <v>0</v>
      </c>
      <c r="O343" s="160">
        <f t="shared" si="25"/>
        <v>0</v>
      </c>
      <c r="P343" s="160" t="str">
        <f>IF(D343="","",SUMIFS(#REF!,#REF!,U343))</f>
        <v/>
      </c>
      <c r="Q343" s="160" t="str">
        <f t="shared" si="26"/>
        <v/>
      </c>
      <c r="R343" s="109" t="str">
        <f>IF($C343="","",_xlfn.XLOOKUP($C343,设置!$M:$M,设置!N:N,""))</f>
        <v/>
      </c>
      <c r="S343" s="109" t="str">
        <f>IF($C343="","",_xlfn.XLOOKUP($C343,设置!$M:$M,设置!O:O,""))</f>
        <v/>
      </c>
      <c r="T343" s="109" t="s">
        <v>1783</v>
      </c>
      <c r="U343" s="109" t="str">
        <f t="shared" si="27"/>
        <v/>
      </c>
      <c r="V343" s="109" t="str">
        <f t="shared" si="28"/>
        <v/>
      </c>
      <c r="W343" s="109" t="str">
        <f>IF(V343="","",_xlfn.XLOOKUP(V343,立项!W:W,立项!N:N))</f>
        <v/>
      </c>
      <c r="X343" s="109" t="str">
        <f>IF(V343="","",_xlfn.XLOOKUP(V343,立项!W:W,立项!P:P))</f>
        <v/>
      </c>
      <c r="Y343" s="109" t="str">
        <f t="shared" si="29"/>
        <v/>
      </c>
      <c r="Z343" s="136"/>
      <c r="AA343" s="111"/>
      <c r="AB343" s="111"/>
      <c r="AC343" s="111"/>
      <c r="AD343" s="112"/>
      <c r="AE343" s="112"/>
    </row>
    <row r="344" s="76" customFormat="1" customHeight="1" spans="1:31">
      <c r="A344" s="111"/>
      <c r="B344" s="111"/>
      <c r="C344" s="111"/>
      <c r="D344" s="111"/>
      <c r="E344" s="128"/>
      <c r="F344" s="111"/>
      <c r="G344" s="111"/>
      <c r="H344" s="154"/>
      <c r="I344" s="141"/>
      <c r="J344" s="161"/>
      <c r="K344" s="111"/>
      <c r="L344" s="83"/>
      <c r="M344" s="159">
        <f>IF(T344="","",COUNTIFS($F$2:F344,F344))</f>
        <v>0</v>
      </c>
      <c r="N344" s="160">
        <f>IF(T344="","",SUMIFS(实收!E:E,实收!S:S,T344))</f>
        <v>0</v>
      </c>
      <c r="O344" s="160">
        <f t="shared" si="25"/>
        <v>0</v>
      </c>
      <c r="P344" s="160" t="str">
        <f>IF(D344="","",SUMIFS(#REF!,#REF!,U344))</f>
        <v/>
      </c>
      <c r="Q344" s="160" t="str">
        <f t="shared" si="26"/>
        <v/>
      </c>
      <c r="R344" s="109" t="str">
        <f>IF($C344="","",_xlfn.XLOOKUP($C344,设置!$M:$M,设置!N:N,""))</f>
        <v/>
      </c>
      <c r="S344" s="109" t="str">
        <f>IF($C344="","",_xlfn.XLOOKUP($C344,设置!$M:$M,设置!O:O,""))</f>
        <v/>
      </c>
      <c r="T344" s="109" t="s">
        <v>1784</v>
      </c>
      <c r="U344" s="109" t="str">
        <f t="shared" si="27"/>
        <v/>
      </c>
      <c r="V344" s="109" t="str">
        <f t="shared" si="28"/>
        <v/>
      </c>
      <c r="W344" s="109" t="str">
        <f>IF(V344="","",_xlfn.XLOOKUP(V344,立项!W:W,立项!N:N))</f>
        <v/>
      </c>
      <c r="X344" s="109" t="str">
        <f>IF(V344="","",_xlfn.XLOOKUP(V344,立项!W:W,立项!P:P))</f>
        <v/>
      </c>
      <c r="Y344" s="109" t="str">
        <f t="shared" si="29"/>
        <v/>
      </c>
      <c r="Z344" s="136"/>
      <c r="AA344" s="111"/>
      <c r="AB344" s="111"/>
      <c r="AC344" s="111"/>
      <c r="AD344" s="112"/>
      <c r="AE344" s="112"/>
    </row>
    <row r="345" s="76" customFormat="1" customHeight="1" spans="1:31">
      <c r="A345" s="111"/>
      <c r="B345" s="111"/>
      <c r="C345" s="111"/>
      <c r="D345" s="111"/>
      <c r="E345" s="128"/>
      <c r="F345" s="111"/>
      <c r="G345" s="111"/>
      <c r="H345" s="154"/>
      <c r="I345" s="141"/>
      <c r="J345" s="161"/>
      <c r="K345" s="111"/>
      <c r="L345" s="83"/>
      <c r="M345" s="159">
        <f>IF(T345="","",COUNTIFS($F$2:F345,F345))</f>
        <v>0</v>
      </c>
      <c r="N345" s="160">
        <f>IF(T345="","",SUMIFS(实收!E:E,实收!S:S,T345))</f>
        <v>0</v>
      </c>
      <c r="O345" s="160">
        <f t="shared" si="25"/>
        <v>0</v>
      </c>
      <c r="P345" s="160" t="str">
        <f>IF(D345="","",SUMIFS(#REF!,#REF!,U345))</f>
        <v/>
      </c>
      <c r="Q345" s="160" t="str">
        <f t="shared" si="26"/>
        <v/>
      </c>
      <c r="R345" s="109" t="str">
        <f>IF($C345="","",_xlfn.XLOOKUP($C345,设置!$M:$M,设置!N:N,""))</f>
        <v/>
      </c>
      <c r="S345" s="109" t="str">
        <f>IF($C345="","",_xlfn.XLOOKUP($C345,设置!$M:$M,设置!O:O,""))</f>
        <v/>
      </c>
      <c r="T345" s="109" t="s">
        <v>1785</v>
      </c>
      <c r="U345" s="109" t="str">
        <f t="shared" si="27"/>
        <v/>
      </c>
      <c r="V345" s="109" t="str">
        <f t="shared" si="28"/>
        <v/>
      </c>
      <c r="W345" s="109" t="str">
        <f>IF(V345="","",_xlfn.XLOOKUP(V345,立项!W:W,立项!N:N))</f>
        <v/>
      </c>
      <c r="X345" s="109" t="str">
        <f>IF(V345="","",_xlfn.XLOOKUP(V345,立项!W:W,立项!P:P))</f>
        <v/>
      </c>
      <c r="Y345" s="109" t="str">
        <f t="shared" si="29"/>
        <v/>
      </c>
      <c r="Z345" s="136"/>
      <c r="AA345" s="111"/>
      <c r="AB345" s="111"/>
      <c r="AC345" s="111"/>
      <c r="AD345" s="112"/>
      <c r="AE345" s="112"/>
    </row>
    <row r="346" s="76" customFormat="1" customHeight="1" spans="1:31">
      <c r="A346" s="111"/>
      <c r="B346" s="111"/>
      <c r="C346" s="111"/>
      <c r="D346" s="111"/>
      <c r="E346" s="128"/>
      <c r="F346" s="111"/>
      <c r="G346" s="111"/>
      <c r="H346" s="154"/>
      <c r="I346" s="141"/>
      <c r="J346" s="161"/>
      <c r="K346" s="111"/>
      <c r="L346" s="83"/>
      <c r="M346" s="159">
        <f>IF(T346="","",COUNTIFS($F$2:F346,F346))</f>
        <v>0</v>
      </c>
      <c r="N346" s="160">
        <f>IF(T346="","",SUMIFS(实收!E:E,实收!S:S,T346))</f>
        <v>0</v>
      </c>
      <c r="O346" s="160">
        <f t="shared" si="25"/>
        <v>0</v>
      </c>
      <c r="P346" s="160" t="str">
        <f>IF(D346="","",SUMIFS(#REF!,#REF!,U346))</f>
        <v/>
      </c>
      <c r="Q346" s="160" t="str">
        <f t="shared" si="26"/>
        <v/>
      </c>
      <c r="R346" s="109" t="str">
        <f>IF($C346="","",_xlfn.XLOOKUP($C346,设置!$M:$M,设置!N:N,""))</f>
        <v/>
      </c>
      <c r="S346" s="109" t="str">
        <f>IF($C346="","",_xlfn.XLOOKUP($C346,设置!$M:$M,设置!O:O,""))</f>
        <v/>
      </c>
      <c r="T346" s="109" t="s">
        <v>1786</v>
      </c>
      <c r="U346" s="109" t="str">
        <f t="shared" si="27"/>
        <v/>
      </c>
      <c r="V346" s="109" t="str">
        <f t="shared" si="28"/>
        <v/>
      </c>
      <c r="W346" s="109" t="str">
        <f>IF(V346="","",_xlfn.XLOOKUP(V346,立项!W:W,立项!N:N))</f>
        <v/>
      </c>
      <c r="X346" s="109" t="str">
        <f>IF(V346="","",_xlfn.XLOOKUP(V346,立项!W:W,立项!P:P))</f>
        <v/>
      </c>
      <c r="Y346" s="109" t="str">
        <f t="shared" si="29"/>
        <v/>
      </c>
      <c r="Z346" s="136"/>
      <c r="AA346" s="111"/>
      <c r="AB346" s="111"/>
      <c r="AC346" s="111"/>
      <c r="AD346" s="112"/>
      <c r="AE346" s="112"/>
    </row>
    <row r="347" s="76" customFormat="1" customHeight="1" spans="1:31">
      <c r="A347" s="111"/>
      <c r="B347" s="111"/>
      <c r="C347" s="111"/>
      <c r="D347" s="111"/>
      <c r="E347" s="128"/>
      <c r="F347" s="111"/>
      <c r="G347" s="111"/>
      <c r="H347" s="154"/>
      <c r="I347" s="141"/>
      <c r="J347" s="161"/>
      <c r="K347" s="111"/>
      <c r="L347" s="83"/>
      <c r="M347" s="159">
        <f>IF(T347="","",COUNTIFS($F$2:F347,F347))</f>
        <v>0</v>
      </c>
      <c r="N347" s="160">
        <f>IF(T347="","",SUMIFS(实收!E:E,实收!S:S,T347))</f>
        <v>0</v>
      </c>
      <c r="O347" s="160">
        <f t="shared" si="25"/>
        <v>0</v>
      </c>
      <c r="P347" s="160" t="str">
        <f>IF(D347="","",SUMIFS(#REF!,#REF!,U347))</f>
        <v/>
      </c>
      <c r="Q347" s="160" t="str">
        <f t="shared" si="26"/>
        <v/>
      </c>
      <c r="R347" s="109" t="str">
        <f>IF($C347="","",_xlfn.XLOOKUP($C347,设置!$M:$M,设置!N:N,""))</f>
        <v/>
      </c>
      <c r="S347" s="109" t="str">
        <f>IF($C347="","",_xlfn.XLOOKUP($C347,设置!$M:$M,设置!O:O,""))</f>
        <v/>
      </c>
      <c r="T347" s="109" t="s">
        <v>1787</v>
      </c>
      <c r="U347" s="109" t="str">
        <f t="shared" si="27"/>
        <v/>
      </c>
      <c r="V347" s="109" t="str">
        <f t="shared" si="28"/>
        <v/>
      </c>
      <c r="W347" s="109" t="str">
        <f>IF(V347="","",_xlfn.XLOOKUP(V347,立项!W:W,立项!N:N))</f>
        <v/>
      </c>
      <c r="X347" s="109" t="str">
        <f>IF(V347="","",_xlfn.XLOOKUP(V347,立项!W:W,立项!P:P))</f>
        <v/>
      </c>
      <c r="Y347" s="109" t="str">
        <f t="shared" si="29"/>
        <v/>
      </c>
      <c r="Z347" s="136"/>
      <c r="AA347" s="111"/>
      <c r="AB347" s="111"/>
      <c r="AC347" s="111"/>
      <c r="AD347" s="112"/>
      <c r="AE347" s="112"/>
    </row>
    <row r="348" s="76" customFormat="1" customHeight="1" spans="1:31">
      <c r="A348" s="111"/>
      <c r="B348" s="111"/>
      <c r="C348" s="111"/>
      <c r="D348" s="111"/>
      <c r="E348" s="128"/>
      <c r="F348" s="111"/>
      <c r="G348" s="111"/>
      <c r="H348" s="154"/>
      <c r="I348" s="141"/>
      <c r="J348" s="161"/>
      <c r="K348" s="111"/>
      <c r="L348" s="83"/>
      <c r="M348" s="159">
        <f>IF(T348="","",COUNTIFS($F$2:F348,F348))</f>
        <v>0</v>
      </c>
      <c r="N348" s="160">
        <f>IF(T348="","",SUMIFS(实收!E:E,实收!S:S,T348))</f>
        <v>0</v>
      </c>
      <c r="O348" s="160">
        <f t="shared" si="25"/>
        <v>0</v>
      </c>
      <c r="P348" s="160" t="str">
        <f>IF(D348="","",SUMIFS(#REF!,#REF!,U348))</f>
        <v/>
      </c>
      <c r="Q348" s="160" t="str">
        <f t="shared" si="26"/>
        <v/>
      </c>
      <c r="R348" s="109" t="str">
        <f>IF($C348="","",_xlfn.XLOOKUP($C348,设置!$M:$M,设置!N:N,""))</f>
        <v/>
      </c>
      <c r="S348" s="109" t="str">
        <f>IF($C348="","",_xlfn.XLOOKUP($C348,设置!$M:$M,设置!O:O,""))</f>
        <v/>
      </c>
      <c r="T348" s="109" t="s">
        <v>1788</v>
      </c>
      <c r="U348" s="109" t="str">
        <f t="shared" si="27"/>
        <v/>
      </c>
      <c r="V348" s="109" t="str">
        <f t="shared" si="28"/>
        <v/>
      </c>
      <c r="W348" s="109" t="str">
        <f>IF(V348="","",_xlfn.XLOOKUP(V348,立项!W:W,立项!N:N))</f>
        <v/>
      </c>
      <c r="X348" s="109" t="str">
        <f>IF(V348="","",_xlfn.XLOOKUP(V348,立项!W:W,立项!P:P))</f>
        <v/>
      </c>
      <c r="Y348" s="109" t="str">
        <f t="shared" si="29"/>
        <v/>
      </c>
      <c r="Z348" s="136"/>
      <c r="AA348" s="111"/>
      <c r="AB348" s="111"/>
      <c r="AC348" s="111"/>
      <c r="AD348" s="112"/>
      <c r="AE348" s="112"/>
    </row>
    <row r="349" s="76" customFormat="1" customHeight="1" spans="1:31">
      <c r="A349" s="111"/>
      <c r="B349" s="111"/>
      <c r="C349" s="111"/>
      <c r="D349" s="111"/>
      <c r="E349" s="128"/>
      <c r="F349" s="111"/>
      <c r="G349" s="111"/>
      <c r="H349" s="154"/>
      <c r="I349" s="141"/>
      <c r="J349" s="161"/>
      <c r="K349" s="111"/>
      <c r="L349" s="83"/>
      <c r="M349" s="159">
        <f>IF(T349="","",COUNTIFS($F$2:F349,F349))</f>
        <v>0</v>
      </c>
      <c r="N349" s="160">
        <f>IF(T349="","",SUMIFS(实收!E:E,实收!S:S,T349))</f>
        <v>0</v>
      </c>
      <c r="O349" s="160">
        <f t="shared" si="25"/>
        <v>0</v>
      </c>
      <c r="P349" s="160" t="str">
        <f>IF(D349="","",SUMIFS(#REF!,#REF!,U349))</f>
        <v/>
      </c>
      <c r="Q349" s="160" t="str">
        <f t="shared" si="26"/>
        <v/>
      </c>
      <c r="R349" s="109" t="str">
        <f>IF($C349="","",_xlfn.XLOOKUP($C349,设置!$M:$M,设置!N:N,""))</f>
        <v/>
      </c>
      <c r="S349" s="109" t="str">
        <f>IF($C349="","",_xlfn.XLOOKUP($C349,设置!$M:$M,设置!O:O,""))</f>
        <v/>
      </c>
      <c r="T349" s="109" t="s">
        <v>1789</v>
      </c>
      <c r="U349" s="109" t="str">
        <f t="shared" si="27"/>
        <v/>
      </c>
      <c r="V349" s="109" t="str">
        <f t="shared" si="28"/>
        <v/>
      </c>
      <c r="W349" s="109" t="str">
        <f>IF(V349="","",_xlfn.XLOOKUP(V349,立项!W:W,立项!N:N))</f>
        <v/>
      </c>
      <c r="X349" s="109" t="str">
        <f>IF(V349="","",_xlfn.XLOOKUP(V349,立项!W:W,立项!P:P))</f>
        <v/>
      </c>
      <c r="Y349" s="109" t="str">
        <f t="shared" si="29"/>
        <v/>
      </c>
      <c r="Z349" s="136"/>
      <c r="AA349" s="111"/>
      <c r="AB349" s="111"/>
      <c r="AC349" s="111"/>
      <c r="AD349" s="112"/>
      <c r="AE349" s="112"/>
    </row>
    <row r="350" s="76" customFormat="1" customHeight="1" spans="1:31">
      <c r="A350" s="111"/>
      <c r="B350" s="111"/>
      <c r="C350" s="111"/>
      <c r="D350" s="111"/>
      <c r="E350" s="128"/>
      <c r="F350" s="111"/>
      <c r="G350" s="111"/>
      <c r="H350" s="154"/>
      <c r="I350" s="141"/>
      <c r="J350" s="161"/>
      <c r="K350" s="111"/>
      <c r="L350" s="83"/>
      <c r="M350" s="159">
        <f>IF(T350="","",COUNTIFS($F$2:F350,F350))</f>
        <v>0</v>
      </c>
      <c r="N350" s="160">
        <f>IF(T350="","",SUMIFS(实收!E:E,实收!S:S,T350))</f>
        <v>0</v>
      </c>
      <c r="O350" s="160">
        <f t="shared" si="25"/>
        <v>0</v>
      </c>
      <c r="P350" s="160" t="str">
        <f>IF(D350="","",SUMIFS(#REF!,#REF!,U350))</f>
        <v/>
      </c>
      <c r="Q350" s="160" t="str">
        <f t="shared" si="26"/>
        <v/>
      </c>
      <c r="R350" s="109" t="str">
        <f>IF($C350="","",_xlfn.XLOOKUP($C350,设置!$M:$M,设置!N:N,""))</f>
        <v/>
      </c>
      <c r="S350" s="109" t="str">
        <f>IF($C350="","",_xlfn.XLOOKUP($C350,设置!$M:$M,设置!O:O,""))</f>
        <v/>
      </c>
      <c r="T350" s="109" t="s">
        <v>1790</v>
      </c>
      <c r="U350" s="109" t="str">
        <f t="shared" si="27"/>
        <v/>
      </c>
      <c r="V350" s="109" t="str">
        <f t="shared" si="28"/>
        <v/>
      </c>
      <c r="W350" s="109" t="str">
        <f>IF(V350="","",_xlfn.XLOOKUP(V350,立项!W:W,立项!N:N))</f>
        <v/>
      </c>
      <c r="X350" s="109" t="str">
        <f>IF(V350="","",_xlfn.XLOOKUP(V350,立项!W:W,立项!P:P))</f>
        <v/>
      </c>
      <c r="Y350" s="109" t="str">
        <f t="shared" si="29"/>
        <v/>
      </c>
      <c r="Z350" s="136"/>
      <c r="AA350" s="111"/>
      <c r="AB350" s="111"/>
      <c r="AC350" s="111"/>
      <c r="AD350" s="112"/>
      <c r="AE350" s="112"/>
    </row>
    <row r="351" s="76" customFormat="1" customHeight="1" spans="1:31">
      <c r="A351" s="111"/>
      <c r="B351" s="111"/>
      <c r="C351" s="111"/>
      <c r="D351" s="111"/>
      <c r="E351" s="128"/>
      <c r="F351" s="111"/>
      <c r="G351" s="111"/>
      <c r="H351" s="154"/>
      <c r="I351" s="141"/>
      <c r="J351" s="161"/>
      <c r="K351" s="111"/>
      <c r="L351" s="83"/>
      <c r="M351" s="159">
        <f>IF(T351="","",COUNTIFS($F$2:F351,F351))</f>
        <v>0</v>
      </c>
      <c r="N351" s="160">
        <f>IF(T351="","",SUMIFS(实收!E:E,实收!S:S,T351))</f>
        <v>0</v>
      </c>
      <c r="O351" s="160">
        <f t="shared" si="25"/>
        <v>0</v>
      </c>
      <c r="P351" s="160" t="str">
        <f>IF(D351="","",SUMIFS(#REF!,#REF!,U351))</f>
        <v/>
      </c>
      <c r="Q351" s="160" t="str">
        <f t="shared" si="26"/>
        <v/>
      </c>
      <c r="R351" s="109" t="str">
        <f>IF($C351="","",_xlfn.XLOOKUP($C351,设置!$M:$M,设置!N:N,""))</f>
        <v/>
      </c>
      <c r="S351" s="109" t="str">
        <f>IF($C351="","",_xlfn.XLOOKUP($C351,设置!$M:$M,设置!O:O,""))</f>
        <v/>
      </c>
      <c r="T351" s="109" t="s">
        <v>1791</v>
      </c>
      <c r="U351" s="109" t="str">
        <f t="shared" si="27"/>
        <v/>
      </c>
      <c r="V351" s="109" t="str">
        <f t="shared" si="28"/>
        <v/>
      </c>
      <c r="W351" s="109" t="str">
        <f>IF(V351="","",_xlfn.XLOOKUP(V351,立项!W:W,立项!N:N))</f>
        <v/>
      </c>
      <c r="X351" s="109" t="str">
        <f>IF(V351="","",_xlfn.XLOOKUP(V351,立项!W:W,立项!P:P))</f>
        <v/>
      </c>
      <c r="Y351" s="109" t="str">
        <f t="shared" si="29"/>
        <v/>
      </c>
      <c r="Z351" s="136"/>
      <c r="AA351" s="111"/>
      <c r="AB351" s="111"/>
      <c r="AC351" s="111"/>
      <c r="AD351" s="112"/>
      <c r="AE351" s="112"/>
    </row>
    <row r="352" s="76" customFormat="1" customHeight="1" spans="1:31">
      <c r="A352" s="111"/>
      <c r="B352" s="111"/>
      <c r="C352" s="111"/>
      <c r="D352" s="111"/>
      <c r="E352" s="128"/>
      <c r="F352" s="111"/>
      <c r="G352" s="111"/>
      <c r="H352" s="154"/>
      <c r="I352" s="141"/>
      <c r="J352" s="161"/>
      <c r="K352" s="111"/>
      <c r="L352" s="83"/>
      <c r="M352" s="159">
        <f>IF(T352="","",COUNTIFS($F$2:F352,F352))</f>
        <v>0</v>
      </c>
      <c r="N352" s="160">
        <f>IF(T352="","",SUMIFS(实收!E:E,实收!S:S,T352))</f>
        <v>0</v>
      </c>
      <c r="O352" s="160">
        <f t="shared" si="25"/>
        <v>0</v>
      </c>
      <c r="P352" s="160" t="str">
        <f>IF(D352="","",SUMIFS(#REF!,#REF!,U352))</f>
        <v/>
      </c>
      <c r="Q352" s="160" t="str">
        <f t="shared" si="26"/>
        <v/>
      </c>
      <c r="R352" s="109" t="str">
        <f>IF($C352="","",_xlfn.XLOOKUP($C352,设置!$M:$M,设置!N:N,""))</f>
        <v/>
      </c>
      <c r="S352" s="109" t="str">
        <f>IF($C352="","",_xlfn.XLOOKUP($C352,设置!$M:$M,设置!O:O,""))</f>
        <v/>
      </c>
      <c r="T352" s="109" t="s">
        <v>1792</v>
      </c>
      <c r="U352" s="109" t="str">
        <f t="shared" si="27"/>
        <v/>
      </c>
      <c r="V352" s="109" t="str">
        <f t="shared" si="28"/>
        <v/>
      </c>
      <c r="W352" s="109" t="str">
        <f>IF(V352="","",_xlfn.XLOOKUP(V352,立项!W:W,立项!N:N))</f>
        <v/>
      </c>
      <c r="X352" s="109" t="str">
        <f>IF(V352="","",_xlfn.XLOOKUP(V352,立项!W:W,立项!P:P))</f>
        <v/>
      </c>
      <c r="Y352" s="109" t="str">
        <f t="shared" si="29"/>
        <v/>
      </c>
      <c r="Z352" s="136"/>
      <c r="AA352" s="111"/>
      <c r="AB352" s="111"/>
      <c r="AC352" s="111"/>
      <c r="AD352" s="112"/>
      <c r="AE352" s="112"/>
    </row>
    <row r="353" s="76" customFormat="1" customHeight="1" spans="1:31">
      <c r="A353" s="111"/>
      <c r="B353" s="111"/>
      <c r="C353" s="111"/>
      <c r="D353" s="111"/>
      <c r="E353" s="128"/>
      <c r="F353" s="111"/>
      <c r="G353" s="111"/>
      <c r="H353" s="154"/>
      <c r="I353" s="141"/>
      <c r="J353" s="161"/>
      <c r="K353" s="111"/>
      <c r="L353" s="83"/>
      <c r="M353" s="159">
        <f>IF(T353="","",COUNTIFS($F$2:F353,F353))</f>
        <v>0</v>
      </c>
      <c r="N353" s="160">
        <f>IF(T353="","",SUMIFS(实收!E:E,实收!S:S,T353))</f>
        <v>0</v>
      </c>
      <c r="O353" s="160">
        <f t="shared" si="25"/>
        <v>0</v>
      </c>
      <c r="P353" s="160" t="str">
        <f>IF(D353="","",SUMIFS(#REF!,#REF!,U353))</f>
        <v/>
      </c>
      <c r="Q353" s="160" t="str">
        <f t="shared" si="26"/>
        <v/>
      </c>
      <c r="R353" s="109" t="str">
        <f>IF($C353="","",_xlfn.XLOOKUP($C353,设置!$M:$M,设置!N:N,""))</f>
        <v/>
      </c>
      <c r="S353" s="109" t="str">
        <f>IF($C353="","",_xlfn.XLOOKUP($C353,设置!$M:$M,设置!O:O,""))</f>
        <v/>
      </c>
      <c r="T353" s="109" t="s">
        <v>1793</v>
      </c>
      <c r="U353" s="109" t="str">
        <f t="shared" si="27"/>
        <v/>
      </c>
      <c r="V353" s="109" t="str">
        <f t="shared" si="28"/>
        <v/>
      </c>
      <c r="W353" s="109" t="str">
        <f>IF(V353="","",_xlfn.XLOOKUP(V353,立项!W:W,立项!N:N))</f>
        <v/>
      </c>
      <c r="X353" s="109" t="str">
        <f>IF(V353="","",_xlfn.XLOOKUP(V353,立项!W:W,立项!P:P))</f>
        <v/>
      </c>
      <c r="Y353" s="109" t="str">
        <f t="shared" si="29"/>
        <v/>
      </c>
      <c r="Z353" s="136"/>
      <c r="AA353" s="111"/>
      <c r="AB353" s="111"/>
      <c r="AC353" s="111"/>
      <c r="AD353" s="112"/>
      <c r="AE353" s="112"/>
    </row>
    <row r="354" s="76" customFormat="1" customHeight="1" spans="1:31">
      <c r="A354" s="111"/>
      <c r="B354" s="111"/>
      <c r="C354" s="111"/>
      <c r="D354" s="111"/>
      <c r="E354" s="128"/>
      <c r="F354" s="111"/>
      <c r="G354" s="111"/>
      <c r="H354" s="154"/>
      <c r="I354" s="141"/>
      <c r="J354" s="161"/>
      <c r="K354" s="111"/>
      <c r="L354" s="83"/>
      <c r="M354" s="159">
        <f>IF(T354="","",COUNTIFS($F$2:F354,F354))</f>
        <v>0</v>
      </c>
      <c r="N354" s="160">
        <f>IF(T354="","",SUMIFS(实收!E:E,实收!S:S,T354))</f>
        <v>0</v>
      </c>
      <c r="O354" s="160">
        <f t="shared" si="25"/>
        <v>0</v>
      </c>
      <c r="P354" s="160" t="str">
        <f>IF(D354="","",SUMIFS(#REF!,#REF!,U354))</f>
        <v/>
      </c>
      <c r="Q354" s="160" t="str">
        <f t="shared" si="26"/>
        <v/>
      </c>
      <c r="R354" s="109" t="str">
        <f>IF($C354="","",_xlfn.XLOOKUP($C354,设置!$M:$M,设置!N:N,""))</f>
        <v/>
      </c>
      <c r="S354" s="109" t="str">
        <f>IF($C354="","",_xlfn.XLOOKUP($C354,设置!$M:$M,设置!O:O,""))</f>
        <v/>
      </c>
      <c r="T354" s="109" t="s">
        <v>1794</v>
      </c>
      <c r="U354" s="109" t="str">
        <f t="shared" si="27"/>
        <v/>
      </c>
      <c r="V354" s="109" t="str">
        <f t="shared" si="28"/>
        <v/>
      </c>
      <c r="W354" s="109" t="str">
        <f>IF(V354="","",_xlfn.XLOOKUP(V354,立项!W:W,立项!N:N))</f>
        <v/>
      </c>
      <c r="X354" s="109" t="str">
        <f>IF(V354="","",_xlfn.XLOOKUP(V354,立项!W:W,立项!P:P))</f>
        <v/>
      </c>
      <c r="Y354" s="109" t="str">
        <f t="shared" si="29"/>
        <v/>
      </c>
      <c r="Z354" s="136"/>
      <c r="AA354" s="111"/>
      <c r="AB354" s="111"/>
      <c r="AC354" s="111"/>
      <c r="AD354" s="112"/>
      <c r="AE354" s="112"/>
    </row>
    <row r="355" s="76" customFormat="1" customHeight="1" spans="1:31">
      <c r="A355" s="111"/>
      <c r="B355" s="111"/>
      <c r="C355" s="111"/>
      <c r="D355" s="111"/>
      <c r="E355" s="128"/>
      <c r="F355" s="111"/>
      <c r="G355" s="111"/>
      <c r="H355" s="154"/>
      <c r="I355" s="141"/>
      <c r="J355" s="161"/>
      <c r="K355" s="111"/>
      <c r="L355" s="83"/>
      <c r="M355" s="159">
        <f>IF(T355="","",COUNTIFS($F$2:F355,F355))</f>
        <v>0</v>
      </c>
      <c r="N355" s="160">
        <f>IF(T355="","",SUMIFS(实收!E:E,实收!S:S,T355))</f>
        <v>0</v>
      </c>
      <c r="O355" s="160">
        <f t="shared" si="25"/>
        <v>0</v>
      </c>
      <c r="P355" s="160" t="str">
        <f>IF(D355="","",SUMIFS(#REF!,#REF!,U355))</f>
        <v/>
      </c>
      <c r="Q355" s="160" t="str">
        <f t="shared" si="26"/>
        <v/>
      </c>
      <c r="R355" s="109" t="str">
        <f>IF($C355="","",_xlfn.XLOOKUP($C355,设置!$M:$M,设置!N:N,""))</f>
        <v/>
      </c>
      <c r="S355" s="109" t="str">
        <f>IF($C355="","",_xlfn.XLOOKUP($C355,设置!$M:$M,设置!O:O,""))</f>
        <v/>
      </c>
      <c r="T355" s="109" t="s">
        <v>1795</v>
      </c>
      <c r="U355" s="109" t="str">
        <f t="shared" si="27"/>
        <v/>
      </c>
      <c r="V355" s="109" t="str">
        <f t="shared" si="28"/>
        <v/>
      </c>
      <c r="W355" s="109" t="str">
        <f>IF(V355="","",_xlfn.XLOOKUP(V355,立项!W:W,立项!N:N))</f>
        <v/>
      </c>
      <c r="X355" s="109" t="str">
        <f>IF(V355="","",_xlfn.XLOOKUP(V355,立项!W:W,立项!P:P))</f>
        <v/>
      </c>
      <c r="Y355" s="109" t="str">
        <f t="shared" si="29"/>
        <v/>
      </c>
      <c r="Z355" s="136"/>
      <c r="AA355" s="111"/>
      <c r="AB355" s="111"/>
      <c r="AC355" s="111"/>
      <c r="AD355" s="112"/>
      <c r="AE355" s="112"/>
    </row>
    <row r="356" s="76" customFormat="1" customHeight="1" spans="1:31">
      <c r="A356" s="111"/>
      <c r="B356" s="111"/>
      <c r="C356" s="111"/>
      <c r="D356" s="111"/>
      <c r="E356" s="128"/>
      <c r="F356" s="111"/>
      <c r="G356" s="111"/>
      <c r="H356" s="154"/>
      <c r="I356" s="141"/>
      <c r="J356" s="161"/>
      <c r="K356" s="111"/>
      <c r="L356" s="83"/>
      <c r="M356" s="159">
        <f>IF(T356="","",COUNTIFS($F$2:F356,F356))</f>
        <v>0</v>
      </c>
      <c r="N356" s="160">
        <f>IF(T356="","",SUMIFS(实收!E:E,实收!S:S,T356))</f>
        <v>0</v>
      </c>
      <c r="O356" s="160">
        <f t="shared" si="25"/>
        <v>0</v>
      </c>
      <c r="P356" s="160" t="str">
        <f>IF(D356="","",SUMIFS(#REF!,#REF!,U356))</f>
        <v/>
      </c>
      <c r="Q356" s="160" t="str">
        <f t="shared" si="26"/>
        <v/>
      </c>
      <c r="R356" s="109" t="str">
        <f>IF($C356="","",_xlfn.XLOOKUP($C356,设置!$M:$M,设置!N:N,""))</f>
        <v/>
      </c>
      <c r="S356" s="109" t="str">
        <f>IF($C356="","",_xlfn.XLOOKUP($C356,设置!$M:$M,设置!O:O,""))</f>
        <v/>
      </c>
      <c r="T356" s="109" t="s">
        <v>1796</v>
      </c>
      <c r="U356" s="109" t="str">
        <f t="shared" si="27"/>
        <v/>
      </c>
      <c r="V356" s="109" t="str">
        <f t="shared" si="28"/>
        <v/>
      </c>
      <c r="W356" s="109" t="str">
        <f>IF(V356="","",_xlfn.XLOOKUP(V356,立项!W:W,立项!N:N))</f>
        <v/>
      </c>
      <c r="X356" s="109" t="str">
        <f>IF(V356="","",_xlfn.XLOOKUP(V356,立项!W:W,立项!P:P))</f>
        <v/>
      </c>
      <c r="Y356" s="109" t="str">
        <f t="shared" si="29"/>
        <v/>
      </c>
      <c r="Z356" s="136"/>
      <c r="AA356" s="111"/>
      <c r="AB356" s="111"/>
      <c r="AC356" s="111"/>
      <c r="AD356" s="112"/>
      <c r="AE356" s="112"/>
    </row>
    <row r="357" s="76" customFormat="1" customHeight="1" spans="1:31">
      <c r="A357" s="111"/>
      <c r="B357" s="111"/>
      <c r="C357" s="111"/>
      <c r="D357" s="111"/>
      <c r="E357" s="128"/>
      <c r="F357" s="111"/>
      <c r="G357" s="111"/>
      <c r="H357" s="154"/>
      <c r="I357" s="141"/>
      <c r="J357" s="161"/>
      <c r="K357" s="111"/>
      <c r="L357" s="83"/>
      <c r="M357" s="159">
        <f>IF(T357="","",COUNTIFS($F$2:F357,F357))</f>
        <v>0</v>
      </c>
      <c r="N357" s="160">
        <f>IF(T357="","",SUMIFS(实收!E:E,实收!S:S,T357))</f>
        <v>0</v>
      </c>
      <c r="O357" s="160">
        <f t="shared" si="25"/>
        <v>0</v>
      </c>
      <c r="P357" s="160" t="str">
        <f>IF(D357="","",SUMIFS(#REF!,#REF!,U357))</f>
        <v/>
      </c>
      <c r="Q357" s="160" t="str">
        <f t="shared" si="26"/>
        <v/>
      </c>
      <c r="R357" s="109" t="str">
        <f>IF($C357="","",_xlfn.XLOOKUP($C357,设置!$M:$M,设置!N:N,""))</f>
        <v/>
      </c>
      <c r="S357" s="109" t="str">
        <f>IF($C357="","",_xlfn.XLOOKUP($C357,设置!$M:$M,设置!O:O,""))</f>
        <v/>
      </c>
      <c r="T357" s="109" t="s">
        <v>1797</v>
      </c>
      <c r="U357" s="109" t="str">
        <f t="shared" si="27"/>
        <v/>
      </c>
      <c r="V357" s="109" t="str">
        <f t="shared" si="28"/>
        <v/>
      </c>
      <c r="W357" s="109" t="str">
        <f>IF(V357="","",_xlfn.XLOOKUP(V357,立项!W:W,立项!N:N))</f>
        <v/>
      </c>
      <c r="X357" s="109" t="str">
        <f>IF(V357="","",_xlfn.XLOOKUP(V357,立项!W:W,立项!P:P))</f>
        <v/>
      </c>
      <c r="Y357" s="109" t="str">
        <f t="shared" si="29"/>
        <v/>
      </c>
      <c r="Z357" s="136"/>
      <c r="AA357" s="111"/>
      <c r="AB357" s="111"/>
      <c r="AC357" s="111"/>
      <c r="AD357" s="112"/>
      <c r="AE357" s="112"/>
    </row>
    <row r="358" s="76" customFormat="1" customHeight="1" spans="1:31">
      <c r="A358" s="111"/>
      <c r="B358" s="111"/>
      <c r="C358" s="111"/>
      <c r="D358" s="111"/>
      <c r="E358" s="128"/>
      <c r="F358" s="111"/>
      <c r="G358" s="111"/>
      <c r="H358" s="154"/>
      <c r="I358" s="141"/>
      <c r="J358" s="161"/>
      <c r="K358" s="111"/>
      <c r="L358" s="83"/>
      <c r="M358" s="159">
        <f>IF(T358="","",COUNTIFS($F$2:F358,F358))</f>
        <v>0</v>
      </c>
      <c r="N358" s="160">
        <f>IF(T358="","",SUMIFS(实收!E:E,实收!S:S,T358))</f>
        <v>0</v>
      </c>
      <c r="O358" s="160">
        <f t="shared" si="25"/>
        <v>0</v>
      </c>
      <c r="P358" s="160" t="str">
        <f>IF(D358="","",SUMIFS(#REF!,#REF!,U358))</f>
        <v/>
      </c>
      <c r="Q358" s="160" t="str">
        <f t="shared" si="26"/>
        <v/>
      </c>
      <c r="R358" s="109" t="str">
        <f>IF($C358="","",_xlfn.XLOOKUP($C358,设置!$M:$M,设置!N:N,""))</f>
        <v/>
      </c>
      <c r="S358" s="109" t="str">
        <f>IF($C358="","",_xlfn.XLOOKUP($C358,设置!$M:$M,设置!O:O,""))</f>
        <v/>
      </c>
      <c r="T358" s="109" t="s">
        <v>1798</v>
      </c>
      <c r="U358" s="109" t="str">
        <f t="shared" si="27"/>
        <v/>
      </c>
      <c r="V358" s="109" t="str">
        <f t="shared" si="28"/>
        <v/>
      </c>
      <c r="W358" s="109" t="str">
        <f>IF(V358="","",_xlfn.XLOOKUP(V358,立项!W:W,立项!N:N))</f>
        <v/>
      </c>
      <c r="X358" s="109" t="str">
        <f>IF(V358="","",_xlfn.XLOOKUP(V358,立项!W:W,立项!P:P))</f>
        <v/>
      </c>
      <c r="Y358" s="109" t="str">
        <f t="shared" si="29"/>
        <v/>
      </c>
      <c r="Z358" s="136"/>
      <c r="AA358" s="111"/>
      <c r="AB358" s="111"/>
      <c r="AC358" s="111"/>
      <c r="AD358" s="112"/>
      <c r="AE358" s="112"/>
    </row>
    <row r="359" s="76" customFormat="1" customHeight="1" spans="1:31">
      <c r="A359" s="111"/>
      <c r="B359" s="111"/>
      <c r="C359" s="111"/>
      <c r="D359" s="111"/>
      <c r="E359" s="128"/>
      <c r="F359" s="111"/>
      <c r="G359" s="111"/>
      <c r="H359" s="154"/>
      <c r="I359" s="141"/>
      <c r="J359" s="161"/>
      <c r="K359" s="111"/>
      <c r="L359" s="83"/>
      <c r="M359" s="159">
        <f>IF(T359="","",COUNTIFS($F$2:F359,F359))</f>
        <v>0</v>
      </c>
      <c r="N359" s="160">
        <f>IF(T359="","",SUMIFS(实收!E:E,实收!S:S,T359))</f>
        <v>0</v>
      </c>
      <c r="O359" s="160">
        <f t="shared" si="25"/>
        <v>0</v>
      </c>
      <c r="P359" s="160" t="str">
        <f>IF(D359="","",SUMIFS(#REF!,#REF!,U359))</f>
        <v/>
      </c>
      <c r="Q359" s="160" t="str">
        <f t="shared" si="26"/>
        <v/>
      </c>
      <c r="R359" s="109" t="str">
        <f>IF($C359="","",_xlfn.XLOOKUP($C359,设置!$M:$M,设置!N:N,""))</f>
        <v/>
      </c>
      <c r="S359" s="109" t="str">
        <f>IF($C359="","",_xlfn.XLOOKUP($C359,设置!$M:$M,设置!O:O,""))</f>
        <v/>
      </c>
      <c r="T359" s="109" t="s">
        <v>1799</v>
      </c>
      <c r="U359" s="109" t="str">
        <f t="shared" si="27"/>
        <v/>
      </c>
      <c r="V359" s="109" t="str">
        <f t="shared" si="28"/>
        <v/>
      </c>
      <c r="W359" s="109" t="str">
        <f>IF(V359="","",_xlfn.XLOOKUP(V359,立项!W:W,立项!N:N))</f>
        <v/>
      </c>
      <c r="X359" s="109" t="str">
        <f>IF(V359="","",_xlfn.XLOOKUP(V359,立项!W:W,立项!P:P))</f>
        <v/>
      </c>
      <c r="Y359" s="109" t="str">
        <f t="shared" si="29"/>
        <v/>
      </c>
      <c r="Z359" s="136"/>
      <c r="AA359" s="111"/>
      <c r="AB359" s="111"/>
      <c r="AC359" s="111"/>
      <c r="AD359" s="112"/>
      <c r="AE359" s="112"/>
    </row>
    <row r="360" s="76" customFormat="1" customHeight="1" spans="1:31">
      <c r="A360" s="111"/>
      <c r="B360" s="111"/>
      <c r="C360" s="111"/>
      <c r="D360" s="111"/>
      <c r="E360" s="128"/>
      <c r="F360" s="111"/>
      <c r="G360" s="111"/>
      <c r="H360" s="154"/>
      <c r="I360" s="141"/>
      <c r="J360" s="161"/>
      <c r="K360" s="111"/>
      <c r="L360" s="83"/>
      <c r="M360" s="159">
        <f>IF(T360="","",COUNTIFS($F$2:F360,F360))</f>
        <v>0</v>
      </c>
      <c r="N360" s="160">
        <f>IF(T360="","",SUMIFS(实收!E:E,实收!S:S,T360))</f>
        <v>0</v>
      </c>
      <c r="O360" s="160">
        <f t="shared" si="25"/>
        <v>0</v>
      </c>
      <c r="P360" s="160" t="str">
        <f>IF(D360="","",SUMIFS(#REF!,#REF!,U360))</f>
        <v/>
      </c>
      <c r="Q360" s="160" t="str">
        <f t="shared" si="26"/>
        <v/>
      </c>
      <c r="R360" s="109" t="str">
        <f>IF($C360="","",_xlfn.XLOOKUP($C360,设置!$M:$M,设置!N:N,""))</f>
        <v/>
      </c>
      <c r="S360" s="109" t="str">
        <f>IF($C360="","",_xlfn.XLOOKUP($C360,设置!$M:$M,设置!O:O,""))</f>
        <v/>
      </c>
      <c r="T360" s="109" t="s">
        <v>1800</v>
      </c>
      <c r="U360" s="109" t="str">
        <f t="shared" si="27"/>
        <v/>
      </c>
      <c r="V360" s="109" t="str">
        <f t="shared" si="28"/>
        <v/>
      </c>
      <c r="W360" s="109" t="str">
        <f>IF(V360="","",_xlfn.XLOOKUP(V360,立项!W:W,立项!N:N))</f>
        <v/>
      </c>
      <c r="X360" s="109" t="str">
        <f>IF(V360="","",_xlfn.XLOOKUP(V360,立项!W:W,立项!P:P))</f>
        <v/>
      </c>
      <c r="Y360" s="109" t="str">
        <f t="shared" si="29"/>
        <v/>
      </c>
      <c r="Z360" s="136"/>
      <c r="AA360" s="111"/>
      <c r="AB360" s="111"/>
      <c r="AC360" s="111"/>
      <c r="AD360" s="112"/>
      <c r="AE360" s="112"/>
    </row>
    <row r="361" s="76" customFormat="1" customHeight="1" spans="1:31">
      <c r="A361" s="111"/>
      <c r="B361" s="111"/>
      <c r="C361" s="111"/>
      <c r="D361" s="111"/>
      <c r="E361" s="128"/>
      <c r="F361" s="111"/>
      <c r="G361" s="111"/>
      <c r="H361" s="154"/>
      <c r="I361" s="141"/>
      <c r="J361" s="161"/>
      <c r="K361" s="111"/>
      <c r="L361" s="83"/>
      <c r="M361" s="159">
        <f>IF(T361="","",COUNTIFS($F$2:F361,F361))</f>
        <v>0</v>
      </c>
      <c r="N361" s="160">
        <f>IF(T361="","",SUMIFS(实收!E:E,实收!S:S,T361))</f>
        <v>0</v>
      </c>
      <c r="O361" s="160">
        <f t="shared" si="25"/>
        <v>0</v>
      </c>
      <c r="P361" s="160" t="str">
        <f>IF(D361="","",SUMIFS(#REF!,#REF!,U361))</f>
        <v/>
      </c>
      <c r="Q361" s="160" t="str">
        <f t="shared" si="26"/>
        <v/>
      </c>
      <c r="R361" s="109" t="str">
        <f>IF($C361="","",_xlfn.XLOOKUP($C361,设置!$M:$M,设置!N:N,""))</f>
        <v/>
      </c>
      <c r="S361" s="109" t="str">
        <f>IF($C361="","",_xlfn.XLOOKUP($C361,设置!$M:$M,设置!O:O,""))</f>
        <v/>
      </c>
      <c r="T361" s="109" t="s">
        <v>1801</v>
      </c>
      <c r="U361" s="109" t="str">
        <f t="shared" si="27"/>
        <v/>
      </c>
      <c r="V361" s="109" t="str">
        <f t="shared" si="28"/>
        <v/>
      </c>
      <c r="W361" s="109" t="str">
        <f>IF(V361="","",_xlfn.XLOOKUP(V361,立项!W:W,立项!N:N))</f>
        <v/>
      </c>
      <c r="X361" s="109" t="str">
        <f>IF(V361="","",_xlfn.XLOOKUP(V361,立项!W:W,立项!P:P))</f>
        <v/>
      </c>
      <c r="Y361" s="109" t="str">
        <f t="shared" si="29"/>
        <v/>
      </c>
      <c r="Z361" s="136"/>
      <c r="AA361" s="111"/>
      <c r="AB361" s="111"/>
      <c r="AC361" s="111"/>
      <c r="AD361" s="112"/>
      <c r="AE361" s="112"/>
    </row>
    <row r="362" s="76" customFormat="1" customHeight="1" spans="1:31">
      <c r="A362" s="111"/>
      <c r="B362" s="111"/>
      <c r="C362" s="111"/>
      <c r="D362" s="111"/>
      <c r="E362" s="128"/>
      <c r="F362" s="111"/>
      <c r="G362" s="111"/>
      <c r="H362" s="154"/>
      <c r="I362" s="141"/>
      <c r="J362" s="161"/>
      <c r="K362" s="111"/>
      <c r="L362" s="83"/>
      <c r="M362" s="159">
        <f>IF(T362="","",COUNTIFS($F$2:F362,F362))</f>
        <v>0</v>
      </c>
      <c r="N362" s="160">
        <f>IF(T362="","",SUMIFS(实收!E:E,实收!S:S,T362))</f>
        <v>0</v>
      </c>
      <c r="O362" s="160">
        <f t="shared" si="25"/>
        <v>0</v>
      </c>
      <c r="P362" s="160" t="str">
        <f>IF(D362="","",SUMIFS(#REF!,#REF!,U362))</f>
        <v/>
      </c>
      <c r="Q362" s="160" t="str">
        <f t="shared" si="26"/>
        <v/>
      </c>
      <c r="R362" s="109" t="str">
        <f>IF($C362="","",_xlfn.XLOOKUP($C362,设置!$M:$M,设置!N:N,""))</f>
        <v/>
      </c>
      <c r="S362" s="109" t="str">
        <f>IF($C362="","",_xlfn.XLOOKUP($C362,设置!$M:$M,设置!O:O,""))</f>
        <v/>
      </c>
      <c r="T362" s="109" t="s">
        <v>1802</v>
      </c>
      <c r="U362" s="109" t="str">
        <f t="shared" si="27"/>
        <v/>
      </c>
      <c r="V362" s="109" t="str">
        <f t="shared" si="28"/>
        <v/>
      </c>
      <c r="W362" s="109" t="str">
        <f>IF(V362="","",_xlfn.XLOOKUP(V362,立项!W:W,立项!N:N))</f>
        <v/>
      </c>
      <c r="X362" s="109" t="str">
        <f>IF(V362="","",_xlfn.XLOOKUP(V362,立项!W:W,立项!P:P))</f>
        <v/>
      </c>
      <c r="Y362" s="109" t="str">
        <f t="shared" si="29"/>
        <v/>
      </c>
      <c r="Z362" s="136"/>
      <c r="AA362" s="111"/>
      <c r="AB362" s="111"/>
      <c r="AC362" s="111"/>
      <c r="AD362" s="112"/>
      <c r="AE362" s="112"/>
    </row>
    <row r="363" s="76" customFormat="1" customHeight="1" spans="1:31">
      <c r="A363" s="111"/>
      <c r="B363" s="111"/>
      <c r="C363" s="111"/>
      <c r="D363" s="111"/>
      <c r="E363" s="128"/>
      <c r="F363" s="111"/>
      <c r="G363" s="111"/>
      <c r="H363" s="154"/>
      <c r="I363" s="141"/>
      <c r="J363" s="161"/>
      <c r="K363" s="111"/>
      <c r="L363" s="83"/>
      <c r="M363" s="159">
        <f>IF(T363="","",COUNTIFS($F$2:F363,F363))</f>
        <v>0</v>
      </c>
      <c r="N363" s="160">
        <f>IF(T363="","",SUMIFS(实收!E:E,实收!S:S,T363))</f>
        <v>0</v>
      </c>
      <c r="O363" s="160">
        <f t="shared" si="25"/>
        <v>0</v>
      </c>
      <c r="P363" s="160" t="str">
        <f>IF(D363="","",SUMIFS(#REF!,#REF!,U363))</f>
        <v/>
      </c>
      <c r="Q363" s="160" t="str">
        <f t="shared" si="26"/>
        <v/>
      </c>
      <c r="R363" s="109" t="str">
        <f>IF($C363="","",_xlfn.XLOOKUP($C363,设置!$M:$M,设置!N:N,""))</f>
        <v/>
      </c>
      <c r="S363" s="109" t="str">
        <f>IF($C363="","",_xlfn.XLOOKUP($C363,设置!$M:$M,设置!O:O,""))</f>
        <v/>
      </c>
      <c r="T363" s="109" t="s">
        <v>1803</v>
      </c>
      <c r="U363" s="109" t="str">
        <f t="shared" si="27"/>
        <v/>
      </c>
      <c r="V363" s="109" t="str">
        <f t="shared" si="28"/>
        <v/>
      </c>
      <c r="W363" s="109" t="str">
        <f>IF(V363="","",_xlfn.XLOOKUP(V363,立项!W:W,立项!N:N))</f>
        <v/>
      </c>
      <c r="X363" s="109" t="str">
        <f>IF(V363="","",_xlfn.XLOOKUP(V363,立项!W:W,立项!P:P))</f>
        <v/>
      </c>
      <c r="Y363" s="109" t="str">
        <f t="shared" si="29"/>
        <v/>
      </c>
      <c r="Z363" s="136"/>
      <c r="AA363" s="111"/>
      <c r="AB363" s="111"/>
      <c r="AC363" s="111"/>
      <c r="AD363" s="112"/>
      <c r="AE363" s="112"/>
    </row>
    <row r="364" s="76" customFormat="1" customHeight="1" spans="1:31">
      <c r="A364" s="111"/>
      <c r="B364" s="111"/>
      <c r="C364" s="111"/>
      <c r="D364" s="111"/>
      <c r="E364" s="128"/>
      <c r="F364" s="111"/>
      <c r="G364" s="111"/>
      <c r="H364" s="154"/>
      <c r="I364" s="141"/>
      <c r="J364" s="161"/>
      <c r="K364" s="111"/>
      <c r="L364" s="83"/>
      <c r="M364" s="159">
        <f>IF(T364="","",COUNTIFS($F$2:F364,F364))</f>
        <v>0</v>
      </c>
      <c r="N364" s="160">
        <f>IF(T364="","",SUMIFS(实收!E:E,实收!S:S,T364))</f>
        <v>0</v>
      </c>
      <c r="O364" s="160">
        <f t="shared" si="25"/>
        <v>0</v>
      </c>
      <c r="P364" s="160" t="str">
        <f>IF(D364="","",SUMIFS(#REF!,#REF!,U364))</f>
        <v/>
      </c>
      <c r="Q364" s="160" t="str">
        <f t="shared" si="26"/>
        <v/>
      </c>
      <c r="R364" s="109" t="str">
        <f>IF($C364="","",_xlfn.XLOOKUP($C364,设置!$M:$M,设置!N:N,""))</f>
        <v/>
      </c>
      <c r="S364" s="109" t="str">
        <f>IF($C364="","",_xlfn.XLOOKUP($C364,设置!$M:$M,设置!O:O,""))</f>
        <v/>
      </c>
      <c r="T364" s="109" t="s">
        <v>1804</v>
      </c>
      <c r="U364" s="109" t="str">
        <f t="shared" si="27"/>
        <v/>
      </c>
      <c r="V364" s="109" t="str">
        <f t="shared" si="28"/>
        <v/>
      </c>
      <c r="W364" s="109" t="str">
        <f>IF(V364="","",_xlfn.XLOOKUP(V364,立项!W:W,立项!N:N))</f>
        <v/>
      </c>
      <c r="X364" s="109" t="str">
        <f>IF(V364="","",_xlfn.XLOOKUP(V364,立项!W:W,立项!P:P))</f>
        <v/>
      </c>
      <c r="Y364" s="109" t="str">
        <f t="shared" si="29"/>
        <v/>
      </c>
      <c r="Z364" s="136"/>
      <c r="AA364" s="111"/>
      <c r="AB364" s="111"/>
      <c r="AC364" s="111"/>
      <c r="AD364" s="112"/>
      <c r="AE364" s="112"/>
    </row>
    <row r="365" s="76" customFormat="1" customHeight="1" spans="1:31">
      <c r="A365" s="111"/>
      <c r="B365" s="111"/>
      <c r="C365" s="111"/>
      <c r="D365" s="111"/>
      <c r="E365" s="128"/>
      <c r="F365" s="111"/>
      <c r="G365" s="111"/>
      <c r="H365" s="154"/>
      <c r="I365" s="141"/>
      <c r="J365" s="161"/>
      <c r="K365" s="111"/>
      <c r="L365" s="83"/>
      <c r="M365" s="159">
        <f>IF(T365="","",COUNTIFS($F$2:F365,F365))</f>
        <v>0</v>
      </c>
      <c r="N365" s="160">
        <f>IF(T365="","",SUMIFS(实收!E:E,实收!S:S,T365))</f>
        <v>0</v>
      </c>
      <c r="O365" s="160">
        <f t="shared" si="25"/>
        <v>0</v>
      </c>
      <c r="P365" s="160" t="str">
        <f>IF(D365="","",SUMIFS(#REF!,#REF!,U365))</f>
        <v/>
      </c>
      <c r="Q365" s="160" t="str">
        <f t="shared" si="26"/>
        <v/>
      </c>
      <c r="R365" s="109" t="str">
        <f>IF($C365="","",_xlfn.XLOOKUP($C365,设置!$M:$M,设置!N:N,""))</f>
        <v/>
      </c>
      <c r="S365" s="109" t="str">
        <f>IF($C365="","",_xlfn.XLOOKUP($C365,设置!$M:$M,设置!O:O,""))</f>
        <v/>
      </c>
      <c r="T365" s="109" t="s">
        <v>1805</v>
      </c>
      <c r="U365" s="109" t="str">
        <f t="shared" si="27"/>
        <v/>
      </c>
      <c r="V365" s="109" t="str">
        <f t="shared" si="28"/>
        <v/>
      </c>
      <c r="W365" s="109" t="str">
        <f>IF(V365="","",_xlfn.XLOOKUP(V365,立项!W:W,立项!N:N))</f>
        <v/>
      </c>
      <c r="X365" s="109" t="str">
        <f>IF(V365="","",_xlfn.XLOOKUP(V365,立项!W:W,立项!P:P))</f>
        <v/>
      </c>
      <c r="Y365" s="109" t="str">
        <f t="shared" si="29"/>
        <v/>
      </c>
      <c r="Z365" s="136"/>
      <c r="AA365" s="111"/>
      <c r="AB365" s="111"/>
      <c r="AC365" s="111"/>
      <c r="AD365" s="112"/>
      <c r="AE365" s="112"/>
    </row>
    <row r="366" s="76" customFormat="1" customHeight="1" spans="1:31">
      <c r="A366" s="111"/>
      <c r="B366" s="111"/>
      <c r="C366" s="111"/>
      <c r="D366" s="111"/>
      <c r="E366" s="128"/>
      <c r="F366" s="111"/>
      <c r="G366" s="111"/>
      <c r="H366" s="154"/>
      <c r="I366" s="141"/>
      <c r="J366" s="161"/>
      <c r="K366" s="111"/>
      <c r="L366" s="83"/>
      <c r="M366" s="159">
        <f>IF(T366="","",COUNTIFS($F$2:F366,F366))</f>
        <v>0</v>
      </c>
      <c r="N366" s="160">
        <f>IF(T366="","",SUMIFS(实收!E:E,实收!S:S,T366))</f>
        <v>0</v>
      </c>
      <c r="O366" s="160">
        <f t="shared" si="25"/>
        <v>0</v>
      </c>
      <c r="P366" s="160" t="str">
        <f>IF(D366="","",SUMIFS(#REF!,#REF!,U366))</f>
        <v/>
      </c>
      <c r="Q366" s="160" t="str">
        <f t="shared" si="26"/>
        <v/>
      </c>
      <c r="R366" s="109" t="str">
        <f>IF($C366="","",_xlfn.XLOOKUP($C366,设置!$M:$M,设置!N:N,""))</f>
        <v/>
      </c>
      <c r="S366" s="109" t="str">
        <f>IF($C366="","",_xlfn.XLOOKUP($C366,设置!$M:$M,设置!O:O,""))</f>
        <v/>
      </c>
      <c r="T366" s="109" t="s">
        <v>1806</v>
      </c>
      <c r="U366" s="109" t="str">
        <f t="shared" si="27"/>
        <v/>
      </c>
      <c r="V366" s="109" t="str">
        <f t="shared" si="28"/>
        <v/>
      </c>
      <c r="W366" s="109" t="str">
        <f>IF(V366="","",_xlfn.XLOOKUP(V366,立项!W:W,立项!N:N))</f>
        <v/>
      </c>
      <c r="X366" s="109" t="str">
        <f>IF(V366="","",_xlfn.XLOOKUP(V366,立项!W:W,立项!P:P))</f>
        <v/>
      </c>
      <c r="Y366" s="109" t="str">
        <f t="shared" si="29"/>
        <v/>
      </c>
      <c r="Z366" s="136"/>
      <c r="AA366" s="111"/>
      <c r="AB366" s="111"/>
      <c r="AC366" s="111"/>
      <c r="AD366" s="112"/>
      <c r="AE366" s="112"/>
    </row>
    <row r="367" s="76" customFormat="1" customHeight="1" spans="1:31">
      <c r="A367" s="111"/>
      <c r="B367" s="111"/>
      <c r="C367" s="111"/>
      <c r="D367" s="111"/>
      <c r="E367" s="128"/>
      <c r="F367" s="111"/>
      <c r="G367" s="111"/>
      <c r="H367" s="154"/>
      <c r="I367" s="141"/>
      <c r="J367" s="161"/>
      <c r="K367" s="111"/>
      <c r="L367" s="83"/>
      <c r="M367" s="159">
        <f>IF(T367="","",COUNTIFS($F$2:F367,F367))</f>
        <v>0</v>
      </c>
      <c r="N367" s="160">
        <f>IF(T367="","",SUMIFS(实收!E:E,实收!S:S,T367))</f>
        <v>0</v>
      </c>
      <c r="O367" s="160">
        <f t="shared" si="25"/>
        <v>0</v>
      </c>
      <c r="P367" s="160" t="str">
        <f>IF(D367="","",SUMIFS(#REF!,#REF!,U367))</f>
        <v/>
      </c>
      <c r="Q367" s="160" t="str">
        <f t="shared" si="26"/>
        <v/>
      </c>
      <c r="R367" s="109" t="str">
        <f>IF($C367="","",_xlfn.XLOOKUP($C367,设置!$M:$M,设置!N:N,""))</f>
        <v/>
      </c>
      <c r="S367" s="109" t="str">
        <f>IF($C367="","",_xlfn.XLOOKUP($C367,设置!$M:$M,设置!O:O,""))</f>
        <v/>
      </c>
      <c r="T367" s="109" t="s">
        <v>1807</v>
      </c>
      <c r="U367" s="109" t="str">
        <f t="shared" si="27"/>
        <v/>
      </c>
      <c r="V367" s="109" t="str">
        <f t="shared" si="28"/>
        <v/>
      </c>
      <c r="W367" s="109" t="str">
        <f>IF(V367="","",_xlfn.XLOOKUP(V367,立项!W:W,立项!N:N))</f>
        <v/>
      </c>
      <c r="X367" s="109" t="str">
        <f>IF(V367="","",_xlfn.XLOOKUP(V367,立项!W:W,立项!P:P))</f>
        <v/>
      </c>
      <c r="Y367" s="109" t="str">
        <f t="shared" si="29"/>
        <v/>
      </c>
      <c r="Z367" s="136"/>
      <c r="AA367" s="111"/>
      <c r="AB367" s="111"/>
      <c r="AC367" s="111"/>
      <c r="AD367" s="112"/>
      <c r="AE367" s="112"/>
    </row>
    <row r="368" s="76" customFormat="1" customHeight="1" spans="1:31">
      <c r="A368" s="111"/>
      <c r="B368" s="111"/>
      <c r="C368" s="111"/>
      <c r="D368" s="111"/>
      <c r="E368" s="128"/>
      <c r="F368" s="111"/>
      <c r="G368" s="111"/>
      <c r="H368" s="154"/>
      <c r="I368" s="141"/>
      <c r="J368" s="161"/>
      <c r="K368" s="111"/>
      <c r="L368" s="83"/>
      <c r="M368" s="159">
        <f>IF(T368="","",COUNTIFS($F$2:F368,F368))</f>
        <v>0</v>
      </c>
      <c r="N368" s="160">
        <f>IF(T368="","",SUMIFS(实收!E:E,实收!S:S,T368))</f>
        <v>0</v>
      </c>
      <c r="O368" s="160">
        <f t="shared" si="25"/>
        <v>0</v>
      </c>
      <c r="P368" s="160" t="str">
        <f>IF(D368="","",SUMIFS(#REF!,#REF!,U368))</f>
        <v/>
      </c>
      <c r="Q368" s="160" t="str">
        <f t="shared" si="26"/>
        <v/>
      </c>
      <c r="R368" s="109" t="str">
        <f>IF($C368="","",_xlfn.XLOOKUP($C368,设置!$M:$M,设置!N:N,""))</f>
        <v/>
      </c>
      <c r="S368" s="109" t="str">
        <f>IF($C368="","",_xlfn.XLOOKUP($C368,设置!$M:$M,设置!O:O,""))</f>
        <v/>
      </c>
      <c r="T368" s="109" t="s">
        <v>1808</v>
      </c>
      <c r="U368" s="109" t="str">
        <f t="shared" si="27"/>
        <v/>
      </c>
      <c r="V368" s="109" t="str">
        <f t="shared" si="28"/>
        <v/>
      </c>
      <c r="W368" s="109" t="str">
        <f>IF(V368="","",_xlfn.XLOOKUP(V368,立项!W:W,立项!N:N))</f>
        <v/>
      </c>
      <c r="X368" s="109" t="str">
        <f>IF(V368="","",_xlfn.XLOOKUP(V368,立项!W:W,立项!P:P))</f>
        <v/>
      </c>
      <c r="Y368" s="109" t="str">
        <f t="shared" si="29"/>
        <v/>
      </c>
      <c r="Z368" s="136"/>
      <c r="AA368" s="111"/>
      <c r="AB368" s="111"/>
      <c r="AC368" s="111"/>
      <c r="AD368" s="112"/>
      <c r="AE368" s="112"/>
    </row>
    <row r="369" s="76" customFormat="1" customHeight="1" spans="1:31">
      <c r="A369" s="111"/>
      <c r="B369" s="111"/>
      <c r="C369" s="111"/>
      <c r="D369" s="111"/>
      <c r="E369" s="128"/>
      <c r="F369" s="111"/>
      <c r="G369" s="111"/>
      <c r="H369" s="154"/>
      <c r="I369" s="141"/>
      <c r="J369" s="161"/>
      <c r="K369" s="111"/>
      <c r="L369" s="83"/>
      <c r="M369" s="159">
        <f>IF(T369="","",COUNTIFS($F$2:F369,F369))</f>
        <v>0</v>
      </c>
      <c r="N369" s="160">
        <f>IF(T369="","",SUMIFS(实收!E:E,实收!S:S,T369))</f>
        <v>0</v>
      </c>
      <c r="O369" s="160">
        <f t="shared" si="25"/>
        <v>0</v>
      </c>
      <c r="P369" s="160" t="str">
        <f>IF(D369="","",SUMIFS(#REF!,#REF!,U369))</f>
        <v/>
      </c>
      <c r="Q369" s="160" t="str">
        <f t="shared" si="26"/>
        <v/>
      </c>
      <c r="R369" s="109" t="str">
        <f>IF($C369="","",_xlfn.XLOOKUP($C369,设置!$M:$M,设置!N:N,""))</f>
        <v/>
      </c>
      <c r="S369" s="109" t="str">
        <f>IF($C369="","",_xlfn.XLOOKUP($C369,设置!$M:$M,设置!O:O,""))</f>
        <v/>
      </c>
      <c r="T369" s="109" t="s">
        <v>1809</v>
      </c>
      <c r="U369" s="109" t="str">
        <f t="shared" si="27"/>
        <v/>
      </c>
      <c r="V369" s="109" t="str">
        <f t="shared" si="28"/>
        <v/>
      </c>
      <c r="W369" s="109" t="str">
        <f>IF(V369="","",_xlfn.XLOOKUP(V369,立项!W:W,立项!N:N))</f>
        <v/>
      </c>
      <c r="X369" s="109" t="str">
        <f>IF(V369="","",_xlfn.XLOOKUP(V369,立项!W:W,立项!P:P))</f>
        <v/>
      </c>
      <c r="Y369" s="109" t="str">
        <f t="shared" si="29"/>
        <v/>
      </c>
      <c r="Z369" s="136"/>
      <c r="AA369" s="111"/>
      <c r="AB369" s="111"/>
      <c r="AC369" s="111"/>
      <c r="AD369" s="112"/>
      <c r="AE369" s="112"/>
    </row>
    <row r="370" s="76" customFormat="1" customHeight="1" spans="1:31">
      <c r="A370" s="111"/>
      <c r="B370" s="111"/>
      <c r="C370" s="111"/>
      <c r="D370" s="111"/>
      <c r="E370" s="128"/>
      <c r="F370" s="111"/>
      <c r="G370" s="111"/>
      <c r="H370" s="154"/>
      <c r="I370" s="141"/>
      <c r="J370" s="161"/>
      <c r="K370" s="111"/>
      <c r="L370" s="83"/>
      <c r="M370" s="159">
        <f>IF(T370="","",COUNTIFS($F$2:F370,F370))</f>
        <v>0</v>
      </c>
      <c r="N370" s="160">
        <f>IF(T370="","",SUMIFS(实收!E:E,实收!S:S,T370))</f>
        <v>0</v>
      </c>
      <c r="O370" s="160">
        <f t="shared" si="25"/>
        <v>0</v>
      </c>
      <c r="P370" s="160" t="str">
        <f>IF(D370="","",SUMIFS(#REF!,#REF!,U370))</f>
        <v/>
      </c>
      <c r="Q370" s="160" t="str">
        <f t="shared" si="26"/>
        <v/>
      </c>
      <c r="R370" s="109" t="str">
        <f>IF($C370="","",_xlfn.XLOOKUP($C370,设置!$M:$M,设置!N:N,""))</f>
        <v/>
      </c>
      <c r="S370" s="109" t="str">
        <f>IF($C370="","",_xlfn.XLOOKUP($C370,设置!$M:$M,设置!O:O,""))</f>
        <v/>
      </c>
      <c r="T370" s="109" t="s">
        <v>1810</v>
      </c>
      <c r="U370" s="109" t="str">
        <f t="shared" si="27"/>
        <v/>
      </c>
      <c r="V370" s="109" t="str">
        <f t="shared" si="28"/>
        <v/>
      </c>
      <c r="W370" s="109" t="str">
        <f>IF(V370="","",_xlfn.XLOOKUP(V370,立项!W:W,立项!N:N))</f>
        <v/>
      </c>
      <c r="X370" s="109" t="str">
        <f>IF(V370="","",_xlfn.XLOOKUP(V370,立项!W:W,立项!P:P))</f>
        <v/>
      </c>
      <c r="Y370" s="109" t="str">
        <f t="shared" si="29"/>
        <v/>
      </c>
      <c r="Z370" s="136"/>
      <c r="AA370" s="111"/>
      <c r="AB370" s="111"/>
      <c r="AC370" s="111"/>
      <c r="AD370" s="112"/>
      <c r="AE370" s="112"/>
    </row>
    <row r="371" s="76" customFormat="1" customHeight="1" spans="1:31">
      <c r="A371" s="111"/>
      <c r="B371" s="111"/>
      <c r="D371" s="111"/>
      <c r="E371" s="128"/>
      <c r="F371" s="111"/>
      <c r="G371" s="111"/>
      <c r="H371" s="154"/>
      <c r="I371" s="141"/>
      <c r="J371" s="161"/>
      <c r="K371" s="111"/>
      <c r="L371" s="83"/>
      <c r="M371" s="159">
        <f>IF(T371="","",COUNTIFS($F$2:F371,F371))</f>
        <v>0</v>
      </c>
      <c r="N371" s="160">
        <f>IF(T371="","",SUMIFS(实收!E:E,实收!S:S,T371))</f>
        <v>0</v>
      </c>
      <c r="O371" s="160">
        <f t="shared" si="25"/>
        <v>0</v>
      </c>
      <c r="P371" s="160" t="str">
        <f>IF(D371="","",SUMIFS(#REF!,#REF!,U371))</f>
        <v/>
      </c>
      <c r="Q371" s="160" t="str">
        <f t="shared" si="26"/>
        <v/>
      </c>
      <c r="R371" s="109" t="str">
        <f>IF($C371="","",_xlfn.XLOOKUP($C371,设置!$M:$M,设置!N:N,""))</f>
        <v/>
      </c>
      <c r="S371" s="109" t="str">
        <f>IF($C371="","",_xlfn.XLOOKUP($C371,设置!$M:$M,设置!O:O,""))</f>
        <v/>
      </c>
      <c r="T371" s="109" t="s">
        <v>1811</v>
      </c>
      <c r="U371" s="109" t="str">
        <f t="shared" si="27"/>
        <v/>
      </c>
      <c r="V371" s="109" t="str">
        <f t="shared" si="28"/>
        <v/>
      </c>
      <c r="W371" s="109" t="str">
        <f>IF(V371="","",_xlfn.XLOOKUP(V371,立项!W:W,立项!N:N))</f>
        <v/>
      </c>
      <c r="X371" s="109" t="str">
        <f>IF(V371="","",_xlfn.XLOOKUP(V371,立项!W:W,立项!P:P))</f>
        <v/>
      </c>
      <c r="Y371" s="109" t="str">
        <f t="shared" si="29"/>
        <v/>
      </c>
      <c r="Z371" s="136"/>
      <c r="AA371" s="111"/>
      <c r="AB371" s="111"/>
      <c r="AC371" s="111"/>
      <c r="AD371" s="112"/>
      <c r="AE371" s="112"/>
    </row>
    <row r="372" s="76" customFormat="1" customHeight="1" spans="1:31">
      <c r="A372" s="111"/>
      <c r="B372" s="111"/>
      <c r="D372" s="111"/>
      <c r="E372" s="128"/>
      <c r="F372" s="111"/>
      <c r="G372" s="111"/>
      <c r="H372" s="154"/>
      <c r="I372" s="141"/>
      <c r="J372" s="161"/>
      <c r="K372" s="111"/>
      <c r="L372" s="83"/>
      <c r="M372" s="159">
        <f>IF(T372="","",COUNTIFS($F$2:F372,F372))</f>
        <v>0</v>
      </c>
      <c r="N372" s="160">
        <f>IF(T372="","",SUMIFS(实收!E:E,实收!S:S,T372))</f>
        <v>0</v>
      </c>
      <c r="O372" s="160">
        <f t="shared" si="25"/>
        <v>0</v>
      </c>
      <c r="P372" s="160" t="str">
        <f>IF(D372="","",SUMIFS(#REF!,#REF!,U372))</f>
        <v/>
      </c>
      <c r="Q372" s="160" t="str">
        <f t="shared" si="26"/>
        <v/>
      </c>
      <c r="R372" s="109" t="str">
        <f>IF($C372="","",_xlfn.XLOOKUP($C372,设置!$M:$M,设置!N:N,""))</f>
        <v/>
      </c>
      <c r="S372" s="109" t="str">
        <f>IF($C372="","",_xlfn.XLOOKUP($C372,设置!$M:$M,设置!O:O,""))</f>
        <v/>
      </c>
      <c r="T372" s="109" t="s">
        <v>1812</v>
      </c>
      <c r="U372" s="109" t="str">
        <f t="shared" si="27"/>
        <v/>
      </c>
      <c r="V372" s="109" t="str">
        <f t="shared" si="28"/>
        <v/>
      </c>
      <c r="W372" s="109" t="str">
        <f>IF(V372="","",_xlfn.XLOOKUP(V372,立项!W:W,立项!N:N))</f>
        <v/>
      </c>
      <c r="X372" s="109" t="str">
        <f>IF(V372="","",_xlfn.XLOOKUP(V372,立项!W:W,立项!P:P))</f>
        <v/>
      </c>
      <c r="Y372" s="109" t="str">
        <f t="shared" si="29"/>
        <v/>
      </c>
      <c r="Z372" s="136"/>
      <c r="AA372" s="111"/>
      <c r="AB372" s="111"/>
      <c r="AC372" s="111"/>
      <c r="AD372" s="112"/>
      <c r="AE372" s="112"/>
    </row>
    <row r="373" s="76" customFormat="1" customHeight="1" spans="1:31">
      <c r="A373" s="111"/>
      <c r="B373" s="111"/>
      <c r="D373" s="111"/>
      <c r="E373" s="128"/>
      <c r="F373" s="111"/>
      <c r="G373" s="111"/>
      <c r="H373" s="154"/>
      <c r="I373" s="141"/>
      <c r="J373" s="161"/>
      <c r="K373" s="111"/>
      <c r="L373" s="83"/>
      <c r="M373" s="159">
        <f>IF(T373="","",COUNTIFS($F$2:F373,F373))</f>
        <v>0</v>
      </c>
      <c r="N373" s="160">
        <f>IF(T373="","",SUMIFS(实收!E:E,实收!S:S,T373))</f>
        <v>0</v>
      </c>
      <c r="O373" s="160">
        <f t="shared" si="25"/>
        <v>0</v>
      </c>
      <c r="P373" s="160" t="str">
        <f>IF(D373="","",SUMIFS(#REF!,#REF!,U373))</f>
        <v/>
      </c>
      <c r="Q373" s="160" t="str">
        <f t="shared" si="26"/>
        <v/>
      </c>
      <c r="R373" s="109" t="str">
        <f>IF($C373="","",_xlfn.XLOOKUP($C373,设置!$M:$M,设置!N:N,""))</f>
        <v/>
      </c>
      <c r="S373" s="109" t="str">
        <f>IF($C373="","",_xlfn.XLOOKUP($C373,设置!$M:$M,设置!O:O,""))</f>
        <v/>
      </c>
      <c r="T373" s="109" t="s">
        <v>1813</v>
      </c>
      <c r="U373" s="109" t="str">
        <f t="shared" si="27"/>
        <v/>
      </c>
      <c r="V373" s="109" t="str">
        <f t="shared" si="28"/>
        <v/>
      </c>
      <c r="W373" s="109" t="str">
        <f>IF(V373="","",_xlfn.XLOOKUP(V373,立项!W:W,立项!N:N))</f>
        <v/>
      </c>
      <c r="X373" s="109" t="str">
        <f>IF(V373="","",_xlfn.XLOOKUP(V373,立项!W:W,立项!P:P))</f>
        <v/>
      </c>
      <c r="Y373" s="109" t="str">
        <f t="shared" si="29"/>
        <v/>
      </c>
      <c r="Z373" s="136"/>
      <c r="AA373" s="111"/>
      <c r="AB373" s="111"/>
      <c r="AC373" s="111"/>
      <c r="AD373" s="112"/>
      <c r="AE373" s="112"/>
    </row>
    <row r="374" s="76" customFormat="1" customHeight="1" spans="1:31">
      <c r="A374" s="111"/>
      <c r="B374" s="111"/>
      <c r="D374" s="111"/>
      <c r="E374" s="128"/>
      <c r="F374" s="111"/>
      <c r="G374" s="111"/>
      <c r="H374" s="154"/>
      <c r="I374" s="141"/>
      <c r="J374" s="161"/>
      <c r="K374" s="111"/>
      <c r="L374" s="83"/>
      <c r="M374" s="159">
        <f>IF(T374="","",COUNTIFS($F$2:F374,F374))</f>
        <v>0</v>
      </c>
      <c r="N374" s="160">
        <f>IF(T374="","",SUMIFS(实收!E:E,实收!S:S,T374))</f>
        <v>0</v>
      </c>
      <c r="O374" s="160">
        <f t="shared" si="25"/>
        <v>0</v>
      </c>
      <c r="P374" s="160" t="str">
        <f>IF(D374="","",SUMIFS(#REF!,#REF!,U374))</f>
        <v/>
      </c>
      <c r="Q374" s="160" t="str">
        <f t="shared" si="26"/>
        <v/>
      </c>
      <c r="R374" s="109" t="str">
        <f>IF($C374="","",_xlfn.XLOOKUP($C374,设置!$M:$M,设置!N:N,""))</f>
        <v/>
      </c>
      <c r="S374" s="109" t="str">
        <f>IF($C374="","",_xlfn.XLOOKUP($C374,设置!$M:$M,设置!O:O,""))</f>
        <v/>
      </c>
      <c r="T374" s="109" t="s">
        <v>1814</v>
      </c>
      <c r="U374" s="109" t="str">
        <f t="shared" si="27"/>
        <v/>
      </c>
      <c r="V374" s="109" t="str">
        <f t="shared" si="28"/>
        <v/>
      </c>
      <c r="W374" s="109" t="str">
        <f>IF(V374="","",_xlfn.XLOOKUP(V374,立项!W:W,立项!N:N))</f>
        <v/>
      </c>
      <c r="X374" s="109" t="str">
        <f>IF(V374="","",_xlfn.XLOOKUP(V374,立项!W:W,立项!P:P))</f>
        <v/>
      </c>
      <c r="Y374" s="109" t="str">
        <f t="shared" si="29"/>
        <v/>
      </c>
      <c r="Z374" s="136"/>
      <c r="AA374" s="111"/>
      <c r="AB374" s="111"/>
      <c r="AC374" s="111"/>
      <c r="AD374" s="112"/>
      <c r="AE374" s="112"/>
    </row>
    <row r="375" s="76" customFormat="1" customHeight="1" spans="1:31">
      <c r="A375" s="111"/>
      <c r="B375" s="111"/>
      <c r="D375" s="111"/>
      <c r="E375" s="128"/>
      <c r="F375" s="111"/>
      <c r="G375" s="111"/>
      <c r="H375" s="154"/>
      <c r="I375" s="141"/>
      <c r="J375" s="161"/>
      <c r="K375" s="111"/>
      <c r="L375" s="83"/>
      <c r="M375" s="159">
        <f>IF(T375="","",COUNTIFS($F$2:F375,F375))</f>
        <v>0</v>
      </c>
      <c r="N375" s="160">
        <f>IF(T375="","",SUMIFS(实收!E:E,实收!S:S,T375))</f>
        <v>0</v>
      </c>
      <c r="O375" s="160">
        <f t="shared" si="25"/>
        <v>0</v>
      </c>
      <c r="P375" s="160" t="str">
        <f>IF(D375="","",SUMIFS(#REF!,#REF!,U375))</f>
        <v/>
      </c>
      <c r="Q375" s="160" t="str">
        <f t="shared" si="26"/>
        <v/>
      </c>
      <c r="R375" s="109" t="str">
        <f>IF($C375="","",_xlfn.XLOOKUP($C375,设置!$M:$M,设置!N:N,""))</f>
        <v/>
      </c>
      <c r="S375" s="109" t="str">
        <f>IF($C375="","",_xlfn.XLOOKUP($C375,设置!$M:$M,设置!O:O,""))</f>
        <v/>
      </c>
      <c r="T375" s="109" t="s">
        <v>1815</v>
      </c>
      <c r="U375" s="109" t="str">
        <f t="shared" si="27"/>
        <v/>
      </c>
      <c r="V375" s="109" t="str">
        <f t="shared" si="28"/>
        <v/>
      </c>
      <c r="W375" s="109" t="str">
        <f>IF(V375="","",_xlfn.XLOOKUP(V375,立项!W:W,立项!N:N))</f>
        <v/>
      </c>
      <c r="X375" s="109" t="str">
        <f>IF(V375="","",_xlfn.XLOOKUP(V375,立项!W:W,立项!P:P))</f>
        <v/>
      </c>
      <c r="Y375" s="109" t="str">
        <f t="shared" si="29"/>
        <v/>
      </c>
      <c r="Z375" s="136"/>
      <c r="AA375" s="111"/>
      <c r="AB375" s="111"/>
      <c r="AC375" s="111"/>
      <c r="AD375" s="112"/>
      <c r="AE375" s="112"/>
    </row>
    <row r="376" s="76" customFormat="1" customHeight="1" spans="1:31">
      <c r="A376" s="111"/>
      <c r="B376" s="111"/>
      <c r="D376" s="111"/>
      <c r="E376" s="128"/>
      <c r="F376" s="111"/>
      <c r="G376" s="111"/>
      <c r="H376" s="154"/>
      <c r="I376" s="141"/>
      <c r="J376" s="161"/>
      <c r="K376" s="111"/>
      <c r="L376" s="83"/>
      <c r="M376" s="159">
        <f>IF(T376="","",COUNTIFS($F$2:F376,F376))</f>
        <v>0</v>
      </c>
      <c r="N376" s="160">
        <f>IF(T376="","",SUMIFS(实收!E:E,实收!S:S,T376))</f>
        <v>0</v>
      </c>
      <c r="O376" s="160">
        <f t="shared" si="25"/>
        <v>0</v>
      </c>
      <c r="P376" s="160" t="str">
        <f>IF(D376="","",SUMIFS(#REF!,#REF!,U376))</f>
        <v/>
      </c>
      <c r="Q376" s="160" t="str">
        <f t="shared" si="26"/>
        <v/>
      </c>
      <c r="R376" s="109" t="str">
        <f>IF($C376="","",_xlfn.XLOOKUP($C376,设置!$M:$M,设置!N:N,""))</f>
        <v/>
      </c>
      <c r="S376" s="109" t="str">
        <f>IF($C376="","",_xlfn.XLOOKUP($C376,设置!$M:$M,设置!O:O,""))</f>
        <v/>
      </c>
      <c r="T376" s="109" t="s">
        <v>1816</v>
      </c>
      <c r="U376" s="109" t="str">
        <f t="shared" si="27"/>
        <v/>
      </c>
      <c r="V376" s="109" t="str">
        <f t="shared" si="28"/>
        <v/>
      </c>
      <c r="W376" s="109" t="str">
        <f>IF(V376="","",_xlfn.XLOOKUP(V376,立项!W:W,立项!N:N))</f>
        <v/>
      </c>
      <c r="X376" s="109" t="str">
        <f>IF(V376="","",_xlfn.XLOOKUP(V376,立项!W:W,立项!P:P))</f>
        <v/>
      </c>
      <c r="Y376" s="109" t="str">
        <f t="shared" si="29"/>
        <v/>
      </c>
      <c r="Z376" s="136"/>
      <c r="AA376" s="111"/>
      <c r="AB376" s="111"/>
      <c r="AC376" s="111"/>
      <c r="AD376" s="112"/>
      <c r="AE376" s="112"/>
    </row>
    <row r="377" s="76" customFormat="1" customHeight="1" spans="1:31">
      <c r="A377" s="111"/>
      <c r="B377" s="111"/>
      <c r="D377" s="111"/>
      <c r="E377" s="128"/>
      <c r="F377" s="111"/>
      <c r="G377" s="111"/>
      <c r="H377" s="154"/>
      <c r="I377" s="141"/>
      <c r="J377" s="161"/>
      <c r="K377" s="111"/>
      <c r="L377" s="83"/>
      <c r="M377" s="159">
        <f>IF(T377="","",COUNTIFS($F$2:F377,F377))</f>
        <v>0</v>
      </c>
      <c r="N377" s="160">
        <f>IF(T377="","",SUMIFS(实收!E:E,实收!S:S,T377))</f>
        <v>0</v>
      </c>
      <c r="O377" s="160">
        <f t="shared" si="25"/>
        <v>0</v>
      </c>
      <c r="P377" s="160" t="str">
        <f>IF(D377="","",SUMIFS(#REF!,#REF!,U377))</f>
        <v/>
      </c>
      <c r="Q377" s="160" t="str">
        <f t="shared" si="26"/>
        <v/>
      </c>
      <c r="R377" s="109" t="str">
        <f>IF($C377="","",_xlfn.XLOOKUP($C377,设置!$M:$M,设置!N:N,""))</f>
        <v/>
      </c>
      <c r="S377" s="109" t="str">
        <f>IF($C377="","",_xlfn.XLOOKUP($C377,设置!$M:$M,设置!O:O,""))</f>
        <v/>
      </c>
      <c r="T377" s="109" t="s">
        <v>1817</v>
      </c>
      <c r="U377" s="109" t="str">
        <f t="shared" si="27"/>
        <v/>
      </c>
      <c r="V377" s="109" t="str">
        <f t="shared" si="28"/>
        <v/>
      </c>
      <c r="W377" s="109" t="str">
        <f>IF(V377="","",_xlfn.XLOOKUP(V377,立项!W:W,立项!N:N))</f>
        <v/>
      </c>
      <c r="X377" s="109" t="str">
        <f>IF(V377="","",_xlfn.XLOOKUP(V377,立项!W:W,立项!P:P))</f>
        <v/>
      </c>
      <c r="Y377" s="109" t="str">
        <f t="shared" si="29"/>
        <v/>
      </c>
      <c r="Z377" s="136"/>
      <c r="AA377" s="111"/>
      <c r="AB377" s="111"/>
      <c r="AC377" s="111"/>
      <c r="AD377" s="112"/>
      <c r="AE377" s="112"/>
    </row>
    <row r="378" s="76" customFormat="1" customHeight="1" spans="1:31">
      <c r="A378" s="111"/>
      <c r="B378" s="111"/>
      <c r="D378" s="111"/>
      <c r="E378" s="128"/>
      <c r="F378" s="111"/>
      <c r="G378" s="111"/>
      <c r="H378" s="154"/>
      <c r="I378" s="141"/>
      <c r="J378" s="161"/>
      <c r="K378" s="111"/>
      <c r="L378" s="83"/>
      <c r="M378" s="159">
        <f>IF(T378="","",COUNTIFS($F$2:F378,F378))</f>
        <v>0</v>
      </c>
      <c r="N378" s="160">
        <f>IF(T378="","",SUMIFS(实收!E:E,实收!S:S,T378))</f>
        <v>0</v>
      </c>
      <c r="O378" s="160">
        <f t="shared" si="25"/>
        <v>0</v>
      </c>
      <c r="P378" s="160" t="str">
        <f>IF(D378="","",SUMIFS(#REF!,#REF!,U378))</f>
        <v/>
      </c>
      <c r="Q378" s="160" t="str">
        <f t="shared" si="26"/>
        <v/>
      </c>
      <c r="R378" s="109" t="str">
        <f>IF($C378="","",_xlfn.XLOOKUP($C378,设置!$M:$M,设置!N:N,""))</f>
        <v/>
      </c>
      <c r="S378" s="109" t="str">
        <f>IF($C378="","",_xlfn.XLOOKUP($C378,设置!$M:$M,设置!O:O,""))</f>
        <v/>
      </c>
      <c r="T378" s="109" t="s">
        <v>1818</v>
      </c>
      <c r="U378" s="109" t="str">
        <f t="shared" si="27"/>
        <v/>
      </c>
      <c r="V378" s="109" t="str">
        <f t="shared" si="28"/>
        <v/>
      </c>
      <c r="W378" s="109" t="str">
        <f>IF(V378="","",_xlfn.XLOOKUP(V378,立项!W:W,立项!N:N))</f>
        <v/>
      </c>
      <c r="X378" s="109" t="str">
        <f>IF(V378="","",_xlfn.XLOOKUP(V378,立项!W:W,立项!P:P))</f>
        <v/>
      </c>
      <c r="Y378" s="109" t="str">
        <f t="shared" si="29"/>
        <v/>
      </c>
      <c r="Z378" s="136"/>
      <c r="AA378" s="111"/>
      <c r="AB378" s="111"/>
      <c r="AC378" s="111"/>
      <c r="AD378" s="112"/>
      <c r="AE378" s="112"/>
    </row>
    <row r="379" s="76" customFormat="1" customHeight="1" spans="1:31">
      <c r="A379" s="111"/>
      <c r="B379" s="111"/>
      <c r="D379" s="111"/>
      <c r="E379" s="128"/>
      <c r="F379" s="111"/>
      <c r="G379" s="111"/>
      <c r="H379" s="154"/>
      <c r="I379" s="141"/>
      <c r="J379" s="161"/>
      <c r="K379" s="111"/>
      <c r="L379" s="83"/>
      <c r="M379" s="159">
        <f>IF(T379="","",COUNTIFS($F$2:F379,F379))</f>
        <v>0</v>
      </c>
      <c r="N379" s="160">
        <f>IF(T379="","",SUMIFS(实收!E:E,实收!S:S,T379))</f>
        <v>0</v>
      </c>
      <c r="O379" s="160">
        <f t="shared" si="25"/>
        <v>0</v>
      </c>
      <c r="P379" s="160" t="str">
        <f>IF(D379="","",SUMIFS(#REF!,#REF!,U379))</f>
        <v/>
      </c>
      <c r="Q379" s="160" t="str">
        <f t="shared" si="26"/>
        <v/>
      </c>
      <c r="R379" s="109" t="str">
        <f>IF($C379="","",_xlfn.XLOOKUP($C379,设置!$M:$M,设置!N:N,""))</f>
        <v/>
      </c>
      <c r="S379" s="109" t="str">
        <f>IF($C379="","",_xlfn.XLOOKUP($C379,设置!$M:$M,设置!O:O,""))</f>
        <v/>
      </c>
      <c r="T379" s="109" t="s">
        <v>1819</v>
      </c>
      <c r="U379" s="109" t="str">
        <f t="shared" si="27"/>
        <v/>
      </c>
      <c r="V379" s="109" t="str">
        <f t="shared" si="28"/>
        <v/>
      </c>
      <c r="W379" s="109" t="str">
        <f>IF(V379="","",_xlfn.XLOOKUP(V379,立项!W:W,立项!N:N))</f>
        <v/>
      </c>
      <c r="X379" s="109" t="str">
        <f>IF(V379="","",_xlfn.XLOOKUP(V379,立项!W:W,立项!P:P))</f>
        <v/>
      </c>
      <c r="Y379" s="109" t="str">
        <f t="shared" si="29"/>
        <v/>
      </c>
      <c r="Z379" s="136"/>
      <c r="AA379" s="111"/>
      <c r="AB379" s="111"/>
      <c r="AC379" s="111"/>
      <c r="AD379" s="112"/>
      <c r="AE379" s="112"/>
    </row>
    <row r="380" s="76" customFormat="1" customHeight="1" spans="1:31">
      <c r="A380" s="111"/>
      <c r="B380" s="111"/>
      <c r="D380" s="111"/>
      <c r="E380" s="128"/>
      <c r="F380" s="111"/>
      <c r="G380" s="111"/>
      <c r="H380" s="154"/>
      <c r="I380" s="141"/>
      <c r="J380" s="161"/>
      <c r="K380" s="111"/>
      <c r="L380" s="83"/>
      <c r="M380" s="159">
        <f>IF(T380="","",COUNTIFS($F$2:F380,F380))</f>
        <v>0</v>
      </c>
      <c r="N380" s="160">
        <f>IF(T380="","",SUMIFS(实收!E:E,实收!S:S,T380))</f>
        <v>0</v>
      </c>
      <c r="O380" s="160">
        <f t="shared" si="25"/>
        <v>0</v>
      </c>
      <c r="P380" s="160" t="str">
        <f>IF(D380="","",SUMIFS(#REF!,#REF!,U380))</f>
        <v/>
      </c>
      <c r="Q380" s="160" t="str">
        <f t="shared" si="26"/>
        <v/>
      </c>
      <c r="R380" s="109" t="str">
        <f>IF($C380="","",_xlfn.XLOOKUP($C380,设置!$M:$M,设置!N:N,""))</f>
        <v/>
      </c>
      <c r="S380" s="109" t="str">
        <f>IF($C380="","",_xlfn.XLOOKUP($C380,设置!$M:$M,设置!O:O,""))</f>
        <v/>
      </c>
      <c r="T380" s="109" t="s">
        <v>1820</v>
      </c>
      <c r="U380" s="109" t="str">
        <f t="shared" si="27"/>
        <v/>
      </c>
      <c r="V380" s="109" t="str">
        <f t="shared" si="28"/>
        <v/>
      </c>
      <c r="W380" s="109" t="str">
        <f>IF(V380="","",_xlfn.XLOOKUP(V380,立项!W:W,立项!N:N))</f>
        <v/>
      </c>
      <c r="X380" s="109" t="str">
        <f>IF(V380="","",_xlfn.XLOOKUP(V380,立项!W:W,立项!P:P))</f>
        <v/>
      </c>
      <c r="Y380" s="109" t="str">
        <f t="shared" si="29"/>
        <v/>
      </c>
      <c r="Z380" s="136"/>
      <c r="AA380" s="111"/>
      <c r="AB380" s="111"/>
      <c r="AC380" s="111"/>
      <c r="AD380" s="112"/>
      <c r="AE380" s="112"/>
    </row>
    <row r="381" s="76" customFormat="1" customHeight="1" spans="1:31">
      <c r="A381" s="111"/>
      <c r="B381" s="111"/>
      <c r="D381" s="111"/>
      <c r="E381" s="128"/>
      <c r="F381" s="111"/>
      <c r="G381" s="111"/>
      <c r="H381" s="154"/>
      <c r="I381" s="141"/>
      <c r="J381" s="161"/>
      <c r="K381" s="111"/>
      <c r="L381" s="83"/>
      <c r="M381" s="159">
        <f>IF(T381="","",COUNTIFS($F$2:F381,F381))</f>
        <v>0</v>
      </c>
      <c r="N381" s="160">
        <f>IF(T381="","",SUMIFS(实收!E:E,实收!S:S,T381))</f>
        <v>0</v>
      </c>
      <c r="O381" s="160">
        <f t="shared" si="25"/>
        <v>0</v>
      </c>
      <c r="P381" s="160" t="str">
        <f>IF(D381="","",SUMIFS(#REF!,#REF!,U381))</f>
        <v/>
      </c>
      <c r="Q381" s="160" t="str">
        <f t="shared" si="26"/>
        <v/>
      </c>
      <c r="R381" s="109" t="str">
        <f>IF($C381="","",_xlfn.XLOOKUP($C381,设置!$M:$M,设置!N:N,""))</f>
        <v/>
      </c>
      <c r="S381" s="109" t="str">
        <f>IF($C381="","",_xlfn.XLOOKUP($C381,设置!$M:$M,设置!O:O,""))</f>
        <v/>
      </c>
      <c r="T381" s="109" t="s">
        <v>1821</v>
      </c>
      <c r="U381" s="109" t="str">
        <f t="shared" si="27"/>
        <v/>
      </c>
      <c r="V381" s="109" t="str">
        <f t="shared" si="28"/>
        <v/>
      </c>
      <c r="W381" s="109" t="str">
        <f>IF(V381="","",_xlfn.XLOOKUP(V381,立项!W:W,立项!N:N))</f>
        <v/>
      </c>
      <c r="X381" s="109" t="str">
        <f>IF(V381="","",_xlfn.XLOOKUP(V381,立项!W:W,立项!P:P))</f>
        <v/>
      </c>
      <c r="Y381" s="109" t="str">
        <f t="shared" si="29"/>
        <v/>
      </c>
      <c r="Z381" s="136"/>
      <c r="AA381" s="111"/>
      <c r="AB381" s="111"/>
      <c r="AC381" s="111"/>
      <c r="AD381" s="112"/>
      <c r="AE381" s="112"/>
    </row>
    <row r="382" s="76" customFormat="1" customHeight="1" spans="1:31">
      <c r="A382" s="111"/>
      <c r="B382" s="111"/>
      <c r="D382" s="111"/>
      <c r="E382" s="128"/>
      <c r="F382" s="111"/>
      <c r="G382" s="111"/>
      <c r="H382" s="154"/>
      <c r="I382" s="141"/>
      <c r="J382" s="161"/>
      <c r="K382" s="111"/>
      <c r="L382" s="83"/>
      <c r="M382" s="159">
        <f>IF(T382="","",COUNTIFS($F$2:F382,F382))</f>
        <v>0</v>
      </c>
      <c r="N382" s="160">
        <f>IF(T382="","",SUMIFS(实收!E:E,实收!S:S,T382))</f>
        <v>0</v>
      </c>
      <c r="O382" s="160">
        <f t="shared" si="25"/>
        <v>0</v>
      </c>
      <c r="P382" s="160" t="str">
        <f>IF(D382="","",SUMIFS(#REF!,#REF!,U382))</f>
        <v/>
      </c>
      <c r="Q382" s="160" t="str">
        <f t="shared" si="26"/>
        <v/>
      </c>
      <c r="R382" s="109" t="str">
        <f>IF($C382="","",_xlfn.XLOOKUP($C382,设置!$M:$M,设置!N:N,""))</f>
        <v/>
      </c>
      <c r="S382" s="109" t="str">
        <f>IF($C382="","",_xlfn.XLOOKUP($C382,设置!$M:$M,设置!O:O,""))</f>
        <v/>
      </c>
      <c r="T382" s="109" t="s">
        <v>1822</v>
      </c>
      <c r="U382" s="109" t="str">
        <f t="shared" si="27"/>
        <v/>
      </c>
      <c r="V382" s="109" t="str">
        <f t="shared" si="28"/>
        <v/>
      </c>
      <c r="W382" s="109" t="str">
        <f>IF(V382="","",_xlfn.XLOOKUP(V382,立项!W:W,立项!N:N))</f>
        <v/>
      </c>
      <c r="X382" s="109" t="str">
        <f>IF(V382="","",_xlfn.XLOOKUP(V382,立项!W:W,立项!P:P))</f>
        <v/>
      </c>
      <c r="Y382" s="109" t="str">
        <f t="shared" si="29"/>
        <v/>
      </c>
      <c r="Z382" s="136"/>
      <c r="AA382" s="111"/>
      <c r="AB382" s="111"/>
      <c r="AC382" s="111"/>
      <c r="AD382" s="112"/>
      <c r="AE382" s="112"/>
    </row>
    <row r="383" s="76" customFormat="1" customHeight="1" spans="1:31">
      <c r="A383" s="111"/>
      <c r="B383" s="111"/>
      <c r="D383" s="111"/>
      <c r="E383" s="128"/>
      <c r="F383" s="111"/>
      <c r="G383" s="111"/>
      <c r="H383" s="154"/>
      <c r="I383" s="141"/>
      <c r="J383" s="161"/>
      <c r="K383" s="111"/>
      <c r="L383" s="83"/>
      <c r="M383" s="159">
        <f>IF(T383="","",COUNTIFS($F$2:F383,F383))</f>
        <v>0</v>
      </c>
      <c r="N383" s="160">
        <f>IF(T383="","",SUMIFS(实收!E:E,实收!S:S,T383))</f>
        <v>0</v>
      </c>
      <c r="O383" s="160">
        <f t="shared" si="25"/>
        <v>0</v>
      </c>
      <c r="P383" s="160" t="str">
        <f>IF(D383="","",SUMIFS(#REF!,#REF!,U383))</f>
        <v/>
      </c>
      <c r="Q383" s="160" t="str">
        <f t="shared" si="26"/>
        <v/>
      </c>
      <c r="R383" s="109" t="str">
        <f>IF($C383="","",_xlfn.XLOOKUP($C383,设置!$M:$M,设置!N:N,""))</f>
        <v/>
      </c>
      <c r="S383" s="109" t="str">
        <f>IF($C383="","",_xlfn.XLOOKUP($C383,设置!$M:$M,设置!O:O,""))</f>
        <v/>
      </c>
      <c r="T383" s="109" t="s">
        <v>1823</v>
      </c>
      <c r="U383" s="109" t="str">
        <f t="shared" si="27"/>
        <v/>
      </c>
      <c r="V383" s="109" t="str">
        <f t="shared" si="28"/>
        <v/>
      </c>
      <c r="W383" s="109" t="str">
        <f>IF(V383="","",_xlfn.XLOOKUP(V383,立项!W:W,立项!N:N))</f>
        <v/>
      </c>
      <c r="X383" s="109" t="str">
        <f>IF(V383="","",_xlfn.XLOOKUP(V383,立项!W:W,立项!P:P))</f>
        <v/>
      </c>
      <c r="Y383" s="109" t="str">
        <f t="shared" si="29"/>
        <v/>
      </c>
      <c r="Z383" s="136"/>
      <c r="AA383" s="111"/>
      <c r="AB383" s="111"/>
      <c r="AC383" s="111"/>
      <c r="AD383" s="112"/>
      <c r="AE383" s="112"/>
    </row>
    <row r="384" s="76" customFormat="1" customHeight="1" spans="1:31">
      <c r="A384" s="111"/>
      <c r="B384" s="111"/>
      <c r="D384" s="111"/>
      <c r="E384" s="128"/>
      <c r="F384" s="111"/>
      <c r="G384" s="111"/>
      <c r="H384" s="154"/>
      <c r="I384" s="141"/>
      <c r="J384" s="161"/>
      <c r="K384" s="111"/>
      <c r="L384" s="83"/>
      <c r="M384" s="159">
        <f>IF(T384="","",COUNTIFS($F$2:F384,F384))</f>
        <v>0</v>
      </c>
      <c r="N384" s="160">
        <f>IF(T384="","",SUMIFS(实收!E:E,实收!S:S,T384))</f>
        <v>0</v>
      </c>
      <c r="O384" s="160">
        <f t="shared" si="25"/>
        <v>0</v>
      </c>
      <c r="P384" s="160" t="str">
        <f>IF(D384="","",SUMIFS(#REF!,#REF!,U384))</f>
        <v/>
      </c>
      <c r="Q384" s="160" t="str">
        <f t="shared" si="26"/>
        <v/>
      </c>
      <c r="R384" s="109" t="str">
        <f>IF($C384="","",_xlfn.XLOOKUP($C384,设置!$M:$M,设置!N:N,""))</f>
        <v/>
      </c>
      <c r="S384" s="109" t="str">
        <f>IF($C384="","",_xlfn.XLOOKUP($C384,设置!$M:$M,设置!O:O,""))</f>
        <v/>
      </c>
      <c r="T384" s="109" t="s">
        <v>1824</v>
      </c>
      <c r="U384" s="109" t="str">
        <f t="shared" si="27"/>
        <v/>
      </c>
      <c r="V384" s="109" t="str">
        <f t="shared" si="28"/>
        <v/>
      </c>
      <c r="W384" s="109" t="str">
        <f>IF(V384="","",_xlfn.XLOOKUP(V384,立项!W:W,立项!N:N))</f>
        <v/>
      </c>
      <c r="X384" s="109" t="str">
        <f>IF(V384="","",_xlfn.XLOOKUP(V384,立项!W:W,立项!P:P))</f>
        <v/>
      </c>
      <c r="Y384" s="109" t="str">
        <f t="shared" si="29"/>
        <v/>
      </c>
      <c r="Z384" s="136"/>
      <c r="AA384" s="111"/>
      <c r="AB384" s="111"/>
      <c r="AC384" s="111"/>
      <c r="AD384" s="112"/>
      <c r="AE384" s="112"/>
    </row>
    <row r="385" s="76" customFormat="1" customHeight="1" spans="1:31">
      <c r="A385" s="111"/>
      <c r="B385" s="111"/>
      <c r="D385" s="111"/>
      <c r="E385" s="128"/>
      <c r="F385" s="111"/>
      <c r="G385" s="111"/>
      <c r="H385" s="154"/>
      <c r="I385" s="141"/>
      <c r="J385" s="161"/>
      <c r="K385" s="111"/>
      <c r="L385" s="83"/>
      <c r="M385" s="159">
        <f>IF(T385="","",COUNTIFS($F$2:F385,F385))</f>
        <v>0</v>
      </c>
      <c r="N385" s="160">
        <f>IF(T385="","",SUMIFS(实收!E:E,实收!S:S,T385))</f>
        <v>0</v>
      </c>
      <c r="O385" s="160">
        <f t="shared" si="25"/>
        <v>0</v>
      </c>
      <c r="P385" s="160" t="str">
        <f>IF(D385="","",SUMIFS(#REF!,#REF!,U385))</f>
        <v/>
      </c>
      <c r="Q385" s="160" t="str">
        <f t="shared" si="26"/>
        <v/>
      </c>
      <c r="R385" s="109" t="str">
        <f>IF($C385="","",_xlfn.XLOOKUP($C385,设置!$M:$M,设置!N:N,""))</f>
        <v/>
      </c>
      <c r="S385" s="109" t="str">
        <f>IF($C385="","",_xlfn.XLOOKUP($C385,设置!$M:$M,设置!O:O,""))</f>
        <v/>
      </c>
      <c r="T385" s="109" t="s">
        <v>1825</v>
      </c>
      <c r="U385" s="109" t="str">
        <f t="shared" si="27"/>
        <v/>
      </c>
      <c r="V385" s="109" t="str">
        <f t="shared" si="28"/>
        <v/>
      </c>
      <c r="W385" s="109" t="str">
        <f>IF(V385="","",_xlfn.XLOOKUP(V385,立项!W:W,立项!N:N))</f>
        <v/>
      </c>
      <c r="X385" s="109" t="str">
        <f>IF(V385="","",_xlfn.XLOOKUP(V385,立项!W:W,立项!P:P))</f>
        <v/>
      </c>
      <c r="Y385" s="109" t="str">
        <f t="shared" si="29"/>
        <v/>
      </c>
      <c r="Z385" s="136"/>
      <c r="AA385" s="111"/>
      <c r="AB385" s="111"/>
      <c r="AC385" s="111"/>
      <c r="AD385" s="112"/>
      <c r="AE385" s="112"/>
    </row>
    <row r="386" s="76" customFormat="1" customHeight="1" spans="1:31">
      <c r="A386" s="111"/>
      <c r="B386" s="111"/>
      <c r="D386" s="111"/>
      <c r="E386" s="128"/>
      <c r="F386" s="111"/>
      <c r="G386" s="111"/>
      <c r="H386" s="154"/>
      <c r="I386" s="141"/>
      <c r="J386" s="161"/>
      <c r="K386" s="111"/>
      <c r="L386" s="83"/>
      <c r="M386" s="159">
        <f>IF(T386="","",COUNTIFS($F$2:F386,F386))</f>
        <v>0</v>
      </c>
      <c r="N386" s="160">
        <f>IF(T386="","",SUMIFS(实收!E:E,实收!S:S,T386))</f>
        <v>0</v>
      </c>
      <c r="O386" s="160">
        <f t="shared" ref="O386:O449" si="30">IF(T386="","",I386-N386)</f>
        <v>0</v>
      </c>
      <c r="P386" s="160" t="str">
        <f>IF(D386="","",SUMIFS(#REF!,#REF!,U386))</f>
        <v/>
      </c>
      <c r="Q386" s="160" t="str">
        <f t="shared" ref="Q386:Q449" si="31">IF(D386="","",I386-P386)</f>
        <v/>
      </c>
      <c r="R386" s="109" t="str">
        <f>IF($C386="","",_xlfn.XLOOKUP($C386,设置!$M:$M,设置!N:N,""))</f>
        <v/>
      </c>
      <c r="S386" s="109" t="str">
        <f>IF($C386="","",_xlfn.XLOOKUP($C386,设置!$M:$M,设置!O:O,""))</f>
        <v/>
      </c>
      <c r="T386" s="109" t="s">
        <v>1826</v>
      </c>
      <c r="U386" s="109" t="str">
        <f t="shared" ref="U386:U449" si="32">IF(F386="","",_xlfn.TEXTJOIN("-",1,T386,F386,M386,TEXT(H386,"yyyymmdd"),J386,I386))</f>
        <v/>
      </c>
      <c r="V386" s="109" t="str">
        <f t="shared" ref="V386:V449" si="33">IF(F386="","",LEFT(F386,16))</f>
        <v/>
      </c>
      <c r="W386" s="109" t="str">
        <f>IF(V386="","",_xlfn.XLOOKUP(V386,立项!W:W,立项!N:N))</f>
        <v/>
      </c>
      <c r="X386" s="109" t="str">
        <f>IF(V386="","",_xlfn.XLOOKUP(V386,立项!W:W,立项!P:P))</f>
        <v/>
      </c>
      <c r="Y386" s="109" t="str">
        <f t="shared" ref="Y386:Y449" si="34">IF(U386="","",_xlfn.TEXTJOIN("-",1,C386,X386,V386,B386))</f>
        <v/>
      </c>
      <c r="Z386" s="136"/>
      <c r="AA386" s="111"/>
      <c r="AB386" s="111"/>
      <c r="AC386" s="111"/>
      <c r="AD386" s="112"/>
      <c r="AE386" s="112"/>
    </row>
    <row r="387" s="76" customFormat="1" customHeight="1" spans="1:31">
      <c r="A387" s="111"/>
      <c r="B387" s="111"/>
      <c r="D387" s="111"/>
      <c r="E387" s="128"/>
      <c r="F387" s="111"/>
      <c r="G387" s="111"/>
      <c r="H387" s="154"/>
      <c r="I387" s="141"/>
      <c r="J387" s="161"/>
      <c r="K387" s="111"/>
      <c r="L387" s="83"/>
      <c r="M387" s="159">
        <f>IF(T387="","",COUNTIFS($F$2:F387,F387))</f>
        <v>0</v>
      </c>
      <c r="N387" s="160">
        <f>IF(T387="","",SUMIFS(实收!E:E,实收!S:S,T387))</f>
        <v>0</v>
      </c>
      <c r="O387" s="160">
        <f t="shared" si="30"/>
        <v>0</v>
      </c>
      <c r="P387" s="160" t="str">
        <f>IF(D387="","",SUMIFS(#REF!,#REF!,U387))</f>
        <v/>
      </c>
      <c r="Q387" s="160" t="str">
        <f t="shared" si="31"/>
        <v/>
      </c>
      <c r="R387" s="109" t="str">
        <f>IF($C387="","",_xlfn.XLOOKUP($C387,设置!$M:$M,设置!N:N,""))</f>
        <v/>
      </c>
      <c r="S387" s="109" t="str">
        <f>IF($C387="","",_xlfn.XLOOKUP($C387,设置!$M:$M,设置!O:O,""))</f>
        <v/>
      </c>
      <c r="T387" s="109" t="s">
        <v>1827</v>
      </c>
      <c r="U387" s="109" t="str">
        <f t="shared" si="32"/>
        <v/>
      </c>
      <c r="V387" s="109" t="str">
        <f t="shared" si="33"/>
        <v/>
      </c>
      <c r="W387" s="109" t="str">
        <f>IF(V387="","",_xlfn.XLOOKUP(V387,立项!W:W,立项!N:N))</f>
        <v/>
      </c>
      <c r="X387" s="109" t="str">
        <f>IF(V387="","",_xlfn.XLOOKUP(V387,立项!W:W,立项!P:P))</f>
        <v/>
      </c>
      <c r="Y387" s="109" t="str">
        <f t="shared" si="34"/>
        <v/>
      </c>
      <c r="Z387" s="136"/>
      <c r="AA387" s="111"/>
      <c r="AB387" s="111"/>
      <c r="AC387" s="111"/>
      <c r="AD387" s="112"/>
      <c r="AE387" s="112"/>
    </row>
    <row r="388" s="76" customFormat="1" customHeight="1" spans="1:31">
      <c r="A388" s="111"/>
      <c r="B388" s="111"/>
      <c r="D388" s="111"/>
      <c r="E388" s="128"/>
      <c r="F388" s="111"/>
      <c r="G388" s="111"/>
      <c r="H388" s="154"/>
      <c r="I388" s="141"/>
      <c r="J388" s="161"/>
      <c r="K388" s="111"/>
      <c r="L388" s="83"/>
      <c r="M388" s="159">
        <f>IF(T388="","",COUNTIFS($F$2:F388,F388))</f>
        <v>0</v>
      </c>
      <c r="N388" s="160">
        <f>IF(T388="","",SUMIFS(实收!E:E,实收!S:S,T388))</f>
        <v>0</v>
      </c>
      <c r="O388" s="160">
        <f t="shared" si="30"/>
        <v>0</v>
      </c>
      <c r="P388" s="160" t="str">
        <f>IF(D388="","",SUMIFS(#REF!,#REF!,U388))</f>
        <v/>
      </c>
      <c r="Q388" s="160" t="str">
        <f t="shared" si="31"/>
        <v/>
      </c>
      <c r="R388" s="109" t="str">
        <f>IF($C388="","",_xlfn.XLOOKUP($C388,设置!$M:$M,设置!N:N,""))</f>
        <v/>
      </c>
      <c r="S388" s="109" t="str">
        <f>IF($C388="","",_xlfn.XLOOKUP($C388,设置!$M:$M,设置!O:O,""))</f>
        <v/>
      </c>
      <c r="T388" s="109" t="s">
        <v>1828</v>
      </c>
      <c r="U388" s="109" t="str">
        <f t="shared" si="32"/>
        <v/>
      </c>
      <c r="V388" s="109" t="str">
        <f t="shared" si="33"/>
        <v/>
      </c>
      <c r="W388" s="109" t="str">
        <f>IF(V388="","",_xlfn.XLOOKUP(V388,立项!W:W,立项!N:N))</f>
        <v/>
      </c>
      <c r="X388" s="109" t="str">
        <f>IF(V388="","",_xlfn.XLOOKUP(V388,立项!W:W,立项!P:P))</f>
        <v/>
      </c>
      <c r="Y388" s="109" t="str">
        <f t="shared" si="34"/>
        <v/>
      </c>
      <c r="Z388" s="136"/>
      <c r="AA388" s="111"/>
      <c r="AB388" s="111"/>
      <c r="AC388" s="111"/>
      <c r="AD388" s="112"/>
      <c r="AE388" s="112"/>
    </row>
    <row r="389" s="76" customFormat="1" customHeight="1" spans="1:31">
      <c r="A389" s="111"/>
      <c r="B389" s="111"/>
      <c r="D389" s="111"/>
      <c r="E389" s="128"/>
      <c r="F389" s="111"/>
      <c r="G389" s="111"/>
      <c r="H389" s="154"/>
      <c r="I389" s="141"/>
      <c r="J389" s="161"/>
      <c r="K389" s="111"/>
      <c r="L389" s="83"/>
      <c r="M389" s="159">
        <f>IF(T389="","",COUNTIFS($F$2:F389,F389))</f>
        <v>0</v>
      </c>
      <c r="N389" s="160">
        <f>IF(T389="","",SUMIFS(实收!E:E,实收!S:S,T389))</f>
        <v>0</v>
      </c>
      <c r="O389" s="160">
        <f t="shared" si="30"/>
        <v>0</v>
      </c>
      <c r="P389" s="160" t="str">
        <f>IF(D389="","",SUMIFS(#REF!,#REF!,U389))</f>
        <v/>
      </c>
      <c r="Q389" s="160" t="str">
        <f t="shared" si="31"/>
        <v/>
      </c>
      <c r="R389" s="109" t="str">
        <f>IF($C389="","",_xlfn.XLOOKUP($C389,设置!$M:$M,设置!N:N,""))</f>
        <v/>
      </c>
      <c r="S389" s="109" t="str">
        <f>IF($C389="","",_xlfn.XLOOKUP($C389,设置!$M:$M,设置!O:O,""))</f>
        <v/>
      </c>
      <c r="T389" s="109" t="s">
        <v>1829</v>
      </c>
      <c r="U389" s="109" t="str">
        <f t="shared" si="32"/>
        <v/>
      </c>
      <c r="V389" s="109" t="str">
        <f t="shared" si="33"/>
        <v/>
      </c>
      <c r="W389" s="109" t="str">
        <f>IF(V389="","",_xlfn.XLOOKUP(V389,立项!W:W,立项!N:N))</f>
        <v/>
      </c>
      <c r="X389" s="109" t="str">
        <f>IF(V389="","",_xlfn.XLOOKUP(V389,立项!W:W,立项!P:P))</f>
        <v/>
      </c>
      <c r="Y389" s="109" t="str">
        <f t="shared" si="34"/>
        <v/>
      </c>
      <c r="Z389" s="136"/>
      <c r="AA389" s="111"/>
      <c r="AB389" s="111"/>
      <c r="AC389" s="111"/>
      <c r="AD389" s="112"/>
      <c r="AE389" s="112"/>
    </row>
    <row r="390" s="76" customFormat="1" customHeight="1" spans="1:31">
      <c r="A390" s="111"/>
      <c r="B390" s="111"/>
      <c r="D390" s="111"/>
      <c r="E390" s="128"/>
      <c r="F390" s="111"/>
      <c r="G390" s="111"/>
      <c r="H390" s="154"/>
      <c r="I390" s="141"/>
      <c r="J390" s="161"/>
      <c r="K390" s="111"/>
      <c r="L390" s="83"/>
      <c r="M390" s="159">
        <f>IF(T390="","",COUNTIFS($F$2:F390,F390))</f>
        <v>0</v>
      </c>
      <c r="N390" s="160">
        <f>IF(T390="","",SUMIFS(实收!E:E,实收!S:S,T390))</f>
        <v>0</v>
      </c>
      <c r="O390" s="160">
        <f t="shared" si="30"/>
        <v>0</v>
      </c>
      <c r="P390" s="160" t="str">
        <f>IF(D390="","",SUMIFS(#REF!,#REF!,U390))</f>
        <v/>
      </c>
      <c r="Q390" s="160" t="str">
        <f t="shared" si="31"/>
        <v/>
      </c>
      <c r="R390" s="109" t="str">
        <f>IF($C390="","",_xlfn.XLOOKUP($C390,设置!$M:$M,设置!N:N,""))</f>
        <v/>
      </c>
      <c r="S390" s="109" t="str">
        <f>IF($C390="","",_xlfn.XLOOKUP($C390,设置!$M:$M,设置!O:O,""))</f>
        <v/>
      </c>
      <c r="T390" s="109" t="s">
        <v>1830</v>
      </c>
      <c r="U390" s="109" t="str">
        <f t="shared" si="32"/>
        <v/>
      </c>
      <c r="V390" s="109" t="str">
        <f t="shared" si="33"/>
        <v/>
      </c>
      <c r="W390" s="109" t="str">
        <f>IF(V390="","",_xlfn.XLOOKUP(V390,立项!W:W,立项!N:N))</f>
        <v/>
      </c>
      <c r="X390" s="109" t="str">
        <f>IF(V390="","",_xlfn.XLOOKUP(V390,立项!W:W,立项!P:P))</f>
        <v/>
      </c>
      <c r="Y390" s="109" t="str">
        <f t="shared" si="34"/>
        <v/>
      </c>
      <c r="Z390" s="136"/>
      <c r="AA390" s="111"/>
      <c r="AB390" s="111"/>
      <c r="AC390" s="111"/>
      <c r="AD390" s="112"/>
      <c r="AE390" s="112"/>
    </row>
    <row r="391" s="76" customFormat="1" customHeight="1" spans="1:31">
      <c r="A391" s="111"/>
      <c r="B391" s="111"/>
      <c r="D391" s="111"/>
      <c r="E391" s="128"/>
      <c r="F391" s="111"/>
      <c r="G391" s="111"/>
      <c r="H391" s="154"/>
      <c r="I391" s="141"/>
      <c r="J391" s="161"/>
      <c r="K391" s="111"/>
      <c r="L391" s="83"/>
      <c r="M391" s="159">
        <f>IF(T391="","",COUNTIFS($F$2:F391,F391))</f>
        <v>0</v>
      </c>
      <c r="N391" s="160">
        <f>IF(T391="","",SUMIFS(实收!E:E,实收!S:S,T391))</f>
        <v>0</v>
      </c>
      <c r="O391" s="160">
        <f t="shared" si="30"/>
        <v>0</v>
      </c>
      <c r="P391" s="160" t="str">
        <f>IF(D391="","",SUMIFS(#REF!,#REF!,U391))</f>
        <v/>
      </c>
      <c r="Q391" s="160" t="str">
        <f t="shared" si="31"/>
        <v/>
      </c>
      <c r="R391" s="109" t="str">
        <f>IF($C391="","",_xlfn.XLOOKUP($C391,设置!$M:$M,设置!N:N,""))</f>
        <v/>
      </c>
      <c r="S391" s="109" t="str">
        <f>IF($C391="","",_xlfn.XLOOKUP($C391,设置!$M:$M,设置!O:O,""))</f>
        <v/>
      </c>
      <c r="T391" s="109" t="s">
        <v>1831</v>
      </c>
      <c r="U391" s="109" t="str">
        <f t="shared" si="32"/>
        <v/>
      </c>
      <c r="V391" s="109" t="str">
        <f t="shared" si="33"/>
        <v/>
      </c>
      <c r="W391" s="109" t="str">
        <f>IF(V391="","",_xlfn.XLOOKUP(V391,立项!W:W,立项!N:N))</f>
        <v/>
      </c>
      <c r="X391" s="109" t="str">
        <f>IF(V391="","",_xlfn.XLOOKUP(V391,立项!W:W,立项!P:P))</f>
        <v/>
      </c>
      <c r="Y391" s="109" t="str">
        <f t="shared" si="34"/>
        <v/>
      </c>
      <c r="Z391" s="136"/>
      <c r="AA391" s="111"/>
      <c r="AB391" s="111"/>
      <c r="AC391" s="111"/>
      <c r="AD391" s="112"/>
      <c r="AE391" s="112"/>
    </row>
    <row r="392" s="76" customFormat="1" customHeight="1" spans="1:31">
      <c r="A392" s="111"/>
      <c r="B392" s="111"/>
      <c r="D392" s="111"/>
      <c r="E392" s="128"/>
      <c r="F392" s="111"/>
      <c r="G392" s="111"/>
      <c r="H392" s="154"/>
      <c r="I392" s="141"/>
      <c r="J392" s="161"/>
      <c r="K392" s="111"/>
      <c r="L392" s="83"/>
      <c r="M392" s="159">
        <f>IF(T392="","",COUNTIFS($F$2:F392,F392))</f>
        <v>0</v>
      </c>
      <c r="N392" s="160">
        <f>IF(T392="","",SUMIFS(实收!E:E,实收!S:S,T392))</f>
        <v>0</v>
      </c>
      <c r="O392" s="160">
        <f t="shared" si="30"/>
        <v>0</v>
      </c>
      <c r="P392" s="160" t="str">
        <f>IF(D392="","",SUMIFS(#REF!,#REF!,U392))</f>
        <v/>
      </c>
      <c r="Q392" s="160" t="str">
        <f t="shared" si="31"/>
        <v/>
      </c>
      <c r="R392" s="109" t="str">
        <f>IF($C392="","",_xlfn.XLOOKUP($C392,设置!$M:$M,设置!N:N,""))</f>
        <v/>
      </c>
      <c r="S392" s="109" t="str">
        <f>IF($C392="","",_xlfn.XLOOKUP($C392,设置!$M:$M,设置!O:O,""))</f>
        <v/>
      </c>
      <c r="T392" s="109" t="s">
        <v>1832</v>
      </c>
      <c r="U392" s="109" t="str">
        <f t="shared" si="32"/>
        <v/>
      </c>
      <c r="V392" s="109" t="str">
        <f t="shared" si="33"/>
        <v/>
      </c>
      <c r="W392" s="109" t="str">
        <f>IF(V392="","",_xlfn.XLOOKUP(V392,立项!W:W,立项!N:N))</f>
        <v/>
      </c>
      <c r="X392" s="109" t="str">
        <f>IF(V392="","",_xlfn.XLOOKUP(V392,立项!W:W,立项!P:P))</f>
        <v/>
      </c>
      <c r="Y392" s="109" t="str">
        <f t="shared" si="34"/>
        <v/>
      </c>
      <c r="Z392" s="136"/>
      <c r="AA392" s="111"/>
      <c r="AB392" s="111"/>
      <c r="AC392" s="111"/>
      <c r="AD392" s="112"/>
      <c r="AE392" s="112"/>
    </row>
    <row r="393" s="76" customFormat="1" customHeight="1" spans="1:31">
      <c r="A393" s="111"/>
      <c r="B393" s="111"/>
      <c r="D393" s="111"/>
      <c r="E393" s="128"/>
      <c r="F393" s="111"/>
      <c r="G393" s="111"/>
      <c r="H393" s="154"/>
      <c r="I393" s="141"/>
      <c r="J393" s="161"/>
      <c r="K393" s="111"/>
      <c r="L393" s="83"/>
      <c r="M393" s="159">
        <f>IF(T393="","",COUNTIFS($F$2:F393,F393))</f>
        <v>0</v>
      </c>
      <c r="N393" s="160">
        <f>IF(T393="","",SUMIFS(实收!E:E,实收!S:S,T393))</f>
        <v>0</v>
      </c>
      <c r="O393" s="160">
        <f t="shared" si="30"/>
        <v>0</v>
      </c>
      <c r="P393" s="160" t="str">
        <f>IF(D393="","",SUMIFS(#REF!,#REF!,U393))</f>
        <v/>
      </c>
      <c r="Q393" s="160" t="str">
        <f t="shared" si="31"/>
        <v/>
      </c>
      <c r="R393" s="109" t="str">
        <f>IF($C393="","",_xlfn.XLOOKUP($C393,设置!$M:$M,设置!N:N,""))</f>
        <v/>
      </c>
      <c r="S393" s="109" t="str">
        <f>IF($C393="","",_xlfn.XLOOKUP($C393,设置!$M:$M,设置!O:O,""))</f>
        <v/>
      </c>
      <c r="T393" s="109" t="s">
        <v>1833</v>
      </c>
      <c r="U393" s="109" t="str">
        <f t="shared" si="32"/>
        <v/>
      </c>
      <c r="V393" s="109" t="str">
        <f t="shared" si="33"/>
        <v/>
      </c>
      <c r="W393" s="109" t="str">
        <f>IF(V393="","",_xlfn.XLOOKUP(V393,立项!W:W,立项!N:N))</f>
        <v/>
      </c>
      <c r="X393" s="109" t="str">
        <f>IF(V393="","",_xlfn.XLOOKUP(V393,立项!W:W,立项!P:P))</f>
        <v/>
      </c>
      <c r="Y393" s="109" t="str">
        <f t="shared" si="34"/>
        <v/>
      </c>
      <c r="Z393" s="136"/>
      <c r="AA393" s="111"/>
      <c r="AB393" s="111"/>
      <c r="AC393" s="111"/>
      <c r="AD393" s="112"/>
      <c r="AE393" s="112"/>
    </row>
    <row r="394" s="76" customFormat="1" customHeight="1" spans="1:31">
      <c r="A394" s="111"/>
      <c r="B394" s="111"/>
      <c r="D394" s="111"/>
      <c r="E394" s="128"/>
      <c r="F394" s="111"/>
      <c r="G394" s="111"/>
      <c r="H394" s="154"/>
      <c r="I394" s="141"/>
      <c r="J394" s="161"/>
      <c r="K394" s="111"/>
      <c r="L394" s="83"/>
      <c r="M394" s="159">
        <f>IF(T394="","",COUNTIFS($F$2:F394,F394))</f>
        <v>0</v>
      </c>
      <c r="N394" s="160">
        <f>IF(T394="","",SUMIFS(实收!E:E,实收!S:S,T394))</f>
        <v>0</v>
      </c>
      <c r="O394" s="160">
        <f t="shared" si="30"/>
        <v>0</v>
      </c>
      <c r="P394" s="160" t="str">
        <f>IF(D394="","",SUMIFS(#REF!,#REF!,U394))</f>
        <v/>
      </c>
      <c r="Q394" s="160" t="str">
        <f t="shared" si="31"/>
        <v/>
      </c>
      <c r="R394" s="109" t="str">
        <f>IF($C394="","",_xlfn.XLOOKUP($C394,设置!$M:$M,设置!N:N,""))</f>
        <v/>
      </c>
      <c r="S394" s="109" t="str">
        <f>IF($C394="","",_xlfn.XLOOKUP($C394,设置!$M:$M,设置!O:O,""))</f>
        <v/>
      </c>
      <c r="T394" s="109" t="s">
        <v>1834</v>
      </c>
      <c r="U394" s="109" t="str">
        <f t="shared" si="32"/>
        <v/>
      </c>
      <c r="V394" s="109" t="str">
        <f t="shared" si="33"/>
        <v/>
      </c>
      <c r="W394" s="109" t="str">
        <f>IF(V394="","",_xlfn.XLOOKUP(V394,立项!W:W,立项!N:N))</f>
        <v/>
      </c>
      <c r="X394" s="109" t="str">
        <f>IF(V394="","",_xlfn.XLOOKUP(V394,立项!W:W,立项!P:P))</f>
        <v/>
      </c>
      <c r="Y394" s="109" t="str">
        <f t="shared" si="34"/>
        <v/>
      </c>
      <c r="Z394" s="136"/>
      <c r="AA394" s="111"/>
      <c r="AB394" s="111"/>
      <c r="AC394" s="111"/>
      <c r="AD394" s="112"/>
      <c r="AE394" s="112"/>
    </row>
    <row r="395" s="76" customFormat="1" customHeight="1" spans="1:31">
      <c r="A395" s="111"/>
      <c r="B395" s="111"/>
      <c r="D395" s="111"/>
      <c r="E395" s="128"/>
      <c r="F395" s="111"/>
      <c r="G395" s="111"/>
      <c r="H395" s="154"/>
      <c r="I395" s="141"/>
      <c r="J395" s="161"/>
      <c r="K395" s="111"/>
      <c r="L395" s="83"/>
      <c r="M395" s="159">
        <f>IF(T395="","",COUNTIFS($F$2:F395,F395))</f>
        <v>0</v>
      </c>
      <c r="N395" s="160">
        <f>IF(T395="","",SUMIFS(实收!E:E,实收!S:S,T395))</f>
        <v>0</v>
      </c>
      <c r="O395" s="160">
        <f t="shared" si="30"/>
        <v>0</v>
      </c>
      <c r="P395" s="160" t="str">
        <f>IF(D395="","",SUMIFS(#REF!,#REF!,U395))</f>
        <v/>
      </c>
      <c r="Q395" s="160" t="str">
        <f t="shared" si="31"/>
        <v/>
      </c>
      <c r="R395" s="109" t="str">
        <f>IF($C395="","",_xlfn.XLOOKUP($C395,设置!$M:$M,设置!N:N,""))</f>
        <v/>
      </c>
      <c r="S395" s="109" t="str">
        <f>IF($C395="","",_xlfn.XLOOKUP($C395,设置!$M:$M,设置!O:O,""))</f>
        <v/>
      </c>
      <c r="T395" s="109" t="s">
        <v>1835</v>
      </c>
      <c r="U395" s="109" t="str">
        <f t="shared" si="32"/>
        <v/>
      </c>
      <c r="V395" s="109" t="str">
        <f t="shared" si="33"/>
        <v/>
      </c>
      <c r="W395" s="109" t="str">
        <f>IF(V395="","",_xlfn.XLOOKUP(V395,立项!W:W,立项!N:N))</f>
        <v/>
      </c>
      <c r="X395" s="109" t="str">
        <f>IF(V395="","",_xlfn.XLOOKUP(V395,立项!W:W,立项!P:P))</f>
        <v/>
      </c>
      <c r="Y395" s="109" t="str">
        <f t="shared" si="34"/>
        <v/>
      </c>
      <c r="Z395" s="136"/>
      <c r="AA395" s="111"/>
      <c r="AB395" s="111"/>
      <c r="AC395" s="111"/>
      <c r="AD395" s="112"/>
      <c r="AE395" s="112"/>
    </row>
    <row r="396" s="76" customFormat="1" customHeight="1" spans="1:31">
      <c r="A396" s="111"/>
      <c r="B396" s="111"/>
      <c r="D396" s="111"/>
      <c r="E396" s="128"/>
      <c r="F396" s="111"/>
      <c r="G396" s="111"/>
      <c r="H396" s="154"/>
      <c r="I396" s="141"/>
      <c r="J396" s="161"/>
      <c r="K396" s="111"/>
      <c r="L396" s="83"/>
      <c r="M396" s="159">
        <f>IF(T396="","",COUNTIFS($F$2:F396,F396))</f>
        <v>0</v>
      </c>
      <c r="N396" s="160">
        <f>IF(T396="","",SUMIFS(实收!E:E,实收!S:S,T396))</f>
        <v>0</v>
      </c>
      <c r="O396" s="160">
        <f t="shared" si="30"/>
        <v>0</v>
      </c>
      <c r="P396" s="160" t="str">
        <f>IF(D396="","",SUMIFS(#REF!,#REF!,U396))</f>
        <v/>
      </c>
      <c r="Q396" s="160" t="str">
        <f t="shared" si="31"/>
        <v/>
      </c>
      <c r="R396" s="109" t="str">
        <f>IF($C396="","",_xlfn.XLOOKUP($C396,设置!$M:$M,设置!N:N,""))</f>
        <v/>
      </c>
      <c r="S396" s="109" t="str">
        <f>IF($C396="","",_xlfn.XLOOKUP($C396,设置!$M:$M,设置!O:O,""))</f>
        <v/>
      </c>
      <c r="T396" s="109" t="s">
        <v>1836</v>
      </c>
      <c r="U396" s="109" t="str">
        <f t="shared" si="32"/>
        <v/>
      </c>
      <c r="V396" s="109" t="str">
        <f t="shared" si="33"/>
        <v/>
      </c>
      <c r="W396" s="109" t="str">
        <f>IF(V396="","",_xlfn.XLOOKUP(V396,立项!W:W,立项!N:N))</f>
        <v/>
      </c>
      <c r="X396" s="109" t="str">
        <f>IF(V396="","",_xlfn.XLOOKUP(V396,立项!W:W,立项!P:P))</f>
        <v/>
      </c>
      <c r="Y396" s="109" t="str">
        <f t="shared" si="34"/>
        <v/>
      </c>
      <c r="Z396" s="136"/>
      <c r="AA396" s="111"/>
      <c r="AB396" s="111"/>
      <c r="AC396" s="111"/>
      <c r="AD396" s="112"/>
      <c r="AE396" s="112"/>
    </row>
    <row r="397" s="76" customFormat="1" customHeight="1" spans="1:31">
      <c r="A397" s="111"/>
      <c r="B397" s="111"/>
      <c r="D397" s="111"/>
      <c r="E397" s="128"/>
      <c r="F397" s="111"/>
      <c r="G397" s="111"/>
      <c r="H397" s="154"/>
      <c r="I397" s="141"/>
      <c r="J397" s="161"/>
      <c r="K397" s="111"/>
      <c r="L397" s="83"/>
      <c r="M397" s="159">
        <f>IF(T397="","",COUNTIFS($F$2:F397,F397))</f>
        <v>0</v>
      </c>
      <c r="N397" s="160">
        <f>IF(T397="","",SUMIFS(实收!E:E,实收!S:S,T397))</f>
        <v>0</v>
      </c>
      <c r="O397" s="160">
        <f t="shared" si="30"/>
        <v>0</v>
      </c>
      <c r="P397" s="160" t="str">
        <f>IF(D397="","",SUMIFS(#REF!,#REF!,U397))</f>
        <v/>
      </c>
      <c r="Q397" s="160" t="str">
        <f t="shared" si="31"/>
        <v/>
      </c>
      <c r="R397" s="109" t="str">
        <f>IF($C397="","",_xlfn.XLOOKUP($C397,设置!$M:$M,设置!N:N,""))</f>
        <v/>
      </c>
      <c r="S397" s="109" t="str">
        <f>IF($C397="","",_xlfn.XLOOKUP($C397,设置!$M:$M,设置!O:O,""))</f>
        <v/>
      </c>
      <c r="T397" s="109" t="s">
        <v>1837</v>
      </c>
      <c r="U397" s="109" t="str">
        <f t="shared" si="32"/>
        <v/>
      </c>
      <c r="V397" s="109" t="str">
        <f t="shared" si="33"/>
        <v/>
      </c>
      <c r="W397" s="109" t="str">
        <f>IF(V397="","",_xlfn.XLOOKUP(V397,立项!W:W,立项!N:N))</f>
        <v/>
      </c>
      <c r="X397" s="109" t="str">
        <f>IF(V397="","",_xlfn.XLOOKUP(V397,立项!W:W,立项!P:P))</f>
        <v/>
      </c>
      <c r="Y397" s="109" t="str">
        <f t="shared" si="34"/>
        <v/>
      </c>
      <c r="Z397" s="136"/>
      <c r="AA397" s="111"/>
      <c r="AB397" s="111"/>
      <c r="AC397" s="111"/>
      <c r="AD397" s="112"/>
      <c r="AE397" s="112"/>
    </row>
    <row r="398" s="76" customFormat="1" customHeight="1" spans="1:31">
      <c r="A398" s="111"/>
      <c r="B398" s="111"/>
      <c r="D398" s="111"/>
      <c r="E398" s="128"/>
      <c r="F398" s="111"/>
      <c r="G398" s="111"/>
      <c r="H398" s="154"/>
      <c r="I398" s="141"/>
      <c r="J398" s="161"/>
      <c r="K398" s="111"/>
      <c r="L398" s="83"/>
      <c r="M398" s="159">
        <f>IF(T398="","",COUNTIFS($F$2:F398,F398))</f>
        <v>0</v>
      </c>
      <c r="N398" s="160">
        <f>IF(T398="","",SUMIFS(实收!E:E,实收!S:S,T398))</f>
        <v>0</v>
      </c>
      <c r="O398" s="160">
        <f t="shared" si="30"/>
        <v>0</v>
      </c>
      <c r="P398" s="160" t="str">
        <f>IF(D398="","",SUMIFS(#REF!,#REF!,U398))</f>
        <v/>
      </c>
      <c r="Q398" s="160" t="str">
        <f t="shared" si="31"/>
        <v/>
      </c>
      <c r="R398" s="109" t="str">
        <f>IF($C398="","",_xlfn.XLOOKUP($C398,设置!$M:$M,设置!N:N,""))</f>
        <v/>
      </c>
      <c r="S398" s="109" t="str">
        <f>IF($C398="","",_xlfn.XLOOKUP($C398,设置!$M:$M,设置!O:O,""))</f>
        <v/>
      </c>
      <c r="T398" s="109" t="s">
        <v>1838</v>
      </c>
      <c r="U398" s="109" t="str">
        <f t="shared" si="32"/>
        <v/>
      </c>
      <c r="V398" s="109" t="str">
        <f t="shared" si="33"/>
        <v/>
      </c>
      <c r="W398" s="109" t="str">
        <f>IF(V398="","",_xlfn.XLOOKUP(V398,立项!W:W,立项!N:N))</f>
        <v/>
      </c>
      <c r="X398" s="109" t="str">
        <f>IF(V398="","",_xlfn.XLOOKUP(V398,立项!W:W,立项!P:P))</f>
        <v/>
      </c>
      <c r="Y398" s="109" t="str">
        <f t="shared" si="34"/>
        <v/>
      </c>
      <c r="Z398" s="136"/>
      <c r="AA398" s="111"/>
      <c r="AB398" s="111"/>
      <c r="AC398" s="111"/>
      <c r="AD398" s="112"/>
      <c r="AE398" s="112"/>
    </row>
    <row r="399" s="76" customFormat="1" customHeight="1" spans="1:31">
      <c r="A399" s="111"/>
      <c r="B399" s="111"/>
      <c r="D399" s="111"/>
      <c r="E399" s="128"/>
      <c r="F399" s="111"/>
      <c r="G399" s="111"/>
      <c r="H399" s="154"/>
      <c r="I399" s="141"/>
      <c r="J399" s="161"/>
      <c r="K399" s="111"/>
      <c r="L399" s="83"/>
      <c r="M399" s="159">
        <f>IF(T399="","",COUNTIFS($F$2:F399,F399))</f>
        <v>0</v>
      </c>
      <c r="N399" s="160">
        <f>IF(T399="","",SUMIFS(实收!E:E,实收!S:S,T399))</f>
        <v>0</v>
      </c>
      <c r="O399" s="160">
        <f t="shared" si="30"/>
        <v>0</v>
      </c>
      <c r="P399" s="160" t="str">
        <f>IF(D399="","",SUMIFS(#REF!,#REF!,U399))</f>
        <v/>
      </c>
      <c r="Q399" s="160" t="str">
        <f t="shared" si="31"/>
        <v/>
      </c>
      <c r="R399" s="109" t="str">
        <f>IF($C399="","",_xlfn.XLOOKUP($C399,设置!$M:$M,设置!N:N,""))</f>
        <v/>
      </c>
      <c r="S399" s="109" t="str">
        <f>IF($C399="","",_xlfn.XLOOKUP($C399,设置!$M:$M,设置!O:O,""))</f>
        <v/>
      </c>
      <c r="T399" s="109" t="s">
        <v>1839</v>
      </c>
      <c r="U399" s="109" t="str">
        <f t="shared" si="32"/>
        <v/>
      </c>
      <c r="V399" s="109" t="str">
        <f t="shared" si="33"/>
        <v/>
      </c>
      <c r="W399" s="109" t="str">
        <f>IF(V399="","",_xlfn.XLOOKUP(V399,立项!W:W,立项!N:N))</f>
        <v/>
      </c>
      <c r="X399" s="109" t="str">
        <f>IF(V399="","",_xlfn.XLOOKUP(V399,立项!W:W,立项!P:P))</f>
        <v/>
      </c>
      <c r="Y399" s="109" t="str">
        <f t="shared" si="34"/>
        <v/>
      </c>
      <c r="Z399" s="136"/>
      <c r="AA399" s="111"/>
      <c r="AB399" s="111"/>
      <c r="AC399" s="111"/>
      <c r="AD399" s="112"/>
      <c r="AE399" s="112"/>
    </row>
    <row r="400" s="76" customFormat="1" customHeight="1" spans="1:31">
      <c r="A400" s="111"/>
      <c r="B400" s="111"/>
      <c r="D400" s="111"/>
      <c r="E400" s="128"/>
      <c r="F400" s="111"/>
      <c r="G400" s="111"/>
      <c r="H400" s="154"/>
      <c r="I400" s="141"/>
      <c r="J400" s="161"/>
      <c r="K400" s="111"/>
      <c r="L400" s="83"/>
      <c r="M400" s="159">
        <f>IF(T400="","",COUNTIFS($F$2:F400,F400))</f>
        <v>0</v>
      </c>
      <c r="N400" s="160">
        <f>IF(T400="","",SUMIFS(实收!E:E,实收!S:S,T400))</f>
        <v>0</v>
      </c>
      <c r="O400" s="160">
        <f t="shared" si="30"/>
        <v>0</v>
      </c>
      <c r="P400" s="160" t="str">
        <f>IF(D400="","",SUMIFS(#REF!,#REF!,U400))</f>
        <v/>
      </c>
      <c r="Q400" s="160" t="str">
        <f t="shared" si="31"/>
        <v/>
      </c>
      <c r="R400" s="109" t="str">
        <f>IF($C400="","",_xlfn.XLOOKUP($C400,设置!$M:$M,设置!N:N,""))</f>
        <v/>
      </c>
      <c r="S400" s="109" t="str">
        <f>IF($C400="","",_xlfn.XLOOKUP($C400,设置!$M:$M,设置!O:O,""))</f>
        <v/>
      </c>
      <c r="T400" s="109" t="s">
        <v>1840</v>
      </c>
      <c r="U400" s="109" t="str">
        <f t="shared" si="32"/>
        <v/>
      </c>
      <c r="V400" s="109" t="str">
        <f t="shared" si="33"/>
        <v/>
      </c>
      <c r="W400" s="109" t="str">
        <f>IF(V400="","",_xlfn.XLOOKUP(V400,立项!W:W,立项!N:N))</f>
        <v/>
      </c>
      <c r="X400" s="109" t="str">
        <f>IF(V400="","",_xlfn.XLOOKUP(V400,立项!W:W,立项!P:P))</f>
        <v/>
      </c>
      <c r="Y400" s="109" t="str">
        <f t="shared" si="34"/>
        <v/>
      </c>
      <c r="Z400" s="136"/>
      <c r="AA400" s="111"/>
      <c r="AB400" s="111"/>
      <c r="AC400" s="111"/>
      <c r="AD400" s="112"/>
      <c r="AE400" s="112"/>
    </row>
    <row r="401" s="76" customFormat="1" customHeight="1" spans="1:31">
      <c r="A401" s="111"/>
      <c r="B401" s="111"/>
      <c r="D401" s="111"/>
      <c r="E401" s="128"/>
      <c r="F401" s="111"/>
      <c r="G401" s="111"/>
      <c r="H401" s="154"/>
      <c r="I401" s="141"/>
      <c r="J401" s="161"/>
      <c r="K401" s="111"/>
      <c r="L401" s="83"/>
      <c r="M401" s="159">
        <f>IF(T401="","",COUNTIFS($F$2:F401,F401))</f>
        <v>0</v>
      </c>
      <c r="N401" s="160">
        <f>IF(T401="","",SUMIFS(实收!E:E,实收!S:S,T401))</f>
        <v>0</v>
      </c>
      <c r="O401" s="160">
        <f t="shared" si="30"/>
        <v>0</v>
      </c>
      <c r="P401" s="160" t="str">
        <f>IF(D401="","",SUMIFS(#REF!,#REF!,U401))</f>
        <v/>
      </c>
      <c r="Q401" s="160" t="str">
        <f t="shared" si="31"/>
        <v/>
      </c>
      <c r="R401" s="109" t="str">
        <f>IF($C401="","",_xlfn.XLOOKUP($C401,设置!$M:$M,设置!N:N,""))</f>
        <v/>
      </c>
      <c r="S401" s="109" t="str">
        <f>IF($C401="","",_xlfn.XLOOKUP($C401,设置!$M:$M,设置!O:O,""))</f>
        <v/>
      </c>
      <c r="T401" s="109" t="s">
        <v>1841</v>
      </c>
      <c r="U401" s="109" t="str">
        <f t="shared" si="32"/>
        <v/>
      </c>
      <c r="V401" s="109" t="str">
        <f t="shared" si="33"/>
        <v/>
      </c>
      <c r="W401" s="109" t="str">
        <f>IF(V401="","",_xlfn.XLOOKUP(V401,立项!W:W,立项!N:N))</f>
        <v/>
      </c>
      <c r="X401" s="109" t="str">
        <f>IF(V401="","",_xlfn.XLOOKUP(V401,立项!W:W,立项!P:P))</f>
        <v/>
      </c>
      <c r="Y401" s="109" t="str">
        <f t="shared" si="34"/>
        <v/>
      </c>
      <c r="Z401" s="136"/>
      <c r="AA401" s="111"/>
      <c r="AB401" s="111"/>
      <c r="AC401" s="111"/>
      <c r="AD401" s="112"/>
      <c r="AE401" s="112"/>
    </row>
    <row r="402" s="76" customFormat="1" customHeight="1" spans="1:31">
      <c r="A402" s="111"/>
      <c r="B402" s="111"/>
      <c r="D402" s="111"/>
      <c r="E402" s="128"/>
      <c r="F402" s="111"/>
      <c r="G402" s="111"/>
      <c r="H402" s="154"/>
      <c r="I402" s="141"/>
      <c r="J402" s="161"/>
      <c r="K402" s="111"/>
      <c r="L402" s="83"/>
      <c r="M402" s="159">
        <f>IF(T402="","",COUNTIFS($F$2:F402,F402))</f>
        <v>0</v>
      </c>
      <c r="N402" s="160">
        <f>IF(T402="","",SUMIFS(实收!E:E,实收!S:S,T402))</f>
        <v>0</v>
      </c>
      <c r="O402" s="160">
        <f t="shared" si="30"/>
        <v>0</v>
      </c>
      <c r="P402" s="160" t="str">
        <f>IF(D402="","",SUMIFS(#REF!,#REF!,U402))</f>
        <v/>
      </c>
      <c r="Q402" s="160" t="str">
        <f t="shared" si="31"/>
        <v/>
      </c>
      <c r="R402" s="109" t="str">
        <f>IF($C402="","",_xlfn.XLOOKUP($C402,设置!$M:$M,设置!N:N,""))</f>
        <v/>
      </c>
      <c r="S402" s="109" t="str">
        <f>IF($C402="","",_xlfn.XLOOKUP($C402,设置!$M:$M,设置!O:O,""))</f>
        <v/>
      </c>
      <c r="T402" s="109" t="s">
        <v>1842</v>
      </c>
      <c r="U402" s="109" t="str">
        <f t="shared" si="32"/>
        <v/>
      </c>
      <c r="V402" s="109" t="str">
        <f t="shared" si="33"/>
        <v/>
      </c>
      <c r="W402" s="109" t="str">
        <f>IF(V402="","",_xlfn.XLOOKUP(V402,立项!W:W,立项!N:N))</f>
        <v/>
      </c>
      <c r="X402" s="109" t="str">
        <f>IF(V402="","",_xlfn.XLOOKUP(V402,立项!W:W,立项!P:P))</f>
        <v/>
      </c>
      <c r="Y402" s="109" t="str">
        <f t="shared" si="34"/>
        <v/>
      </c>
      <c r="Z402" s="136"/>
      <c r="AA402" s="111"/>
      <c r="AB402" s="111"/>
      <c r="AC402" s="111"/>
      <c r="AD402" s="112"/>
      <c r="AE402" s="112"/>
    </row>
    <row r="403" s="76" customFormat="1" customHeight="1" spans="1:31">
      <c r="A403" s="111"/>
      <c r="B403" s="111"/>
      <c r="D403" s="111"/>
      <c r="E403" s="128"/>
      <c r="F403" s="111"/>
      <c r="G403" s="111"/>
      <c r="H403" s="154"/>
      <c r="I403" s="141"/>
      <c r="J403" s="161"/>
      <c r="K403" s="111"/>
      <c r="L403" s="83"/>
      <c r="M403" s="159">
        <f>IF(T403="","",COUNTIFS($F$2:F403,F403))</f>
        <v>0</v>
      </c>
      <c r="N403" s="160">
        <f>IF(T403="","",SUMIFS(实收!E:E,实收!S:S,T403))</f>
        <v>0</v>
      </c>
      <c r="O403" s="160">
        <f t="shared" si="30"/>
        <v>0</v>
      </c>
      <c r="P403" s="160" t="str">
        <f>IF(D403="","",SUMIFS(#REF!,#REF!,U403))</f>
        <v/>
      </c>
      <c r="Q403" s="160" t="str">
        <f t="shared" si="31"/>
        <v/>
      </c>
      <c r="R403" s="109" t="str">
        <f>IF($C403="","",_xlfn.XLOOKUP($C403,设置!$M:$M,设置!N:N,""))</f>
        <v/>
      </c>
      <c r="S403" s="109" t="str">
        <f>IF($C403="","",_xlfn.XLOOKUP($C403,设置!$M:$M,设置!O:O,""))</f>
        <v/>
      </c>
      <c r="T403" s="109" t="s">
        <v>1843</v>
      </c>
      <c r="U403" s="109" t="str">
        <f t="shared" si="32"/>
        <v/>
      </c>
      <c r="V403" s="109" t="str">
        <f t="shared" si="33"/>
        <v/>
      </c>
      <c r="W403" s="109" t="str">
        <f>IF(V403="","",_xlfn.XLOOKUP(V403,立项!W:W,立项!N:N))</f>
        <v/>
      </c>
      <c r="X403" s="109" t="str">
        <f>IF(V403="","",_xlfn.XLOOKUP(V403,立项!W:W,立项!P:P))</f>
        <v/>
      </c>
      <c r="Y403" s="109" t="str">
        <f t="shared" si="34"/>
        <v/>
      </c>
      <c r="Z403" s="136"/>
      <c r="AA403" s="111"/>
      <c r="AB403" s="111"/>
      <c r="AC403" s="111"/>
      <c r="AD403" s="112"/>
      <c r="AE403" s="112"/>
    </row>
    <row r="404" s="76" customFormat="1" customHeight="1" spans="1:31">
      <c r="A404" s="111"/>
      <c r="B404" s="111"/>
      <c r="D404" s="111"/>
      <c r="E404" s="128"/>
      <c r="F404" s="111"/>
      <c r="G404" s="111"/>
      <c r="H404" s="154"/>
      <c r="I404" s="141"/>
      <c r="J404" s="161"/>
      <c r="K404" s="111"/>
      <c r="L404" s="83"/>
      <c r="M404" s="159">
        <f>IF(T404="","",COUNTIFS($F$2:F404,F404))</f>
        <v>0</v>
      </c>
      <c r="N404" s="160">
        <f>IF(T404="","",SUMIFS(实收!E:E,实收!S:S,T404))</f>
        <v>0</v>
      </c>
      <c r="O404" s="160">
        <f t="shared" si="30"/>
        <v>0</v>
      </c>
      <c r="P404" s="160" t="str">
        <f>IF(D404="","",SUMIFS(#REF!,#REF!,U404))</f>
        <v/>
      </c>
      <c r="Q404" s="160" t="str">
        <f t="shared" si="31"/>
        <v/>
      </c>
      <c r="R404" s="109" t="str">
        <f>IF($C404="","",_xlfn.XLOOKUP($C404,设置!$M:$M,设置!N:N,""))</f>
        <v/>
      </c>
      <c r="S404" s="109" t="str">
        <f>IF($C404="","",_xlfn.XLOOKUP($C404,设置!$M:$M,设置!O:O,""))</f>
        <v/>
      </c>
      <c r="T404" s="109" t="s">
        <v>1844</v>
      </c>
      <c r="U404" s="109" t="str">
        <f t="shared" si="32"/>
        <v/>
      </c>
      <c r="V404" s="109" t="str">
        <f t="shared" si="33"/>
        <v/>
      </c>
      <c r="W404" s="109" t="str">
        <f>IF(V404="","",_xlfn.XLOOKUP(V404,立项!W:W,立项!N:N))</f>
        <v/>
      </c>
      <c r="X404" s="109" t="str">
        <f>IF(V404="","",_xlfn.XLOOKUP(V404,立项!W:W,立项!P:P))</f>
        <v/>
      </c>
      <c r="Y404" s="109" t="str">
        <f t="shared" si="34"/>
        <v/>
      </c>
      <c r="Z404" s="136"/>
      <c r="AA404" s="111"/>
      <c r="AB404" s="111"/>
      <c r="AC404" s="111"/>
      <c r="AD404" s="112"/>
      <c r="AE404" s="112"/>
    </row>
    <row r="405" s="76" customFormat="1" customHeight="1" spans="1:31">
      <c r="A405" s="111"/>
      <c r="B405" s="111"/>
      <c r="D405" s="111"/>
      <c r="E405" s="128"/>
      <c r="F405" s="111"/>
      <c r="G405" s="111"/>
      <c r="H405" s="154"/>
      <c r="I405" s="141"/>
      <c r="J405" s="161"/>
      <c r="K405" s="111"/>
      <c r="L405" s="83"/>
      <c r="M405" s="159">
        <f>IF(T405="","",COUNTIFS($F$2:F405,F405))</f>
        <v>0</v>
      </c>
      <c r="N405" s="160">
        <f>IF(T405="","",SUMIFS(实收!E:E,实收!S:S,T405))</f>
        <v>0</v>
      </c>
      <c r="O405" s="160">
        <f t="shared" si="30"/>
        <v>0</v>
      </c>
      <c r="P405" s="160" t="str">
        <f>IF(D405="","",SUMIFS(#REF!,#REF!,U405))</f>
        <v/>
      </c>
      <c r="Q405" s="160" t="str">
        <f t="shared" si="31"/>
        <v/>
      </c>
      <c r="R405" s="109" t="str">
        <f>IF($C405="","",_xlfn.XLOOKUP($C405,设置!$M:$M,设置!N:N,""))</f>
        <v/>
      </c>
      <c r="S405" s="109" t="str">
        <f>IF($C405="","",_xlfn.XLOOKUP($C405,设置!$M:$M,设置!O:O,""))</f>
        <v/>
      </c>
      <c r="T405" s="109" t="s">
        <v>1845</v>
      </c>
      <c r="U405" s="109" t="str">
        <f t="shared" si="32"/>
        <v/>
      </c>
      <c r="V405" s="109" t="str">
        <f t="shared" si="33"/>
        <v/>
      </c>
      <c r="W405" s="109" t="str">
        <f>IF(V405="","",_xlfn.XLOOKUP(V405,立项!W:W,立项!N:N))</f>
        <v/>
      </c>
      <c r="X405" s="109" t="str">
        <f>IF(V405="","",_xlfn.XLOOKUP(V405,立项!W:W,立项!P:P))</f>
        <v/>
      </c>
      <c r="Y405" s="109" t="str">
        <f t="shared" si="34"/>
        <v/>
      </c>
      <c r="Z405" s="136"/>
      <c r="AA405" s="111"/>
      <c r="AB405" s="111"/>
      <c r="AC405" s="111"/>
      <c r="AD405" s="112"/>
      <c r="AE405" s="112"/>
    </row>
    <row r="406" s="76" customFormat="1" customHeight="1" spans="1:31">
      <c r="A406" s="111"/>
      <c r="B406" s="111"/>
      <c r="D406" s="111"/>
      <c r="E406" s="128"/>
      <c r="F406" s="111"/>
      <c r="G406" s="111"/>
      <c r="H406" s="154"/>
      <c r="I406" s="141"/>
      <c r="J406" s="161"/>
      <c r="K406" s="111"/>
      <c r="L406" s="83"/>
      <c r="M406" s="159">
        <f>IF(T406="","",COUNTIFS($F$2:F406,F406))</f>
        <v>0</v>
      </c>
      <c r="N406" s="160">
        <f>IF(T406="","",SUMIFS(实收!E:E,实收!S:S,T406))</f>
        <v>0</v>
      </c>
      <c r="O406" s="160">
        <f t="shared" si="30"/>
        <v>0</v>
      </c>
      <c r="P406" s="160" t="str">
        <f>IF(D406="","",SUMIFS(#REF!,#REF!,U406))</f>
        <v/>
      </c>
      <c r="Q406" s="160" t="str">
        <f t="shared" si="31"/>
        <v/>
      </c>
      <c r="R406" s="109" t="str">
        <f>IF($C406="","",_xlfn.XLOOKUP($C406,设置!$M:$M,设置!N:N,""))</f>
        <v/>
      </c>
      <c r="S406" s="109" t="str">
        <f>IF($C406="","",_xlfn.XLOOKUP($C406,设置!$M:$M,设置!O:O,""))</f>
        <v/>
      </c>
      <c r="T406" s="109" t="s">
        <v>1846</v>
      </c>
      <c r="U406" s="109" t="str">
        <f t="shared" si="32"/>
        <v/>
      </c>
      <c r="V406" s="109" t="str">
        <f t="shared" si="33"/>
        <v/>
      </c>
      <c r="W406" s="109" t="str">
        <f>IF(V406="","",_xlfn.XLOOKUP(V406,立项!W:W,立项!N:N))</f>
        <v/>
      </c>
      <c r="X406" s="109" t="str">
        <f>IF(V406="","",_xlfn.XLOOKUP(V406,立项!W:W,立项!P:P))</f>
        <v/>
      </c>
      <c r="Y406" s="109" t="str">
        <f t="shared" si="34"/>
        <v/>
      </c>
      <c r="Z406" s="136"/>
      <c r="AA406" s="111"/>
      <c r="AB406" s="111"/>
      <c r="AC406" s="111"/>
      <c r="AD406" s="112"/>
      <c r="AE406" s="112"/>
    </row>
    <row r="407" s="76" customFormat="1" customHeight="1" spans="1:31">
      <c r="A407" s="111"/>
      <c r="B407" s="111"/>
      <c r="D407" s="111"/>
      <c r="E407" s="128"/>
      <c r="F407" s="111"/>
      <c r="G407" s="111"/>
      <c r="H407" s="154"/>
      <c r="I407" s="141"/>
      <c r="J407" s="161"/>
      <c r="K407" s="111"/>
      <c r="L407" s="83"/>
      <c r="M407" s="159">
        <f>IF(T407="","",COUNTIFS($F$2:F407,F407))</f>
        <v>0</v>
      </c>
      <c r="N407" s="160">
        <f>IF(T407="","",SUMIFS(实收!E:E,实收!S:S,T407))</f>
        <v>0</v>
      </c>
      <c r="O407" s="160">
        <f t="shared" si="30"/>
        <v>0</v>
      </c>
      <c r="P407" s="160" t="str">
        <f>IF(D407="","",SUMIFS(#REF!,#REF!,U407))</f>
        <v/>
      </c>
      <c r="Q407" s="160" t="str">
        <f t="shared" si="31"/>
        <v/>
      </c>
      <c r="R407" s="109" t="str">
        <f>IF($C407="","",_xlfn.XLOOKUP($C407,设置!$M:$M,设置!N:N,""))</f>
        <v/>
      </c>
      <c r="S407" s="109" t="str">
        <f>IF($C407="","",_xlfn.XLOOKUP($C407,设置!$M:$M,设置!O:O,""))</f>
        <v/>
      </c>
      <c r="T407" s="109" t="s">
        <v>1847</v>
      </c>
      <c r="U407" s="109" t="str">
        <f t="shared" si="32"/>
        <v/>
      </c>
      <c r="V407" s="109" t="str">
        <f t="shared" si="33"/>
        <v/>
      </c>
      <c r="W407" s="109" t="str">
        <f>IF(V407="","",_xlfn.XLOOKUP(V407,立项!W:W,立项!N:N))</f>
        <v/>
      </c>
      <c r="X407" s="109" t="str">
        <f>IF(V407="","",_xlfn.XLOOKUP(V407,立项!W:W,立项!P:P))</f>
        <v/>
      </c>
      <c r="Y407" s="109" t="str">
        <f t="shared" si="34"/>
        <v/>
      </c>
      <c r="Z407" s="136"/>
      <c r="AA407" s="111"/>
      <c r="AB407" s="111"/>
      <c r="AC407" s="111"/>
      <c r="AD407" s="112"/>
      <c r="AE407" s="112"/>
    </row>
    <row r="408" s="76" customFormat="1" customHeight="1" spans="1:31">
      <c r="A408" s="111"/>
      <c r="B408" s="111"/>
      <c r="D408" s="111"/>
      <c r="E408" s="128"/>
      <c r="F408" s="111"/>
      <c r="G408" s="111"/>
      <c r="H408" s="154"/>
      <c r="I408" s="141"/>
      <c r="J408" s="161"/>
      <c r="K408" s="111"/>
      <c r="L408" s="83"/>
      <c r="M408" s="159">
        <f>IF(T408="","",COUNTIFS($F$2:F408,F408))</f>
        <v>0</v>
      </c>
      <c r="N408" s="160">
        <f>IF(T408="","",SUMIFS(实收!E:E,实收!S:S,T408))</f>
        <v>0</v>
      </c>
      <c r="O408" s="160">
        <f t="shared" si="30"/>
        <v>0</v>
      </c>
      <c r="P408" s="160" t="str">
        <f>IF(D408="","",SUMIFS(#REF!,#REF!,U408))</f>
        <v/>
      </c>
      <c r="Q408" s="160" t="str">
        <f t="shared" si="31"/>
        <v/>
      </c>
      <c r="R408" s="109" t="str">
        <f>IF($C408="","",_xlfn.XLOOKUP($C408,设置!$M:$M,设置!N:N,""))</f>
        <v/>
      </c>
      <c r="S408" s="109" t="str">
        <f>IF($C408="","",_xlfn.XLOOKUP($C408,设置!$M:$M,设置!O:O,""))</f>
        <v/>
      </c>
      <c r="T408" s="109" t="s">
        <v>1848</v>
      </c>
      <c r="U408" s="109" t="str">
        <f t="shared" si="32"/>
        <v/>
      </c>
      <c r="V408" s="109" t="str">
        <f t="shared" si="33"/>
        <v/>
      </c>
      <c r="W408" s="109" t="str">
        <f>IF(V408="","",_xlfn.XLOOKUP(V408,立项!W:W,立项!N:N))</f>
        <v/>
      </c>
      <c r="X408" s="109" t="str">
        <f>IF(V408="","",_xlfn.XLOOKUP(V408,立项!W:W,立项!P:P))</f>
        <v/>
      </c>
      <c r="Y408" s="109" t="str">
        <f t="shared" si="34"/>
        <v/>
      </c>
      <c r="Z408" s="136"/>
      <c r="AA408" s="111"/>
      <c r="AB408" s="111"/>
      <c r="AC408" s="111"/>
      <c r="AD408" s="112"/>
      <c r="AE408" s="112"/>
    </row>
    <row r="409" s="76" customFormat="1" customHeight="1" spans="1:31">
      <c r="A409" s="111"/>
      <c r="B409" s="111"/>
      <c r="D409" s="111"/>
      <c r="E409" s="128"/>
      <c r="F409" s="111"/>
      <c r="G409" s="111"/>
      <c r="H409" s="154"/>
      <c r="I409" s="141"/>
      <c r="J409" s="161"/>
      <c r="K409" s="111"/>
      <c r="L409" s="83"/>
      <c r="M409" s="159">
        <f>IF(T409="","",COUNTIFS($F$2:F409,F409))</f>
        <v>0</v>
      </c>
      <c r="N409" s="160">
        <f>IF(T409="","",SUMIFS(实收!E:E,实收!S:S,T409))</f>
        <v>0</v>
      </c>
      <c r="O409" s="160">
        <f t="shared" si="30"/>
        <v>0</v>
      </c>
      <c r="P409" s="160" t="str">
        <f>IF(D409="","",SUMIFS(#REF!,#REF!,U409))</f>
        <v/>
      </c>
      <c r="Q409" s="160" t="str">
        <f t="shared" si="31"/>
        <v/>
      </c>
      <c r="R409" s="109" t="str">
        <f>IF($C409="","",_xlfn.XLOOKUP($C409,设置!$M:$M,设置!N:N,""))</f>
        <v/>
      </c>
      <c r="S409" s="109" t="str">
        <f>IF($C409="","",_xlfn.XLOOKUP($C409,设置!$M:$M,设置!O:O,""))</f>
        <v/>
      </c>
      <c r="T409" s="109" t="s">
        <v>1849</v>
      </c>
      <c r="U409" s="109" t="str">
        <f t="shared" si="32"/>
        <v/>
      </c>
      <c r="V409" s="109" t="str">
        <f t="shared" si="33"/>
        <v/>
      </c>
      <c r="W409" s="109" t="str">
        <f>IF(V409="","",_xlfn.XLOOKUP(V409,立项!W:W,立项!N:N))</f>
        <v/>
      </c>
      <c r="X409" s="109" t="str">
        <f>IF(V409="","",_xlfn.XLOOKUP(V409,立项!W:W,立项!P:P))</f>
        <v/>
      </c>
      <c r="Y409" s="109" t="str">
        <f t="shared" si="34"/>
        <v/>
      </c>
      <c r="Z409" s="136"/>
      <c r="AA409" s="111"/>
      <c r="AB409" s="111"/>
      <c r="AC409" s="111"/>
      <c r="AD409" s="112"/>
      <c r="AE409" s="112"/>
    </row>
    <row r="410" s="76" customFormat="1" customHeight="1" spans="1:31">
      <c r="A410" s="111"/>
      <c r="B410" s="111"/>
      <c r="D410" s="111"/>
      <c r="E410" s="128"/>
      <c r="F410" s="111"/>
      <c r="G410" s="111"/>
      <c r="H410" s="154"/>
      <c r="I410" s="141"/>
      <c r="J410" s="161"/>
      <c r="K410" s="111"/>
      <c r="L410" s="83"/>
      <c r="M410" s="159">
        <f>IF(T410="","",COUNTIFS($F$2:F410,F410))</f>
        <v>0</v>
      </c>
      <c r="N410" s="160">
        <f>IF(T410="","",SUMIFS(实收!E:E,实收!S:S,T410))</f>
        <v>0</v>
      </c>
      <c r="O410" s="160">
        <f t="shared" si="30"/>
        <v>0</v>
      </c>
      <c r="P410" s="160" t="str">
        <f>IF(D410="","",SUMIFS(#REF!,#REF!,U410))</f>
        <v/>
      </c>
      <c r="Q410" s="160" t="str">
        <f t="shared" si="31"/>
        <v/>
      </c>
      <c r="R410" s="109" t="str">
        <f>IF($C410="","",_xlfn.XLOOKUP($C410,设置!$M:$M,设置!N:N,""))</f>
        <v/>
      </c>
      <c r="S410" s="109" t="str">
        <f>IF($C410="","",_xlfn.XLOOKUP($C410,设置!$M:$M,设置!O:O,""))</f>
        <v/>
      </c>
      <c r="T410" s="109" t="s">
        <v>1850</v>
      </c>
      <c r="U410" s="109" t="str">
        <f t="shared" si="32"/>
        <v/>
      </c>
      <c r="V410" s="109" t="str">
        <f t="shared" si="33"/>
        <v/>
      </c>
      <c r="W410" s="109" t="str">
        <f>IF(V410="","",_xlfn.XLOOKUP(V410,立项!W:W,立项!N:N))</f>
        <v/>
      </c>
      <c r="X410" s="109" t="str">
        <f>IF(V410="","",_xlfn.XLOOKUP(V410,立项!W:W,立项!P:P))</f>
        <v/>
      </c>
      <c r="Y410" s="109" t="str">
        <f t="shared" si="34"/>
        <v/>
      </c>
      <c r="Z410" s="136"/>
      <c r="AA410" s="111"/>
      <c r="AB410" s="111"/>
      <c r="AC410" s="111"/>
      <c r="AD410" s="112"/>
      <c r="AE410" s="112"/>
    </row>
    <row r="411" s="76" customFormat="1" customHeight="1" spans="1:31">
      <c r="A411" s="111"/>
      <c r="B411" s="111"/>
      <c r="D411" s="111"/>
      <c r="E411" s="128"/>
      <c r="F411" s="111"/>
      <c r="G411" s="111"/>
      <c r="H411" s="154"/>
      <c r="I411" s="141"/>
      <c r="J411" s="161"/>
      <c r="K411" s="111"/>
      <c r="L411" s="83"/>
      <c r="M411" s="159">
        <f>IF(T411="","",COUNTIFS($F$2:F411,F411))</f>
        <v>0</v>
      </c>
      <c r="N411" s="160">
        <f>IF(T411="","",SUMIFS(实收!E:E,实收!S:S,T411))</f>
        <v>0</v>
      </c>
      <c r="O411" s="160">
        <f t="shared" si="30"/>
        <v>0</v>
      </c>
      <c r="P411" s="160" t="str">
        <f>IF(D411="","",SUMIFS(#REF!,#REF!,U411))</f>
        <v/>
      </c>
      <c r="Q411" s="160" t="str">
        <f t="shared" si="31"/>
        <v/>
      </c>
      <c r="R411" s="109" t="str">
        <f>IF($C411="","",_xlfn.XLOOKUP($C411,设置!$M:$M,设置!N:N,""))</f>
        <v/>
      </c>
      <c r="S411" s="109" t="str">
        <f>IF($C411="","",_xlfn.XLOOKUP($C411,设置!$M:$M,设置!O:O,""))</f>
        <v/>
      </c>
      <c r="T411" s="109" t="s">
        <v>1851</v>
      </c>
      <c r="U411" s="109" t="str">
        <f t="shared" si="32"/>
        <v/>
      </c>
      <c r="V411" s="109" t="str">
        <f t="shared" si="33"/>
        <v/>
      </c>
      <c r="W411" s="109" t="str">
        <f>IF(V411="","",_xlfn.XLOOKUP(V411,立项!W:W,立项!N:N))</f>
        <v/>
      </c>
      <c r="X411" s="109" t="str">
        <f>IF(V411="","",_xlfn.XLOOKUP(V411,立项!W:W,立项!P:P))</f>
        <v/>
      </c>
      <c r="Y411" s="109" t="str">
        <f t="shared" si="34"/>
        <v/>
      </c>
      <c r="Z411" s="136"/>
      <c r="AA411" s="111"/>
      <c r="AB411" s="111"/>
      <c r="AC411" s="111"/>
      <c r="AD411" s="112"/>
      <c r="AE411" s="112"/>
    </row>
    <row r="412" s="76" customFormat="1" customHeight="1" spans="1:31">
      <c r="A412" s="111"/>
      <c r="B412" s="111"/>
      <c r="D412" s="111"/>
      <c r="E412" s="128"/>
      <c r="F412" s="111"/>
      <c r="G412" s="111"/>
      <c r="H412" s="154"/>
      <c r="I412" s="141"/>
      <c r="J412" s="161"/>
      <c r="K412" s="111"/>
      <c r="L412" s="83"/>
      <c r="M412" s="159">
        <f>IF(T412="","",COUNTIFS($F$2:F412,F412))</f>
        <v>0</v>
      </c>
      <c r="N412" s="160">
        <f>IF(T412="","",SUMIFS(实收!E:E,实收!S:S,T412))</f>
        <v>0</v>
      </c>
      <c r="O412" s="160">
        <f t="shared" si="30"/>
        <v>0</v>
      </c>
      <c r="P412" s="160" t="str">
        <f>IF(D412="","",SUMIFS(#REF!,#REF!,U412))</f>
        <v/>
      </c>
      <c r="Q412" s="160" t="str">
        <f t="shared" si="31"/>
        <v/>
      </c>
      <c r="R412" s="109" t="str">
        <f>IF($C412="","",_xlfn.XLOOKUP($C412,设置!$M:$M,设置!N:N,""))</f>
        <v/>
      </c>
      <c r="S412" s="109" t="str">
        <f>IF($C412="","",_xlfn.XLOOKUP($C412,设置!$M:$M,设置!O:O,""))</f>
        <v/>
      </c>
      <c r="T412" s="109" t="s">
        <v>1852</v>
      </c>
      <c r="U412" s="109" t="str">
        <f t="shared" si="32"/>
        <v/>
      </c>
      <c r="V412" s="109" t="str">
        <f t="shared" si="33"/>
        <v/>
      </c>
      <c r="W412" s="109" t="str">
        <f>IF(V412="","",_xlfn.XLOOKUP(V412,立项!W:W,立项!N:N))</f>
        <v/>
      </c>
      <c r="X412" s="109" t="str">
        <f>IF(V412="","",_xlfn.XLOOKUP(V412,立项!W:W,立项!P:P))</f>
        <v/>
      </c>
      <c r="Y412" s="109" t="str">
        <f t="shared" si="34"/>
        <v/>
      </c>
      <c r="Z412" s="136"/>
      <c r="AA412" s="111"/>
      <c r="AB412" s="111"/>
      <c r="AC412" s="111"/>
      <c r="AD412" s="112"/>
      <c r="AE412" s="112"/>
    </row>
    <row r="413" s="76" customFormat="1" customHeight="1" spans="1:31">
      <c r="A413" s="111"/>
      <c r="B413" s="111"/>
      <c r="D413" s="111"/>
      <c r="E413" s="128"/>
      <c r="F413" s="111"/>
      <c r="G413" s="111"/>
      <c r="H413" s="154"/>
      <c r="I413" s="141"/>
      <c r="J413" s="161"/>
      <c r="K413" s="111"/>
      <c r="L413" s="83"/>
      <c r="M413" s="159">
        <f>IF(T413="","",COUNTIFS($F$2:F413,F413))</f>
        <v>0</v>
      </c>
      <c r="N413" s="160">
        <f>IF(T413="","",SUMIFS(实收!E:E,实收!S:S,T413))</f>
        <v>0</v>
      </c>
      <c r="O413" s="160">
        <f t="shared" si="30"/>
        <v>0</v>
      </c>
      <c r="P413" s="160" t="str">
        <f>IF(D413="","",SUMIFS(#REF!,#REF!,U413))</f>
        <v/>
      </c>
      <c r="Q413" s="160" t="str">
        <f t="shared" si="31"/>
        <v/>
      </c>
      <c r="R413" s="109" t="str">
        <f>IF($C413="","",_xlfn.XLOOKUP($C413,设置!$M:$M,设置!N:N,""))</f>
        <v/>
      </c>
      <c r="S413" s="109" t="str">
        <f>IF($C413="","",_xlfn.XLOOKUP($C413,设置!$M:$M,设置!O:O,""))</f>
        <v/>
      </c>
      <c r="T413" s="109" t="s">
        <v>1853</v>
      </c>
      <c r="U413" s="109" t="str">
        <f t="shared" si="32"/>
        <v/>
      </c>
      <c r="V413" s="109" t="str">
        <f t="shared" si="33"/>
        <v/>
      </c>
      <c r="W413" s="109" t="str">
        <f>IF(V413="","",_xlfn.XLOOKUP(V413,立项!W:W,立项!N:N))</f>
        <v/>
      </c>
      <c r="X413" s="109" t="str">
        <f>IF(V413="","",_xlfn.XLOOKUP(V413,立项!W:W,立项!P:P))</f>
        <v/>
      </c>
      <c r="Y413" s="109" t="str">
        <f t="shared" si="34"/>
        <v/>
      </c>
      <c r="Z413" s="136"/>
      <c r="AA413" s="111"/>
      <c r="AB413" s="111"/>
      <c r="AC413" s="111"/>
      <c r="AD413" s="112"/>
      <c r="AE413" s="112"/>
    </row>
    <row r="414" s="76" customFormat="1" customHeight="1" spans="1:31">
      <c r="A414" s="111"/>
      <c r="B414" s="111"/>
      <c r="D414" s="111"/>
      <c r="E414" s="128"/>
      <c r="F414" s="111"/>
      <c r="G414" s="111"/>
      <c r="H414" s="154"/>
      <c r="I414" s="141"/>
      <c r="J414" s="161"/>
      <c r="K414" s="111"/>
      <c r="L414" s="83"/>
      <c r="M414" s="159">
        <f>IF(T414="","",COUNTIFS($F$2:F414,F414))</f>
        <v>0</v>
      </c>
      <c r="N414" s="160">
        <f>IF(T414="","",SUMIFS(实收!E:E,实收!S:S,T414))</f>
        <v>0</v>
      </c>
      <c r="O414" s="160">
        <f t="shared" si="30"/>
        <v>0</v>
      </c>
      <c r="P414" s="160" t="str">
        <f>IF(D414="","",SUMIFS(#REF!,#REF!,U414))</f>
        <v/>
      </c>
      <c r="Q414" s="160" t="str">
        <f t="shared" si="31"/>
        <v/>
      </c>
      <c r="R414" s="109" t="str">
        <f>IF($C414="","",_xlfn.XLOOKUP($C414,设置!$M:$M,设置!N:N,""))</f>
        <v/>
      </c>
      <c r="S414" s="109" t="str">
        <f>IF($C414="","",_xlfn.XLOOKUP($C414,设置!$M:$M,设置!O:O,""))</f>
        <v/>
      </c>
      <c r="T414" s="109" t="s">
        <v>1854</v>
      </c>
      <c r="U414" s="109" t="str">
        <f t="shared" si="32"/>
        <v/>
      </c>
      <c r="V414" s="109" t="str">
        <f t="shared" si="33"/>
        <v/>
      </c>
      <c r="W414" s="109" t="str">
        <f>IF(V414="","",_xlfn.XLOOKUP(V414,立项!W:W,立项!N:N))</f>
        <v/>
      </c>
      <c r="X414" s="109" t="str">
        <f>IF(V414="","",_xlfn.XLOOKUP(V414,立项!W:W,立项!P:P))</f>
        <v/>
      </c>
      <c r="Y414" s="109" t="str">
        <f t="shared" si="34"/>
        <v/>
      </c>
      <c r="Z414" s="136"/>
      <c r="AA414" s="111"/>
      <c r="AB414" s="111"/>
      <c r="AC414" s="111"/>
      <c r="AD414" s="112"/>
      <c r="AE414" s="112"/>
    </row>
    <row r="415" s="76" customFormat="1" customHeight="1" spans="1:31">
      <c r="A415" s="111"/>
      <c r="B415" s="111"/>
      <c r="D415" s="111"/>
      <c r="E415" s="128"/>
      <c r="F415" s="111"/>
      <c r="G415" s="111"/>
      <c r="H415" s="154"/>
      <c r="I415" s="141"/>
      <c r="J415" s="161"/>
      <c r="K415" s="111"/>
      <c r="L415" s="83"/>
      <c r="M415" s="159">
        <f>IF(T415="","",COUNTIFS($F$2:F415,F415))</f>
        <v>0</v>
      </c>
      <c r="N415" s="160">
        <f>IF(T415="","",SUMIFS(实收!E:E,实收!S:S,T415))</f>
        <v>0</v>
      </c>
      <c r="O415" s="160">
        <f t="shared" si="30"/>
        <v>0</v>
      </c>
      <c r="P415" s="160" t="str">
        <f>IF(D415="","",SUMIFS(#REF!,#REF!,U415))</f>
        <v/>
      </c>
      <c r="Q415" s="160" t="str">
        <f t="shared" si="31"/>
        <v/>
      </c>
      <c r="R415" s="109" t="str">
        <f>IF($C415="","",_xlfn.XLOOKUP($C415,设置!$M:$M,设置!N:N,""))</f>
        <v/>
      </c>
      <c r="S415" s="109" t="str">
        <f>IF($C415="","",_xlfn.XLOOKUP($C415,设置!$M:$M,设置!O:O,""))</f>
        <v/>
      </c>
      <c r="T415" s="109" t="s">
        <v>1855</v>
      </c>
      <c r="U415" s="109" t="str">
        <f t="shared" si="32"/>
        <v/>
      </c>
      <c r="V415" s="109" t="str">
        <f t="shared" si="33"/>
        <v/>
      </c>
      <c r="W415" s="109" t="str">
        <f>IF(V415="","",_xlfn.XLOOKUP(V415,立项!W:W,立项!N:N))</f>
        <v/>
      </c>
      <c r="X415" s="109" t="str">
        <f>IF(V415="","",_xlfn.XLOOKUP(V415,立项!W:W,立项!P:P))</f>
        <v/>
      </c>
      <c r="Y415" s="109" t="str">
        <f t="shared" si="34"/>
        <v/>
      </c>
      <c r="Z415" s="136"/>
      <c r="AA415" s="111"/>
      <c r="AB415" s="111"/>
      <c r="AC415" s="111"/>
      <c r="AD415" s="112"/>
      <c r="AE415" s="112"/>
    </row>
    <row r="416" s="76" customFormat="1" customHeight="1" spans="1:31">
      <c r="A416" s="111"/>
      <c r="B416" s="111"/>
      <c r="D416" s="111"/>
      <c r="E416" s="128"/>
      <c r="F416" s="111"/>
      <c r="G416" s="111"/>
      <c r="H416" s="154"/>
      <c r="I416" s="141"/>
      <c r="J416" s="161"/>
      <c r="K416" s="111"/>
      <c r="L416" s="83"/>
      <c r="M416" s="159">
        <f>IF(T416="","",COUNTIFS($F$2:F416,F416))</f>
        <v>0</v>
      </c>
      <c r="N416" s="160">
        <f>IF(T416="","",SUMIFS(实收!E:E,实收!S:S,T416))</f>
        <v>0</v>
      </c>
      <c r="O416" s="160">
        <f t="shared" si="30"/>
        <v>0</v>
      </c>
      <c r="P416" s="160" t="str">
        <f>IF(D416="","",SUMIFS(#REF!,#REF!,U416))</f>
        <v/>
      </c>
      <c r="Q416" s="160" t="str">
        <f t="shared" si="31"/>
        <v/>
      </c>
      <c r="R416" s="109" t="str">
        <f>IF($C416="","",_xlfn.XLOOKUP($C416,设置!$M:$M,设置!N:N,""))</f>
        <v/>
      </c>
      <c r="S416" s="109" t="str">
        <f>IF($C416="","",_xlfn.XLOOKUP($C416,设置!$M:$M,设置!O:O,""))</f>
        <v/>
      </c>
      <c r="T416" s="109" t="s">
        <v>1856</v>
      </c>
      <c r="U416" s="109" t="str">
        <f t="shared" si="32"/>
        <v/>
      </c>
      <c r="V416" s="109" t="str">
        <f t="shared" si="33"/>
        <v/>
      </c>
      <c r="W416" s="109" t="str">
        <f>IF(V416="","",_xlfn.XLOOKUP(V416,立项!W:W,立项!N:N))</f>
        <v/>
      </c>
      <c r="X416" s="109" t="str">
        <f>IF(V416="","",_xlfn.XLOOKUP(V416,立项!W:W,立项!P:P))</f>
        <v/>
      </c>
      <c r="Y416" s="109" t="str">
        <f t="shared" si="34"/>
        <v/>
      </c>
      <c r="Z416" s="136"/>
      <c r="AA416" s="111"/>
      <c r="AB416" s="111"/>
      <c r="AC416" s="111"/>
      <c r="AD416" s="112"/>
      <c r="AE416" s="112"/>
    </row>
    <row r="417" s="76" customFormat="1" customHeight="1" spans="1:31">
      <c r="A417" s="111"/>
      <c r="B417" s="111"/>
      <c r="D417" s="111"/>
      <c r="E417" s="128"/>
      <c r="F417" s="111"/>
      <c r="G417" s="111"/>
      <c r="H417" s="154"/>
      <c r="I417" s="141"/>
      <c r="J417" s="161"/>
      <c r="K417" s="111"/>
      <c r="L417" s="83"/>
      <c r="M417" s="159">
        <f>IF(T417="","",COUNTIFS($F$2:F417,F417))</f>
        <v>0</v>
      </c>
      <c r="N417" s="160">
        <f>IF(T417="","",SUMIFS(实收!E:E,实收!S:S,T417))</f>
        <v>0</v>
      </c>
      <c r="O417" s="160">
        <f t="shared" si="30"/>
        <v>0</v>
      </c>
      <c r="P417" s="160" t="str">
        <f>IF(D417="","",SUMIFS(#REF!,#REF!,U417))</f>
        <v/>
      </c>
      <c r="Q417" s="160" t="str">
        <f t="shared" si="31"/>
        <v/>
      </c>
      <c r="R417" s="109" t="str">
        <f>IF($C417="","",_xlfn.XLOOKUP($C417,设置!$M:$M,设置!N:N,""))</f>
        <v/>
      </c>
      <c r="S417" s="109" t="str">
        <f>IF($C417="","",_xlfn.XLOOKUP($C417,设置!$M:$M,设置!O:O,""))</f>
        <v/>
      </c>
      <c r="T417" s="109" t="s">
        <v>1857</v>
      </c>
      <c r="U417" s="109" t="str">
        <f t="shared" si="32"/>
        <v/>
      </c>
      <c r="V417" s="109" t="str">
        <f t="shared" si="33"/>
        <v/>
      </c>
      <c r="W417" s="109" t="str">
        <f>IF(V417="","",_xlfn.XLOOKUP(V417,立项!W:W,立项!N:N))</f>
        <v/>
      </c>
      <c r="X417" s="109" t="str">
        <f>IF(V417="","",_xlfn.XLOOKUP(V417,立项!W:W,立项!P:P))</f>
        <v/>
      </c>
      <c r="Y417" s="109" t="str">
        <f t="shared" si="34"/>
        <v/>
      </c>
      <c r="Z417" s="136"/>
      <c r="AA417" s="111"/>
      <c r="AB417" s="111"/>
      <c r="AC417" s="111"/>
      <c r="AD417" s="112"/>
      <c r="AE417" s="112"/>
    </row>
    <row r="418" s="76" customFormat="1" customHeight="1" spans="1:31">
      <c r="A418" s="111"/>
      <c r="B418" s="111"/>
      <c r="D418" s="111"/>
      <c r="E418" s="128"/>
      <c r="F418" s="111"/>
      <c r="G418" s="111"/>
      <c r="H418" s="154"/>
      <c r="I418" s="141"/>
      <c r="J418" s="161"/>
      <c r="K418" s="111"/>
      <c r="L418" s="83"/>
      <c r="M418" s="159">
        <f>IF(T418="","",COUNTIFS($F$2:F418,F418))</f>
        <v>0</v>
      </c>
      <c r="N418" s="160">
        <f>IF(T418="","",SUMIFS(实收!E:E,实收!S:S,T418))</f>
        <v>0</v>
      </c>
      <c r="O418" s="160">
        <f t="shared" si="30"/>
        <v>0</v>
      </c>
      <c r="P418" s="160" t="str">
        <f>IF(D418="","",SUMIFS(#REF!,#REF!,U418))</f>
        <v/>
      </c>
      <c r="Q418" s="160" t="str">
        <f t="shared" si="31"/>
        <v/>
      </c>
      <c r="R418" s="109" t="str">
        <f>IF($C418="","",_xlfn.XLOOKUP($C418,设置!$M:$M,设置!N:N,""))</f>
        <v/>
      </c>
      <c r="S418" s="109" t="str">
        <f>IF($C418="","",_xlfn.XLOOKUP($C418,设置!$M:$M,设置!O:O,""))</f>
        <v/>
      </c>
      <c r="T418" s="109" t="s">
        <v>1858</v>
      </c>
      <c r="U418" s="109" t="str">
        <f t="shared" si="32"/>
        <v/>
      </c>
      <c r="V418" s="109" t="str">
        <f t="shared" si="33"/>
        <v/>
      </c>
      <c r="W418" s="109" t="str">
        <f>IF(V418="","",_xlfn.XLOOKUP(V418,立项!W:W,立项!N:N))</f>
        <v/>
      </c>
      <c r="X418" s="109" t="str">
        <f>IF(V418="","",_xlfn.XLOOKUP(V418,立项!W:W,立项!P:P))</f>
        <v/>
      </c>
      <c r="Y418" s="109" t="str">
        <f t="shared" si="34"/>
        <v/>
      </c>
      <c r="Z418" s="136"/>
      <c r="AA418" s="111"/>
      <c r="AB418" s="111"/>
      <c r="AC418" s="111"/>
      <c r="AD418" s="112"/>
      <c r="AE418" s="112"/>
    </row>
    <row r="419" s="76" customFormat="1" customHeight="1" spans="1:31">
      <c r="A419" s="111"/>
      <c r="B419" s="111"/>
      <c r="D419" s="111"/>
      <c r="E419" s="128"/>
      <c r="F419" s="111"/>
      <c r="G419" s="111"/>
      <c r="H419" s="154"/>
      <c r="I419" s="141"/>
      <c r="J419" s="161"/>
      <c r="K419" s="111"/>
      <c r="L419" s="83"/>
      <c r="M419" s="159">
        <f>IF(T419="","",COUNTIFS($F$2:F419,F419))</f>
        <v>0</v>
      </c>
      <c r="N419" s="160">
        <f>IF(T419="","",SUMIFS(实收!E:E,实收!S:S,T419))</f>
        <v>0</v>
      </c>
      <c r="O419" s="160">
        <f t="shared" si="30"/>
        <v>0</v>
      </c>
      <c r="P419" s="160" t="str">
        <f>IF(D419="","",SUMIFS(#REF!,#REF!,U419))</f>
        <v/>
      </c>
      <c r="Q419" s="160" t="str">
        <f t="shared" si="31"/>
        <v/>
      </c>
      <c r="R419" s="109" t="str">
        <f>IF($C419="","",_xlfn.XLOOKUP($C419,设置!$M:$M,设置!N:N,""))</f>
        <v/>
      </c>
      <c r="S419" s="109" t="str">
        <f>IF($C419="","",_xlfn.XLOOKUP($C419,设置!$M:$M,设置!O:O,""))</f>
        <v/>
      </c>
      <c r="T419" s="109" t="s">
        <v>1859</v>
      </c>
      <c r="U419" s="109" t="str">
        <f t="shared" si="32"/>
        <v/>
      </c>
      <c r="V419" s="109" t="str">
        <f t="shared" si="33"/>
        <v/>
      </c>
      <c r="W419" s="109" t="str">
        <f>IF(V419="","",_xlfn.XLOOKUP(V419,立项!W:W,立项!N:N))</f>
        <v/>
      </c>
      <c r="X419" s="109" t="str">
        <f>IF(V419="","",_xlfn.XLOOKUP(V419,立项!W:W,立项!P:P))</f>
        <v/>
      </c>
      <c r="Y419" s="109" t="str">
        <f t="shared" si="34"/>
        <v/>
      </c>
      <c r="Z419" s="136"/>
      <c r="AA419" s="111"/>
      <c r="AB419" s="111"/>
      <c r="AC419" s="111"/>
      <c r="AD419" s="112"/>
      <c r="AE419" s="112"/>
    </row>
    <row r="420" s="76" customFormat="1" customHeight="1" spans="1:31">
      <c r="A420" s="111"/>
      <c r="B420" s="111"/>
      <c r="D420" s="111"/>
      <c r="E420" s="128"/>
      <c r="F420" s="111"/>
      <c r="G420" s="111"/>
      <c r="H420" s="154"/>
      <c r="I420" s="141"/>
      <c r="J420" s="161"/>
      <c r="K420" s="111"/>
      <c r="L420" s="83"/>
      <c r="M420" s="159">
        <f>IF(T420="","",COUNTIFS($F$2:F420,F420))</f>
        <v>0</v>
      </c>
      <c r="N420" s="160">
        <f>IF(T420="","",SUMIFS(实收!E:E,实收!S:S,T420))</f>
        <v>0</v>
      </c>
      <c r="O420" s="160">
        <f t="shared" si="30"/>
        <v>0</v>
      </c>
      <c r="P420" s="160" t="str">
        <f>IF(D420="","",SUMIFS(#REF!,#REF!,U420))</f>
        <v/>
      </c>
      <c r="Q420" s="160" t="str">
        <f t="shared" si="31"/>
        <v/>
      </c>
      <c r="R420" s="109" t="str">
        <f>IF($C420="","",_xlfn.XLOOKUP($C420,设置!$M:$M,设置!N:N,""))</f>
        <v/>
      </c>
      <c r="S420" s="109" t="str">
        <f>IF($C420="","",_xlfn.XLOOKUP($C420,设置!$M:$M,设置!O:O,""))</f>
        <v/>
      </c>
      <c r="T420" s="109" t="s">
        <v>1860</v>
      </c>
      <c r="U420" s="109" t="str">
        <f t="shared" si="32"/>
        <v/>
      </c>
      <c r="V420" s="109" t="str">
        <f t="shared" si="33"/>
        <v/>
      </c>
      <c r="W420" s="109" t="str">
        <f>IF(V420="","",_xlfn.XLOOKUP(V420,立项!W:W,立项!N:N))</f>
        <v/>
      </c>
      <c r="X420" s="109" t="str">
        <f>IF(V420="","",_xlfn.XLOOKUP(V420,立项!W:W,立项!P:P))</f>
        <v/>
      </c>
      <c r="Y420" s="109" t="str">
        <f t="shared" si="34"/>
        <v/>
      </c>
      <c r="Z420" s="136"/>
      <c r="AA420" s="111"/>
      <c r="AB420" s="111"/>
      <c r="AC420" s="111"/>
      <c r="AD420" s="112"/>
      <c r="AE420" s="112"/>
    </row>
    <row r="421" s="76" customFormat="1" customHeight="1" spans="1:31">
      <c r="A421" s="111"/>
      <c r="B421" s="111"/>
      <c r="D421" s="111"/>
      <c r="E421" s="128"/>
      <c r="F421" s="111"/>
      <c r="G421" s="111"/>
      <c r="H421" s="154"/>
      <c r="I421" s="141"/>
      <c r="J421" s="161"/>
      <c r="K421" s="111"/>
      <c r="L421" s="83"/>
      <c r="M421" s="159">
        <f>IF(T421="","",COUNTIFS($F$2:F421,F421))</f>
        <v>0</v>
      </c>
      <c r="N421" s="160">
        <f>IF(T421="","",SUMIFS(实收!E:E,实收!S:S,T421))</f>
        <v>0</v>
      </c>
      <c r="O421" s="160">
        <f t="shared" si="30"/>
        <v>0</v>
      </c>
      <c r="P421" s="160" t="str">
        <f>IF(D421="","",SUMIFS(#REF!,#REF!,U421))</f>
        <v/>
      </c>
      <c r="Q421" s="160" t="str">
        <f t="shared" si="31"/>
        <v/>
      </c>
      <c r="R421" s="109" t="str">
        <f>IF($C421="","",_xlfn.XLOOKUP($C421,设置!$M:$M,设置!N:N,""))</f>
        <v/>
      </c>
      <c r="S421" s="109" t="str">
        <f>IF($C421="","",_xlfn.XLOOKUP($C421,设置!$M:$M,设置!O:O,""))</f>
        <v/>
      </c>
      <c r="T421" s="109" t="s">
        <v>1861</v>
      </c>
      <c r="U421" s="109" t="str">
        <f t="shared" si="32"/>
        <v/>
      </c>
      <c r="V421" s="109" t="str">
        <f t="shared" si="33"/>
        <v/>
      </c>
      <c r="W421" s="109" t="str">
        <f>IF(V421="","",_xlfn.XLOOKUP(V421,立项!W:W,立项!N:N))</f>
        <v/>
      </c>
      <c r="X421" s="109" t="str">
        <f>IF(V421="","",_xlfn.XLOOKUP(V421,立项!W:W,立项!P:P))</f>
        <v/>
      </c>
      <c r="Y421" s="109" t="str">
        <f t="shared" si="34"/>
        <v/>
      </c>
      <c r="Z421" s="136"/>
      <c r="AA421" s="111"/>
      <c r="AB421" s="111"/>
      <c r="AC421" s="111"/>
      <c r="AD421" s="112"/>
      <c r="AE421" s="112"/>
    </row>
    <row r="422" s="76" customFormat="1" customHeight="1" spans="1:31">
      <c r="A422" s="111"/>
      <c r="B422" s="111"/>
      <c r="D422" s="111"/>
      <c r="E422" s="128"/>
      <c r="F422" s="111"/>
      <c r="G422" s="111"/>
      <c r="H422" s="154"/>
      <c r="I422" s="141"/>
      <c r="J422" s="161"/>
      <c r="K422" s="111"/>
      <c r="L422" s="83"/>
      <c r="M422" s="159">
        <f>IF(T422="","",COUNTIFS($F$2:F422,F422))</f>
        <v>0</v>
      </c>
      <c r="N422" s="160">
        <f>IF(T422="","",SUMIFS(实收!E:E,实收!S:S,T422))</f>
        <v>0</v>
      </c>
      <c r="O422" s="160">
        <f t="shared" si="30"/>
        <v>0</v>
      </c>
      <c r="P422" s="160" t="str">
        <f>IF(D422="","",SUMIFS(#REF!,#REF!,U422))</f>
        <v/>
      </c>
      <c r="Q422" s="160" t="str">
        <f t="shared" si="31"/>
        <v/>
      </c>
      <c r="R422" s="109" t="str">
        <f>IF($C422="","",_xlfn.XLOOKUP($C422,设置!$M:$M,设置!N:N,""))</f>
        <v/>
      </c>
      <c r="S422" s="109" t="str">
        <f>IF($C422="","",_xlfn.XLOOKUP($C422,设置!$M:$M,设置!O:O,""))</f>
        <v/>
      </c>
      <c r="T422" s="109" t="s">
        <v>1862</v>
      </c>
      <c r="U422" s="109" t="str">
        <f t="shared" si="32"/>
        <v/>
      </c>
      <c r="V422" s="109" t="str">
        <f t="shared" si="33"/>
        <v/>
      </c>
      <c r="W422" s="109" t="str">
        <f>IF(V422="","",_xlfn.XLOOKUP(V422,立项!W:W,立项!N:N))</f>
        <v/>
      </c>
      <c r="X422" s="109" t="str">
        <f>IF(V422="","",_xlfn.XLOOKUP(V422,立项!W:W,立项!P:P))</f>
        <v/>
      </c>
      <c r="Y422" s="109" t="str">
        <f t="shared" si="34"/>
        <v/>
      </c>
      <c r="Z422" s="136"/>
      <c r="AA422" s="111"/>
      <c r="AB422" s="111"/>
      <c r="AC422" s="111"/>
      <c r="AD422" s="112"/>
      <c r="AE422" s="112"/>
    </row>
    <row r="423" s="76" customFormat="1" customHeight="1" spans="1:31">
      <c r="A423" s="111"/>
      <c r="B423" s="111"/>
      <c r="D423" s="111"/>
      <c r="E423" s="128"/>
      <c r="F423" s="111"/>
      <c r="G423" s="111"/>
      <c r="H423" s="154"/>
      <c r="I423" s="141"/>
      <c r="J423" s="161"/>
      <c r="K423" s="111"/>
      <c r="L423" s="83"/>
      <c r="M423" s="159">
        <f>IF(T423="","",COUNTIFS($F$2:F423,F423))</f>
        <v>0</v>
      </c>
      <c r="N423" s="160">
        <f>IF(T423="","",SUMIFS(实收!E:E,实收!S:S,T423))</f>
        <v>0</v>
      </c>
      <c r="O423" s="160">
        <f t="shared" si="30"/>
        <v>0</v>
      </c>
      <c r="P423" s="160" t="str">
        <f>IF(D423="","",SUMIFS(#REF!,#REF!,U423))</f>
        <v/>
      </c>
      <c r="Q423" s="160" t="str">
        <f t="shared" si="31"/>
        <v/>
      </c>
      <c r="R423" s="109" t="str">
        <f>IF($C423="","",_xlfn.XLOOKUP($C423,设置!$M:$M,设置!N:N,""))</f>
        <v/>
      </c>
      <c r="S423" s="109" t="str">
        <f>IF($C423="","",_xlfn.XLOOKUP($C423,设置!$M:$M,设置!O:O,""))</f>
        <v/>
      </c>
      <c r="T423" s="109" t="s">
        <v>1863</v>
      </c>
      <c r="U423" s="109" t="str">
        <f t="shared" si="32"/>
        <v/>
      </c>
      <c r="V423" s="109" t="str">
        <f t="shared" si="33"/>
        <v/>
      </c>
      <c r="W423" s="109" t="str">
        <f>IF(V423="","",_xlfn.XLOOKUP(V423,立项!W:W,立项!N:N))</f>
        <v/>
      </c>
      <c r="X423" s="109" t="str">
        <f>IF(V423="","",_xlfn.XLOOKUP(V423,立项!W:W,立项!P:P))</f>
        <v/>
      </c>
      <c r="Y423" s="109" t="str">
        <f t="shared" si="34"/>
        <v/>
      </c>
      <c r="Z423" s="136"/>
      <c r="AA423" s="111"/>
      <c r="AB423" s="111"/>
      <c r="AC423" s="111"/>
      <c r="AD423" s="112"/>
      <c r="AE423" s="112"/>
    </row>
    <row r="424" s="76" customFormat="1" customHeight="1" spans="1:31">
      <c r="A424" s="111"/>
      <c r="B424" s="111"/>
      <c r="D424" s="111"/>
      <c r="E424" s="128"/>
      <c r="F424" s="111"/>
      <c r="G424" s="111"/>
      <c r="H424" s="154"/>
      <c r="I424" s="141"/>
      <c r="J424" s="161"/>
      <c r="K424" s="111"/>
      <c r="L424" s="83"/>
      <c r="M424" s="159">
        <f>IF(T424="","",COUNTIFS($F$2:F424,F424))</f>
        <v>0</v>
      </c>
      <c r="N424" s="160">
        <f>IF(T424="","",SUMIFS(实收!E:E,实收!S:S,T424))</f>
        <v>0</v>
      </c>
      <c r="O424" s="160">
        <f t="shared" si="30"/>
        <v>0</v>
      </c>
      <c r="P424" s="160" t="str">
        <f>IF(D424="","",SUMIFS(#REF!,#REF!,U424))</f>
        <v/>
      </c>
      <c r="Q424" s="160" t="str">
        <f t="shared" si="31"/>
        <v/>
      </c>
      <c r="R424" s="109" t="str">
        <f>IF($C424="","",_xlfn.XLOOKUP($C424,设置!$M:$M,设置!N:N,""))</f>
        <v/>
      </c>
      <c r="S424" s="109" t="str">
        <f>IF($C424="","",_xlfn.XLOOKUP($C424,设置!$M:$M,设置!O:O,""))</f>
        <v/>
      </c>
      <c r="T424" s="109" t="s">
        <v>1864</v>
      </c>
      <c r="U424" s="109" t="str">
        <f t="shared" si="32"/>
        <v/>
      </c>
      <c r="V424" s="109" t="str">
        <f t="shared" si="33"/>
        <v/>
      </c>
      <c r="W424" s="109" t="str">
        <f>IF(V424="","",_xlfn.XLOOKUP(V424,立项!W:W,立项!N:N))</f>
        <v/>
      </c>
      <c r="X424" s="109" t="str">
        <f>IF(V424="","",_xlfn.XLOOKUP(V424,立项!W:W,立项!P:P))</f>
        <v/>
      </c>
      <c r="Y424" s="109" t="str">
        <f t="shared" si="34"/>
        <v/>
      </c>
      <c r="Z424" s="136"/>
      <c r="AA424" s="111"/>
      <c r="AB424" s="111"/>
      <c r="AC424" s="111"/>
      <c r="AD424" s="112"/>
      <c r="AE424" s="112"/>
    </row>
    <row r="425" s="76" customFormat="1" customHeight="1" spans="1:31">
      <c r="A425" s="111"/>
      <c r="B425" s="111"/>
      <c r="D425" s="111"/>
      <c r="E425" s="128"/>
      <c r="F425" s="111"/>
      <c r="G425" s="111"/>
      <c r="H425" s="154"/>
      <c r="I425" s="141"/>
      <c r="J425" s="161"/>
      <c r="K425" s="111"/>
      <c r="L425" s="83"/>
      <c r="M425" s="159">
        <f>IF(T425="","",COUNTIFS($F$2:F425,F425))</f>
        <v>0</v>
      </c>
      <c r="N425" s="160">
        <f>IF(T425="","",SUMIFS(实收!E:E,实收!S:S,T425))</f>
        <v>0</v>
      </c>
      <c r="O425" s="160">
        <f t="shared" si="30"/>
        <v>0</v>
      </c>
      <c r="P425" s="160" t="str">
        <f>IF(D425="","",SUMIFS(#REF!,#REF!,U425))</f>
        <v/>
      </c>
      <c r="Q425" s="160" t="str">
        <f t="shared" si="31"/>
        <v/>
      </c>
      <c r="R425" s="109" t="str">
        <f>IF($C425="","",_xlfn.XLOOKUP($C425,设置!$M:$M,设置!N:N,""))</f>
        <v/>
      </c>
      <c r="S425" s="109" t="str">
        <f>IF($C425="","",_xlfn.XLOOKUP($C425,设置!$M:$M,设置!O:O,""))</f>
        <v/>
      </c>
      <c r="T425" s="109" t="s">
        <v>1865</v>
      </c>
      <c r="U425" s="109" t="str">
        <f t="shared" si="32"/>
        <v/>
      </c>
      <c r="V425" s="109" t="str">
        <f t="shared" si="33"/>
        <v/>
      </c>
      <c r="W425" s="109" t="str">
        <f>IF(V425="","",_xlfn.XLOOKUP(V425,立项!W:W,立项!N:N))</f>
        <v/>
      </c>
      <c r="X425" s="109" t="str">
        <f>IF(V425="","",_xlfn.XLOOKUP(V425,立项!W:W,立项!P:P))</f>
        <v/>
      </c>
      <c r="Y425" s="109" t="str">
        <f t="shared" si="34"/>
        <v/>
      </c>
      <c r="Z425" s="136"/>
      <c r="AA425" s="111"/>
      <c r="AB425" s="111"/>
      <c r="AC425" s="111"/>
      <c r="AD425" s="112"/>
      <c r="AE425" s="112"/>
    </row>
    <row r="426" s="76" customFormat="1" customHeight="1" spans="1:31">
      <c r="A426" s="111"/>
      <c r="B426" s="111"/>
      <c r="D426" s="111"/>
      <c r="E426" s="128"/>
      <c r="F426" s="111"/>
      <c r="G426" s="111"/>
      <c r="H426" s="154"/>
      <c r="I426" s="141"/>
      <c r="J426" s="161"/>
      <c r="K426" s="111"/>
      <c r="L426" s="83"/>
      <c r="M426" s="159">
        <f>IF(T426="","",COUNTIFS($F$2:F426,F426))</f>
        <v>0</v>
      </c>
      <c r="N426" s="160">
        <f>IF(T426="","",SUMIFS(实收!E:E,实收!S:S,T426))</f>
        <v>0</v>
      </c>
      <c r="O426" s="160">
        <f t="shared" si="30"/>
        <v>0</v>
      </c>
      <c r="P426" s="160" t="str">
        <f>IF(D426="","",SUMIFS(#REF!,#REF!,U426))</f>
        <v/>
      </c>
      <c r="Q426" s="160" t="str">
        <f t="shared" si="31"/>
        <v/>
      </c>
      <c r="R426" s="109" t="str">
        <f>IF($C426="","",_xlfn.XLOOKUP($C426,设置!$M:$M,设置!N:N,""))</f>
        <v/>
      </c>
      <c r="S426" s="109" t="str">
        <f>IF($C426="","",_xlfn.XLOOKUP($C426,设置!$M:$M,设置!O:O,""))</f>
        <v/>
      </c>
      <c r="T426" s="109" t="s">
        <v>1866</v>
      </c>
      <c r="U426" s="109" t="str">
        <f t="shared" si="32"/>
        <v/>
      </c>
      <c r="V426" s="109" t="str">
        <f t="shared" si="33"/>
        <v/>
      </c>
      <c r="W426" s="109" t="str">
        <f>IF(V426="","",_xlfn.XLOOKUP(V426,立项!W:W,立项!N:N))</f>
        <v/>
      </c>
      <c r="X426" s="109" t="str">
        <f>IF(V426="","",_xlfn.XLOOKUP(V426,立项!W:W,立项!P:P))</f>
        <v/>
      </c>
      <c r="Y426" s="109" t="str">
        <f t="shared" si="34"/>
        <v/>
      </c>
      <c r="Z426" s="136"/>
      <c r="AA426" s="111"/>
      <c r="AB426" s="111"/>
      <c r="AC426" s="111"/>
      <c r="AD426" s="112"/>
      <c r="AE426" s="112"/>
    </row>
    <row r="427" s="76" customFormat="1" customHeight="1" spans="1:31">
      <c r="A427" s="111"/>
      <c r="B427" s="111"/>
      <c r="D427" s="111"/>
      <c r="E427" s="128"/>
      <c r="F427" s="111"/>
      <c r="G427" s="111"/>
      <c r="H427" s="154"/>
      <c r="I427" s="141"/>
      <c r="J427" s="161"/>
      <c r="K427" s="111"/>
      <c r="L427" s="83"/>
      <c r="M427" s="159">
        <f>IF(T427="","",COUNTIFS($F$2:F427,F427))</f>
        <v>0</v>
      </c>
      <c r="N427" s="160">
        <f>IF(T427="","",SUMIFS(实收!E:E,实收!S:S,T427))</f>
        <v>0</v>
      </c>
      <c r="O427" s="160">
        <f t="shared" si="30"/>
        <v>0</v>
      </c>
      <c r="P427" s="160" t="str">
        <f>IF(D427="","",SUMIFS(#REF!,#REF!,U427))</f>
        <v/>
      </c>
      <c r="Q427" s="160" t="str">
        <f t="shared" si="31"/>
        <v/>
      </c>
      <c r="R427" s="109" t="str">
        <f>IF($C427="","",_xlfn.XLOOKUP($C427,设置!$M:$M,设置!N:N,""))</f>
        <v/>
      </c>
      <c r="S427" s="109" t="str">
        <f>IF($C427="","",_xlfn.XLOOKUP($C427,设置!$M:$M,设置!O:O,""))</f>
        <v/>
      </c>
      <c r="T427" s="109" t="s">
        <v>1867</v>
      </c>
      <c r="U427" s="109" t="str">
        <f t="shared" si="32"/>
        <v/>
      </c>
      <c r="V427" s="109" t="str">
        <f t="shared" si="33"/>
        <v/>
      </c>
      <c r="W427" s="109" t="str">
        <f>IF(V427="","",_xlfn.XLOOKUP(V427,立项!W:W,立项!N:N))</f>
        <v/>
      </c>
      <c r="X427" s="109" t="str">
        <f>IF(V427="","",_xlfn.XLOOKUP(V427,立项!W:W,立项!P:P))</f>
        <v/>
      </c>
      <c r="Y427" s="109" t="str">
        <f t="shared" si="34"/>
        <v/>
      </c>
      <c r="Z427" s="136"/>
      <c r="AA427" s="111"/>
      <c r="AB427" s="111"/>
      <c r="AC427" s="111"/>
      <c r="AD427" s="112"/>
      <c r="AE427" s="112"/>
    </row>
    <row r="428" s="76" customFormat="1" customHeight="1" spans="1:31">
      <c r="A428" s="111"/>
      <c r="B428" s="111"/>
      <c r="D428" s="111"/>
      <c r="E428" s="128"/>
      <c r="F428" s="111"/>
      <c r="G428" s="111"/>
      <c r="H428" s="154"/>
      <c r="I428" s="141"/>
      <c r="J428" s="161"/>
      <c r="K428" s="111"/>
      <c r="L428" s="83"/>
      <c r="M428" s="159">
        <f>IF(T428="","",COUNTIFS($F$2:F428,F428))</f>
        <v>0</v>
      </c>
      <c r="N428" s="160">
        <f>IF(T428="","",SUMIFS(实收!E:E,实收!S:S,T428))</f>
        <v>0</v>
      </c>
      <c r="O428" s="160">
        <f t="shared" si="30"/>
        <v>0</v>
      </c>
      <c r="P428" s="160" t="str">
        <f>IF(D428="","",SUMIFS(#REF!,#REF!,U428))</f>
        <v/>
      </c>
      <c r="Q428" s="160" t="str">
        <f t="shared" si="31"/>
        <v/>
      </c>
      <c r="R428" s="109" t="str">
        <f>IF($C428="","",_xlfn.XLOOKUP($C428,设置!$M:$M,设置!N:N,""))</f>
        <v/>
      </c>
      <c r="S428" s="109" t="str">
        <f>IF($C428="","",_xlfn.XLOOKUP($C428,设置!$M:$M,设置!O:O,""))</f>
        <v/>
      </c>
      <c r="T428" s="109" t="s">
        <v>1868</v>
      </c>
      <c r="U428" s="109" t="str">
        <f t="shared" si="32"/>
        <v/>
      </c>
      <c r="V428" s="109" t="str">
        <f t="shared" si="33"/>
        <v/>
      </c>
      <c r="W428" s="109" t="str">
        <f>IF(V428="","",_xlfn.XLOOKUP(V428,立项!W:W,立项!N:N))</f>
        <v/>
      </c>
      <c r="X428" s="109" t="str">
        <f>IF(V428="","",_xlfn.XLOOKUP(V428,立项!W:W,立项!P:P))</f>
        <v/>
      </c>
      <c r="Y428" s="109" t="str">
        <f t="shared" si="34"/>
        <v/>
      </c>
      <c r="Z428" s="136"/>
      <c r="AA428" s="111"/>
      <c r="AB428" s="111"/>
      <c r="AC428" s="111"/>
      <c r="AD428" s="112"/>
      <c r="AE428" s="112"/>
    </row>
    <row r="429" s="76" customFormat="1" customHeight="1" spans="1:31">
      <c r="A429" s="111"/>
      <c r="B429" s="111"/>
      <c r="D429" s="111"/>
      <c r="E429" s="128"/>
      <c r="F429" s="111"/>
      <c r="G429" s="111"/>
      <c r="H429" s="154"/>
      <c r="I429" s="141"/>
      <c r="J429" s="161"/>
      <c r="K429" s="111"/>
      <c r="L429" s="83"/>
      <c r="M429" s="159">
        <f>IF(T429="","",COUNTIFS($F$2:F429,F429))</f>
        <v>0</v>
      </c>
      <c r="N429" s="160">
        <f>IF(T429="","",SUMIFS(实收!E:E,实收!S:S,T429))</f>
        <v>0</v>
      </c>
      <c r="O429" s="160">
        <f t="shared" si="30"/>
        <v>0</v>
      </c>
      <c r="P429" s="160" t="str">
        <f>IF(D429="","",SUMIFS(#REF!,#REF!,U429))</f>
        <v/>
      </c>
      <c r="Q429" s="160" t="str">
        <f t="shared" si="31"/>
        <v/>
      </c>
      <c r="R429" s="109" t="str">
        <f>IF($C429="","",_xlfn.XLOOKUP($C429,设置!$M:$M,设置!N:N,""))</f>
        <v/>
      </c>
      <c r="S429" s="109" t="str">
        <f>IF($C429="","",_xlfn.XLOOKUP($C429,设置!$M:$M,设置!O:O,""))</f>
        <v/>
      </c>
      <c r="T429" s="109" t="s">
        <v>1869</v>
      </c>
      <c r="U429" s="109" t="str">
        <f t="shared" si="32"/>
        <v/>
      </c>
      <c r="V429" s="109" t="str">
        <f t="shared" si="33"/>
        <v/>
      </c>
      <c r="W429" s="109" t="str">
        <f>IF(V429="","",_xlfn.XLOOKUP(V429,立项!W:W,立项!N:N))</f>
        <v/>
      </c>
      <c r="X429" s="109" t="str">
        <f>IF(V429="","",_xlfn.XLOOKUP(V429,立项!W:W,立项!P:P))</f>
        <v/>
      </c>
      <c r="Y429" s="109" t="str">
        <f t="shared" si="34"/>
        <v/>
      </c>
      <c r="Z429" s="136"/>
      <c r="AA429" s="111"/>
      <c r="AB429" s="111"/>
      <c r="AC429" s="111"/>
      <c r="AD429" s="112"/>
      <c r="AE429" s="112"/>
    </row>
    <row r="430" s="76" customFormat="1" customHeight="1" spans="1:31">
      <c r="A430" s="111"/>
      <c r="B430" s="111"/>
      <c r="D430" s="111"/>
      <c r="E430" s="128"/>
      <c r="F430" s="111"/>
      <c r="G430" s="111"/>
      <c r="H430" s="154"/>
      <c r="I430" s="141"/>
      <c r="J430" s="161"/>
      <c r="K430" s="111"/>
      <c r="L430" s="83"/>
      <c r="M430" s="159">
        <f>IF(T430="","",COUNTIFS($F$2:F430,F430))</f>
        <v>0</v>
      </c>
      <c r="N430" s="160">
        <f>IF(T430="","",SUMIFS(实收!E:E,实收!S:S,T430))</f>
        <v>0</v>
      </c>
      <c r="O430" s="160">
        <f t="shared" si="30"/>
        <v>0</v>
      </c>
      <c r="P430" s="160" t="str">
        <f>IF(D430="","",SUMIFS(#REF!,#REF!,U430))</f>
        <v/>
      </c>
      <c r="Q430" s="160" t="str">
        <f t="shared" si="31"/>
        <v/>
      </c>
      <c r="R430" s="109" t="str">
        <f>IF($C430="","",_xlfn.XLOOKUP($C430,设置!$M:$M,设置!N:N,""))</f>
        <v/>
      </c>
      <c r="S430" s="109" t="str">
        <f>IF($C430="","",_xlfn.XLOOKUP($C430,设置!$M:$M,设置!O:O,""))</f>
        <v/>
      </c>
      <c r="T430" s="109" t="s">
        <v>1870</v>
      </c>
      <c r="U430" s="109" t="str">
        <f t="shared" si="32"/>
        <v/>
      </c>
      <c r="V430" s="109" t="str">
        <f t="shared" si="33"/>
        <v/>
      </c>
      <c r="W430" s="109" t="str">
        <f>IF(V430="","",_xlfn.XLOOKUP(V430,立项!W:W,立项!N:N))</f>
        <v/>
      </c>
      <c r="X430" s="109" t="str">
        <f>IF(V430="","",_xlfn.XLOOKUP(V430,立项!W:W,立项!P:P))</f>
        <v/>
      </c>
      <c r="Y430" s="109" t="str">
        <f t="shared" si="34"/>
        <v/>
      </c>
      <c r="Z430" s="136"/>
      <c r="AA430" s="111"/>
      <c r="AB430" s="111"/>
      <c r="AC430" s="111"/>
      <c r="AD430" s="112"/>
      <c r="AE430" s="112"/>
    </row>
    <row r="431" s="76" customFormat="1" customHeight="1" spans="1:31">
      <c r="A431" s="111"/>
      <c r="B431" s="111"/>
      <c r="D431" s="111"/>
      <c r="E431" s="128"/>
      <c r="F431" s="111"/>
      <c r="G431" s="111"/>
      <c r="H431" s="154"/>
      <c r="I431" s="141"/>
      <c r="J431" s="161"/>
      <c r="K431" s="111"/>
      <c r="L431" s="83"/>
      <c r="M431" s="159">
        <f>IF(T431="","",COUNTIFS($F$2:F431,F431))</f>
        <v>0</v>
      </c>
      <c r="N431" s="160">
        <f>IF(T431="","",SUMIFS(实收!E:E,实收!S:S,T431))</f>
        <v>0</v>
      </c>
      <c r="O431" s="160">
        <f t="shared" si="30"/>
        <v>0</v>
      </c>
      <c r="P431" s="160" t="str">
        <f>IF(D431="","",SUMIFS(#REF!,#REF!,U431))</f>
        <v/>
      </c>
      <c r="Q431" s="160" t="str">
        <f t="shared" si="31"/>
        <v/>
      </c>
      <c r="R431" s="109" t="str">
        <f>IF($C431="","",_xlfn.XLOOKUP($C431,设置!$M:$M,设置!N:N,""))</f>
        <v/>
      </c>
      <c r="S431" s="109" t="str">
        <f>IF($C431="","",_xlfn.XLOOKUP($C431,设置!$M:$M,设置!O:O,""))</f>
        <v/>
      </c>
      <c r="T431" s="109" t="s">
        <v>1871</v>
      </c>
      <c r="U431" s="109" t="str">
        <f t="shared" si="32"/>
        <v/>
      </c>
      <c r="V431" s="109" t="str">
        <f t="shared" si="33"/>
        <v/>
      </c>
      <c r="W431" s="109" t="str">
        <f>IF(V431="","",_xlfn.XLOOKUP(V431,立项!W:W,立项!N:N))</f>
        <v/>
      </c>
      <c r="X431" s="109" t="str">
        <f>IF(V431="","",_xlfn.XLOOKUP(V431,立项!W:W,立项!P:P))</f>
        <v/>
      </c>
      <c r="Y431" s="109" t="str">
        <f t="shared" si="34"/>
        <v/>
      </c>
      <c r="Z431" s="136"/>
      <c r="AA431" s="111"/>
      <c r="AB431" s="111"/>
      <c r="AC431" s="111"/>
      <c r="AD431" s="112"/>
      <c r="AE431" s="112"/>
    </row>
    <row r="432" s="76" customFormat="1" customHeight="1" spans="1:31">
      <c r="A432" s="111"/>
      <c r="B432" s="111"/>
      <c r="D432" s="111"/>
      <c r="E432" s="128"/>
      <c r="F432" s="111"/>
      <c r="G432" s="111"/>
      <c r="H432" s="154"/>
      <c r="I432" s="141"/>
      <c r="J432" s="161"/>
      <c r="K432" s="111"/>
      <c r="L432" s="83"/>
      <c r="M432" s="159">
        <f>IF(T432="","",COUNTIFS($F$2:F432,F432))</f>
        <v>0</v>
      </c>
      <c r="N432" s="160">
        <f>IF(T432="","",SUMIFS(实收!E:E,实收!S:S,T432))</f>
        <v>0</v>
      </c>
      <c r="O432" s="160">
        <f t="shared" si="30"/>
        <v>0</v>
      </c>
      <c r="P432" s="160" t="str">
        <f>IF(D432="","",SUMIFS(#REF!,#REF!,U432))</f>
        <v/>
      </c>
      <c r="Q432" s="160" t="str">
        <f t="shared" si="31"/>
        <v/>
      </c>
      <c r="R432" s="109" t="str">
        <f>IF($C432="","",_xlfn.XLOOKUP($C432,设置!$M:$M,设置!N:N,""))</f>
        <v/>
      </c>
      <c r="S432" s="109" t="str">
        <f>IF($C432="","",_xlfn.XLOOKUP($C432,设置!$M:$M,设置!O:O,""))</f>
        <v/>
      </c>
      <c r="T432" s="109" t="s">
        <v>1872</v>
      </c>
      <c r="U432" s="109" t="str">
        <f t="shared" si="32"/>
        <v/>
      </c>
      <c r="V432" s="109" t="str">
        <f t="shared" si="33"/>
        <v/>
      </c>
      <c r="W432" s="109" t="str">
        <f>IF(V432="","",_xlfn.XLOOKUP(V432,立项!W:W,立项!N:N))</f>
        <v/>
      </c>
      <c r="X432" s="109" t="str">
        <f>IF(V432="","",_xlfn.XLOOKUP(V432,立项!W:W,立项!P:P))</f>
        <v/>
      </c>
      <c r="Y432" s="109" t="str">
        <f t="shared" si="34"/>
        <v/>
      </c>
      <c r="Z432" s="136"/>
      <c r="AA432" s="111"/>
      <c r="AB432" s="111"/>
      <c r="AC432" s="111"/>
      <c r="AD432" s="112"/>
      <c r="AE432" s="112"/>
    </row>
    <row r="433" s="76" customFormat="1" customHeight="1" spans="1:31">
      <c r="A433" s="111"/>
      <c r="B433" s="111"/>
      <c r="D433" s="111"/>
      <c r="E433" s="128"/>
      <c r="F433" s="111"/>
      <c r="G433" s="111"/>
      <c r="H433" s="154"/>
      <c r="I433" s="141"/>
      <c r="J433" s="161"/>
      <c r="K433" s="111"/>
      <c r="L433" s="83"/>
      <c r="M433" s="159">
        <f>IF(T433="","",COUNTIFS($F$2:F433,F433))</f>
        <v>0</v>
      </c>
      <c r="N433" s="160">
        <f>IF(T433="","",SUMIFS(实收!E:E,实收!S:S,T433))</f>
        <v>0</v>
      </c>
      <c r="O433" s="160">
        <f t="shared" si="30"/>
        <v>0</v>
      </c>
      <c r="P433" s="160" t="str">
        <f>IF(D433="","",SUMIFS(#REF!,#REF!,U433))</f>
        <v/>
      </c>
      <c r="Q433" s="160" t="str">
        <f t="shared" si="31"/>
        <v/>
      </c>
      <c r="R433" s="109" t="str">
        <f>IF($C433="","",_xlfn.XLOOKUP($C433,设置!$M:$M,设置!N:N,""))</f>
        <v/>
      </c>
      <c r="S433" s="109" t="str">
        <f>IF($C433="","",_xlfn.XLOOKUP($C433,设置!$M:$M,设置!O:O,""))</f>
        <v/>
      </c>
      <c r="T433" s="109" t="s">
        <v>1873</v>
      </c>
      <c r="U433" s="109" t="str">
        <f t="shared" si="32"/>
        <v/>
      </c>
      <c r="V433" s="109" t="str">
        <f t="shared" si="33"/>
        <v/>
      </c>
      <c r="W433" s="109" t="str">
        <f>IF(V433="","",_xlfn.XLOOKUP(V433,立项!W:W,立项!N:N))</f>
        <v/>
      </c>
      <c r="X433" s="109" t="str">
        <f>IF(V433="","",_xlfn.XLOOKUP(V433,立项!W:W,立项!P:P))</f>
        <v/>
      </c>
      <c r="Y433" s="109" t="str">
        <f t="shared" si="34"/>
        <v/>
      </c>
      <c r="Z433" s="136"/>
      <c r="AA433" s="111"/>
      <c r="AB433" s="111"/>
      <c r="AC433" s="111"/>
      <c r="AD433" s="112"/>
      <c r="AE433" s="112"/>
    </row>
    <row r="434" s="76" customFormat="1" customHeight="1" spans="1:31">
      <c r="A434" s="111"/>
      <c r="B434" s="111"/>
      <c r="D434" s="111"/>
      <c r="E434" s="128"/>
      <c r="F434" s="111"/>
      <c r="G434" s="111"/>
      <c r="H434" s="154"/>
      <c r="I434" s="141"/>
      <c r="J434" s="161"/>
      <c r="K434" s="111"/>
      <c r="L434" s="83"/>
      <c r="M434" s="159">
        <f>IF(T434="","",COUNTIFS($F$2:F434,F434))</f>
        <v>0</v>
      </c>
      <c r="N434" s="160">
        <f>IF(T434="","",SUMIFS(实收!E:E,实收!S:S,T434))</f>
        <v>0</v>
      </c>
      <c r="O434" s="160">
        <f t="shared" si="30"/>
        <v>0</v>
      </c>
      <c r="P434" s="160" t="str">
        <f>IF(D434="","",SUMIFS(#REF!,#REF!,U434))</f>
        <v/>
      </c>
      <c r="Q434" s="160" t="str">
        <f t="shared" si="31"/>
        <v/>
      </c>
      <c r="R434" s="109" t="str">
        <f>IF($C434="","",_xlfn.XLOOKUP($C434,设置!$M:$M,设置!N:N,""))</f>
        <v/>
      </c>
      <c r="S434" s="109" t="str">
        <f>IF($C434="","",_xlfn.XLOOKUP($C434,设置!$M:$M,设置!O:O,""))</f>
        <v/>
      </c>
      <c r="T434" s="109" t="s">
        <v>1874</v>
      </c>
      <c r="U434" s="109" t="str">
        <f t="shared" si="32"/>
        <v/>
      </c>
      <c r="V434" s="109" t="str">
        <f t="shared" si="33"/>
        <v/>
      </c>
      <c r="W434" s="109" t="str">
        <f>IF(V434="","",_xlfn.XLOOKUP(V434,立项!W:W,立项!N:N))</f>
        <v/>
      </c>
      <c r="X434" s="109" t="str">
        <f>IF(V434="","",_xlfn.XLOOKUP(V434,立项!W:W,立项!P:P))</f>
        <v/>
      </c>
      <c r="Y434" s="109" t="str">
        <f t="shared" si="34"/>
        <v/>
      </c>
      <c r="Z434" s="136"/>
      <c r="AA434" s="111"/>
      <c r="AB434" s="111"/>
      <c r="AC434" s="111"/>
      <c r="AD434" s="112"/>
      <c r="AE434" s="112"/>
    </row>
    <row r="435" s="76" customFormat="1" customHeight="1" spans="1:31">
      <c r="A435" s="111"/>
      <c r="B435" s="111"/>
      <c r="D435" s="111"/>
      <c r="E435" s="128"/>
      <c r="F435" s="111"/>
      <c r="G435" s="111"/>
      <c r="H435" s="154"/>
      <c r="I435" s="141"/>
      <c r="J435" s="161"/>
      <c r="K435" s="111"/>
      <c r="L435" s="83"/>
      <c r="M435" s="159">
        <f>IF(T435="","",COUNTIFS($F$2:F435,F435))</f>
        <v>0</v>
      </c>
      <c r="N435" s="160">
        <f>IF(T435="","",SUMIFS(实收!E:E,实收!S:S,T435))</f>
        <v>0</v>
      </c>
      <c r="O435" s="160">
        <f t="shared" si="30"/>
        <v>0</v>
      </c>
      <c r="P435" s="160" t="str">
        <f>IF(D435="","",SUMIFS(#REF!,#REF!,U435))</f>
        <v/>
      </c>
      <c r="Q435" s="160" t="str">
        <f t="shared" si="31"/>
        <v/>
      </c>
      <c r="R435" s="109" t="str">
        <f>IF($C435="","",_xlfn.XLOOKUP($C435,设置!$M:$M,设置!N:N,""))</f>
        <v/>
      </c>
      <c r="S435" s="109" t="str">
        <f>IF($C435="","",_xlfn.XLOOKUP($C435,设置!$M:$M,设置!O:O,""))</f>
        <v/>
      </c>
      <c r="T435" s="109" t="s">
        <v>1875</v>
      </c>
      <c r="U435" s="109" t="str">
        <f t="shared" si="32"/>
        <v/>
      </c>
      <c r="V435" s="109" t="str">
        <f t="shared" si="33"/>
        <v/>
      </c>
      <c r="W435" s="109" t="str">
        <f>IF(V435="","",_xlfn.XLOOKUP(V435,立项!W:W,立项!N:N))</f>
        <v/>
      </c>
      <c r="X435" s="109" t="str">
        <f>IF(V435="","",_xlfn.XLOOKUP(V435,立项!W:W,立项!P:P))</f>
        <v/>
      </c>
      <c r="Y435" s="109" t="str">
        <f t="shared" si="34"/>
        <v/>
      </c>
      <c r="Z435" s="136"/>
      <c r="AA435" s="111"/>
      <c r="AB435" s="111"/>
      <c r="AC435" s="111"/>
      <c r="AD435" s="112"/>
      <c r="AE435" s="112"/>
    </row>
    <row r="436" s="76" customFormat="1" customHeight="1" spans="1:31">
      <c r="A436" s="111"/>
      <c r="B436" s="111"/>
      <c r="D436" s="111"/>
      <c r="E436" s="128"/>
      <c r="F436" s="111"/>
      <c r="G436" s="111"/>
      <c r="H436" s="154"/>
      <c r="I436" s="141"/>
      <c r="J436" s="161"/>
      <c r="K436" s="111"/>
      <c r="L436" s="83"/>
      <c r="M436" s="159">
        <f>IF(T436="","",COUNTIFS($F$2:F436,F436))</f>
        <v>0</v>
      </c>
      <c r="N436" s="160">
        <f>IF(T436="","",SUMIFS(实收!E:E,实收!S:S,T436))</f>
        <v>0</v>
      </c>
      <c r="O436" s="160">
        <f t="shared" si="30"/>
        <v>0</v>
      </c>
      <c r="P436" s="160" t="str">
        <f>IF(D436="","",SUMIFS(#REF!,#REF!,U436))</f>
        <v/>
      </c>
      <c r="Q436" s="160" t="str">
        <f t="shared" si="31"/>
        <v/>
      </c>
      <c r="R436" s="109" t="str">
        <f>IF($C436="","",_xlfn.XLOOKUP($C436,设置!$M:$M,设置!N:N,""))</f>
        <v/>
      </c>
      <c r="S436" s="109" t="str">
        <f>IF($C436="","",_xlfn.XLOOKUP($C436,设置!$M:$M,设置!O:O,""))</f>
        <v/>
      </c>
      <c r="T436" s="109" t="s">
        <v>1876</v>
      </c>
      <c r="U436" s="109" t="str">
        <f t="shared" si="32"/>
        <v/>
      </c>
      <c r="V436" s="109" t="str">
        <f t="shared" si="33"/>
        <v/>
      </c>
      <c r="W436" s="109" t="str">
        <f>IF(V436="","",_xlfn.XLOOKUP(V436,立项!W:W,立项!N:N))</f>
        <v/>
      </c>
      <c r="X436" s="109" t="str">
        <f>IF(V436="","",_xlfn.XLOOKUP(V436,立项!W:W,立项!P:P))</f>
        <v/>
      </c>
      <c r="Y436" s="109" t="str">
        <f t="shared" si="34"/>
        <v/>
      </c>
      <c r="Z436" s="136"/>
      <c r="AA436" s="111"/>
      <c r="AB436" s="111"/>
      <c r="AC436" s="111"/>
      <c r="AD436" s="112"/>
      <c r="AE436" s="112"/>
    </row>
    <row r="437" s="76" customFormat="1" customHeight="1" spans="1:31">
      <c r="A437" s="111"/>
      <c r="B437" s="111"/>
      <c r="D437" s="111"/>
      <c r="E437" s="128"/>
      <c r="F437" s="111"/>
      <c r="G437" s="111"/>
      <c r="H437" s="154"/>
      <c r="I437" s="141"/>
      <c r="J437" s="161"/>
      <c r="K437" s="111"/>
      <c r="L437" s="83"/>
      <c r="M437" s="159">
        <f>IF(T437="","",COUNTIFS($F$2:F437,F437))</f>
        <v>0</v>
      </c>
      <c r="N437" s="160">
        <f>IF(T437="","",SUMIFS(实收!E:E,实收!S:S,T437))</f>
        <v>0</v>
      </c>
      <c r="O437" s="160">
        <f t="shared" si="30"/>
        <v>0</v>
      </c>
      <c r="P437" s="160" t="str">
        <f>IF(D437="","",SUMIFS(#REF!,#REF!,U437))</f>
        <v/>
      </c>
      <c r="Q437" s="160" t="str">
        <f t="shared" si="31"/>
        <v/>
      </c>
      <c r="R437" s="109" t="str">
        <f>IF($C437="","",_xlfn.XLOOKUP($C437,设置!$M:$M,设置!N:N,""))</f>
        <v/>
      </c>
      <c r="S437" s="109" t="str">
        <f>IF($C437="","",_xlfn.XLOOKUP($C437,设置!$M:$M,设置!O:O,""))</f>
        <v/>
      </c>
      <c r="T437" s="109" t="s">
        <v>1877</v>
      </c>
      <c r="U437" s="109" t="str">
        <f t="shared" si="32"/>
        <v/>
      </c>
      <c r="V437" s="109" t="str">
        <f t="shared" si="33"/>
        <v/>
      </c>
      <c r="W437" s="109" t="str">
        <f>IF(V437="","",_xlfn.XLOOKUP(V437,立项!W:W,立项!N:N))</f>
        <v/>
      </c>
      <c r="X437" s="109" t="str">
        <f>IF(V437="","",_xlfn.XLOOKUP(V437,立项!W:W,立项!P:P))</f>
        <v/>
      </c>
      <c r="Y437" s="109" t="str">
        <f t="shared" si="34"/>
        <v/>
      </c>
      <c r="Z437" s="136"/>
      <c r="AA437" s="111"/>
      <c r="AB437" s="111"/>
      <c r="AC437" s="111"/>
      <c r="AD437" s="112"/>
      <c r="AE437" s="112"/>
    </row>
    <row r="438" s="76" customFormat="1" customHeight="1" spans="1:31">
      <c r="A438" s="111"/>
      <c r="B438" s="111"/>
      <c r="D438" s="111"/>
      <c r="E438" s="128"/>
      <c r="F438" s="111"/>
      <c r="G438" s="111"/>
      <c r="H438" s="154"/>
      <c r="I438" s="141"/>
      <c r="J438" s="161"/>
      <c r="K438" s="111"/>
      <c r="L438" s="83"/>
      <c r="M438" s="159">
        <f>IF(T438="","",COUNTIFS($F$2:F438,F438))</f>
        <v>0</v>
      </c>
      <c r="N438" s="160">
        <f>IF(T438="","",SUMIFS(实收!E:E,实收!S:S,T438))</f>
        <v>0</v>
      </c>
      <c r="O438" s="160">
        <f t="shared" si="30"/>
        <v>0</v>
      </c>
      <c r="P438" s="160" t="str">
        <f>IF(D438="","",SUMIFS(#REF!,#REF!,U438))</f>
        <v/>
      </c>
      <c r="Q438" s="160" t="str">
        <f t="shared" si="31"/>
        <v/>
      </c>
      <c r="R438" s="109" t="str">
        <f>IF($C438="","",_xlfn.XLOOKUP($C438,设置!$M:$M,设置!N:N,""))</f>
        <v/>
      </c>
      <c r="S438" s="109" t="str">
        <f>IF($C438="","",_xlfn.XLOOKUP($C438,设置!$M:$M,设置!O:O,""))</f>
        <v/>
      </c>
      <c r="T438" s="109" t="s">
        <v>1878</v>
      </c>
      <c r="U438" s="109" t="str">
        <f t="shared" si="32"/>
        <v/>
      </c>
      <c r="V438" s="109" t="str">
        <f t="shared" si="33"/>
        <v/>
      </c>
      <c r="W438" s="109" t="str">
        <f>IF(V438="","",_xlfn.XLOOKUP(V438,立项!W:W,立项!N:N))</f>
        <v/>
      </c>
      <c r="X438" s="109" t="str">
        <f>IF(V438="","",_xlfn.XLOOKUP(V438,立项!W:W,立项!P:P))</f>
        <v/>
      </c>
      <c r="Y438" s="109" t="str">
        <f t="shared" si="34"/>
        <v/>
      </c>
      <c r="Z438" s="136"/>
      <c r="AA438" s="111"/>
      <c r="AB438" s="111"/>
      <c r="AC438" s="111"/>
      <c r="AD438" s="112"/>
      <c r="AE438" s="112"/>
    </row>
    <row r="439" s="76" customFormat="1" customHeight="1" spans="1:31">
      <c r="A439" s="111"/>
      <c r="B439" s="111"/>
      <c r="D439" s="111"/>
      <c r="E439" s="128"/>
      <c r="F439" s="111"/>
      <c r="G439" s="111"/>
      <c r="H439" s="154"/>
      <c r="I439" s="141"/>
      <c r="J439" s="161"/>
      <c r="K439" s="111"/>
      <c r="L439" s="83"/>
      <c r="M439" s="159">
        <f>IF(T439="","",COUNTIFS($F$2:F439,F439))</f>
        <v>0</v>
      </c>
      <c r="N439" s="160">
        <f>IF(T439="","",SUMIFS(实收!E:E,实收!S:S,T439))</f>
        <v>0</v>
      </c>
      <c r="O439" s="160">
        <f t="shared" si="30"/>
        <v>0</v>
      </c>
      <c r="P439" s="160" t="str">
        <f>IF(D439="","",SUMIFS(#REF!,#REF!,U439))</f>
        <v/>
      </c>
      <c r="Q439" s="160" t="str">
        <f t="shared" si="31"/>
        <v/>
      </c>
      <c r="R439" s="109" t="str">
        <f>IF($C439="","",_xlfn.XLOOKUP($C439,设置!$M:$M,设置!N:N,""))</f>
        <v/>
      </c>
      <c r="S439" s="109" t="str">
        <f>IF($C439="","",_xlfn.XLOOKUP($C439,设置!$M:$M,设置!O:O,""))</f>
        <v/>
      </c>
      <c r="T439" s="109" t="s">
        <v>1879</v>
      </c>
      <c r="U439" s="109" t="str">
        <f t="shared" si="32"/>
        <v/>
      </c>
      <c r="V439" s="109" t="str">
        <f t="shared" si="33"/>
        <v/>
      </c>
      <c r="W439" s="109" t="str">
        <f>IF(V439="","",_xlfn.XLOOKUP(V439,立项!W:W,立项!N:N))</f>
        <v/>
      </c>
      <c r="X439" s="109" t="str">
        <f>IF(V439="","",_xlfn.XLOOKUP(V439,立项!W:W,立项!P:P))</f>
        <v/>
      </c>
      <c r="Y439" s="109" t="str">
        <f t="shared" si="34"/>
        <v/>
      </c>
      <c r="Z439" s="136"/>
      <c r="AA439" s="111"/>
      <c r="AB439" s="111"/>
      <c r="AC439" s="111"/>
      <c r="AD439" s="112"/>
      <c r="AE439" s="112"/>
    </row>
    <row r="440" s="76" customFormat="1" customHeight="1" spans="1:31">
      <c r="A440" s="111"/>
      <c r="B440" s="111"/>
      <c r="D440" s="111"/>
      <c r="E440" s="128"/>
      <c r="F440" s="111"/>
      <c r="G440" s="111"/>
      <c r="H440" s="154"/>
      <c r="I440" s="141"/>
      <c r="J440" s="161"/>
      <c r="K440" s="111"/>
      <c r="L440" s="83"/>
      <c r="M440" s="159">
        <f>IF(T440="","",COUNTIFS($F$2:F440,F440))</f>
        <v>0</v>
      </c>
      <c r="N440" s="160">
        <f>IF(T440="","",SUMIFS(实收!E:E,实收!S:S,T440))</f>
        <v>0</v>
      </c>
      <c r="O440" s="160">
        <f t="shared" si="30"/>
        <v>0</v>
      </c>
      <c r="P440" s="160" t="str">
        <f>IF(D440="","",SUMIFS(#REF!,#REF!,U440))</f>
        <v/>
      </c>
      <c r="Q440" s="160" t="str">
        <f t="shared" si="31"/>
        <v/>
      </c>
      <c r="R440" s="109" t="str">
        <f>IF($C440="","",_xlfn.XLOOKUP($C440,设置!$M:$M,设置!N:N,""))</f>
        <v/>
      </c>
      <c r="S440" s="109" t="str">
        <f>IF($C440="","",_xlfn.XLOOKUP($C440,设置!$M:$M,设置!O:O,""))</f>
        <v/>
      </c>
      <c r="T440" s="109" t="s">
        <v>1880</v>
      </c>
      <c r="U440" s="109" t="str">
        <f t="shared" si="32"/>
        <v/>
      </c>
      <c r="V440" s="109" t="str">
        <f t="shared" si="33"/>
        <v/>
      </c>
      <c r="W440" s="109" t="str">
        <f>IF(V440="","",_xlfn.XLOOKUP(V440,立项!W:W,立项!N:N))</f>
        <v/>
      </c>
      <c r="X440" s="109" t="str">
        <f>IF(V440="","",_xlfn.XLOOKUP(V440,立项!W:W,立项!P:P))</f>
        <v/>
      </c>
      <c r="Y440" s="109" t="str">
        <f t="shared" si="34"/>
        <v/>
      </c>
      <c r="Z440" s="136"/>
      <c r="AA440" s="111"/>
      <c r="AB440" s="111"/>
      <c r="AC440" s="111"/>
      <c r="AD440" s="112"/>
      <c r="AE440" s="112"/>
    </row>
    <row r="441" s="76" customFormat="1" customHeight="1" spans="1:31">
      <c r="A441" s="111"/>
      <c r="B441" s="111"/>
      <c r="D441" s="111"/>
      <c r="E441" s="128"/>
      <c r="F441" s="111"/>
      <c r="G441" s="111"/>
      <c r="H441" s="154"/>
      <c r="I441" s="141"/>
      <c r="J441" s="161"/>
      <c r="K441" s="111"/>
      <c r="L441" s="83"/>
      <c r="M441" s="159">
        <f>IF(T441="","",COUNTIFS($F$2:F441,F441))</f>
        <v>0</v>
      </c>
      <c r="N441" s="160">
        <f>IF(T441="","",SUMIFS(实收!E:E,实收!S:S,T441))</f>
        <v>0</v>
      </c>
      <c r="O441" s="160">
        <f t="shared" si="30"/>
        <v>0</v>
      </c>
      <c r="P441" s="160" t="str">
        <f>IF(D441="","",SUMIFS(#REF!,#REF!,U441))</f>
        <v/>
      </c>
      <c r="Q441" s="160" t="str">
        <f t="shared" si="31"/>
        <v/>
      </c>
      <c r="R441" s="109" t="str">
        <f>IF($C441="","",_xlfn.XLOOKUP($C441,设置!$M:$M,设置!N:N,""))</f>
        <v/>
      </c>
      <c r="S441" s="109" t="str">
        <f>IF($C441="","",_xlfn.XLOOKUP($C441,设置!$M:$M,设置!O:O,""))</f>
        <v/>
      </c>
      <c r="T441" s="109" t="s">
        <v>1881</v>
      </c>
      <c r="U441" s="109" t="str">
        <f t="shared" si="32"/>
        <v/>
      </c>
      <c r="V441" s="109" t="str">
        <f t="shared" si="33"/>
        <v/>
      </c>
      <c r="W441" s="109" t="str">
        <f>IF(V441="","",_xlfn.XLOOKUP(V441,立项!W:W,立项!N:N))</f>
        <v/>
      </c>
      <c r="X441" s="109" t="str">
        <f>IF(V441="","",_xlfn.XLOOKUP(V441,立项!W:W,立项!P:P))</f>
        <v/>
      </c>
      <c r="Y441" s="109" t="str">
        <f t="shared" si="34"/>
        <v/>
      </c>
      <c r="Z441" s="136"/>
      <c r="AA441" s="111"/>
      <c r="AB441" s="111"/>
      <c r="AC441" s="111"/>
      <c r="AD441" s="112"/>
      <c r="AE441" s="112"/>
    </row>
    <row r="442" s="76" customFormat="1" customHeight="1" spans="1:31">
      <c r="A442" s="111"/>
      <c r="B442" s="111"/>
      <c r="D442" s="111"/>
      <c r="E442" s="128"/>
      <c r="F442" s="111"/>
      <c r="G442" s="111"/>
      <c r="H442" s="154"/>
      <c r="I442" s="141"/>
      <c r="J442" s="161"/>
      <c r="K442" s="111"/>
      <c r="L442" s="83"/>
      <c r="M442" s="159">
        <f>IF(T442="","",COUNTIFS($F$2:F442,F442))</f>
        <v>0</v>
      </c>
      <c r="N442" s="160">
        <f>IF(T442="","",SUMIFS(实收!E:E,实收!S:S,T442))</f>
        <v>0</v>
      </c>
      <c r="O442" s="160">
        <f t="shared" si="30"/>
        <v>0</v>
      </c>
      <c r="P442" s="160" t="str">
        <f>IF(D442="","",SUMIFS(#REF!,#REF!,U442))</f>
        <v/>
      </c>
      <c r="Q442" s="160" t="str">
        <f t="shared" si="31"/>
        <v/>
      </c>
      <c r="R442" s="109" t="str">
        <f>IF($C442="","",_xlfn.XLOOKUP($C442,设置!$M:$M,设置!N:N,""))</f>
        <v/>
      </c>
      <c r="S442" s="109" t="str">
        <f>IF($C442="","",_xlfn.XLOOKUP($C442,设置!$M:$M,设置!O:O,""))</f>
        <v/>
      </c>
      <c r="T442" s="109" t="s">
        <v>1882</v>
      </c>
      <c r="U442" s="109" t="str">
        <f t="shared" si="32"/>
        <v/>
      </c>
      <c r="V442" s="109" t="str">
        <f t="shared" si="33"/>
        <v/>
      </c>
      <c r="W442" s="109" t="str">
        <f>IF(V442="","",_xlfn.XLOOKUP(V442,立项!W:W,立项!N:N))</f>
        <v/>
      </c>
      <c r="X442" s="109" t="str">
        <f>IF(V442="","",_xlfn.XLOOKUP(V442,立项!W:W,立项!P:P))</f>
        <v/>
      </c>
      <c r="Y442" s="109" t="str">
        <f t="shared" si="34"/>
        <v/>
      </c>
      <c r="Z442" s="136"/>
      <c r="AA442" s="111"/>
      <c r="AB442" s="111"/>
      <c r="AC442" s="111"/>
      <c r="AD442" s="112"/>
      <c r="AE442" s="112"/>
    </row>
    <row r="443" s="76" customFormat="1" customHeight="1" spans="1:31">
      <c r="A443" s="111"/>
      <c r="B443" s="111"/>
      <c r="D443" s="111"/>
      <c r="E443" s="128"/>
      <c r="F443" s="111"/>
      <c r="G443" s="111"/>
      <c r="H443" s="154"/>
      <c r="I443" s="141"/>
      <c r="J443" s="161"/>
      <c r="K443" s="111"/>
      <c r="L443" s="83"/>
      <c r="M443" s="159">
        <f>IF(T443="","",COUNTIFS($F$2:F443,F443))</f>
        <v>0</v>
      </c>
      <c r="N443" s="160">
        <f>IF(T443="","",SUMIFS(实收!E:E,实收!S:S,T443))</f>
        <v>0</v>
      </c>
      <c r="O443" s="160">
        <f t="shared" si="30"/>
        <v>0</v>
      </c>
      <c r="P443" s="160" t="str">
        <f>IF(D443="","",SUMIFS(#REF!,#REF!,U443))</f>
        <v/>
      </c>
      <c r="Q443" s="160" t="str">
        <f t="shared" si="31"/>
        <v/>
      </c>
      <c r="R443" s="109" t="str">
        <f>IF($C443="","",_xlfn.XLOOKUP($C443,设置!$M:$M,设置!N:N,""))</f>
        <v/>
      </c>
      <c r="S443" s="109" t="str">
        <f>IF($C443="","",_xlfn.XLOOKUP($C443,设置!$M:$M,设置!O:O,""))</f>
        <v/>
      </c>
      <c r="T443" s="109" t="s">
        <v>1883</v>
      </c>
      <c r="U443" s="109" t="str">
        <f t="shared" si="32"/>
        <v/>
      </c>
      <c r="V443" s="109" t="str">
        <f t="shared" si="33"/>
        <v/>
      </c>
      <c r="W443" s="109" t="str">
        <f>IF(V443="","",_xlfn.XLOOKUP(V443,立项!W:W,立项!N:N))</f>
        <v/>
      </c>
      <c r="X443" s="109" t="str">
        <f>IF(V443="","",_xlfn.XLOOKUP(V443,立项!W:W,立项!P:P))</f>
        <v/>
      </c>
      <c r="Y443" s="109" t="str">
        <f t="shared" si="34"/>
        <v/>
      </c>
      <c r="Z443" s="136"/>
      <c r="AA443" s="111"/>
      <c r="AB443" s="111"/>
      <c r="AC443" s="111"/>
      <c r="AD443" s="112"/>
      <c r="AE443" s="112"/>
    </row>
    <row r="444" s="76" customFormat="1" customHeight="1" spans="1:31">
      <c r="A444" s="111"/>
      <c r="B444" s="111"/>
      <c r="D444" s="111"/>
      <c r="E444" s="128"/>
      <c r="F444" s="111"/>
      <c r="G444" s="111"/>
      <c r="H444" s="154"/>
      <c r="I444" s="141"/>
      <c r="J444" s="161"/>
      <c r="K444" s="111"/>
      <c r="L444" s="83"/>
      <c r="M444" s="159">
        <f>IF(T444="","",COUNTIFS($F$2:F444,F444))</f>
        <v>0</v>
      </c>
      <c r="N444" s="160">
        <f>IF(T444="","",SUMIFS(实收!E:E,实收!S:S,T444))</f>
        <v>0</v>
      </c>
      <c r="O444" s="160">
        <f t="shared" si="30"/>
        <v>0</v>
      </c>
      <c r="P444" s="160" t="str">
        <f>IF(D444="","",SUMIFS(#REF!,#REF!,U444))</f>
        <v/>
      </c>
      <c r="Q444" s="160" t="str">
        <f t="shared" si="31"/>
        <v/>
      </c>
      <c r="R444" s="109" t="str">
        <f>IF($C444="","",_xlfn.XLOOKUP($C444,设置!$M:$M,设置!N:N,""))</f>
        <v/>
      </c>
      <c r="S444" s="109" t="str">
        <f>IF($C444="","",_xlfn.XLOOKUP($C444,设置!$M:$M,设置!O:O,""))</f>
        <v/>
      </c>
      <c r="T444" s="109" t="s">
        <v>1884</v>
      </c>
      <c r="U444" s="109" t="str">
        <f t="shared" si="32"/>
        <v/>
      </c>
      <c r="V444" s="109" t="str">
        <f t="shared" si="33"/>
        <v/>
      </c>
      <c r="W444" s="109" t="str">
        <f>IF(V444="","",_xlfn.XLOOKUP(V444,立项!W:W,立项!N:N))</f>
        <v/>
      </c>
      <c r="X444" s="109" t="str">
        <f>IF(V444="","",_xlfn.XLOOKUP(V444,立项!W:W,立项!P:P))</f>
        <v/>
      </c>
      <c r="Y444" s="109" t="str">
        <f t="shared" si="34"/>
        <v/>
      </c>
      <c r="Z444" s="136"/>
      <c r="AA444" s="111"/>
      <c r="AB444" s="111"/>
      <c r="AC444" s="111"/>
      <c r="AD444" s="112"/>
      <c r="AE444" s="112"/>
    </row>
    <row r="445" s="76" customFormat="1" customHeight="1" spans="1:31">
      <c r="A445" s="111"/>
      <c r="B445" s="111"/>
      <c r="D445" s="111"/>
      <c r="E445" s="128"/>
      <c r="F445" s="111"/>
      <c r="G445" s="111"/>
      <c r="H445" s="154"/>
      <c r="I445" s="141"/>
      <c r="J445" s="161"/>
      <c r="K445" s="111"/>
      <c r="L445" s="83"/>
      <c r="M445" s="159">
        <f>IF(T445="","",COUNTIFS($F$2:F445,F445))</f>
        <v>0</v>
      </c>
      <c r="N445" s="160">
        <f>IF(T445="","",SUMIFS(实收!E:E,实收!S:S,T445))</f>
        <v>0</v>
      </c>
      <c r="O445" s="160">
        <f t="shared" si="30"/>
        <v>0</v>
      </c>
      <c r="P445" s="160" t="str">
        <f>IF(D445="","",SUMIFS(#REF!,#REF!,U445))</f>
        <v/>
      </c>
      <c r="Q445" s="160" t="str">
        <f t="shared" si="31"/>
        <v/>
      </c>
      <c r="R445" s="109" t="str">
        <f>IF($C445="","",_xlfn.XLOOKUP($C445,设置!$M:$M,设置!N:N,""))</f>
        <v/>
      </c>
      <c r="S445" s="109" t="str">
        <f>IF($C445="","",_xlfn.XLOOKUP($C445,设置!$M:$M,设置!O:O,""))</f>
        <v/>
      </c>
      <c r="T445" s="109" t="s">
        <v>1885</v>
      </c>
      <c r="U445" s="109" t="str">
        <f t="shared" si="32"/>
        <v/>
      </c>
      <c r="V445" s="109" t="str">
        <f t="shared" si="33"/>
        <v/>
      </c>
      <c r="W445" s="109" t="str">
        <f>IF(V445="","",_xlfn.XLOOKUP(V445,立项!W:W,立项!N:N))</f>
        <v/>
      </c>
      <c r="X445" s="109" t="str">
        <f>IF(V445="","",_xlfn.XLOOKUP(V445,立项!W:W,立项!P:P))</f>
        <v/>
      </c>
      <c r="Y445" s="109" t="str">
        <f t="shared" si="34"/>
        <v/>
      </c>
      <c r="Z445" s="136"/>
      <c r="AA445" s="111"/>
      <c r="AB445" s="111"/>
      <c r="AC445" s="111"/>
      <c r="AD445" s="112"/>
      <c r="AE445" s="112"/>
    </row>
    <row r="446" s="76" customFormat="1" customHeight="1" spans="1:31">
      <c r="A446" s="111"/>
      <c r="B446" s="111"/>
      <c r="D446" s="111"/>
      <c r="E446" s="128"/>
      <c r="F446" s="111"/>
      <c r="G446" s="111"/>
      <c r="H446" s="154"/>
      <c r="I446" s="141"/>
      <c r="J446" s="161"/>
      <c r="K446" s="111"/>
      <c r="L446" s="83"/>
      <c r="M446" s="159">
        <f>IF(T446="","",COUNTIFS($F$2:F446,F446))</f>
        <v>0</v>
      </c>
      <c r="N446" s="160">
        <f>IF(T446="","",SUMIFS(实收!E:E,实收!S:S,T446))</f>
        <v>0</v>
      </c>
      <c r="O446" s="160">
        <f t="shared" si="30"/>
        <v>0</v>
      </c>
      <c r="P446" s="160" t="str">
        <f>IF(D446="","",SUMIFS(#REF!,#REF!,U446))</f>
        <v/>
      </c>
      <c r="Q446" s="160" t="str">
        <f t="shared" si="31"/>
        <v/>
      </c>
      <c r="R446" s="109" t="str">
        <f>IF($C446="","",_xlfn.XLOOKUP($C446,设置!$M:$M,设置!N:N,""))</f>
        <v/>
      </c>
      <c r="S446" s="109" t="str">
        <f>IF($C446="","",_xlfn.XLOOKUP($C446,设置!$M:$M,设置!O:O,""))</f>
        <v/>
      </c>
      <c r="T446" s="109" t="s">
        <v>1886</v>
      </c>
      <c r="U446" s="109" t="str">
        <f t="shared" si="32"/>
        <v/>
      </c>
      <c r="V446" s="109" t="str">
        <f t="shared" si="33"/>
        <v/>
      </c>
      <c r="W446" s="109" t="str">
        <f>IF(V446="","",_xlfn.XLOOKUP(V446,立项!W:W,立项!N:N))</f>
        <v/>
      </c>
      <c r="X446" s="109" t="str">
        <f>IF(V446="","",_xlfn.XLOOKUP(V446,立项!W:W,立项!P:P))</f>
        <v/>
      </c>
      <c r="Y446" s="109" t="str">
        <f t="shared" si="34"/>
        <v/>
      </c>
      <c r="Z446" s="136"/>
      <c r="AA446" s="111"/>
      <c r="AB446" s="111"/>
      <c r="AC446" s="111"/>
      <c r="AD446" s="112"/>
      <c r="AE446" s="112"/>
    </row>
    <row r="447" s="76" customFormat="1" customHeight="1" spans="1:31">
      <c r="A447" s="111"/>
      <c r="B447" s="111"/>
      <c r="D447" s="111"/>
      <c r="E447" s="128"/>
      <c r="F447" s="111"/>
      <c r="G447" s="111"/>
      <c r="H447" s="154"/>
      <c r="I447" s="141"/>
      <c r="J447" s="161"/>
      <c r="K447" s="111"/>
      <c r="L447" s="83"/>
      <c r="M447" s="159">
        <f>IF(T447="","",COUNTIFS($F$2:F447,F447))</f>
        <v>0</v>
      </c>
      <c r="N447" s="160">
        <f>IF(T447="","",SUMIFS(实收!E:E,实收!S:S,T447))</f>
        <v>0</v>
      </c>
      <c r="O447" s="160">
        <f t="shared" si="30"/>
        <v>0</v>
      </c>
      <c r="P447" s="160" t="str">
        <f>IF(D447="","",SUMIFS(#REF!,#REF!,U447))</f>
        <v/>
      </c>
      <c r="Q447" s="160" t="str">
        <f t="shared" si="31"/>
        <v/>
      </c>
      <c r="R447" s="109" t="str">
        <f>IF($C447="","",_xlfn.XLOOKUP($C447,设置!$M:$M,设置!N:N,""))</f>
        <v/>
      </c>
      <c r="S447" s="109" t="str">
        <f>IF($C447="","",_xlfn.XLOOKUP($C447,设置!$M:$M,设置!O:O,""))</f>
        <v/>
      </c>
      <c r="T447" s="109" t="s">
        <v>1887</v>
      </c>
      <c r="U447" s="109" t="str">
        <f t="shared" si="32"/>
        <v/>
      </c>
      <c r="V447" s="109" t="str">
        <f t="shared" si="33"/>
        <v/>
      </c>
      <c r="W447" s="109" t="str">
        <f>IF(V447="","",_xlfn.XLOOKUP(V447,立项!W:W,立项!N:N))</f>
        <v/>
      </c>
      <c r="X447" s="109" t="str">
        <f>IF(V447="","",_xlfn.XLOOKUP(V447,立项!W:W,立项!P:P))</f>
        <v/>
      </c>
      <c r="Y447" s="109" t="str">
        <f t="shared" si="34"/>
        <v/>
      </c>
      <c r="Z447" s="136"/>
      <c r="AA447" s="111"/>
      <c r="AB447" s="111"/>
      <c r="AC447" s="111"/>
      <c r="AD447" s="112"/>
      <c r="AE447" s="112"/>
    </row>
    <row r="448" s="76" customFormat="1" customHeight="1" spans="1:31">
      <c r="A448" s="111"/>
      <c r="B448" s="111"/>
      <c r="D448" s="111"/>
      <c r="E448" s="128"/>
      <c r="F448" s="111"/>
      <c r="G448" s="111"/>
      <c r="H448" s="154"/>
      <c r="I448" s="141"/>
      <c r="J448" s="161"/>
      <c r="K448" s="111"/>
      <c r="L448" s="83"/>
      <c r="M448" s="159">
        <f>IF(T448="","",COUNTIFS($F$2:F448,F448))</f>
        <v>0</v>
      </c>
      <c r="N448" s="160">
        <f>IF(T448="","",SUMIFS(实收!E:E,实收!S:S,T448))</f>
        <v>0</v>
      </c>
      <c r="O448" s="160">
        <f t="shared" si="30"/>
        <v>0</v>
      </c>
      <c r="P448" s="160" t="str">
        <f>IF(D448="","",SUMIFS(#REF!,#REF!,U448))</f>
        <v/>
      </c>
      <c r="Q448" s="160" t="str">
        <f t="shared" si="31"/>
        <v/>
      </c>
      <c r="R448" s="109" t="str">
        <f>IF($C448="","",_xlfn.XLOOKUP($C448,设置!$M:$M,设置!N:N,""))</f>
        <v/>
      </c>
      <c r="S448" s="109" t="str">
        <f>IF($C448="","",_xlfn.XLOOKUP($C448,设置!$M:$M,设置!O:O,""))</f>
        <v/>
      </c>
      <c r="T448" s="109" t="s">
        <v>1888</v>
      </c>
      <c r="U448" s="109" t="str">
        <f t="shared" si="32"/>
        <v/>
      </c>
      <c r="V448" s="109" t="str">
        <f t="shared" si="33"/>
        <v/>
      </c>
      <c r="W448" s="109" t="str">
        <f>IF(V448="","",_xlfn.XLOOKUP(V448,立项!W:W,立项!N:N))</f>
        <v/>
      </c>
      <c r="X448" s="109" t="str">
        <f>IF(V448="","",_xlfn.XLOOKUP(V448,立项!W:W,立项!P:P))</f>
        <v/>
      </c>
      <c r="Y448" s="109" t="str">
        <f t="shared" si="34"/>
        <v/>
      </c>
      <c r="Z448" s="136"/>
      <c r="AA448" s="111"/>
      <c r="AB448" s="111"/>
      <c r="AC448" s="111"/>
      <c r="AD448" s="112"/>
      <c r="AE448" s="112"/>
    </row>
    <row r="449" s="76" customFormat="1" customHeight="1" spans="1:31">
      <c r="A449" s="111"/>
      <c r="B449" s="111"/>
      <c r="D449" s="111"/>
      <c r="E449" s="128"/>
      <c r="F449" s="111"/>
      <c r="G449" s="111"/>
      <c r="H449" s="154"/>
      <c r="I449" s="141"/>
      <c r="J449" s="161"/>
      <c r="K449" s="111"/>
      <c r="L449" s="83"/>
      <c r="M449" s="159">
        <f>IF(T449="","",COUNTIFS($F$2:F449,F449))</f>
        <v>0</v>
      </c>
      <c r="N449" s="160">
        <f>IF(T449="","",SUMIFS(实收!E:E,实收!S:S,T449))</f>
        <v>0</v>
      </c>
      <c r="O449" s="160">
        <f t="shared" si="30"/>
        <v>0</v>
      </c>
      <c r="P449" s="160" t="str">
        <f>IF(D449="","",SUMIFS(#REF!,#REF!,U449))</f>
        <v/>
      </c>
      <c r="Q449" s="160" t="str">
        <f t="shared" si="31"/>
        <v/>
      </c>
      <c r="R449" s="109" t="str">
        <f>IF($C449="","",_xlfn.XLOOKUP($C449,设置!$M:$M,设置!N:N,""))</f>
        <v/>
      </c>
      <c r="S449" s="109" t="str">
        <f>IF($C449="","",_xlfn.XLOOKUP($C449,设置!$M:$M,设置!O:O,""))</f>
        <v/>
      </c>
      <c r="T449" s="109" t="s">
        <v>1889</v>
      </c>
      <c r="U449" s="109" t="str">
        <f t="shared" si="32"/>
        <v/>
      </c>
      <c r="V449" s="109" t="str">
        <f t="shared" si="33"/>
        <v/>
      </c>
      <c r="W449" s="109" t="str">
        <f>IF(V449="","",_xlfn.XLOOKUP(V449,立项!W:W,立项!N:N))</f>
        <v/>
      </c>
      <c r="X449" s="109" t="str">
        <f>IF(V449="","",_xlfn.XLOOKUP(V449,立项!W:W,立项!P:P))</f>
        <v/>
      </c>
      <c r="Y449" s="109" t="str">
        <f t="shared" si="34"/>
        <v/>
      </c>
      <c r="Z449" s="136"/>
      <c r="AA449" s="111"/>
      <c r="AB449" s="111"/>
      <c r="AC449" s="111"/>
      <c r="AD449" s="112"/>
      <c r="AE449" s="112"/>
    </row>
    <row r="450" s="76" customFormat="1" customHeight="1" spans="1:31">
      <c r="A450" s="111"/>
      <c r="B450" s="111"/>
      <c r="D450" s="111"/>
      <c r="E450" s="128"/>
      <c r="F450" s="111"/>
      <c r="G450" s="111"/>
      <c r="H450" s="154"/>
      <c r="I450" s="141"/>
      <c r="J450" s="161"/>
      <c r="K450" s="111"/>
      <c r="L450" s="83"/>
      <c r="M450" s="159">
        <f>IF(T450="","",COUNTIFS($F$2:F450,F450))</f>
        <v>0</v>
      </c>
      <c r="N450" s="160">
        <f>IF(T450="","",SUMIFS(实收!E:E,实收!S:S,T450))</f>
        <v>0</v>
      </c>
      <c r="O450" s="160">
        <f>IF(T450="","",I450-N450)</f>
        <v>0</v>
      </c>
      <c r="P450" s="160" t="str">
        <f>IF(D450="","",SUMIFS(#REF!,#REF!,U450))</f>
        <v/>
      </c>
      <c r="Q450" s="160" t="str">
        <f>IF(D450="","",I450-P450)</f>
        <v/>
      </c>
      <c r="R450" s="109" t="str">
        <f>IF($C450="","",_xlfn.XLOOKUP($C450,设置!$M:$M,设置!N:N,""))</f>
        <v/>
      </c>
      <c r="S450" s="109" t="str">
        <f>IF($C450="","",_xlfn.XLOOKUP($C450,设置!$M:$M,设置!O:O,""))</f>
        <v/>
      </c>
      <c r="T450" s="109" t="s">
        <v>1890</v>
      </c>
      <c r="U450" s="109" t="str">
        <f>IF(F450="","",_xlfn.TEXTJOIN("-",1,T450,F450,M450,TEXT(H450,"yyyymmdd"),J450,I450))</f>
        <v/>
      </c>
      <c r="V450" s="109" t="str">
        <f>IF(F450="","",LEFT(F450,16))</f>
        <v/>
      </c>
      <c r="W450" s="109" t="str">
        <f>IF(V450="","",_xlfn.XLOOKUP(V450,立项!W:W,立项!N:N))</f>
        <v/>
      </c>
      <c r="X450" s="109" t="str">
        <f>IF(V450="","",_xlfn.XLOOKUP(V450,立项!W:W,立项!P:P))</f>
        <v/>
      </c>
      <c r="Y450" s="109" t="str">
        <f>IF(U450="","",_xlfn.TEXTJOIN("-",1,C450,X450,V450,B450))</f>
        <v/>
      </c>
      <c r="Z450" s="136"/>
      <c r="AA450" s="111"/>
      <c r="AB450" s="111"/>
      <c r="AC450" s="111"/>
      <c r="AD450" s="112"/>
      <c r="AE450" s="112"/>
    </row>
    <row r="451" s="76" customFormat="1" customHeight="1" spans="1:31">
      <c r="A451" s="111"/>
      <c r="B451" s="111"/>
      <c r="D451" s="111"/>
      <c r="E451" s="128"/>
      <c r="F451" s="111"/>
      <c r="G451" s="111"/>
      <c r="H451" s="154"/>
      <c r="I451" s="141"/>
      <c r="J451" s="161"/>
      <c r="K451" s="111"/>
      <c r="L451" s="83"/>
      <c r="M451" s="159">
        <f>IF(T451="","",COUNTIFS($F$2:F451,F451))</f>
        <v>0</v>
      </c>
      <c r="N451" s="160">
        <f>IF(T451="","",SUMIFS(实收!E:E,实收!S:S,T451))</f>
        <v>0</v>
      </c>
      <c r="O451" s="160">
        <f>IF(T451="","",I451-N451)</f>
        <v>0</v>
      </c>
      <c r="P451" s="160" t="str">
        <f>IF(D451="","",SUMIFS(#REF!,#REF!,U451))</f>
        <v/>
      </c>
      <c r="Q451" s="160" t="str">
        <f>IF(D451="","",I451-P451)</f>
        <v/>
      </c>
      <c r="R451" s="109" t="str">
        <f>IF($C451="","",_xlfn.XLOOKUP($C451,设置!$M:$M,设置!N:N,""))</f>
        <v/>
      </c>
      <c r="S451" s="109" t="str">
        <f>IF($C451="","",_xlfn.XLOOKUP($C451,设置!$M:$M,设置!O:O,""))</f>
        <v/>
      </c>
      <c r="T451" s="109" t="s">
        <v>1891</v>
      </c>
      <c r="U451" s="109" t="str">
        <f>IF(F451="","",_xlfn.TEXTJOIN("-",1,T451,F451,M451,TEXT(H451,"yyyymmdd"),J451,I451))</f>
        <v/>
      </c>
      <c r="V451" s="109" t="str">
        <f>IF(F451="","",LEFT(F451,16))</f>
        <v/>
      </c>
      <c r="W451" s="109" t="str">
        <f>IF(V451="","",_xlfn.XLOOKUP(V451,立项!W:W,立项!N:N))</f>
        <v/>
      </c>
      <c r="X451" s="109" t="str">
        <f>IF(V451="","",_xlfn.XLOOKUP(V451,立项!W:W,立项!P:P))</f>
        <v/>
      </c>
      <c r="Y451" s="109" t="str">
        <f>IF(U451="","",_xlfn.TEXTJOIN("-",1,C451,X451,V451,B451))</f>
        <v/>
      </c>
      <c r="Z451" s="136"/>
      <c r="AA451" s="111"/>
      <c r="AB451" s="111"/>
      <c r="AC451" s="111"/>
      <c r="AD451" s="112"/>
      <c r="AE451" s="112"/>
    </row>
    <row r="452" s="76" customFormat="1" customHeight="1" spans="1:31">
      <c r="A452" s="111"/>
      <c r="B452" s="111"/>
      <c r="D452" s="111"/>
      <c r="E452" s="128"/>
      <c r="F452" s="111"/>
      <c r="G452" s="111"/>
      <c r="H452" s="154"/>
      <c r="I452" s="141"/>
      <c r="J452" s="161"/>
      <c r="K452" s="111"/>
      <c r="L452" s="83"/>
      <c r="M452" s="159">
        <f>IF(T452="","",COUNTIFS($F$2:F452,F452))</f>
        <v>0</v>
      </c>
      <c r="N452" s="160">
        <f>IF(T452="","",SUMIFS(实收!E:E,实收!S:S,T452))</f>
        <v>0</v>
      </c>
      <c r="O452" s="160">
        <f>IF(T452="","",I452-N452)</f>
        <v>0</v>
      </c>
      <c r="P452" s="160" t="str">
        <f>IF(D452="","",SUMIFS(#REF!,#REF!,U452))</f>
        <v/>
      </c>
      <c r="Q452" s="160" t="str">
        <f>IF(D452="","",I452-P452)</f>
        <v/>
      </c>
      <c r="R452" s="109" t="str">
        <f>IF($C452="","",_xlfn.XLOOKUP($C452,设置!$M:$M,设置!N:N,""))</f>
        <v/>
      </c>
      <c r="S452" s="109" t="str">
        <f>IF($C452="","",_xlfn.XLOOKUP($C452,设置!$M:$M,设置!O:O,""))</f>
        <v/>
      </c>
      <c r="T452" s="109" t="s">
        <v>1892</v>
      </c>
      <c r="U452" s="109" t="str">
        <f>IF(F452="","",_xlfn.TEXTJOIN("-",1,T452,F452,M452,TEXT(H452,"yyyymmdd"),J452,I452))</f>
        <v/>
      </c>
      <c r="V452" s="109" t="str">
        <f>IF(F452="","",LEFT(F452,16))</f>
        <v/>
      </c>
      <c r="W452" s="109" t="str">
        <f>IF(V452="","",_xlfn.XLOOKUP(V452,立项!W:W,立项!N:N))</f>
        <v/>
      </c>
      <c r="X452" s="109" t="str">
        <f>IF(V452="","",_xlfn.XLOOKUP(V452,立项!W:W,立项!P:P))</f>
        <v/>
      </c>
      <c r="Y452" s="109" t="str">
        <f>IF(U452="","",_xlfn.TEXTJOIN("-",1,C452,X452,V452,B452))</f>
        <v/>
      </c>
      <c r="Z452" s="136"/>
      <c r="AA452" s="111"/>
      <c r="AB452" s="111"/>
      <c r="AC452" s="111"/>
      <c r="AD452" s="112"/>
      <c r="AE452" s="112"/>
    </row>
    <row r="453" s="76" customFormat="1" customHeight="1" spans="1:31">
      <c r="A453" s="111"/>
      <c r="B453" s="111"/>
      <c r="D453" s="111"/>
      <c r="E453" s="128"/>
      <c r="F453" s="111"/>
      <c r="G453" s="111"/>
      <c r="H453" s="154"/>
      <c r="I453" s="141"/>
      <c r="J453" s="161"/>
      <c r="K453" s="111"/>
      <c r="L453" s="83"/>
      <c r="M453" s="159">
        <f>IF(T453="","",COUNTIFS($F$2:F453,F453))</f>
        <v>0</v>
      </c>
      <c r="N453" s="160">
        <f>IF(T453="","",SUMIFS(实收!E:E,实收!S:S,T453))</f>
        <v>0</v>
      </c>
      <c r="O453" s="160">
        <f>IF(T453="","",I453-N453)</f>
        <v>0</v>
      </c>
      <c r="P453" s="160" t="str">
        <f>IF(D453="","",SUMIFS(#REF!,#REF!,U453))</f>
        <v/>
      </c>
      <c r="Q453" s="160" t="str">
        <f>IF(D453="","",I453-P453)</f>
        <v/>
      </c>
      <c r="R453" s="109" t="str">
        <f>IF($C453="","",_xlfn.XLOOKUP($C453,设置!$M:$M,设置!N:N,""))</f>
        <v/>
      </c>
      <c r="S453" s="109" t="str">
        <f>IF($C453="","",_xlfn.XLOOKUP($C453,设置!$M:$M,设置!O:O,""))</f>
        <v/>
      </c>
      <c r="T453" s="109" t="s">
        <v>1893</v>
      </c>
      <c r="U453" s="109" t="str">
        <f>IF(F453="","",_xlfn.TEXTJOIN("-",1,T453,F453,M453,TEXT(H453,"yyyymmdd"),J453,I453))</f>
        <v/>
      </c>
      <c r="V453" s="109" t="str">
        <f>IF(F453="","",LEFT(F453,16))</f>
        <v/>
      </c>
      <c r="W453" s="109" t="str">
        <f>IF(V453="","",_xlfn.XLOOKUP(V453,立项!W:W,立项!N:N))</f>
        <v/>
      </c>
      <c r="X453" s="109" t="str">
        <f>IF(V453="","",_xlfn.XLOOKUP(V453,立项!W:W,立项!P:P))</f>
        <v/>
      </c>
      <c r="Y453" s="109" t="str">
        <f>IF(U453="","",_xlfn.TEXTJOIN("-",1,C453,X453,V453,B453))</f>
        <v/>
      </c>
      <c r="Z453" s="136"/>
      <c r="AA453" s="111"/>
      <c r="AB453" s="111"/>
      <c r="AC453" s="111"/>
      <c r="AD453" s="112"/>
      <c r="AE453" s="112"/>
    </row>
  </sheetData>
  <autoFilter xmlns:etc="http://www.wps.cn/officeDocument/2017/etCustomData" ref="A1:AD3000" etc:filterBottomFollowUsedRange="0">
    <extLst/>
  </autoFilter>
  <mergeCells count="1">
    <mergeCell ref="A1:A4"/>
  </mergeCells>
  <conditionalFormatting sqref="G106">
    <cfRule type="duplicateValues" dxfId="0" priority="12"/>
  </conditionalFormatting>
  <conditionalFormatting sqref="G140">
    <cfRule type="duplicateValues" dxfId="0" priority="13"/>
  </conditionalFormatting>
  <conditionalFormatting sqref="G145">
    <cfRule type="duplicateValues" dxfId="0" priority="9"/>
  </conditionalFormatting>
  <conditionalFormatting sqref="G149">
    <cfRule type="duplicateValues" dxfId="0" priority="14"/>
  </conditionalFormatting>
  <conditionalFormatting sqref="G204">
    <cfRule type="duplicateValues" dxfId="0" priority="11"/>
  </conditionalFormatting>
  <conditionalFormatting sqref="G206">
    <cfRule type="duplicateValues" dxfId="0" priority="10"/>
  </conditionalFormatting>
  <conditionalFormatting sqref="G319">
    <cfRule type="duplicateValues" dxfId="0" priority="8"/>
  </conditionalFormatting>
  <dataValidations count="13">
    <dataValidation type="list" showInputMessage="1" showErrorMessage="1" sqref="L231">
      <formula1>'[6]应收单位-客户'!#REF!</formula1>
    </dataValidation>
    <dataValidation type="list" allowBlank="1" showInputMessage="1" showErrorMessage="1" sqref="B326 B340">
      <formula1>姓名</formula1>
    </dataValidation>
    <dataValidation type="list" allowBlank="1" showInputMessage="1" showErrorMessage="1" sqref="C340">
      <formula1>归属主体</formula1>
    </dataValidation>
    <dataValidation type="list" showInputMessage="1" showErrorMessage="1" sqref="B2:B325 B327:B339 B341:B1000 B10001:B1048576">
      <formula1>人员姓名</formula1>
    </dataValidation>
    <dataValidation type="list" showInputMessage="1" showErrorMessage="1" sqref="C2:C339 C341:C1000">
      <formula1>INDIRECT($B2)</formula1>
    </dataValidation>
    <dataValidation type="list" allowBlank="1" showInputMessage="1" showErrorMessage="1" sqref="C10001:C1048576">
      <formula1>组织名称</formula1>
    </dataValidation>
    <dataValidation type="list" showInputMessage="1" showErrorMessage="1" sqref="D2:D1000 D10001:D1048576">
      <formula1>收入一类</formula1>
    </dataValidation>
    <dataValidation type="list" showInputMessage="1" showErrorMessage="1" sqref="E2:E313 E319:E320 E327:E1000 E10001:E1048576">
      <formula1>INDIRECT($D2)</formula1>
    </dataValidation>
    <dataValidation type="list" showInputMessage="1" showErrorMessage="1" sqref="E314:E318 E321:E326">
      <formula1>INDIRECT($C314)</formula1>
    </dataValidation>
    <dataValidation type="list" showInputMessage="1" showErrorMessage="1" sqref="F2:F1048576">
      <formula1>项目编号</formula1>
    </dataValidation>
    <dataValidation type="list" showInputMessage="1" showErrorMessage="1" sqref="J2:J1000">
      <formula1>款项类型</formula1>
    </dataValidation>
    <dataValidation type="list" showInputMessage="1" showErrorMessage="1" sqref="K2:K1000">
      <formula1>财务部</formula1>
    </dataValidation>
    <dataValidation type="list" showInputMessage="1" showErrorMessage="1" sqref="AB2:AB1000">
      <formula1>审核状态</formula1>
    </dataValidation>
  </dataValidations>
  <pageMargins left="0.7" right="0.7" top="0.75" bottom="0.75" header="0.3" footer="0.3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25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AJ13" sqref="AJ13"/>
    </sheetView>
  </sheetViews>
  <sheetFormatPr defaultColWidth="8.83333333333333" defaultRowHeight="25" customHeight="1"/>
  <cols>
    <col min="1" max="1" width="5.16666666666667" style="112" customWidth="1"/>
    <col min="2" max="2" width="49.6666666666667" style="112" customWidth="1"/>
    <col min="3" max="3" width="24.5" style="112" customWidth="1"/>
    <col min="4" max="4" width="10.8333333333333" style="112" customWidth="1"/>
    <col min="5" max="5" width="14.3333333333333" style="112" customWidth="1"/>
    <col min="6" max="6" width="30.6666666666667" style="112" customWidth="1"/>
    <col min="7" max="7" width="11.5" style="112" customWidth="1"/>
    <col min="9" max="9" width="22.1666666666667" style="112" customWidth="1"/>
    <col min="10" max="10" width="13.1666666666667" style="112" customWidth="1"/>
    <col min="12" max="12" width="8.5" style="112" customWidth="1"/>
    <col min="13" max="13" width="13.3333333333333" style="112" customWidth="1"/>
    <col min="14" max="14" width="16.3333333333333" style="112" customWidth="1"/>
    <col min="15" max="15" width="13.3333333333333" style="112" customWidth="1"/>
    <col min="16" max="16" width="14.5" style="112" customWidth="1"/>
    <col min="17" max="17" width="6.83333333333333" style="112" customWidth="1"/>
    <col min="18" max="18" width="8.16666666666667" style="112" customWidth="1"/>
    <col min="19" max="19" width="16.1666666666667" style="112" customWidth="1"/>
    <col min="21" max="21" width="17.1666666666667" style="112" customWidth="1"/>
    <col min="22" max="22" width="20.3333333333333" style="112" customWidth="1"/>
    <col min="23" max="23" width="12.8333333333333" style="112" customWidth="1"/>
    <col min="24" max="24" width="21.8333333333333" style="112" customWidth="1"/>
    <col min="25" max="28" width="8.16666666666667" style="112" customWidth="1"/>
    <col min="29" max="29" width="11.1666666666667" style="112" customWidth="1"/>
  </cols>
  <sheetData>
    <row r="1" s="121" customFormat="1" ht="19" customHeight="1" spans="1:29">
      <c r="A1" s="122" t="s">
        <v>0</v>
      </c>
      <c r="B1" s="123" t="s">
        <v>1436</v>
      </c>
      <c r="C1" s="124" t="s">
        <v>1894</v>
      </c>
      <c r="D1" s="125" t="s">
        <v>1895</v>
      </c>
      <c r="E1" s="126" t="s">
        <v>1896</v>
      </c>
      <c r="F1" s="123" t="s">
        <v>1897</v>
      </c>
      <c r="G1" s="123" t="s">
        <v>279</v>
      </c>
      <c r="H1" s="127" t="s">
        <v>1428</v>
      </c>
      <c r="I1" s="127" t="s">
        <v>1429</v>
      </c>
      <c r="J1" s="132" t="s">
        <v>1898</v>
      </c>
      <c r="K1" s="106" t="s">
        <v>292</v>
      </c>
      <c r="L1" s="106" t="s">
        <v>1423</v>
      </c>
      <c r="M1" s="133" t="s">
        <v>1899</v>
      </c>
      <c r="N1" s="133" t="s">
        <v>1900</v>
      </c>
      <c r="O1" s="133" t="s">
        <v>1901</v>
      </c>
      <c r="P1" s="133" t="s">
        <v>1902</v>
      </c>
      <c r="Q1" s="106" t="s">
        <v>1903</v>
      </c>
      <c r="R1" s="106" t="s">
        <v>1904</v>
      </c>
      <c r="S1" s="106" t="s">
        <v>1436</v>
      </c>
      <c r="T1" s="106" t="s">
        <v>1905</v>
      </c>
      <c r="U1" s="106" t="s">
        <v>227</v>
      </c>
      <c r="V1" s="106" t="s">
        <v>518</v>
      </c>
      <c r="W1" s="106" t="s">
        <v>1421</v>
      </c>
      <c r="X1" s="106" t="s">
        <v>202</v>
      </c>
      <c r="Y1" s="135" t="s">
        <v>1438</v>
      </c>
      <c r="Z1" s="127" t="s">
        <v>1439</v>
      </c>
      <c r="AA1" s="127" t="s">
        <v>1440</v>
      </c>
      <c r="AB1" s="127" t="s">
        <v>1441</v>
      </c>
      <c r="AC1" s="112"/>
    </row>
    <row r="2" s="67" customFormat="1" customHeight="1" spans="1:30">
      <c r="A2" s="122"/>
      <c r="B2" s="128"/>
      <c r="C2" s="129"/>
      <c r="D2" s="130"/>
      <c r="E2" s="131"/>
      <c r="F2" s="111"/>
      <c r="G2" s="128"/>
      <c r="H2" s="111"/>
      <c r="I2" s="111"/>
      <c r="J2" s="134" t="s">
        <v>1906</v>
      </c>
      <c r="K2" s="109" t="str">
        <f>IF($B2="","",_xlfn.XLOOKUP(S2,应收!T:T,应收!D:D))</f>
        <v/>
      </c>
      <c r="L2" s="109" t="str">
        <f>IF($B2="","",_xlfn.XLOOKUP($S2,应收!$T:$T,应收!E:E))</f>
        <v/>
      </c>
      <c r="M2" s="109" t="str">
        <f>IF($B2="","",_xlfn.XLOOKUP($S2,应收!$T:$T,应收!N:N))</f>
        <v/>
      </c>
      <c r="N2" s="109" t="str">
        <f>IF($B2="","",_xlfn.XLOOKUP($S2,应收!$T:$T,应收!O:O))</f>
        <v/>
      </c>
      <c r="O2" s="109" t="str">
        <f>IF($B2="","",_xlfn.XLOOKUP($S2,应收!$T:$T,应收!P:P))</f>
        <v/>
      </c>
      <c r="P2" s="109" t="str">
        <f>IF($B2="","",_xlfn.XLOOKUP($S2,应收!$T:$T,应收!Q:Q))</f>
        <v/>
      </c>
      <c r="Q2" s="109" t="str">
        <f>IF($B2="","",_xlfn.XLOOKUP($S2,应收!$T:$T,应收!R:R))</f>
        <v/>
      </c>
      <c r="R2" s="109" t="str">
        <f>IF($B2="","",_xlfn.XLOOKUP($S2,应收!$T:$T,应收!S:S))</f>
        <v/>
      </c>
      <c r="S2" s="109" t="str">
        <f t="shared" ref="S2:S65" si="0">IF(B2="","",LEFT(B2,7))</f>
        <v/>
      </c>
      <c r="T2" s="109" t="str">
        <f t="shared" ref="T2:T65" si="1">IF(F2="","",LEFT(F2,6))</f>
        <v/>
      </c>
      <c r="U2" s="109" t="str">
        <f>IF($B2="","",_xlfn.XLOOKUP(S2,应收!T:T,应收!V:V))</f>
        <v/>
      </c>
      <c r="V2" s="109" t="str">
        <f>IF(U2="","",_xlfn.XLOOKUP(U2,立项!W:W,立项!P:P))</f>
        <v/>
      </c>
      <c r="W2" s="109" t="str">
        <f>IF(B2="","",_xlfn.XLOOKUP($S2,应收!$T:$T,应收!B:B))</f>
        <v/>
      </c>
      <c r="X2" s="109" t="str">
        <f t="shared" ref="X2:X39" si="2">IF(S2="","",_xlfn.TEXTJOIN("-",1,Q2,R2,V2,U2,W2))</f>
        <v/>
      </c>
      <c r="Y2" s="136"/>
      <c r="Z2" s="111"/>
      <c r="AA2" s="111"/>
      <c r="AB2" s="111"/>
      <c r="AC2" s="112" t="s">
        <v>1703</v>
      </c>
      <c r="AD2" s="67" t="s">
        <v>1907</v>
      </c>
    </row>
    <row r="3" s="67" customFormat="1" customHeight="1" spans="1:30">
      <c r="A3" s="122"/>
      <c r="B3" s="128"/>
      <c r="C3" s="129"/>
      <c r="D3" s="130"/>
      <c r="E3" s="131"/>
      <c r="F3" s="111"/>
      <c r="G3" s="128"/>
      <c r="H3" s="111"/>
      <c r="I3" s="111"/>
      <c r="J3" s="134" t="s">
        <v>1908</v>
      </c>
      <c r="K3" s="109" t="str">
        <f>IF($B3="","",_xlfn.XLOOKUP(S3,应收!T:T,应收!D:D))</f>
        <v/>
      </c>
      <c r="L3" s="109" t="str">
        <f>IF($B3="","",_xlfn.XLOOKUP($S3,应收!$T:$T,应收!E:E))</f>
        <v/>
      </c>
      <c r="M3" s="109" t="str">
        <f>IF($B3="","",_xlfn.XLOOKUP($S3,应收!$T:$T,应收!N:N))</f>
        <v/>
      </c>
      <c r="N3" s="109" t="str">
        <f>IF($B3="","",_xlfn.XLOOKUP($S3,应收!$T:$T,应收!O:O))</f>
        <v/>
      </c>
      <c r="O3" s="109" t="str">
        <f>IF($B3="","",_xlfn.XLOOKUP($S3,应收!$T:$T,应收!P:P))</f>
        <v/>
      </c>
      <c r="P3" s="109" t="str">
        <f>IF($B3="","",_xlfn.XLOOKUP($S3,应收!$T:$T,应收!Q:Q))</f>
        <v/>
      </c>
      <c r="Q3" s="109" t="str">
        <f>IF($B3="","",_xlfn.XLOOKUP($S3,应收!$T:$T,应收!R:R))</f>
        <v/>
      </c>
      <c r="R3" s="109" t="str">
        <f>IF($B3="","",_xlfn.XLOOKUP($S3,应收!$T:$T,应收!S:S))</f>
        <v/>
      </c>
      <c r="S3" s="109" t="str">
        <f t="shared" si="0"/>
        <v/>
      </c>
      <c r="T3" s="109" t="str">
        <f t="shared" si="1"/>
        <v/>
      </c>
      <c r="U3" s="109" t="str">
        <f>IF($B3="","",_xlfn.XLOOKUP(S3,应收!T:T,应收!V:V))</f>
        <v/>
      </c>
      <c r="V3" s="109" t="str">
        <f>IF(U3="","",_xlfn.XLOOKUP(U3,立项!W:W,立项!P:P))</f>
        <v/>
      </c>
      <c r="W3" s="109" t="str">
        <f>IF(B3="","",_xlfn.XLOOKUP($S3,应收!$T:$T,应收!B:B))</f>
        <v/>
      </c>
      <c r="X3" s="109" t="str">
        <f t="shared" si="2"/>
        <v/>
      </c>
      <c r="Y3" s="136"/>
      <c r="Z3" s="111"/>
      <c r="AA3" s="111"/>
      <c r="AB3" s="111"/>
      <c r="AC3" s="112" t="s">
        <v>1644</v>
      </c>
      <c r="AD3" s="67" t="s">
        <v>1909</v>
      </c>
    </row>
    <row r="4" s="67" customFormat="1" customHeight="1" spans="1:30">
      <c r="A4" s="122"/>
      <c r="B4" s="128"/>
      <c r="C4" s="129"/>
      <c r="D4" s="130"/>
      <c r="E4" s="131"/>
      <c r="F4" s="111"/>
      <c r="G4" s="128"/>
      <c r="H4" s="111"/>
      <c r="I4" s="111"/>
      <c r="J4" s="134" t="s">
        <v>1910</v>
      </c>
      <c r="K4" s="109" t="str">
        <f>IF($B4="","",_xlfn.XLOOKUP(S4,应收!T:T,应收!D:D))</f>
        <v/>
      </c>
      <c r="L4" s="109" t="str">
        <f>IF($B4="","",_xlfn.XLOOKUP($S4,应收!$T:$T,应收!E:E))</f>
        <v/>
      </c>
      <c r="M4" s="109" t="str">
        <f>IF($B4="","",_xlfn.XLOOKUP($S4,应收!$T:$T,应收!N:N))</f>
        <v/>
      </c>
      <c r="N4" s="109" t="str">
        <f>IF($B4="","",_xlfn.XLOOKUP($S4,应收!$T:$T,应收!O:O))</f>
        <v/>
      </c>
      <c r="O4" s="109" t="str">
        <f>IF($B4="","",_xlfn.XLOOKUP($S4,应收!$T:$T,应收!P:P))</f>
        <v/>
      </c>
      <c r="P4" s="109" t="str">
        <f>IF($B4="","",_xlfn.XLOOKUP($S4,应收!$T:$T,应收!Q:Q))</f>
        <v/>
      </c>
      <c r="Q4" s="109" t="str">
        <f>IF($B4="","",_xlfn.XLOOKUP($S4,应收!$T:$T,应收!R:R))</f>
        <v/>
      </c>
      <c r="R4" s="109" t="str">
        <f>IF($B4="","",_xlfn.XLOOKUP($S4,应收!$T:$T,应收!S:S))</f>
        <v/>
      </c>
      <c r="S4" s="109" t="str">
        <f t="shared" si="0"/>
        <v/>
      </c>
      <c r="T4" s="109" t="str">
        <f t="shared" si="1"/>
        <v/>
      </c>
      <c r="U4" s="109" t="str">
        <f>IF($B4="","",_xlfn.XLOOKUP(S4,应收!T:T,应收!V:V))</f>
        <v/>
      </c>
      <c r="V4" s="109" t="str">
        <f>IF(U4="","",_xlfn.XLOOKUP(U4,立项!W:W,立项!P:P))</f>
        <v/>
      </c>
      <c r="W4" s="109" t="str">
        <f>IF(B4="","",_xlfn.XLOOKUP($S4,应收!$T:$T,应收!B:B))</f>
        <v/>
      </c>
      <c r="X4" s="109" t="str">
        <f t="shared" si="2"/>
        <v/>
      </c>
      <c r="Y4" s="136"/>
      <c r="Z4" s="111"/>
      <c r="AA4" s="111"/>
      <c r="AB4" s="111"/>
      <c r="AC4" s="112" t="s">
        <v>1641</v>
      </c>
      <c r="AD4" s="67" t="s">
        <v>1911</v>
      </c>
    </row>
    <row r="5" s="67" customFormat="1" customHeight="1" spans="1:30">
      <c r="A5" s="122"/>
      <c r="B5" s="128"/>
      <c r="C5" s="129"/>
      <c r="D5" s="130"/>
      <c r="E5" s="131"/>
      <c r="F5" s="111"/>
      <c r="G5" s="128"/>
      <c r="H5" s="111"/>
      <c r="I5" s="111"/>
      <c r="J5" s="134" t="s">
        <v>1912</v>
      </c>
      <c r="K5" s="109" t="str">
        <f>IF($B5="","",_xlfn.XLOOKUP(S5,应收!T:T,应收!D:D))</f>
        <v/>
      </c>
      <c r="L5" s="109" t="str">
        <f>IF($B5="","",_xlfn.XLOOKUP($S5,应收!$T:$T,应收!E:E))</f>
        <v/>
      </c>
      <c r="M5" s="109" t="str">
        <f>IF($B5="","",_xlfn.XLOOKUP($S5,应收!$T:$T,应收!N:N))</f>
        <v/>
      </c>
      <c r="N5" s="109" t="str">
        <f>IF($B5="","",_xlfn.XLOOKUP($S5,应收!$T:$T,应收!O:O))</f>
        <v/>
      </c>
      <c r="O5" s="109" t="str">
        <f>IF($B5="","",_xlfn.XLOOKUP($S5,应收!$T:$T,应收!P:P))</f>
        <v/>
      </c>
      <c r="P5" s="109" t="str">
        <f>IF($B5="","",_xlfn.XLOOKUP($S5,应收!$T:$T,应收!Q:Q))</f>
        <v/>
      </c>
      <c r="Q5" s="109" t="str">
        <f>IF($B5="","",_xlfn.XLOOKUP($S5,应收!$T:$T,应收!R:R))</f>
        <v/>
      </c>
      <c r="R5" s="109" t="str">
        <f>IF($B5="","",_xlfn.XLOOKUP($S5,应收!$T:$T,应收!S:S))</f>
        <v/>
      </c>
      <c r="S5" s="109" t="str">
        <f t="shared" si="0"/>
        <v/>
      </c>
      <c r="T5" s="109" t="str">
        <f t="shared" si="1"/>
        <v/>
      </c>
      <c r="U5" s="109" t="str">
        <f>IF($B5="","",_xlfn.XLOOKUP(S5,应收!T:T,应收!V:V))</f>
        <v/>
      </c>
      <c r="V5" s="109" t="str">
        <f>IF(U5="","",_xlfn.XLOOKUP(U5,立项!W:W,立项!P:P))</f>
        <v/>
      </c>
      <c r="W5" s="109" t="str">
        <f>IF(B5="","",_xlfn.XLOOKUP($S5,应收!$T:$T,应收!B:B))</f>
        <v/>
      </c>
      <c r="X5" s="109" t="str">
        <f t="shared" si="2"/>
        <v/>
      </c>
      <c r="Y5" s="136"/>
      <c r="Z5" s="111"/>
      <c r="AA5" s="111"/>
      <c r="AB5" s="111"/>
      <c r="AC5" s="112" t="s">
        <v>1641</v>
      </c>
      <c r="AD5" s="67" t="s">
        <v>1911</v>
      </c>
    </row>
    <row r="6" s="67" customFormat="1" customHeight="1" spans="1:30">
      <c r="A6" s="122"/>
      <c r="B6" s="128"/>
      <c r="C6" s="129"/>
      <c r="D6" s="130"/>
      <c r="E6" s="131"/>
      <c r="F6" s="111"/>
      <c r="G6" s="128"/>
      <c r="H6" s="111"/>
      <c r="I6" s="111"/>
      <c r="J6" s="134" t="s">
        <v>1913</v>
      </c>
      <c r="K6" s="109" t="str">
        <f>IF($B6="","",_xlfn.XLOOKUP(S6,应收!T:T,应收!D:D))</f>
        <v/>
      </c>
      <c r="L6" s="109" t="str">
        <f>IF($B6="","",_xlfn.XLOOKUP($S6,应收!$T:$T,应收!E:E))</f>
        <v/>
      </c>
      <c r="M6" s="109" t="str">
        <f>IF($B6="","",_xlfn.XLOOKUP($S6,应收!$T:$T,应收!N:N))</f>
        <v/>
      </c>
      <c r="N6" s="109" t="str">
        <f>IF($B6="","",_xlfn.XLOOKUP($S6,应收!$T:$T,应收!O:O))</f>
        <v/>
      </c>
      <c r="O6" s="109" t="str">
        <f>IF($B6="","",_xlfn.XLOOKUP($S6,应收!$T:$T,应收!P:P))</f>
        <v/>
      </c>
      <c r="P6" s="109" t="str">
        <f>IF($B6="","",_xlfn.XLOOKUP($S6,应收!$T:$T,应收!Q:Q))</f>
        <v/>
      </c>
      <c r="Q6" s="109" t="str">
        <f>IF($B6="","",_xlfn.XLOOKUP($S6,应收!$T:$T,应收!R:R))</f>
        <v/>
      </c>
      <c r="R6" s="109" t="str">
        <f>IF($B6="","",_xlfn.XLOOKUP($S6,应收!$T:$T,应收!S:S))</f>
        <v/>
      </c>
      <c r="S6" s="109" t="str">
        <f t="shared" si="0"/>
        <v/>
      </c>
      <c r="T6" s="109" t="str">
        <f t="shared" si="1"/>
        <v/>
      </c>
      <c r="U6" s="109" t="str">
        <f>IF($B6="","",_xlfn.XLOOKUP(S6,应收!T:T,应收!V:V))</f>
        <v/>
      </c>
      <c r="V6" s="109" t="str">
        <f>IF(U6="","",_xlfn.XLOOKUP(U6,立项!W:W,立项!P:P))</f>
        <v/>
      </c>
      <c r="W6" s="109" t="str">
        <f>IF(B6="","",_xlfn.XLOOKUP($S6,应收!$T:$T,应收!B:B))</f>
        <v/>
      </c>
      <c r="X6" s="109" t="str">
        <f t="shared" si="2"/>
        <v/>
      </c>
      <c r="Y6" s="136"/>
      <c r="Z6" s="111"/>
      <c r="AA6" s="111"/>
      <c r="AB6" s="111"/>
      <c r="AC6" s="112" t="s">
        <v>1639</v>
      </c>
      <c r="AD6" s="67" t="s">
        <v>1911</v>
      </c>
    </row>
    <row r="7" s="67" customFormat="1" customHeight="1" spans="1:30">
      <c r="A7" s="122"/>
      <c r="B7" s="128"/>
      <c r="C7" s="129"/>
      <c r="D7" s="130"/>
      <c r="E7" s="131"/>
      <c r="F7" s="111"/>
      <c r="G7" s="128"/>
      <c r="H7" s="111"/>
      <c r="I7" s="111"/>
      <c r="J7" s="134" t="s">
        <v>1914</v>
      </c>
      <c r="K7" s="109" t="str">
        <f>IF($B7="","",_xlfn.XLOOKUP(S7,应收!T:T,应收!D:D))</f>
        <v/>
      </c>
      <c r="L7" s="109" t="str">
        <f>IF($B7="","",_xlfn.XLOOKUP($S7,应收!$T:$T,应收!E:E))</f>
        <v/>
      </c>
      <c r="M7" s="109" t="str">
        <f>IF($B7="","",_xlfn.XLOOKUP($S7,应收!$T:$T,应收!N:N))</f>
        <v/>
      </c>
      <c r="N7" s="109" t="str">
        <f>IF($B7="","",_xlfn.XLOOKUP($S7,应收!$T:$T,应收!O:O))</f>
        <v/>
      </c>
      <c r="O7" s="109" t="str">
        <f>IF($B7="","",_xlfn.XLOOKUP($S7,应收!$T:$T,应收!P:P))</f>
        <v/>
      </c>
      <c r="P7" s="109" t="str">
        <f>IF($B7="","",_xlfn.XLOOKUP($S7,应收!$T:$T,应收!Q:Q))</f>
        <v/>
      </c>
      <c r="Q7" s="109" t="str">
        <f>IF($B7="","",_xlfn.XLOOKUP($S7,应收!$T:$T,应收!R:R))</f>
        <v/>
      </c>
      <c r="R7" s="109" t="str">
        <f>IF($B7="","",_xlfn.XLOOKUP($S7,应收!$T:$T,应收!S:S))</f>
        <v/>
      </c>
      <c r="S7" s="109" t="str">
        <f t="shared" si="0"/>
        <v/>
      </c>
      <c r="T7" s="109" t="str">
        <f t="shared" si="1"/>
        <v/>
      </c>
      <c r="U7" s="109" t="str">
        <f>IF($B7="","",_xlfn.XLOOKUP(S7,应收!T:T,应收!V:V))</f>
        <v/>
      </c>
      <c r="V7" s="109" t="str">
        <f>IF(U7="","",_xlfn.XLOOKUP(U7,立项!W:W,立项!P:P))</f>
        <v/>
      </c>
      <c r="W7" s="109" t="str">
        <f>IF(B7="","",_xlfn.XLOOKUP($S7,应收!$T:$T,应收!B:B))</f>
        <v/>
      </c>
      <c r="X7" s="109" t="str">
        <f t="shared" si="2"/>
        <v/>
      </c>
      <c r="Y7" s="136"/>
      <c r="Z7" s="111"/>
      <c r="AA7" s="111"/>
      <c r="AB7" s="111"/>
      <c r="AC7" s="112" t="s">
        <v>1641</v>
      </c>
      <c r="AD7" s="67" t="s">
        <v>1911</v>
      </c>
    </row>
    <row r="8" s="67" customFormat="1" customHeight="1" spans="1:30">
      <c r="A8" s="122"/>
      <c r="B8" s="128"/>
      <c r="C8" s="129"/>
      <c r="D8" s="130"/>
      <c r="E8" s="131"/>
      <c r="F8" s="111"/>
      <c r="G8" s="128"/>
      <c r="H8" s="111"/>
      <c r="I8" s="111"/>
      <c r="J8" s="134" t="s">
        <v>1915</v>
      </c>
      <c r="K8" s="109" t="str">
        <f>IF($B8="","",_xlfn.XLOOKUP(S8,应收!T:T,应收!D:D))</f>
        <v/>
      </c>
      <c r="L8" s="109" t="str">
        <f>IF($B8="","",_xlfn.XLOOKUP($S8,应收!$T:$T,应收!E:E))</f>
        <v/>
      </c>
      <c r="M8" s="109" t="str">
        <f>IF($B8="","",_xlfn.XLOOKUP($S8,应收!$T:$T,应收!N:N))</f>
        <v/>
      </c>
      <c r="N8" s="109" t="str">
        <f>IF($B8="","",_xlfn.XLOOKUP($S8,应收!$T:$T,应收!O:O))</f>
        <v/>
      </c>
      <c r="O8" s="109" t="str">
        <f>IF($B8="","",_xlfn.XLOOKUP($S8,应收!$T:$T,应收!P:P))</f>
        <v/>
      </c>
      <c r="P8" s="109" t="str">
        <f>IF($B8="","",_xlfn.XLOOKUP($S8,应收!$T:$T,应收!Q:Q))</f>
        <v/>
      </c>
      <c r="Q8" s="109" t="str">
        <f>IF($B8="","",_xlfn.XLOOKUP($S8,应收!$T:$T,应收!R:R))</f>
        <v/>
      </c>
      <c r="R8" s="109" t="str">
        <f>IF($B8="","",_xlfn.XLOOKUP($S8,应收!$T:$T,应收!S:S))</f>
        <v/>
      </c>
      <c r="S8" s="109" t="str">
        <f t="shared" si="0"/>
        <v/>
      </c>
      <c r="T8" s="109" t="str">
        <f t="shared" si="1"/>
        <v/>
      </c>
      <c r="U8" s="109" t="str">
        <f>IF($B8="","",_xlfn.XLOOKUP(S8,应收!T:T,应收!V:V))</f>
        <v/>
      </c>
      <c r="V8" s="109" t="str">
        <f>IF(U8="","",_xlfn.XLOOKUP(U8,立项!W:W,立项!P:P))</f>
        <v/>
      </c>
      <c r="W8" s="109" t="str">
        <f>IF(B8="","",_xlfn.XLOOKUP($S8,应收!$T:$T,应收!B:B))</f>
        <v/>
      </c>
      <c r="X8" s="109" t="str">
        <f t="shared" si="2"/>
        <v/>
      </c>
      <c r="Y8" s="136"/>
      <c r="Z8" s="111"/>
      <c r="AA8" s="111"/>
      <c r="AB8" s="111"/>
      <c r="AC8" s="112" t="s">
        <v>1639</v>
      </c>
      <c r="AD8" s="67" t="s">
        <v>1911</v>
      </c>
    </row>
    <row r="9" s="67" customFormat="1" customHeight="1" spans="1:30">
      <c r="A9" s="122"/>
      <c r="B9" s="128"/>
      <c r="C9" s="129"/>
      <c r="D9" s="130"/>
      <c r="E9" s="131"/>
      <c r="F9" s="111"/>
      <c r="G9" s="128"/>
      <c r="H9" s="111"/>
      <c r="I9" s="111"/>
      <c r="J9" s="134" t="s">
        <v>1916</v>
      </c>
      <c r="K9" s="109" t="str">
        <f>IF($B9="","",_xlfn.XLOOKUP(S9,应收!T:T,应收!D:D))</f>
        <v/>
      </c>
      <c r="L9" s="109" t="str">
        <f>IF($B9="","",_xlfn.XLOOKUP($S9,应收!$T:$T,应收!E:E))</f>
        <v/>
      </c>
      <c r="M9" s="109" t="str">
        <f>IF($B9="","",_xlfn.XLOOKUP($S9,应收!$T:$T,应收!N:N))</f>
        <v/>
      </c>
      <c r="N9" s="109" t="str">
        <f>IF($B9="","",_xlfn.XLOOKUP($S9,应收!$T:$T,应收!O:O))</f>
        <v/>
      </c>
      <c r="O9" s="109" t="str">
        <f>IF($B9="","",_xlfn.XLOOKUP($S9,应收!$T:$T,应收!P:P))</f>
        <v/>
      </c>
      <c r="P9" s="109" t="str">
        <f>IF($B9="","",_xlfn.XLOOKUP($S9,应收!$T:$T,应收!Q:Q))</f>
        <v/>
      </c>
      <c r="Q9" s="109" t="str">
        <f>IF($B9="","",_xlfn.XLOOKUP($S9,应收!$T:$T,应收!R:R))</f>
        <v/>
      </c>
      <c r="R9" s="109" t="str">
        <f>IF($B9="","",_xlfn.XLOOKUP($S9,应收!$T:$T,应收!S:S))</f>
        <v/>
      </c>
      <c r="S9" s="109" t="str">
        <f t="shared" si="0"/>
        <v/>
      </c>
      <c r="T9" s="109" t="str">
        <f t="shared" si="1"/>
        <v/>
      </c>
      <c r="U9" s="109" t="str">
        <f>IF($B9="","",_xlfn.XLOOKUP(S9,应收!T:T,应收!V:V))</f>
        <v/>
      </c>
      <c r="V9" s="109" t="str">
        <f>IF(U9="","",_xlfn.XLOOKUP(U9,立项!W:W,立项!P:P))</f>
        <v/>
      </c>
      <c r="W9" s="109" t="str">
        <f>IF(B9="","",_xlfn.XLOOKUP($S9,应收!$T:$T,应收!B:B))</f>
        <v/>
      </c>
      <c r="X9" s="109" t="str">
        <f t="shared" si="2"/>
        <v/>
      </c>
      <c r="Y9" s="136"/>
      <c r="Z9" s="111"/>
      <c r="AA9" s="111"/>
      <c r="AB9" s="111"/>
      <c r="AC9" s="112" t="s">
        <v>1643</v>
      </c>
      <c r="AD9" s="67" t="s">
        <v>1911</v>
      </c>
    </row>
    <row r="10" s="67" customFormat="1" customHeight="1" spans="1:30">
      <c r="A10" s="122"/>
      <c r="B10" s="128"/>
      <c r="C10" s="129"/>
      <c r="D10" s="130"/>
      <c r="E10" s="131"/>
      <c r="F10" s="111"/>
      <c r="G10" s="128"/>
      <c r="H10" s="111"/>
      <c r="I10" s="111"/>
      <c r="J10" s="134" t="s">
        <v>1917</v>
      </c>
      <c r="K10" s="109" t="str">
        <f>IF($B10="","",_xlfn.XLOOKUP(S10,应收!T:T,应收!D:D))</f>
        <v/>
      </c>
      <c r="L10" s="109" t="str">
        <f>IF($B10="","",_xlfn.XLOOKUP($S10,应收!$T:$T,应收!E:E))</f>
        <v/>
      </c>
      <c r="M10" s="109" t="str">
        <f>IF($B10="","",_xlfn.XLOOKUP($S10,应收!$T:$T,应收!N:N))</f>
        <v/>
      </c>
      <c r="N10" s="109" t="str">
        <f>IF($B10="","",_xlfn.XLOOKUP($S10,应收!$T:$T,应收!O:O))</f>
        <v/>
      </c>
      <c r="O10" s="109" t="str">
        <f>IF($B10="","",_xlfn.XLOOKUP($S10,应收!$T:$T,应收!P:P))</f>
        <v/>
      </c>
      <c r="P10" s="109" t="str">
        <f>IF($B10="","",_xlfn.XLOOKUP($S10,应收!$T:$T,应收!Q:Q))</f>
        <v/>
      </c>
      <c r="Q10" s="109" t="str">
        <f>IF($B10="","",_xlfn.XLOOKUP($S10,应收!$T:$T,应收!R:R))</f>
        <v/>
      </c>
      <c r="R10" s="109" t="str">
        <f>IF($B10="","",_xlfn.XLOOKUP($S10,应收!$T:$T,应收!S:S))</f>
        <v/>
      </c>
      <c r="S10" s="109" t="str">
        <f t="shared" si="0"/>
        <v/>
      </c>
      <c r="T10" s="109" t="str">
        <f t="shared" si="1"/>
        <v/>
      </c>
      <c r="U10" s="109" t="str">
        <f>IF($B10="","",_xlfn.XLOOKUP(S10,应收!T:T,应收!V:V))</f>
        <v/>
      </c>
      <c r="V10" s="109" t="str">
        <f>IF(U10="","",_xlfn.XLOOKUP(U10,立项!W:W,立项!P:P))</f>
        <v/>
      </c>
      <c r="W10" s="109" t="str">
        <f>IF(B10="","",_xlfn.XLOOKUP($S10,应收!$T:$T,应收!B:B))</f>
        <v/>
      </c>
      <c r="X10" s="109" t="str">
        <f t="shared" si="2"/>
        <v/>
      </c>
      <c r="Y10" s="136"/>
      <c r="Z10" s="111"/>
      <c r="AA10" s="111"/>
      <c r="AB10" s="111"/>
      <c r="AC10" s="112" t="s">
        <v>1640</v>
      </c>
      <c r="AD10" s="67" t="s">
        <v>1911</v>
      </c>
    </row>
    <row r="11" s="67" customFormat="1" customHeight="1" spans="1:30">
      <c r="A11" s="122"/>
      <c r="B11" s="128"/>
      <c r="C11" s="129"/>
      <c r="D11" s="130"/>
      <c r="E11" s="131"/>
      <c r="F11" s="111"/>
      <c r="G11" s="128"/>
      <c r="H11" s="111"/>
      <c r="I11" s="111"/>
      <c r="J11" s="134" t="s">
        <v>1918</v>
      </c>
      <c r="K11" s="109" t="str">
        <f>IF($B11="","",_xlfn.XLOOKUP(S11,应收!T:T,应收!D:D))</f>
        <v/>
      </c>
      <c r="L11" s="109" t="str">
        <f>IF($B11="","",_xlfn.XLOOKUP($S11,应收!$T:$T,应收!E:E))</f>
        <v/>
      </c>
      <c r="M11" s="109" t="str">
        <f>IF($B11="","",_xlfn.XLOOKUP($S11,应收!$T:$T,应收!N:N))</f>
        <v/>
      </c>
      <c r="N11" s="109" t="str">
        <f>IF($B11="","",_xlfn.XLOOKUP($S11,应收!$T:$T,应收!O:O))</f>
        <v/>
      </c>
      <c r="O11" s="109" t="str">
        <f>IF($B11="","",_xlfn.XLOOKUP($S11,应收!$T:$T,应收!P:P))</f>
        <v/>
      </c>
      <c r="P11" s="109" t="str">
        <f>IF($B11="","",_xlfn.XLOOKUP($S11,应收!$T:$T,应收!Q:Q))</f>
        <v/>
      </c>
      <c r="Q11" s="109" t="str">
        <f>IF($B11="","",_xlfn.XLOOKUP($S11,应收!$T:$T,应收!R:R))</f>
        <v/>
      </c>
      <c r="R11" s="109" t="str">
        <f>IF($B11="","",_xlfn.XLOOKUP($S11,应收!$T:$T,应收!S:S))</f>
        <v/>
      </c>
      <c r="S11" s="109" t="str">
        <f t="shared" si="0"/>
        <v/>
      </c>
      <c r="T11" s="109" t="str">
        <f t="shared" si="1"/>
        <v/>
      </c>
      <c r="U11" s="109" t="str">
        <f>IF($B11="","",_xlfn.XLOOKUP(S11,应收!T:T,应收!V:V))</f>
        <v/>
      </c>
      <c r="V11" s="109" t="str">
        <f>IF(U11="","",_xlfn.XLOOKUP(U11,立项!W:W,立项!P:P))</f>
        <v/>
      </c>
      <c r="W11" s="109" t="str">
        <f>IF(B11="","",_xlfn.XLOOKUP($S11,应收!$T:$T,应收!B:B))</f>
        <v/>
      </c>
      <c r="X11" s="109" t="str">
        <f t="shared" si="2"/>
        <v/>
      </c>
      <c r="Y11" s="136"/>
      <c r="Z11" s="111"/>
      <c r="AA11" s="111"/>
      <c r="AB11" s="111"/>
      <c r="AC11" s="112" t="s">
        <v>1644</v>
      </c>
      <c r="AD11" s="67" t="s">
        <v>1909</v>
      </c>
    </row>
    <row r="12" s="67" customFormat="1" customHeight="1" spans="1:30">
      <c r="A12" s="122"/>
      <c r="B12" s="128"/>
      <c r="C12" s="129"/>
      <c r="D12" s="130"/>
      <c r="E12" s="131"/>
      <c r="F12" s="111"/>
      <c r="G12" s="128"/>
      <c r="H12" s="111"/>
      <c r="I12" s="111"/>
      <c r="J12" s="134" t="s">
        <v>1919</v>
      </c>
      <c r="K12" s="109" t="str">
        <f>IF($B12="","",_xlfn.XLOOKUP(S12,应收!T:T,应收!D:D))</f>
        <v/>
      </c>
      <c r="L12" s="109" t="str">
        <f>IF($B12="","",_xlfn.XLOOKUP($S12,应收!$T:$T,应收!E:E))</f>
        <v/>
      </c>
      <c r="M12" s="109" t="str">
        <f>IF($B12="","",_xlfn.XLOOKUP($S12,应收!$T:$T,应收!N:N))</f>
        <v/>
      </c>
      <c r="N12" s="109" t="str">
        <f>IF($B12="","",_xlfn.XLOOKUP($S12,应收!$T:$T,应收!O:O))</f>
        <v/>
      </c>
      <c r="O12" s="109" t="str">
        <f>IF($B12="","",_xlfn.XLOOKUP($S12,应收!$T:$T,应收!P:P))</f>
        <v/>
      </c>
      <c r="P12" s="109" t="str">
        <f>IF($B12="","",_xlfn.XLOOKUP($S12,应收!$T:$T,应收!Q:Q))</f>
        <v/>
      </c>
      <c r="Q12" s="109" t="str">
        <f>IF($B12="","",_xlfn.XLOOKUP($S12,应收!$T:$T,应收!R:R))</f>
        <v/>
      </c>
      <c r="R12" s="109" t="str">
        <f>IF($B12="","",_xlfn.XLOOKUP($S12,应收!$T:$T,应收!S:S))</f>
        <v/>
      </c>
      <c r="S12" s="109" t="str">
        <f t="shared" si="0"/>
        <v/>
      </c>
      <c r="T12" s="109" t="str">
        <f t="shared" si="1"/>
        <v/>
      </c>
      <c r="U12" s="109" t="str">
        <f>IF($B12="","",_xlfn.XLOOKUP(S12,应收!T:T,应收!V:V))</f>
        <v/>
      </c>
      <c r="V12" s="109" t="str">
        <f>IF(U12="","",_xlfn.XLOOKUP(U12,立项!W:W,立项!P:P))</f>
        <v/>
      </c>
      <c r="W12" s="109" t="str">
        <f>IF(B12="","",_xlfn.XLOOKUP($S12,应收!$T:$T,应收!B:B))</f>
        <v/>
      </c>
      <c r="X12" s="109" t="str">
        <f t="shared" si="2"/>
        <v/>
      </c>
      <c r="Y12" s="136"/>
      <c r="Z12" s="111"/>
      <c r="AA12" s="111"/>
      <c r="AB12" s="111"/>
      <c r="AC12" s="112" t="s">
        <v>1644</v>
      </c>
      <c r="AD12" s="67" t="s">
        <v>1909</v>
      </c>
    </row>
    <row r="13" s="67" customFormat="1" customHeight="1" spans="1:30">
      <c r="A13" s="122"/>
      <c r="B13" s="128"/>
      <c r="C13" s="129"/>
      <c r="D13" s="130"/>
      <c r="E13" s="131"/>
      <c r="F13" s="111"/>
      <c r="G13" s="128"/>
      <c r="H13" s="111"/>
      <c r="I13" s="111"/>
      <c r="J13" s="134" t="s">
        <v>1920</v>
      </c>
      <c r="K13" s="109" t="str">
        <f>IF($B13="","",_xlfn.XLOOKUP(S13,应收!T:T,应收!D:D))</f>
        <v/>
      </c>
      <c r="L13" s="109" t="str">
        <f>IF($B13="","",_xlfn.XLOOKUP($S13,应收!$T:$T,应收!E:E))</f>
        <v/>
      </c>
      <c r="M13" s="109" t="str">
        <f>IF($B13="","",_xlfn.XLOOKUP($S13,应收!$T:$T,应收!N:N))</f>
        <v/>
      </c>
      <c r="N13" s="109" t="str">
        <f>IF($B13="","",_xlfn.XLOOKUP($S13,应收!$T:$T,应收!O:O))</f>
        <v/>
      </c>
      <c r="O13" s="109" t="str">
        <f>IF($B13="","",_xlfn.XLOOKUP($S13,应收!$T:$T,应收!P:P))</f>
        <v/>
      </c>
      <c r="P13" s="109" t="str">
        <f>IF($B13="","",_xlfn.XLOOKUP($S13,应收!$T:$T,应收!Q:Q))</f>
        <v/>
      </c>
      <c r="Q13" s="109" t="str">
        <f>IF($B13="","",_xlfn.XLOOKUP($S13,应收!$T:$T,应收!R:R))</f>
        <v/>
      </c>
      <c r="R13" s="109" t="str">
        <f>IF($B13="","",_xlfn.XLOOKUP($S13,应收!$T:$T,应收!S:S))</f>
        <v/>
      </c>
      <c r="S13" s="109" t="str">
        <f t="shared" si="0"/>
        <v/>
      </c>
      <c r="T13" s="109" t="str">
        <f t="shared" si="1"/>
        <v/>
      </c>
      <c r="U13" s="109" t="str">
        <f>IF($B13="","",_xlfn.XLOOKUP(S13,应收!T:T,应收!V:V))</f>
        <v/>
      </c>
      <c r="V13" s="109" t="str">
        <f>IF(U13="","",_xlfn.XLOOKUP(U13,立项!W:W,立项!P:P))</f>
        <v/>
      </c>
      <c r="W13" s="109" t="str">
        <f>IF(B13="","",_xlfn.XLOOKUP($S13,应收!$T:$T,应收!B:B))</f>
        <v/>
      </c>
      <c r="X13" s="109" t="str">
        <f t="shared" si="2"/>
        <v/>
      </c>
      <c r="Y13" s="136"/>
      <c r="Z13" s="111"/>
      <c r="AA13" s="111"/>
      <c r="AB13" s="111"/>
      <c r="AC13" s="112" t="s">
        <v>1470</v>
      </c>
      <c r="AD13" s="67" t="s">
        <v>1907</v>
      </c>
    </row>
    <row r="14" s="67" customFormat="1" customHeight="1" spans="1:30">
      <c r="A14" s="122"/>
      <c r="B14" s="128"/>
      <c r="C14" s="129"/>
      <c r="D14" s="130"/>
      <c r="E14" s="131"/>
      <c r="F14" s="111"/>
      <c r="G14" s="128"/>
      <c r="H14" s="111"/>
      <c r="I14" s="111"/>
      <c r="J14" s="134" t="s">
        <v>1921</v>
      </c>
      <c r="K14" s="109" t="str">
        <f>IF($B14="","",_xlfn.XLOOKUP(S14,应收!T:T,应收!D:D))</f>
        <v/>
      </c>
      <c r="L14" s="109" t="str">
        <f>IF($B14="","",_xlfn.XLOOKUP($S14,应收!$T:$T,应收!E:E))</f>
        <v/>
      </c>
      <c r="M14" s="109" t="str">
        <f>IF($B14="","",_xlfn.XLOOKUP($S14,应收!$T:$T,应收!N:N))</f>
        <v/>
      </c>
      <c r="N14" s="109" t="str">
        <f>IF($B14="","",_xlfn.XLOOKUP($S14,应收!$T:$T,应收!O:O))</f>
        <v/>
      </c>
      <c r="O14" s="109" t="str">
        <f>IF($B14="","",_xlfn.XLOOKUP($S14,应收!$T:$T,应收!P:P))</f>
        <v/>
      </c>
      <c r="P14" s="109" t="str">
        <f>IF($B14="","",_xlfn.XLOOKUP($S14,应收!$T:$T,应收!Q:Q))</f>
        <v/>
      </c>
      <c r="Q14" s="109" t="str">
        <f>IF($B14="","",_xlfn.XLOOKUP($S14,应收!$T:$T,应收!R:R))</f>
        <v/>
      </c>
      <c r="R14" s="109" t="str">
        <f>IF($B14="","",_xlfn.XLOOKUP($S14,应收!$T:$T,应收!S:S))</f>
        <v/>
      </c>
      <c r="S14" s="109" t="str">
        <f t="shared" si="0"/>
        <v/>
      </c>
      <c r="T14" s="109" t="str">
        <f t="shared" si="1"/>
        <v/>
      </c>
      <c r="U14" s="109" t="str">
        <f>IF($B14="","",_xlfn.XLOOKUP(S14,应收!T:T,应收!V:V))</f>
        <v/>
      </c>
      <c r="V14" s="109" t="str">
        <f>IF(U14="","",_xlfn.XLOOKUP(U14,立项!W:W,立项!P:P))</f>
        <v/>
      </c>
      <c r="W14" s="109" t="str">
        <f>IF(B14="","",_xlfn.XLOOKUP($S14,应收!$T:$T,应收!B:B))</f>
        <v/>
      </c>
      <c r="X14" s="109" t="str">
        <f t="shared" si="2"/>
        <v/>
      </c>
      <c r="Y14" s="136"/>
      <c r="Z14" s="111"/>
      <c r="AA14" s="111"/>
      <c r="AB14" s="111"/>
      <c r="AC14" s="112" t="s">
        <v>1448</v>
      </c>
      <c r="AD14" s="67" t="s">
        <v>1907</v>
      </c>
    </row>
    <row r="15" s="67" customFormat="1" customHeight="1" spans="1:30">
      <c r="A15" s="122"/>
      <c r="B15" s="128"/>
      <c r="C15" s="129"/>
      <c r="D15" s="130"/>
      <c r="E15" s="131"/>
      <c r="F15" s="111"/>
      <c r="G15" s="128"/>
      <c r="H15" s="111"/>
      <c r="I15" s="111"/>
      <c r="J15" s="134" t="s">
        <v>1922</v>
      </c>
      <c r="K15" s="109" t="str">
        <f>IF($B15="","",_xlfn.XLOOKUP(S15,应收!T:T,应收!D:D))</f>
        <v/>
      </c>
      <c r="L15" s="109" t="str">
        <f>IF($B15="","",_xlfn.XLOOKUP($S15,应收!$T:$T,应收!E:E))</f>
        <v/>
      </c>
      <c r="M15" s="109" t="str">
        <f>IF($B15="","",_xlfn.XLOOKUP($S15,应收!$T:$T,应收!N:N))</f>
        <v/>
      </c>
      <c r="N15" s="109" t="str">
        <f>IF($B15="","",_xlfn.XLOOKUP($S15,应收!$T:$T,应收!O:O))</f>
        <v/>
      </c>
      <c r="O15" s="109" t="str">
        <f>IF($B15="","",_xlfn.XLOOKUP($S15,应收!$T:$T,应收!P:P))</f>
        <v/>
      </c>
      <c r="P15" s="109" t="str">
        <f>IF($B15="","",_xlfn.XLOOKUP($S15,应收!$T:$T,应收!Q:Q))</f>
        <v/>
      </c>
      <c r="Q15" s="109" t="str">
        <f>IF($B15="","",_xlfn.XLOOKUP($S15,应收!$T:$T,应收!R:R))</f>
        <v/>
      </c>
      <c r="R15" s="109" t="str">
        <f>IF($B15="","",_xlfn.XLOOKUP($S15,应收!$T:$T,应收!S:S))</f>
        <v/>
      </c>
      <c r="S15" s="109" t="str">
        <f t="shared" si="0"/>
        <v/>
      </c>
      <c r="T15" s="109" t="str">
        <f t="shared" si="1"/>
        <v/>
      </c>
      <c r="U15" s="109" t="str">
        <f>IF($B15="","",_xlfn.XLOOKUP(S15,应收!T:T,应收!V:V))</f>
        <v/>
      </c>
      <c r="V15" s="109" t="str">
        <f>IF(U15="","",_xlfn.XLOOKUP(U15,立项!W:W,立项!P:P))</f>
        <v/>
      </c>
      <c r="W15" s="109" t="str">
        <f>IF(B15="","",_xlfn.XLOOKUP($S15,应收!$T:$T,应收!B:B))</f>
        <v/>
      </c>
      <c r="X15" s="109" t="str">
        <f t="shared" si="2"/>
        <v/>
      </c>
      <c r="Y15" s="136"/>
      <c r="Z15" s="111"/>
      <c r="AA15" s="111"/>
      <c r="AB15" s="111"/>
      <c r="AC15" s="112" t="s">
        <v>1571</v>
      </c>
      <c r="AD15" s="67" t="s">
        <v>1907</v>
      </c>
    </row>
    <row r="16" s="67" customFormat="1" customHeight="1" spans="1:30">
      <c r="A16" s="122"/>
      <c r="B16" s="128"/>
      <c r="C16" s="129"/>
      <c r="D16" s="130"/>
      <c r="E16" s="131"/>
      <c r="F16" s="111"/>
      <c r="G16" s="128"/>
      <c r="H16" s="111"/>
      <c r="I16" s="111"/>
      <c r="J16" s="134" t="s">
        <v>1923</v>
      </c>
      <c r="K16" s="109" t="str">
        <f>IF($B16="","",_xlfn.XLOOKUP(S16,应收!T:T,应收!D:D))</f>
        <v/>
      </c>
      <c r="L16" s="109" t="str">
        <f>IF($B16="","",_xlfn.XLOOKUP($S16,应收!$T:$T,应收!E:E))</f>
        <v/>
      </c>
      <c r="M16" s="109" t="str">
        <f>IF($B16="","",_xlfn.XLOOKUP($S16,应收!$T:$T,应收!N:N))</f>
        <v/>
      </c>
      <c r="N16" s="109" t="str">
        <f>IF($B16="","",_xlfn.XLOOKUP($S16,应收!$T:$T,应收!O:O))</f>
        <v/>
      </c>
      <c r="O16" s="109" t="str">
        <f>IF($B16="","",_xlfn.XLOOKUP($S16,应收!$T:$T,应收!P:P))</f>
        <v/>
      </c>
      <c r="P16" s="109" t="str">
        <f>IF($B16="","",_xlfn.XLOOKUP($S16,应收!$T:$T,应收!Q:Q))</f>
        <v/>
      </c>
      <c r="Q16" s="109" t="str">
        <f>IF($B16="","",_xlfn.XLOOKUP($S16,应收!$T:$T,应收!R:R))</f>
        <v/>
      </c>
      <c r="R16" s="109" t="str">
        <f>IF($B16="","",_xlfn.XLOOKUP($S16,应收!$T:$T,应收!S:S))</f>
        <v/>
      </c>
      <c r="S16" s="109" t="str">
        <f t="shared" si="0"/>
        <v/>
      </c>
      <c r="T16" s="109" t="str">
        <f t="shared" si="1"/>
        <v/>
      </c>
      <c r="U16" s="109" t="str">
        <f>IF($B16="","",_xlfn.XLOOKUP(S16,应收!T:T,应收!V:V))</f>
        <v/>
      </c>
      <c r="V16" s="109" t="str">
        <f>IF(U16="","",_xlfn.XLOOKUP(U16,立项!W:W,立项!P:P))</f>
        <v/>
      </c>
      <c r="W16" s="109" t="str">
        <f>IF(B16="","",_xlfn.XLOOKUP($S16,应收!$T:$T,应收!B:B))</f>
        <v/>
      </c>
      <c r="X16" s="109" t="str">
        <f t="shared" si="2"/>
        <v/>
      </c>
      <c r="Y16" s="136"/>
      <c r="Z16" s="111"/>
      <c r="AA16" s="111"/>
      <c r="AB16" s="111"/>
      <c r="AC16" s="112" t="s">
        <v>1614</v>
      </c>
      <c r="AD16" s="67" t="s">
        <v>1907</v>
      </c>
    </row>
    <row r="17" s="67" customFormat="1" customHeight="1" spans="1:30">
      <c r="A17" s="111"/>
      <c r="B17" s="128"/>
      <c r="C17" s="129"/>
      <c r="D17" s="130"/>
      <c r="E17" s="131"/>
      <c r="F17" s="111"/>
      <c r="G17" s="128"/>
      <c r="H17" s="111"/>
      <c r="I17" s="111"/>
      <c r="J17" s="134" t="s">
        <v>1924</v>
      </c>
      <c r="K17" s="109" t="str">
        <f>IF($B17="","",_xlfn.XLOOKUP(S17,应收!T:T,应收!D:D))</f>
        <v/>
      </c>
      <c r="L17" s="109" t="str">
        <f>IF($B17="","",_xlfn.XLOOKUP($S17,应收!$T:$T,应收!E:E))</f>
        <v/>
      </c>
      <c r="M17" s="109" t="str">
        <f>IF($B17="","",_xlfn.XLOOKUP($S17,应收!$T:$T,应收!N:N))</f>
        <v/>
      </c>
      <c r="N17" s="109" t="str">
        <f>IF($B17="","",_xlfn.XLOOKUP($S17,应收!$T:$T,应收!O:O))</f>
        <v/>
      </c>
      <c r="O17" s="109" t="str">
        <f>IF($B17="","",_xlfn.XLOOKUP($S17,应收!$T:$T,应收!P:P))</f>
        <v/>
      </c>
      <c r="P17" s="109" t="str">
        <f>IF($B17="","",_xlfn.XLOOKUP($S17,应收!$T:$T,应收!Q:Q))</f>
        <v/>
      </c>
      <c r="Q17" s="109" t="str">
        <f>IF($B17="","",_xlfn.XLOOKUP($S17,应收!$T:$T,应收!R:R))</f>
        <v/>
      </c>
      <c r="R17" s="109" t="str">
        <f>IF($B17="","",_xlfn.XLOOKUP($S17,应收!$T:$T,应收!S:S))</f>
        <v/>
      </c>
      <c r="S17" s="109" t="str">
        <f t="shared" si="0"/>
        <v/>
      </c>
      <c r="T17" s="109" t="str">
        <f t="shared" si="1"/>
        <v/>
      </c>
      <c r="U17" s="109" t="str">
        <f>IF($B17="","",_xlfn.XLOOKUP(S17,应收!T:T,应收!V:V))</f>
        <v/>
      </c>
      <c r="V17" s="109" t="str">
        <f>IF(U17="","",_xlfn.XLOOKUP(U17,立项!W:W,立项!P:P))</f>
        <v/>
      </c>
      <c r="W17" s="109" t="str">
        <f>IF(B17="","",_xlfn.XLOOKUP($S17,应收!$T:$T,应收!B:B))</f>
        <v/>
      </c>
      <c r="X17" s="109" t="str">
        <f t="shared" si="2"/>
        <v/>
      </c>
      <c r="Y17" s="136"/>
      <c r="Z17" s="111"/>
      <c r="AA17" s="111"/>
      <c r="AB17" s="111"/>
      <c r="AC17" s="112" t="s">
        <v>1513</v>
      </c>
      <c r="AD17" s="67" t="s">
        <v>1907</v>
      </c>
    </row>
    <row r="18" s="67" customFormat="1" customHeight="1" spans="1:30">
      <c r="A18" s="111"/>
      <c r="B18" s="128"/>
      <c r="C18" s="129"/>
      <c r="D18" s="130"/>
      <c r="E18" s="131"/>
      <c r="F18" s="111"/>
      <c r="G18" s="128"/>
      <c r="H18" s="111"/>
      <c r="I18" s="111"/>
      <c r="J18" s="134" t="s">
        <v>1925</v>
      </c>
      <c r="K18" s="109" t="str">
        <f>IF($B18="","",_xlfn.XLOOKUP(S18,应收!T:T,应收!D:D))</f>
        <v/>
      </c>
      <c r="L18" s="109" t="str">
        <f>IF($B18="","",_xlfn.XLOOKUP($S18,应收!$T:$T,应收!E:E))</f>
        <v/>
      </c>
      <c r="M18" s="109" t="str">
        <f>IF($B18="","",_xlfn.XLOOKUP($S18,应收!$T:$T,应收!N:N))</f>
        <v/>
      </c>
      <c r="N18" s="109" t="str">
        <f>IF($B18="","",_xlfn.XLOOKUP($S18,应收!$T:$T,应收!O:O))</f>
        <v/>
      </c>
      <c r="O18" s="109" t="str">
        <f>IF($B18="","",_xlfn.XLOOKUP($S18,应收!$T:$T,应收!P:P))</f>
        <v/>
      </c>
      <c r="P18" s="109" t="str">
        <f>IF($B18="","",_xlfn.XLOOKUP($S18,应收!$T:$T,应收!Q:Q))</f>
        <v/>
      </c>
      <c r="Q18" s="109" t="str">
        <f>IF($B18="","",_xlfn.XLOOKUP($S18,应收!$T:$T,应收!R:R))</f>
        <v/>
      </c>
      <c r="R18" s="109" t="str">
        <f>IF($B18="","",_xlfn.XLOOKUP($S18,应收!$T:$T,应收!S:S))</f>
        <v/>
      </c>
      <c r="S18" s="109" t="str">
        <f t="shared" si="0"/>
        <v/>
      </c>
      <c r="T18" s="109" t="str">
        <f t="shared" si="1"/>
        <v/>
      </c>
      <c r="U18" s="109" t="str">
        <f>IF($B18="","",_xlfn.XLOOKUP(S18,应收!T:T,应收!V:V))</f>
        <v/>
      </c>
      <c r="V18" s="109" t="str">
        <f>IF(U18="","",_xlfn.XLOOKUP(U18,立项!W:W,立项!P:P))</f>
        <v/>
      </c>
      <c r="W18" s="109" t="str">
        <f>IF(B18="","",_xlfn.XLOOKUP($S18,应收!$T:$T,应收!B:B))</f>
        <v/>
      </c>
      <c r="X18" s="109" t="str">
        <f t="shared" si="2"/>
        <v/>
      </c>
      <c r="Y18" s="136"/>
      <c r="Z18" s="111"/>
      <c r="AA18" s="111"/>
      <c r="AB18" s="111"/>
      <c r="AC18" s="112" t="s">
        <v>1518</v>
      </c>
      <c r="AD18" s="67" t="s">
        <v>1907</v>
      </c>
    </row>
    <row r="19" s="67" customFormat="1" customHeight="1" spans="1:30">
      <c r="A19" s="111"/>
      <c r="B19" s="128"/>
      <c r="C19" s="129"/>
      <c r="D19" s="130"/>
      <c r="E19" s="131"/>
      <c r="F19" s="111"/>
      <c r="G19" s="128"/>
      <c r="H19" s="111"/>
      <c r="I19" s="111"/>
      <c r="J19" s="134" t="s">
        <v>1926</v>
      </c>
      <c r="K19" s="109" t="str">
        <f>IF($B19="","",_xlfn.XLOOKUP(S19,应收!T:T,应收!D:D))</f>
        <v/>
      </c>
      <c r="L19" s="109" t="str">
        <f>IF($B19="","",_xlfn.XLOOKUP($S19,应收!$T:$T,应收!E:E))</f>
        <v/>
      </c>
      <c r="M19" s="109" t="str">
        <f>IF($B19="","",_xlfn.XLOOKUP($S19,应收!$T:$T,应收!N:N))</f>
        <v/>
      </c>
      <c r="N19" s="109" t="str">
        <f>IF($B19="","",_xlfn.XLOOKUP($S19,应收!$T:$T,应收!O:O))</f>
        <v/>
      </c>
      <c r="O19" s="109" t="str">
        <f>IF($B19="","",_xlfn.XLOOKUP($S19,应收!$T:$T,应收!P:P))</f>
        <v/>
      </c>
      <c r="P19" s="109" t="str">
        <f>IF($B19="","",_xlfn.XLOOKUP($S19,应收!$T:$T,应收!Q:Q))</f>
        <v/>
      </c>
      <c r="Q19" s="109" t="str">
        <f>IF($B19="","",_xlfn.XLOOKUP($S19,应收!$T:$T,应收!R:R))</f>
        <v/>
      </c>
      <c r="R19" s="109" t="str">
        <f>IF($B19="","",_xlfn.XLOOKUP($S19,应收!$T:$T,应收!S:S))</f>
        <v/>
      </c>
      <c r="S19" s="109" t="str">
        <f t="shared" si="0"/>
        <v/>
      </c>
      <c r="T19" s="109" t="str">
        <f t="shared" si="1"/>
        <v/>
      </c>
      <c r="U19" s="109" t="str">
        <f>IF($B19="","",_xlfn.XLOOKUP(S19,应收!T:T,应收!V:V))</f>
        <v/>
      </c>
      <c r="V19" s="109" t="str">
        <f>IF(U19="","",_xlfn.XLOOKUP(U19,立项!W:W,立项!P:P))</f>
        <v/>
      </c>
      <c r="W19" s="109" t="str">
        <f>IF(B19="","",_xlfn.XLOOKUP($S19,应收!$T:$T,应收!B:B))</f>
        <v/>
      </c>
      <c r="X19" s="109" t="str">
        <f t="shared" si="2"/>
        <v/>
      </c>
      <c r="Y19" s="136"/>
      <c r="Z19" s="111"/>
      <c r="AA19" s="111"/>
      <c r="AB19" s="111"/>
      <c r="AC19" s="112" t="s">
        <v>1643</v>
      </c>
      <c r="AD19" s="67" t="s">
        <v>1911</v>
      </c>
    </row>
    <row r="20" s="67" customFormat="1" customHeight="1" spans="1:30">
      <c r="A20" s="111"/>
      <c r="B20" s="128"/>
      <c r="C20" s="129"/>
      <c r="D20" s="130"/>
      <c r="E20" s="131"/>
      <c r="F20" s="111"/>
      <c r="G20" s="128"/>
      <c r="H20" s="111"/>
      <c r="I20" s="111"/>
      <c r="J20" s="134" t="s">
        <v>1927</v>
      </c>
      <c r="K20" s="109" t="str">
        <f>IF($B20="","",_xlfn.XLOOKUP(S20,应收!T:T,应收!D:D))</f>
        <v/>
      </c>
      <c r="L20" s="109" t="str">
        <f>IF($B20="","",_xlfn.XLOOKUP($S20,应收!$T:$T,应收!E:E))</f>
        <v/>
      </c>
      <c r="M20" s="109" t="str">
        <f>IF($B20="","",_xlfn.XLOOKUP($S20,应收!$T:$T,应收!N:N))</f>
        <v/>
      </c>
      <c r="N20" s="109" t="str">
        <f>IF($B20="","",_xlfn.XLOOKUP($S20,应收!$T:$T,应收!O:O))</f>
        <v/>
      </c>
      <c r="O20" s="109" t="str">
        <f>IF($B20="","",_xlfn.XLOOKUP($S20,应收!$T:$T,应收!P:P))</f>
        <v/>
      </c>
      <c r="P20" s="109" t="str">
        <f>IF($B20="","",_xlfn.XLOOKUP($S20,应收!$T:$T,应收!Q:Q))</f>
        <v/>
      </c>
      <c r="Q20" s="109" t="str">
        <f>IF($B20="","",_xlfn.XLOOKUP($S20,应收!$T:$T,应收!R:R))</f>
        <v/>
      </c>
      <c r="R20" s="109" t="str">
        <f>IF($B20="","",_xlfn.XLOOKUP($S20,应收!$T:$T,应收!S:S))</f>
        <v/>
      </c>
      <c r="S20" s="109" t="str">
        <f t="shared" si="0"/>
        <v/>
      </c>
      <c r="T20" s="109" t="str">
        <f t="shared" si="1"/>
        <v/>
      </c>
      <c r="U20" s="109" t="str">
        <f>IF($B20="","",_xlfn.XLOOKUP(S20,应收!T:T,应收!V:V))</f>
        <v/>
      </c>
      <c r="V20" s="109" t="str">
        <f>IF(U20="","",_xlfn.XLOOKUP(U20,立项!W:W,立项!P:P))</f>
        <v/>
      </c>
      <c r="W20" s="109" t="str">
        <f>IF(B20="","",_xlfn.XLOOKUP($S20,应收!$T:$T,应收!B:B))</f>
        <v/>
      </c>
      <c r="X20" s="109" t="str">
        <f t="shared" si="2"/>
        <v/>
      </c>
      <c r="Y20" s="136"/>
      <c r="Z20" s="111"/>
      <c r="AA20" s="111"/>
      <c r="AB20" s="111"/>
      <c r="AC20" s="112" t="s">
        <v>1640</v>
      </c>
      <c r="AD20" s="67" t="s">
        <v>1911</v>
      </c>
    </row>
    <row r="21" s="67" customFormat="1" customHeight="1" spans="1:30">
      <c r="A21" s="111"/>
      <c r="B21" s="128"/>
      <c r="C21" s="129"/>
      <c r="D21" s="130"/>
      <c r="E21" s="131"/>
      <c r="F21" s="111"/>
      <c r="G21" s="128"/>
      <c r="H21" s="111"/>
      <c r="I21" s="111"/>
      <c r="J21" s="134" t="s">
        <v>1928</v>
      </c>
      <c r="K21" s="109" t="str">
        <f>IF($B21="","",_xlfn.XLOOKUP(S21,应收!T:T,应收!D:D))</f>
        <v/>
      </c>
      <c r="L21" s="109" t="str">
        <f>IF($B21="","",_xlfn.XLOOKUP($S21,应收!$T:$T,应收!E:E))</f>
        <v/>
      </c>
      <c r="M21" s="109" t="str">
        <f>IF($B21="","",_xlfn.XLOOKUP($S21,应收!$T:$T,应收!N:N))</f>
        <v/>
      </c>
      <c r="N21" s="109" t="str">
        <f>IF($B21="","",_xlfn.XLOOKUP($S21,应收!$T:$T,应收!O:O))</f>
        <v/>
      </c>
      <c r="O21" s="109" t="str">
        <f>IF($B21="","",_xlfn.XLOOKUP($S21,应收!$T:$T,应收!P:P))</f>
        <v/>
      </c>
      <c r="P21" s="109" t="str">
        <f>IF($B21="","",_xlfn.XLOOKUP($S21,应收!$T:$T,应收!Q:Q))</f>
        <v/>
      </c>
      <c r="Q21" s="109" t="str">
        <f>IF($B21="","",_xlfn.XLOOKUP($S21,应收!$T:$T,应收!R:R))</f>
        <v/>
      </c>
      <c r="R21" s="109" t="str">
        <f>IF($B21="","",_xlfn.XLOOKUP($S21,应收!$T:$T,应收!S:S))</f>
        <v/>
      </c>
      <c r="S21" s="109" t="str">
        <f t="shared" si="0"/>
        <v/>
      </c>
      <c r="T21" s="109" t="str">
        <f t="shared" si="1"/>
        <v/>
      </c>
      <c r="U21" s="109" t="str">
        <f>IF($B21="","",_xlfn.XLOOKUP(S21,应收!T:T,应收!V:V))</f>
        <v/>
      </c>
      <c r="V21" s="109" t="str">
        <f>IF(U21="","",_xlfn.XLOOKUP(U21,立项!W:W,立项!P:P))</f>
        <v/>
      </c>
      <c r="W21" s="109" t="str">
        <f>IF(B21="","",_xlfn.XLOOKUP($S21,应收!$T:$T,应收!B:B))</f>
        <v/>
      </c>
      <c r="X21" s="109" t="str">
        <f t="shared" si="2"/>
        <v/>
      </c>
      <c r="Y21" s="136"/>
      <c r="Z21" s="111"/>
      <c r="AA21" s="111"/>
      <c r="AB21" s="111"/>
      <c r="AC21" s="112" t="s">
        <v>1644</v>
      </c>
      <c r="AD21" s="67" t="s">
        <v>1909</v>
      </c>
    </row>
    <row r="22" s="67" customFormat="1" customHeight="1" spans="1:30">
      <c r="A22" s="111"/>
      <c r="B22" s="128"/>
      <c r="C22" s="129"/>
      <c r="D22" s="130"/>
      <c r="E22" s="131"/>
      <c r="F22" s="111"/>
      <c r="G22" s="128"/>
      <c r="H22" s="111"/>
      <c r="I22" s="111"/>
      <c r="J22" s="134" t="s">
        <v>1929</v>
      </c>
      <c r="K22" s="109" t="str">
        <f>IF($B22="","",_xlfn.XLOOKUP(S22,应收!T:T,应收!D:D))</f>
        <v/>
      </c>
      <c r="L22" s="109" t="str">
        <f>IF($B22="","",_xlfn.XLOOKUP($S22,应收!$T:$T,应收!E:E))</f>
        <v/>
      </c>
      <c r="M22" s="109" t="str">
        <f>IF($B22="","",_xlfn.XLOOKUP($S22,应收!$T:$T,应收!N:N))</f>
        <v/>
      </c>
      <c r="N22" s="109" t="str">
        <f>IF($B22="","",_xlfn.XLOOKUP($S22,应收!$T:$T,应收!O:O))</f>
        <v/>
      </c>
      <c r="O22" s="109" t="str">
        <f>IF($B22="","",_xlfn.XLOOKUP($S22,应收!$T:$T,应收!P:P))</f>
        <v/>
      </c>
      <c r="P22" s="109" t="str">
        <f>IF($B22="","",_xlfn.XLOOKUP($S22,应收!$T:$T,应收!Q:Q))</f>
        <v/>
      </c>
      <c r="Q22" s="109" t="str">
        <f>IF($B22="","",_xlfn.XLOOKUP($S22,应收!$T:$T,应收!R:R))</f>
        <v/>
      </c>
      <c r="R22" s="109" t="str">
        <f>IF($B22="","",_xlfn.XLOOKUP($S22,应收!$T:$T,应收!S:S))</f>
        <v/>
      </c>
      <c r="S22" s="109" t="str">
        <f t="shared" si="0"/>
        <v/>
      </c>
      <c r="T22" s="109" t="str">
        <f t="shared" si="1"/>
        <v/>
      </c>
      <c r="U22" s="109" t="str">
        <f>IF($B22="","",_xlfn.XLOOKUP(S22,应收!T:T,应收!V:V))</f>
        <v/>
      </c>
      <c r="V22" s="109" t="str">
        <f>IF(U22="","",_xlfn.XLOOKUP(U22,立项!W:W,立项!P:P))</f>
        <v/>
      </c>
      <c r="W22" s="109" t="str">
        <f>IF(B22="","",_xlfn.XLOOKUP($S22,应收!$T:$T,应收!B:B))</f>
        <v/>
      </c>
      <c r="X22" s="109" t="str">
        <f t="shared" si="2"/>
        <v/>
      </c>
      <c r="Y22" s="136"/>
      <c r="Z22" s="111"/>
      <c r="AA22" s="111"/>
      <c r="AB22" s="111"/>
      <c r="AC22" s="112" t="s">
        <v>1643</v>
      </c>
      <c r="AD22" s="67" t="s">
        <v>1911</v>
      </c>
    </row>
    <row r="23" s="67" customFormat="1" customHeight="1" spans="1:30">
      <c r="A23" s="111"/>
      <c r="B23" s="128"/>
      <c r="C23" s="129"/>
      <c r="D23" s="130"/>
      <c r="E23" s="131"/>
      <c r="F23" s="111"/>
      <c r="G23" s="128"/>
      <c r="H23" s="111"/>
      <c r="I23" s="111"/>
      <c r="J23" s="134" t="s">
        <v>1930</v>
      </c>
      <c r="K23" s="109" t="str">
        <f>IF($B23="","",_xlfn.XLOOKUP(S23,应收!T:T,应收!D:D))</f>
        <v/>
      </c>
      <c r="L23" s="109" t="str">
        <f>IF($B23="","",_xlfn.XLOOKUP($S23,应收!$T:$T,应收!E:E))</f>
        <v/>
      </c>
      <c r="M23" s="109" t="str">
        <f>IF($B23="","",_xlfn.XLOOKUP($S23,应收!$T:$T,应收!N:N))</f>
        <v/>
      </c>
      <c r="N23" s="109" t="str">
        <f>IF($B23="","",_xlfn.XLOOKUP($S23,应收!$T:$T,应收!O:O))</f>
        <v/>
      </c>
      <c r="O23" s="109" t="str">
        <f>IF($B23="","",_xlfn.XLOOKUP($S23,应收!$T:$T,应收!P:P))</f>
        <v/>
      </c>
      <c r="P23" s="109" t="str">
        <f>IF($B23="","",_xlfn.XLOOKUP($S23,应收!$T:$T,应收!Q:Q))</f>
        <v/>
      </c>
      <c r="Q23" s="109" t="str">
        <f>IF($B23="","",_xlfn.XLOOKUP($S23,应收!$T:$T,应收!R:R))</f>
        <v/>
      </c>
      <c r="R23" s="109" t="str">
        <f>IF($B23="","",_xlfn.XLOOKUP($S23,应收!$T:$T,应收!S:S))</f>
        <v/>
      </c>
      <c r="S23" s="109" t="str">
        <f t="shared" si="0"/>
        <v/>
      </c>
      <c r="T23" s="109" t="str">
        <f t="shared" si="1"/>
        <v/>
      </c>
      <c r="U23" s="109" t="str">
        <f>IF($B23="","",_xlfn.XLOOKUP(S23,应收!T:T,应收!V:V))</f>
        <v/>
      </c>
      <c r="V23" s="109" t="str">
        <f>IF(U23="","",_xlfn.XLOOKUP(U23,立项!W:W,立项!P:P))</f>
        <v/>
      </c>
      <c r="W23" s="109" t="str">
        <f>IF(B23="","",_xlfn.XLOOKUP($S23,应收!$T:$T,应收!B:B))</f>
        <v/>
      </c>
      <c r="X23" s="109" t="str">
        <f t="shared" si="2"/>
        <v/>
      </c>
      <c r="Y23" s="136"/>
      <c r="Z23" s="111"/>
      <c r="AA23" s="111"/>
      <c r="AB23" s="111"/>
      <c r="AC23" s="112" t="s">
        <v>1695</v>
      </c>
      <c r="AD23" s="67" t="s">
        <v>1907</v>
      </c>
    </row>
    <row r="24" s="67" customFormat="1" customHeight="1" spans="1:30">
      <c r="A24" s="111"/>
      <c r="B24" s="128"/>
      <c r="C24" s="129"/>
      <c r="D24" s="130"/>
      <c r="E24" s="131"/>
      <c r="F24" s="111"/>
      <c r="G24" s="128"/>
      <c r="H24" s="111"/>
      <c r="I24" s="111"/>
      <c r="J24" s="134" t="s">
        <v>1931</v>
      </c>
      <c r="K24" s="109" t="str">
        <f>IF($B24="","",_xlfn.XLOOKUP(S24,应收!T:T,应收!D:D))</f>
        <v/>
      </c>
      <c r="L24" s="109" t="str">
        <f>IF($B24="","",_xlfn.XLOOKUP($S24,应收!$T:$T,应收!E:E))</f>
        <v/>
      </c>
      <c r="M24" s="109" t="str">
        <f>IF($B24="","",_xlfn.XLOOKUP($S24,应收!$T:$T,应收!N:N))</f>
        <v/>
      </c>
      <c r="N24" s="109" t="str">
        <f>IF($B24="","",_xlfn.XLOOKUP($S24,应收!$T:$T,应收!O:O))</f>
        <v/>
      </c>
      <c r="O24" s="109" t="str">
        <f>IF($B24="","",_xlfn.XLOOKUP($S24,应收!$T:$T,应收!P:P))</f>
        <v/>
      </c>
      <c r="P24" s="109" t="str">
        <f>IF($B24="","",_xlfn.XLOOKUP($S24,应收!$T:$T,应收!Q:Q))</f>
        <v/>
      </c>
      <c r="Q24" s="109" t="str">
        <f>IF($B24="","",_xlfn.XLOOKUP($S24,应收!$T:$T,应收!R:R))</f>
        <v/>
      </c>
      <c r="R24" s="109" t="str">
        <f>IF($B24="","",_xlfn.XLOOKUP($S24,应收!$T:$T,应收!S:S))</f>
        <v/>
      </c>
      <c r="S24" s="109" t="str">
        <f t="shared" si="0"/>
        <v/>
      </c>
      <c r="T24" s="109" t="str">
        <f t="shared" si="1"/>
        <v/>
      </c>
      <c r="U24" s="109" t="str">
        <f>IF($B24="","",_xlfn.XLOOKUP(S24,应收!T:T,应收!V:V))</f>
        <v/>
      </c>
      <c r="V24" s="109" t="str">
        <f>IF(U24="","",_xlfn.XLOOKUP(U24,立项!W:W,立项!P:P))</f>
        <v/>
      </c>
      <c r="W24" s="109" t="str">
        <f>IF(B24="","",_xlfn.XLOOKUP($S24,应收!$T:$T,应收!B:B))</f>
        <v/>
      </c>
      <c r="X24" s="109" t="str">
        <f t="shared" si="2"/>
        <v/>
      </c>
      <c r="Y24" s="136"/>
      <c r="Z24" s="111"/>
      <c r="AA24" s="111"/>
      <c r="AB24" s="111"/>
      <c r="AC24" s="112" t="s">
        <v>1644</v>
      </c>
      <c r="AD24" s="67" t="s">
        <v>1909</v>
      </c>
    </row>
    <row r="25" s="67" customFormat="1" customHeight="1" spans="1:30">
      <c r="A25" s="111"/>
      <c r="B25" s="128"/>
      <c r="C25" s="129"/>
      <c r="D25" s="130"/>
      <c r="E25" s="131"/>
      <c r="F25" s="111"/>
      <c r="G25" s="128"/>
      <c r="H25" s="111"/>
      <c r="I25" s="111"/>
      <c r="J25" s="134" t="s">
        <v>1932</v>
      </c>
      <c r="K25" s="109" t="str">
        <f>IF($B25="","",_xlfn.XLOOKUP(S25,应收!T:T,应收!D:D))</f>
        <v/>
      </c>
      <c r="L25" s="109" t="str">
        <f>IF($B25="","",_xlfn.XLOOKUP($S25,应收!$T:$T,应收!E:E))</f>
        <v/>
      </c>
      <c r="M25" s="109" t="str">
        <f>IF($B25="","",_xlfn.XLOOKUP($S25,应收!$T:$T,应收!N:N))</f>
        <v/>
      </c>
      <c r="N25" s="109" t="str">
        <f>IF($B25="","",_xlfn.XLOOKUP($S25,应收!$T:$T,应收!O:O))</f>
        <v/>
      </c>
      <c r="O25" s="109" t="str">
        <f>IF($B25="","",_xlfn.XLOOKUP($S25,应收!$T:$T,应收!P:P))</f>
        <v/>
      </c>
      <c r="P25" s="109" t="str">
        <f>IF($B25="","",_xlfn.XLOOKUP($S25,应收!$T:$T,应收!Q:Q))</f>
        <v/>
      </c>
      <c r="Q25" s="109" t="str">
        <f>IF($B25="","",_xlfn.XLOOKUP($S25,应收!$T:$T,应收!R:R))</f>
        <v/>
      </c>
      <c r="R25" s="109" t="str">
        <f>IF($B25="","",_xlfn.XLOOKUP($S25,应收!$T:$T,应收!S:S))</f>
        <v/>
      </c>
      <c r="S25" s="109" t="str">
        <f t="shared" si="0"/>
        <v/>
      </c>
      <c r="T25" s="109" t="str">
        <f t="shared" si="1"/>
        <v/>
      </c>
      <c r="U25" s="109" t="str">
        <f>IF($B25="","",_xlfn.XLOOKUP(S25,应收!T:T,应收!V:V))</f>
        <v/>
      </c>
      <c r="V25" s="109" t="str">
        <f>IF(U25="","",_xlfn.XLOOKUP(U25,立项!W:W,立项!P:P))</f>
        <v/>
      </c>
      <c r="W25" s="109" t="str">
        <f>IF(B25="","",_xlfn.XLOOKUP($S25,应收!$T:$T,应收!B:B))</f>
        <v/>
      </c>
      <c r="X25" s="109" t="str">
        <f t="shared" si="2"/>
        <v/>
      </c>
      <c r="Y25" s="136"/>
      <c r="Z25" s="111"/>
      <c r="AA25" s="111"/>
      <c r="AB25" s="111"/>
      <c r="AC25" s="112" t="s">
        <v>1747</v>
      </c>
      <c r="AD25" s="67" t="s">
        <v>1909</v>
      </c>
    </row>
    <row r="26" s="67" customFormat="1" customHeight="1" spans="1:30">
      <c r="A26" s="111"/>
      <c r="B26" s="128"/>
      <c r="C26" s="129"/>
      <c r="D26" s="130"/>
      <c r="E26" s="131"/>
      <c r="F26" s="111"/>
      <c r="G26" s="128"/>
      <c r="H26" s="111"/>
      <c r="I26" s="111"/>
      <c r="J26" s="134" t="s">
        <v>1933</v>
      </c>
      <c r="K26" s="109" t="str">
        <f>IF($B26="","",_xlfn.XLOOKUP(S26,应收!T:T,应收!D:D))</f>
        <v/>
      </c>
      <c r="L26" s="109" t="str">
        <f>IF($B26="","",_xlfn.XLOOKUP($S26,应收!$T:$T,应收!E:E))</f>
        <v/>
      </c>
      <c r="M26" s="109" t="str">
        <f>IF($B26="","",_xlfn.XLOOKUP($S26,应收!$T:$T,应收!N:N))</f>
        <v/>
      </c>
      <c r="N26" s="109" t="str">
        <f>IF($B26="","",_xlfn.XLOOKUP($S26,应收!$T:$T,应收!O:O))</f>
        <v/>
      </c>
      <c r="O26" s="109" t="str">
        <f>IF($B26="","",_xlfn.XLOOKUP($S26,应收!$T:$T,应收!P:P))</f>
        <v/>
      </c>
      <c r="P26" s="109" t="str">
        <f>IF($B26="","",_xlfn.XLOOKUP($S26,应收!$T:$T,应收!Q:Q))</f>
        <v/>
      </c>
      <c r="Q26" s="109" t="str">
        <f>IF($B26="","",_xlfn.XLOOKUP($S26,应收!$T:$T,应收!R:R))</f>
        <v/>
      </c>
      <c r="R26" s="109" t="str">
        <f>IF($B26="","",_xlfn.XLOOKUP($S26,应收!$T:$T,应收!S:S))</f>
        <v/>
      </c>
      <c r="S26" s="109" t="str">
        <f t="shared" si="0"/>
        <v/>
      </c>
      <c r="T26" s="109" t="str">
        <f t="shared" si="1"/>
        <v/>
      </c>
      <c r="U26" s="109" t="str">
        <f>IF($B26="","",_xlfn.XLOOKUP(S26,应收!T:T,应收!V:V))</f>
        <v/>
      </c>
      <c r="V26" s="109" t="str">
        <f>IF(U26="","",_xlfn.XLOOKUP(U26,立项!W:W,立项!P:P))</f>
        <v/>
      </c>
      <c r="W26" s="109" t="str">
        <f>IF(B26="","",_xlfn.XLOOKUP($S26,应收!$T:$T,应收!B:B))</f>
        <v/>
      </c>
      <c r="X26" s="109" t="str">
        <f t="shared" si="2"/>
        <v/>
      </c>
      <c r="Y26" s="136"/>
      <c r="Z26" s="111"/>
      <c r="AA26" s="111"/>
      <c r="AB26" s="111"/>
      <c r="AC26" s="112" t="s">
        <v>1641</v>
      </c>
      <c r="AD26" s="67" t="s">
        <v>1911</v>
      </c>
    </row>
    <row r="27" s="67" customFormat="1" customHeight="1" spans="1:30">
      <c r="A27" s="111"/>
      <c r="B27" s="128"/>
      <c r="C27" s="129"/>
      <c r="D27" s="130"/>
      <c r="E27" s="131"/>
      <c r="F27" s="111"/>
      <c r="G27" s="128"/>
      <c r="H27" s="111"/>
      <c r="I27" s="111"/>
      <c r="J27" s="134" t="s">
        <v>1934</v>
      </c>
      <c r="K27" s="109" t="str">
        <f>IF($B27="","",_xlfn.XLOOKUP(S27,应收!T:T,应收!D:D))</f>
        <v/>
      </c>
      <c r="L27" s="109" t="str">
        <f>IF($B27="","",_xlfn.XLOOKUP($S27,应收!$T:$T,应收!E:E))</f>
        <v/>
      </c>
      <c r="M27" s="109" t="str">
        <f>IF($B27="","",_xlfn.XLOOKUP($S27,应收!$T:$T,应收!N:N))</f>
        <v/>
      </c>
      <c r="N27" s="109" t="str">
        <f>IF($B27="","",_xlfn.XLOOKUP($S27,应收!$T:$T,应收!O:O))</f>
        <v/>
      </c>
      <c r="O27" s="109" t="str">
        <f>IF($B27="","",_xlfn.XLOOKUP($S27,应收!$T:$T,应收!P:P))</f>
        <v/>
      </c>
      <c r="P27" s="109" t="str">
        <f>IF($B27="","",_xlfn.XLOOKUP($S27,应收!$T:$T,应收!Q:Q))</f>
        <v/>
      </c>
      <c r="Q27" s="109" t="str">
        <f>IF($B27="","",_xlfn.XLOOKUP($S27,应收!$T:$T,应收!R:R))</f>
        <v/>
      </c>
      <c r="R27" s="109" t="str">
        <f>IF($B27="","",_xlfn.XLOOKUP($S27,应收!$T:$T,应收!S:S))</f>
        <v/>
      </c>
      <c r="S27" s="109" t="str">
        <f t="shared" si="0"/>
        <v/>
      </c>
      <c r="T27" s="109" t="str">
        <f t="shared" si="1"/>
        <v/>
      </c>
      <c r="U27" s="109" t="str">
        <f>IF($B27="","",_xlfn.XLOOKUP(S27,应收!T:T,应收!V:V))</f>
        <v/>
      </c>
      <c r="V27" s="109" t="str">
        <f>IF(U27="","",_xlfn.XLOOKUP(U27,立项!W:W,立项!P:P))</f>
        <v/>
      </c>
      <c r="W27" s="109" t="str">
        <f>IF(B27="","",_xlfn.XLOOKUP($S27,应收!$T:$T,应收!B:B))</f>
        <v/>
      </c>
      <c r="X27" s="109" t="str">
        <f t="shared" si="2"/>
        <v/>
      </c>
      <c r="Y27" s="136"/>
      <c r="Z27" s="111"/>
      <c r="AA27" s="111"/>
      <c r="AB27" s="111"/>
      <c r="AC27" s="112" t="s">
        <v>1644</v>
      </c>
      <c r="AD27" s="67" t="s">
        <v>1909</v>
      </c>
    </row>
    <row r="28" s="67" customFormat="1" customHeight="1" spans="1:30">
      <c r="A28" s="111"/>
      <c r="B28" s="128"/>
      <c r="C28" s="129"/>
      <c r="D28" s="130"/>
      <c r="E28" s="131"/>
      <c r="F28" s="111"/>
      <c r="G28" s="128"/>
      <c r="H28" s="111"/>
      <c r="I28" s="111"/>
      <c r="J28" s="134" t="s">
        <v>1935</v>
      </c>
      <c r="K28" s="109" t="str">
        <f>IF($B28="","",_xlfn.XLOOKUP(S28,应收!T:T,应收!D:D))</f>
        <v/>
      </c>
      <c r="L28" s="109" t="str">
        <f>IF($B28="","",_xlfn.XLOOKUP($S28,应收!$T:$T,应收!E:E))</f>
        <v/>
      </c>
      <c r="M28" s="109" t="str">
        <f>IF($B28="","",_xlfn.XLOOKUP($S28,应收!$T:$T,应收!N:N))</f>
        <v/>
      </c>
      <c r="N28" s="109" t="str">
        <f>IF($B28="","",_xlfn.XLOOKUP($S28,应收!$T:$T,应收!O:O))</f>
        <v/>
      </c>
      <c r="O28" s="109" t="str">
        <f>IF($B28="","",_xlfn.XLOOKUP($S28,应收!$T:$T,应收!P:P))</f>
        <v/>
      </c>
      <c r="P28" s="109" t="str">
        <f>IF($B28="","",_xlfn.XLOOKUP($S28,应收!$T:$T,应收!Q:Q))</f>
        <v/>
      </c>
      <c r="Q28" s="109" t="str">
        <f>IF($B28="","",_xlfn.XLOOKUP($S28,应收!$T:$T,应收!R:R))</f>
        <v/>
      </c>
      <c r="R28" s="109" t="str">
        <f>IF($B28="","",_xlfn.XLOOKUP($S28,应收!$T:$T,应收!S:S))</f>
        <v/>
      </c>
      <c r="S28" s="109" t="str">
        <f t="shared" si="0"/>
        <v/>
      </c>
      <c r="T28" s="109" t="str">
        <f t="shared" si="1"/>
        <v/>
      </c>
      <c r="U28" s="109" t="str">
        <f>IF($B28="","",_xlfn.XLOOKUP(S28,应收!T:T,应收!V:V))</f>
        <v/>
      </c>
      <c r="V28" s="109" t="str">
        <f>IF(U28="","",_xlfn.XLOOKUP(U28,立项!W:W,立项!P:P))</f>
        <v/>
      </c>
      <c r="W28" s="109" t="str">
        <f>IF(B28="","",_xlfn.XLOOKUP($S28,应收!$T:$T,应收!B:B))</f>
        <v/>
      </c>
      <c r="X28" s="109" t="str">
        <f t="shared" si="2"/>
        <v/>
      </c>
      <c r="Y28" s="136"/>
      <c r="Z28" s="111"/>
      <c r="AA28" s="111"/>
      <c r="AB28" s="111"/>
      <c r="AC28" s="112" t="s">
        <v>1644</v>
      </c>
      <c r="AD28" s="67" t="s">
        <v>1909</v>
      </c>
    </row>
    <row r="29" s="67" customFormat="1" customHeight="1" spans="1:30">
      <c r="A29" s="111"/>
      <c r="B29" s="128"/>
      <c r="C29" s="129"/>
      <c r="D29" s="130"/>
      <c r="E29" s="131"/>
      <c r="F29" s="111"/>
      <c r="G29" s="128"/>
      <c r="H29" s="111"/>
      <c r="I29" s="111"/>
      <c r="J29" s="134" t="s">
        <v>1936</v>
      </c>
      <c r="K29" s="109" t="str">
        <f>IF($B29="","",_xlfn.XLOOKUP(S29,应收!T:T,应收!D:D))</f>
        <v/>
      </c>
      <c r="L29" s="109" t="str">
        <f>IF($B29="","",_xlfn.XLOOKUP($S29,应收!$T:$T,应收!E:E))</f>
        <v/>
      </c>
      <c r="M29" s="109" t="str">
        <f>IF($B29="","",_xlfn.XLOOKUP($S29,应收!$T:$T,应收!N:N))</f>
        <v/>
      </c>
      <c r="N29" s="109" t="str">
        <f>IF($B29="","",_xlfn.XLOOKUP($S29,应收!$T:$T,应收!O:O))</f>
        <v/>
      </c>
      <c r="O29" s="109" t="str">
        <f>IF($B29="","",_xlfn.XLOOKUP($S29,应收!$T:$T,应收!P:P))</f>
        <v/>
      </c>
      <c r="P29" s="109" t="str">
        <f>IF($B29="","",_xlfn.XLOOKUP($S29,应收!$T:$T,应收!Q:Q))</f>
        <v/>
      </c>
      <c r="Q29" s="109" t="str">
        <f>IF($B29="","",_xlfn.XLOOKUP($S29,应收!$T:$T,应收!R:R))</f>
        <v/>
      </c>
      <c r="R29" s="109" t="str">
        <f>IF($B29="","",_xlfn.XLOOKUP($S29,应收!$T:$T,应收!S:S))</f>
        <v/>
      </c>
      <c r="S29" s="109" t="str">
        <f t="shared" si="0"/>
        <v/>
      </c>
      <c r="T29" s="109" t="str">
        <f t="shared" si="1"/>
        <v/>
      </c>
      <c r="U29" s="109" t="str">
        <f>IF($B29="","",_xlfn.XLOOKUP(S29,应收!T:T,应收!V:V))</f>
        <v/>
      </c>
      <c r="V29" s="109" t="str">
        <f>IF(U29="","",_xlfn.XLOOKUP(U29,立项!W:W,立项!P:P))</f>
        <v/>
      </c>
      <c r="W29" s="109" t="str">
        <f>IF(B29="","",_xlfn.XLOOKUP($S29,应收!$T:$T,应收!B:B))</f>
        <v/>
      </c>
      <c r="X29" s="109" t="str">
        <f t="shared" si="2"/>
        <v/>
      </c>
      <c r="Y29" s="136"/>
      <c r="Z29" s="111"/>
      <c r="AA29" s="111"/>
      <c r="AB29" s="111"/>
      <c r="AC29" s="112" t="s">
        <v>1722</v>
      </c>
      <c r="AD29" s="67" t="s">
        <v>1909</v>
      </c>
    </row>
    <row r="30" s="67" customFormat="1" customHeight="1" spans="1:30">
      <c r="A30" s="111"/>
      <c r="B30" s="128"/>
      <c r="C30" s="129"/>
      <c r="D30" s="130"/>
      <c r="E30" s="131"/>
      <c r="F30" s="111"/>
      <c r="G30" s="128"/>
      <c r="H30" s="111"/>
      <c r="I30" s="111"/>
      <c r="J30" s="134" t="s">
        <v>1937</v>
      </c>
      <c r="K30" s="109" t="str">
        <f>IF($B30="","",_xlfn.XLOOKUP(S30,应收!T:T,应收!D:D))</f>
        <v/>
      </c>
      <c r="L30" s="109" t="str">
        <f>IF($B30="","",_xlfn.XLOOKUP($S30,应收!$T:$T,应收!E:E))</f>
        <v/>
      </c>
      <c r="M30" s="109" t="str">
        <f>IF($B30="","",_xlfn.XLOOKUP($S30,应收!$T:$T,应收!N:N))</f>
        <v/>
      </c>
      <c r="N30" s="109" t="str">
        <f>IF($B30="","",_xlfn.XLOOKUP($S30,应收!$T:$T,应收!O:O))</f>
        <v/>
      </c>
      <c r="O30" s="109" t="str">
        <f>IF($B30="","",_xlfn.XLOOKUP($S30,应收!$T:$T,应收!P:P))</f>
        <v/>
      </c>
      <c r="P30" s="109" t="str">
        <f>IF($B30="","",_xlfn.XLOOKUP($S30,应收!$T:$T,应收!Q:Q))</f>
        <v/>
      </c>
      <c r="Q30" s="109" t="str">
        <f>IF($B30="","",_xlfn.XLOOKUP($S30,应收!$T:$T,应收!R:R))</f>
        <v/>
      </c>
      <c r="R30" s="109" t="str">
        <f>IF($B30="","",_xlfn.XLOOKUP($S30,应收!$T:$T,应收!S:S))</f>
        <v/>
      </c>
      <c r="S30" s="109" t="str">
        <f t="shared" si="0"/>
        <v/>
      </c>
      <c r="T30" s="109" t="str">
        <f t="shared" si="1"/>
        <v/>
      </c>
      <c r="U30" s="109" t="str">
        <f>IF($B30="","",_xlfn.XLOOKUP(S30,应收!T:T,应收!V:V))</f>
        <v/>
      </c>
      <c r="V30" s="109" t="str">
        <f>IF(U30="","",_xlfn.XLOOKUP(U30,立项!W:W,立项!P:P))</f>
        <v/>
      </c>
      <c r="W30" s="109" t="str">
        <f>IF(B30="","",_xlfn.XLOOKUP($S30,应收!$T:$T,应收!B:B))</f>
        <v/>
      </c>
      <c r="X30" s="109" t="str">
        <f t="shared" si="2"/>
        <v/>
      </c>
      <c r="Y30" s="136"/>
      <c r="Z30" s="111"/>
      <c r="AA30" s="111"/>
      <c r="AB30" s="111"/>
      <c r="AC30" s="112" t="s">
        <v>1643</v>
      </c>
      <c r="AD30" s="67" t="s">
        <v>1911</v>
      </c>
    </row>
    <row r="31" s="67" customFormat="1" customHeight="1" spans="1:30">
      <c r="A31" s="111"/>
      <c r="B31" s="128"/>
      <c r="C31" s="129"/>
      <c r="D31" s="130"/>
      <c r="E31" s="131"/>
      <c r="F31" s="111"/>
      <c r="G31" s="128"/>
      <c r="H31" s="111"/>
      <c r="I31" s="111"/>
      <c r="J31" s="134" t="s">
        <v>1938</v>
      </c>
      <c r="K31" s="109" t="str">
        <f>IF($B31="","",_xlfn.XLOOKUP(S31,应收!T:T,应收!D:D))</f>
        <v/>
      </c>
      <c r="L31" s="109" t="str">
        <f>IF($B31="","",_xlfn.XLOOKUP($S31,应收!$T:$T,应收!E:E))</f>
        <v/>
      </c>
      <c r="M31" s="109" t="str">
        <f>IF($B31="","",_xlfn.XLOOKUP($S31,应收!$T:$T,应收!N:N))</f>
        <v/>
      </c>
      <c r="N31" s="109" t="str">
        <f>IF($B31="","",_xlfn.XLOOKUP($S31,应收!$T:$T,应收!O:O))</f>
        <v/>
      </c>
      <c r="O31" s="109" t="str">
        <f>IF($B31="","",_xlfn.XLOOKUP($S31,应收!$T:$T,应收!P:P))</f>
        <v/>
      </c>
      <c r="P31" s="109" t="str">
        <f>IF($B31="","",_xlfn.XLOOKUP($S31,应收!$T:$T,应收!Q:Q))</f>
        <v/>
      </c>
      <c r="Q31" s="109" t="str">
        <f>IF($B31="","",_xlfn.XLOOKUP($S31,应收!$T:$T,应收!R:R))</f>
        <v/>
      </c>
      <c r="R31" s="109" t="str">
        <f>IF($B31="","",_xlfn.XLOOKUP($S31,应收!$T:$T,应收!S:S))</f>
        <v/>
      </c>
      <c r="S31" s="109" t="str">
        <f t="shared" si="0"/>
        <v/>
      </c>
      <c r="T31" s="109" t="str">
        <f t="shared" si="1"/>
        <v/>
      </c>
      <c r="U31" s="109" t="str">
        <f>IF($B31="","",_xlfn.XLOOKUP(S31,应收!T:T,应收!V:V))</f>
        <v/>
      </c>
      <c r="V31" s="109" t="str">
        <f>IF(U31="","",_xlfn.XLOOKUP(U31,立项!W:W,立项!P:P))</f>
        <v/>
      </c>
      <c r="W31" s="109" t="str">
        <f>IF(B31="","",_xlfn.XLOOKUP($S31,应收!$T:$T,应收!B:B))</f>
        <v/>
      </c>
      <c r="X31" s="109" t="str">
        <f t="shared" si="2"/>
        <v/>
      </c>
      <c r="Y31" s="136"/>
      <c r="Z31" s="111"/>
      <c r="AA31" s="111"/>
      <c r="AB31" s="111"/>
      <c r="AC31" s="112" t="s">
        <v>1644</v>
      </c>
      <c r="AD31" s="67" t="s">
        <v>1909</v>
      </c>
    </row>
    <row r="32" s="67" customFormat="1" customHeight="1" spans="1:30">
      <c r="A32" s="111"/>
      <c r="B32" s="128"/>
      <c r="C32" s="129"/>
      <c r="D32" s="130"/>
      <c r="E32" s="131"/>
      <c r="F32" s="111"/>
      <c r="G32" s="128"/>
      <c r="H32" s="111"/>
      <c r="I32" s="111"/>
      <c r="J32" s="134" t="s">
        <v>1939</v>
      </c>
      <c r="K32" s="109" t="str">
        <f>IF($B32="","",_xlfn.XLOOKUP(S32,应收!T:T,应收!D:D))</f>
        <v/>
      </c>
      <c r="L32" s="109" t="str">
        <f>IF($B32="","",_xlfn.XLOOKUP($S32,应收!$T:$T,应收!E:E))</f>
        <v/>
      </c>
      <c r="M32" s="109" t="str">
        <f>IF($B32="","",_xlfn.XLOOKUP($S32,应收!$T:$T,应收!N:N))</f>
        <v/>
      </c>
      <c r="N32" s="109" t="str">
        <f>IF($B32="","",_xlfn.XLOOKUP($S32,应收!$T:$T,应收!O:O))</f>
        <v/>
      </c>
      <c r="O32" s="109" t="str">
        <f>IF($B32="","",_xlfn.XLOOKUP($S32,应收!$T:$T,应收!P:P))</f>
        <v/>
      </c>
      <c r="P32" s="109" t="str">
        <f>IF($B32="","",_xlfn.XLOOKUP($S32,应收!$T:$T,应收!Q:Q))</f>
        <v/>
      </c>
      <c r="Q32" s="109" t="str">
        <f>IF($B32="","",_xlfn.XLOOKUP($S32,应收!$T:$T,应收!R:R))</f>
        <v/>
      </c>
      <c r="R32" s="109" t="str">
        <f>IF($B32="","",_xlfn.XLOOKUP($S32,应收!$T:$T,应收!S:S))</f>
        <v/>
      </c>
      <c r="S32" s="109" t="str">
        <f t="shared" si="0"/>
        <v/>
      </c>
      <c r="T32" s="109" t="str">
        <f t="shared" si="1"/>
        <v/>
      </c>
      <c r="U32" s="109" t="str">
        <f>IF($B32="","",_xlfn.XLOOKUP(S32,应收!T:T,应收!V:V))</f>
        <v/>
      </c>
      <c r="V32" s="109" t="str">
        <f>IF(U32="","",_xlfn.XLOOKUP(U32,立项!W:W,立项!P:P))</f>
        <v/>
      </c>
      <c r="W32" s="109" t="str">
        <f>IF(B32="","",_xlfn.XLOOKUP($S32,应收!$T:$T,应收!B:B))</f>
        <v/>
      </c>
      <c r="X32" s="109" t="str">
        <f t="shared" si="2"/>
        <v/>
      </c>
      <c r="Y32" s="136"/>
      <c r="Z32" s="111"/>
      <c r="AA32" s="111"/>
      <c r="AB32" s="111"/>
      <c r="AC32" s="112" t="s">
        <v>1577</v>
      </c>
      <c r="AD32" s="67" t="s">
        <v>1909</v>
      </c>
    </row>
    <row r="33" s="67" customFormat="1" customHeight="1" spans="1:30">
      <c r="A33" s="111"/>
      <c r="B33" s="128"/>
      <c r="C33" s="129"/>
      <c r="D33" s="130"/>
      <c r="E33" s="131"/>
      <c r="F33" s="111"/>
      <c r="G33" s="128"/>
      <c r="H33" s="111"/>
      <c r="I33" s="111"/>
      <c r="J33" s="134" t="s">
        <v>1940</v>
      </c>
      <c r="K33" s="109" t="str">
        <f>IF($B33="","",_xlfn.XLOOKUP(S33,应收!T:T,应收!D:D))</f>
        <v/>
      </c>
      <c r="L33" s="109" t="str">
        <f>IF($B33="","",_xlfn.XLOOKUP($S33,应收!$T:$T,应收!E:E))</f>
        <v/>
      </c>
      <c r="M33" s="109" t="str">
        <f>IF($B33="","",_xlfn.XLOOKUP($S33,应收!$T:$T,应收!N:N))</f>
        <v/>
      </c>
      <c r="N33" s="109" t="str">
        <f>IF($B33="","",_xlfn.XLOOKUP($S33,应收!$T:$T,应收!O:O))</f>
        <v/>
      </c>
      <c r="O33" s="109" t="str">
        <f>IF($B33="","",_xlfn.XLOOKUP($S33,应收!$T:$T,应收!P:P))</f>
        <v/>
      </c>
      <c r="P33" s="109" t="str">
        <f>IF($B33="","",_xlfn.XLOOKUP($S33,应收!$T:$T,应收!Q:Q))</f>
        <v/>
      </c>
      <c r="Q33" s="109" t="str">
        <f>IF($B33="","",_xlfn.XLOOKUP($S33,应收!$T:$T,应收!R:R))</f>
        <v/>
      </c>
      <c r="R33" s="109" t="str">
        <f>IF($B33="","",_xlfn.XLOOKUP($S33,应收!$T:$T,应收!S:S))</f>
        <v/>
      </c>
      <c r="S33" s="109" t="str">
        <f t="shared" si="0"/>
        <v/>
      </c>
      <c r="T33" s="109" t="str">
        <f t="shared" si="1"/>
        <v/>
      </c>
      <c r="U33" s="109" t="str">
        <f>IF($B33="","",_xlfn.XLOOKUP(S33,应收!T:T,应收!V:V))</f>
        <v/>
      </c>
      <c r="V33" s="109" t="str">
        <f>IF(U33="","",_xlfn.XLOOKUP(U33,立项!W:W,立项!P:P))</f>
        <v/>
      </c>
      <c r="W33" s="109" t="str">
        <f>IF(B33="","",_xlfn.XLOOKUP($S33,应收!$T:$T,应收!B:B))</f>
        <v/>
      </c>
      <c r="X33" s="109" t="str">
        <f t="shared" si="2"/>
        <v/>
      </c>
      <c r="Y33" s="136"/>
      <c r="Z33" s="111"/>
      <c r="AA33" s="111"/>
      <c r="AB33" s="111"/>
      <c r="AC33" s="112" t="s">
        <v>1578</v>
      </c>
      <c r="AD33" s="67" t="s">
        <v>1909</v>
      </c>
    </row>
    <row r="34" s="67" customFormat="1" customHeight="1" spans="1:30">
      <c r="A34" s="111"/>
      <c r="B34" s="128"/>
      <c r="C34" s="129"/>
      <c r="D34" s="130"/>
      <c r="E34" s="131"/>
      <c r="F34" s="111"/>
      <c r="G34" s="128"/>
      <c r="H34" s="111"/>
      <c r="I34" s="111"/>
      <c r="J34" s="134" t="s">
        <v>1941</v>
      </c>
      <c r="K34" s="109" t="str">
        <f>IF($B34="","",_xlfn.XLOOKUP(S34,应收!T:T,应收!D:D))</f>
        <v/>
      </c>
      <c r="L34" s="109" t="str">
        <f>IF($B34="","",_xlfn.XLOOKUP($S34,应收!$T:$T,应收!E:E))</f>
        <v/>
      </c>
      <c r="M34" s="109" t="str">
        <f>IF($B34="","",_xlfn.XLOOKUP($S34,应收!$T:$T,应收!N:N))</f>
        <v/>
      </c>
      <c r="N34" s="109" t="str">
        <f>IF($B34="","",_xlfn.XLOOKUP($S34,应收!$T:$T,应收!O:O))</f>
        <v/>
      </c>
      <c r="O34" s="109" t="str">
        <f>IF($B34="","",_xlfn.XLOOKUP($S34,应收!$T:$T,应收!P:P))</f>
        <v/>
      </c>
      <c r="P34" s="109" t="str">
        <f>IF($B34="","",_xlfn.XLOOKUP($S34,应收!$T:$T,应收!Q:Q))</f>
        <v/>
      </c>
      <c r="Q34" s="109" t="str">
        <f>IF($B34="","",_xlfn.XLOOKUP($S34,应收!$T:$T,应收!R:R))</f>
        <v/>
      </c>
      <c r="R34" s="109" t="str">
        <f>IF($B34="","",_xlfn.XLOOKUP($S34,应收!$T:$T,应收!S:S))</f>
        <v/>
      </c>
      <c r="S34" s="109" t="str">
        <f t="shared" si="0"/>
        <v/>
      </c>
      <c r="T34" s="109" t="str">
        <f t="shared" si="1"/>
        <v/>
      </c>
      <c r="U34" s="109" t="str">
        <f>IF($B34="","",_xlfn.XLOOKUP(S34,应收!T:T,应收!V:V))</f>
        <v/>
      </c>
      <c r="V34" s="109" t="str">
        <f>IF(U34="","",_xlfn.XLOOKUP(U34,立项!W:W,立项!P:P))</f>
        <v/>
      </c>
      <c r="W34" s="109" t="str">
        <f>IF(B34="","",_xlfn.XLOOKUP($S34,应收!$T:$T,应收!B:B))</f>
        <v/>
      </c>
      <c r="X34" s="109" t="str">
        <f t="shared" si="2"/>
        <v/>
      </c>
      <c r="Y34" s="136"/>
      <c r="Z34" s="111"/>
      <c r="AA34" s="111"/>
      <c r="AB34" s="111"/>
      <c r="AC34" s="112" t="s">
        <v>1643</v>
      </c>
      <c r="AD34" s="67" t="s">
        <v>1911</v>
      </c>
    </row>
    <row r="35" s="67" customFormat="1" customHeight="1" spans="1:30">
      <c r="A35" s="111"/>
      <c r="B35" s="128"/>
      <c r="C35" s="129"/>
      <c r="D35" s="130"/>
      <c r="E35" s="131"/>
      <c r="F35" s="111"/>
      <c r="G35" s="128"/>
      <c r="H35" s="111"/>
      <c r="I35" s="111"/>
      <c r="J35" s="134" t="s">
        <v>1942</v>
      </c>
      <c r="K35" s="109" t="str">
        <f>IF($B35="","",_xlfn.XLOOKUP(S35,应收!T:T,应收!D:D))</f>
        <v/>
      </c>
      <c r="L35" s="109" t="str">
        <f>IF($B35="","",_xlfn.XLOOKUP($S35,应收!$T:$T,应收!E:E))</f>
        <v/>
      </c>
      <c r="M35" s="109" t="str">
        <f>IF($B35="","",_xlfn.XLOOKUP($S35,应收!$T:$T,应收!N:N))</f>
        <v/>
      </c>
      <c r="N35" s="109" t="str">
        <f>IF($B35="","",_xlfn.XLOOKUP($S35,应收!$T:$T,应收!O:O))</f>
        <v/>
      </c>
      <c r="O35" s="109" t="str">
        <f>IF($B35="","",_xlfn.XLOOKUP($S35,应收!$T:$T,应收!P:P))</f>
        <v/>
      </c>
      <c r="P35" s="109" t="str">
        <f>IF($B35="","",_xlfn.XLOOKUP($S35,应收!$T:$T,应收!Q:Q))</f>
        <v/>
      </c>
      <c r="Q35" s="109" t="str">
        <f>IF($B35="","",_xlfn.XLOOKUP($S35,应收!$T:$T,应收!R:R))</f>
        <v/>
      </c>
      <c r="R35" s="109" t="str">
        <f>IF($B35="","",_xlfn.XLOOKUP($S35,应收!$T:$T,应收!S:S))</f>
        <v/>
      </c>
      <c r="S35" s="109" t="str">
        <f t="shared" si="0"/>
        <v/>
      </c>
      <c r="T35" s="109" t="str">
        <f t="shared" si="1"/>
        <v/>
      </c>
      <c r="U35" s="109" t="str">
        <f>IF($B35="","",_xlfn.XLOOKUP(S35,应收!T:T,应收!V:V))</f>
        <v/>
      </c>
      <c r="V35" s="109" t="str">
        <f>IF(U35="","",_xlfn.XLOOKUP(U35,立项!W:W,立项!P:P))</f>
        <v/>
      </c>
      <c r="W35" s="109" t="str">
        <f>IF(B35="","",_xlfn.XLOOKUP($S35,应收!$T:$T,应收!B:B))</f>
        <v/>
      </c>
      <c r="X35" s="109" t="str">
        <f t="shared" si="2"/>
        <v/>
      </c>
      <c r="Y35" s="136"/>
      <c r="Z35" s="111"/>
      <c r="AA35" s="111"/>
      <c r="AB35" s="111"/>
      <c r="AC35" s="112" t="s">
        <v>1640</v>
      </c>
      <c r="AD35" s="67" t="s">
        <v>1911</v>
      </c>
    </row>
    <row r="36" s="67" customFormat="1" customHeight="1" spans="1:30">
      <c r="A36" s="111"/>
      <c r="B36" s="128"/>
      <c r="C36" s="129"/>
      <c r="D36" s="130"/>
      <c r="E36" s="131"/>
      <c r="F36" s="111"/>
      <c r="G36" s="128"/>
      <c r="H36" s="111"/>
      <c r="I36" s="111"/>
      <c r="J36" s="134" t="s">
        <v>1943</v>
      </c>
      <c r="K36" s="109" t="str">
        <f>IF($B36="","",_xlfn.XLOOKUP(S36,应收!T:T,应收!D:D))</f>
        <v/>
      </c>
      <c r="L36" s="109" t="str">
        <f>IF($B36="","",_xlfn.XLOOKUP($S36,应收!$T:$T,应收!E:E))</f>
        <v/>
      </c>
      <c r="M36" s="109" t="str">
        <f>IF($B36="","",_xlfn.XLOOKUP($S36,应收!$T:$T,应收!N:N))</f>
        <v/>
      </c>
      <c r="N36" s="109" t="str">
        <f>IF($B36="","",_xlfn.XLOOKUP($S36,应收!$T:$T,应收!O:O))</f>
        <v/>
      </c>
      <c r="O36" s="109" t="str">
        <f>IF($B36="","",_xlfn.XLOOKUP($S36,应收!$T:$T,应收!P:P))</f>
        <v/>
      </c>
      <c r="P36" s="109" t="str">
        <f>IF($B36="","",_xlfn.XLOOKUP($S36,应收!$T:$T,应收!Q:Q))</f>
        <v/>
      </c>
      <c r="Q36" s="109" t="str">
        <f>IF($B36="","",_xlfn.XLOOKUP($S36,应收!$T:$T,应收!R:R))</f>
        <v/>
      </c>
      <c r="R36" s="109" t="str">
        <f>IF($B36="","",_xlfn.XLOOKUP($S36,应收!$T:$T,应收!S:S))</f>
        <v/>
      </c>
      <c r="S36" s="109" t="str">
        <f t="shared" si="0"/>
        <v/>
      </c>
      <c r="T36" s="109" t="str">
        <f t="shared" si="1"/>
        <v/>
      </c>
      <c r="U36" s="109" t="str">
        <f>IF($B36="","",_xlfn.XLOOKUP(S36,应收!T:T,应收!V:V))</f>
        <v/>
      </c>
      <c r="V36" s="109" t="str">
        <f>IF(U36="","",_xlfn.XLOOKUP(U36,立项!W:W,立项!P:P))</f>
        <v/>
      </c>
      <c r="W36" s="109" t="str">
        <f>IF(B36="","",_xlfn.XLOOKUP($S36,应收!$T:$T,应收!B:B))</f>
        <v/>
      </c>
      <c r="X36" s="109" t="str">
        <f t="shared" si="2"/>
        <v/>
      </c>
      <c r="Y36" s="136"/>
      <c r="Z36" s="111"/>
      <c r="AA36" s="111"/>
      <c r="AB36" s="111"/>
      <c r="AC36" s="112" t="s">
        <v>1644</v>
      </c>
      <c r="AD36" s="67" t="s">
        <v>1909</v>
      </c>
    </row>
    <row r="37" s="67" customFormat="1" customHeight="1" spans="1:30">
      <c r="A37" s="111"/>
      <c r="B37" s="128"/>
      <c r="C37" s="129"/>
      <c r="D37" s="130"/>
      <c r="E37" s="131"/>
      <c r="F37" s="111"/>
      <c r="G37" s="128"/>
      <c r="H37" s="111"/>
      <c r="I37" s="111"/>
      <c r="J37" s="134" t="s">
        <v>1944</v>
      </c>
      <c r="K37" s="109" t="str">
        <f>IF($B37="","",_xlfn.XLOOKUP(S37,应收!T:T,应收!D:D))</f>
        <v/>
      </c>
      <c r="L37" s="109" t="str">
        <f>IF($B37="","",_xlfn.XLOOKUP($S37,应收!$T:$T,应收!E:E))</f>
        <v/>
      </c>
      <c r="M37" s="109" t="str">
        <f>IF($B37="","",_xlfn.XLOOKUP($S37,应收!$T:$T,应收!N:N))</f>
        <v/>
      </c>
      <c r="N37" s="109" t="str">
        <f>IF($B37="","",_xlfn.XLOOKUP($S37,应收!$T:$T,应收!O:O))</f>
        <v/>
      </c>
      <c r="O37" s="109" t="str">
        <f>IF($B37="","",_xlfn.XLOOKUP($S37,应收!$T:$T,应收!P:P))</f>
        <v/>
      </c>
      <c r="P37" s="109" t="str">
        <f>IF($B37="","",_xlfn.XLOOKUP($S37,应收!$T:$T,应收!Q:Q))</f>
        <v/>
      </c>
      <c r="Q37" s="109" t="str">
        <f>IF($B37="","",_xlfn.XLOOKUP($S37,应收!$T:$T,应收!R:R))</f>
        <v/>
      </c>
      <c r="R37" s="109" t="str">
        <f>IF($B37="","",_xlfn.XLOOKUP($S37,应收!$T:$T,应收!S:S))</f>
        <v/>
      </c>
      <c r="S37" s="109" t="str">
        <f t="shared" si="0"/>
        <v/>
      </c>
      <c r="T37" s="109" t="str">
        <f t="shared" si="1"/>
        <v/>
      </c>
      <c r="U37" s="109" t="str">
        <f>IF($B37="","",_xlfn.XLOOKUP(S37,应收!T:T,应收!V:V))</f>
        <v/>
      </c>
      <c r="V37" s="109" t="str">
        <f>IF(U37="","",_xlfn.XLOOKUP(U37,立项!W:W,立项!P:P))</f>
        <v/>
      </c>
      <c r="W37" s="109" t="str">
        <f>IF(B37="","",_xlfn.XLOOKUP($S37,应收!$T:$T,应收!B:B))</f>
        <v/>
      </c>
      <c r="X37" s="109" t="str">
        <f t="shared" si="2"/>
        <v/>
      </c>
      <c r="Y37" s="136"/>
      <c r="Z37" s="111"/>
      <c r="AA37" s="111"/>
      <c r="AB37" s="111"/>
      <c r="AC37" s="112" t="s">
        <v>1644</v>
      </c>
      <c r="AD37" s="67" t="s">
        <v>1909</v>
      </c>
    </row>
    <row r="38" s="67" customFormat="1" customHeight="1" spans="1:30">
      <c r="A38" s="111"/>
      <c r="B38" s="128"/>
      <c r="C38" s="129"/>
      <c r="D38" s="130"/>
      <c r="E38" s="131"/>
      <c r="F38" s="111"/>
      <c r="G38" s="128"/>
      <c r="H38" s="111"/>
      <c r="I38" s="111"/>
      <c r="J38" s="134" t="s">
        <v>1945</v>
      </c>
      <c r="K38" s="109" t="str">
        <f>IF($B38="","",_xlfn.XLOOKUP(S38,应收!T:T,应收!D:D))</f>
        <v/>
      </c>
      <c r="L38" s="109" t="str">
        <f>IF($B38="","",_xlfn.XLOOKUP($S38,应收!$T:$T,应收!E:E))</f>
        <v/>
      </c>
      <c r="M38" s="109" t="str">
        <f>IF($B38="","",_xlfn.XLOOKUP($S38,应收!$T:$T,应收!N:N))</f>
        <v/>
      </c>
      <c r="N38" s="109" t="str">
        <f>IF($B38="","",_xlfn.XLOOKUP($S38,应收!$T:$T,应收!O:O))</f>
        <v/>
      </c>
      <c r="O38" s="109" t="str">
        <f>IF($B38="","",_xlfn.XLOOKUP($S38,应收!$T:$T,应收!P:P))</f>
        <v/>
      </c>
      <c r="P38" s="109" t="str">
        <f>IF($B38="","",_xlfn.XLOOKUP($S38,应收!$T:$T,应收!Q:Q))</f>
        <v/>
      </c>
      <c r="Q38" s="109" t="str">
        <f>IF($B38="","",_xlfn.XLOOKUP($S38,应收!$T:$T,应收!R:R))</f>
        <v/>
      </c>
      <c r="R38" s="109" t="str">
        <f>IF($B38="","",_xlfn.XLOOKUP($S38,应收!$T:$T,应收!S:S))</f>
        <v/>
      </c>
      <c r="S38" s="109" t="str">
        <f t="shared" si="0"/>
        <v/>
      </c>
      <c r="T38" s="109" t="str">
        <f t="shared" si="1"/>
        <v/>
      </c>
      <c r="U38" s="109" t="str">
        <f>IF($B38="","",_xlfn.XLOOKUP(S38,应收!T:T,应收!V:V))</f>
        <v/>
      </c>
      <c r="V38" s="109" t="str">
        <f>IF(U38="","",_xlfn.XLOOKUP(U38,立项!W:W,立项!P:P))</f>
        <v/>
      </c>
      <c r="W38" s="109" t="str">
        <f>IF(B38="","",_xlfn.XLOOKUP($S38,应收!$T:$T,应收!B:B))</f>
        <v/>
      </c>
      <c r="X38" s="109" t="str">
        <f t="shared" si="2"/>
        <v/>
      </c>
      <c r="Y38" s="136"/>
      <c r="Z38" s="111"/>
      <c r="AA38" s="111"/>
      <c r="AB38" s="111"/>
      <c r="AC38" s="112" t="s">
        <v>1534</v>
      </c>
      <c r="AD38" s="67" t="s">
        <v>1907</v>
      </c>
    </row>
    <row r="39" s="67" customFormat="1" customHeight="1" spans="1:30">
      <c r="A39" s="111"/>
      <c r="B39" s="128"/>
      <c r="C39" s="129"/>
      <c r="D39" s="130"/>
      <c r="E39" s="131"/>
      <c r="F39" s="111"/>
      <c r="G39" s="128"/>
      <c r="H39" s="111"/>
      <c r="I39" s="111"/>
      <c r="J39" s="134" t="s">
        <v>1946</v>
      </c>
      <c r="K39" s="109" t="str">
        <f>IF($B39="","",_xlfn.XLOOKUP(S39,应收!T:T,应收!D:D))</f>
        <v/>
      </c>
      <c r="L39" s="109" t="str">
        <f>IF($B39="","",_xlfn.XLOOKUP($S39,应收!$T:$T,应收!E:E))</f>
        <v/>
      </c>
      <c r="M39" s="109" t="str">
        <f>IF($B39="","",_xlfn.XLOOKUP($S39,应收!$T:$T,应收!N:N))</f>
        <v/>
      </c>
      <c r="N39" s="109" t="str">
        <f>IF($B39="","",_xlfn.XLOOKUP($S39,应收!$T:$T,应收!O:O))</f>
        <v/>
      </c>
      <c r="O39" s="109" t="str">
        <f>IF($B39="","",_xlfn.XLOOKUP($S39,应收!$T:$T,应收!P:P))</f>
        <v/>
      </c>
      <c r="P39" s="109" t="str">
        <f>IF($B39="","",_xlfn.XLOOKUP($S39,应收!$T:$T,应收!Q:Q))</f>
        <v/>
      </c>
      <c r="Q39" s="109" t="str">
        <f>IF($B39="","",_xlfn.XLOOKUP($S39,应收!$T:$T,应收!R:R))</f>
        <v/>
      </c>
      <c r="R39" s="109" t="str">
        <f>IF($B39="","",_xlfn.XLOOKUP($S39,应收!$T:$T,应收!S:S))</f>
        <v/>
      </c>
      <c r="S39" s="109" t="str">
        <f t="shared" si="0"/>
        <v/>
      </c>
      <c r="T39" s="109" t="str">
        <f t="shared" si="1"/>
        <v/>
      </c>
      <c r="U39" s="109" t="str">
        <f>IF($B39="","",_xlfn.XLOOKUP(S39,应收!T:T,应收!V:V))</f>
        <v/>
      </c>
      <c r="V39" s="109" t="str">
        <f>IF(U39="","",_xlfn.XLOOKUP(U39,立项!W:W,立项!P:P))</f>
        <v/>
      </c>
      <c r="W39" s="109" t="str">
        <f>IF(B39="","",_xlfn.XLOOKUP($S39,应收!$T:$T,应收!B:B))</f>
        <v/>
      </c>
      <c r="X39" s="109" t="str">
        <f t="shared" si="2"/>
        <v/>
      </c>
      <c r="Y39" s="136"/>
      <c r="Z39" s="111"/>
      <c r="AA39" s="111"/>
      <c r="AB39" s="111"/>
      <c r="AC39" s="112" t="s">
        <v>1573</v>
      </c>
      <c r="AD39" s="67" t="s">
        <v>1947</v>
      </c>
    </row>
    <row r="40" s="67" customFormat="1" customHeight="1" spans="1:30">
      <c r="A40" s="111"/>
      <c r="B40" s="128"/>
      <c r="C40" s="129"/>
      <c r="D40" s="130"/>
      <c r="E40" s="131"/>
      <c r="F40" s="111"/>
      <c r="G40" s="128"/>
      <c r="H40" s="111"/>
      <c r="I40" s="111"/>
      <c r="J40" s="134" t="s">
        <v>1948</v>
      </c>
      <c r="K40" s="109" t="str">
        <f>IF($B40="","",_xlfn.XLOOKUP(S40,应收!T:T,应收!D:D))</f>
        <v/>
      </c>
      <c r="L40" s="109" t="str">
        <f>IF($B40="","",_xlfn.XLOOKUP($S40,应收!$T:$T,应收!E:E))</f>
        <v/>
      </c>
      <c r="M40" s="109" t="str">
        <f>IF($B40="","",_xlfn.XLOOKUP($S40,应收!$T:$T,应收!N:N))</f>
        <v/>
      </c>
      <c r="N40" s="109" t="str">
        <f>IF($B40="","",_xlfn.XLOOKUP($S40,应收!$T:$T,应收!O:O))</f>
        <v/>
      </c>
      <c r="O40" s="109" t="str">
        <f>IF($B40="","",_xlfn.XLOOKUP($S40,应收!$T:$T,应收!P:P))</f>
        <v/>
      </c>
      <c r="P40" s="109" t="str">
        <f>IF($B40="","",_xlfn.XLOOKUP($S40,应收!$T:$T,应收!Q:Q))</f>
        <v/>
      </c>
      <c r="Q40" s="109" t="str">
        <f>IF($B40="","",_xlfn.XLOOKUP($S40,应收!$T:$T,应收!R:R))</f>
        <v/>
      </c>
      <c r="R40" s="109" t="str">
        <f>IF($B40="","",_xlfn.XLOOKUP($S40,应收!$T:$T,应收!S:S))</f>
        <v/>
      </c>
      <c r="S40" s="109" t="str">
        <f t="shared" si="0"/>
        <v/>
      </c>
      <c r="T40" s="109" t="str">
        <f t="shared" si="1"/>
        <v/>
      </c>
      <c r="U40" s="109" t="str">
        <f>IF($B40="","",_xlfn.XLOOKUP(S40,应收!T:T,应收!V:V))</f>
        <v/>
      </c>
      <c r="V40" s="109" t="str">
        <f>IF(U40="","",_xlfn.XLOOKUP(U40,立项!W:W,立项!P:P))</f>
        <v/>
      </c>
      <c r="W40" s="109" t="str">
        <f>IF(B40="","",_xlfn.XLOOKUP($S40,应收!$T:$T,应收!B:B))</f>
        <v/>
      </c>
      <c r="X40" s="109"/>
      <c r="Y40" s="136"/>
      <c r="Z40" s="111"/>
      <c r="AA40" s="111"/>
      <c r="AB40" s="111"/>
      <c r="AC40" s="112" t="s">
        <v>1723</v>
      </c>
      <c r="AD40" s="67" t="s">
        <v>1907</v>
      </c>
    </row>
    <row r="41" s="67" customFormat="1" customHeight="1" spans="1:30">
      <c r="A41" s="111"/>
      <c r="B41" s="128"/>
      <c r="C41" s="129"/>
      <c r="D41" s="130"/>
      <c r="E41" s="131"/>
      <c r="F41" s="111"/>
      <c r="G41" s="128"/>
      <c r="H41" s="111"/>
      <c r="I41" s="111"/>
      <c r="J41" s="134" t="s">
        <v>1949</v>
      </c>
      <c r="K41" s="109" t="str">
        <f>IF($B41="","",_xlfn.XLOOKUP(S41,应收!T:T,应收!D:D))</f>
        <v/>
      </c>
      <c r="L41" s="109" t="str">
        <f>IF($B41="","",_xlfn.XLOOKUP($S41,应收!$T:$T,应收!E:E))</f>
        <v/>
      </c>
      <c r="M41" s="109" t="str">
        <f>IF($B41="","",_xlfn.XLOOKUP($S41,应收!$T:$T,应收!N:N))</f>
        <v/>
      </c>
      <c r="N41" s="109" t="str">
        <f>IF($B41="","",_xlfn.XLOOKUP($S41,应收!$T:$T,应收!O:O))</f>
        <v/>
      </c>
      <c r="O41" s="109" t="str">
        <f>IF($B41="","",_xlfn.XLOOKUP($S41,应收!$T:$T,应收!P:P))</f>
        <v/>
      </c>
      <c r="P41" s="109" t="str">
        <f>IF($B41="","",_xlfn.XLOOKUP($S41,应收!$T:$T,应收!Q:Q))</f>
        <v/>
      </c>
      <c r="Q41" s="109" t="str">
        <f>IF($B41="","",_xlfn.XLOOKUP($S41,应收!$T:$T,应收!R:R))</f>
        <v/>
      </c>
      <c r="R41" s="109" t="str">
        <f>IF($B41="","",_xlfn.XLOOKUP($S41,应收!$T:$T,应收!S:S))</f>
        <v/>
      </c>
      <c r="S41" s="109" t="str">
        <f t="shared" si="0"/>
        <v/>
      </c>
      <c r="T41" s="109" t="str">
        <f t="shared" si="1"/>
        <v/>
      </c>
      <c r="U41" s="109" t="str">
        <f>IF($B41="","",_xlfn.XLOOKUP(S41,应收!T:T,应收!V:V))</f>
        <v/>
      </c>
      <c r="V41" s="109" t="str">
        <f>IF(U41="","",_xlfn.XLOOKUP(U41,立项!W:W,立项!P:P))</f>
        <v/>
      </c>
      <c r="W41" s="109" t="str">
        <f>IF(B41="","",_xlfn.XLOOKUP($S41,应收!$T:$T,应收!B:B))</f>
        <v/>
      </c>
      <c r="X41" s="109" t="str">
        <f t="shared" ref="X41:X104" si="3">IF(H41="","",LEFT(H41,16))</f>
        <v/>
      </c>
      <c r="Y41" s="136"/>
      <c r="Z41" s="111"/>
      <c r="AA41" s="111"/>
      <c r="AB41" s="111"/>
      <c r="AC41" s="112" t="s">
        <v>1574</v>
      </c>
      <c r="AD41" s="67" t="s">
        <v>1950</v>
      </c>
    </row>
    <row r="42" s="67" customFormat="1" customHeight="1" spans="1:30">
      <c r="A42" s="111"/>
      <c r="B42" s="128"/>
      <c r="C42" s="129"/>
      <c r="D42" s="130"/>
      <c r="E42" s="131"/>
      <c r="F42" s="111"/>
      <c r="G42" s="128"/>
      <c r="H42" s="111"/>
      <c r="I42" s="111"/>
      <c r="J42" s="134" t="s">
        <v>1951</v>
      </c>
      <c r="K42" s="109" t="str">
        <f>IF($B42="","",_xlfn.XLOOKUP(S42,应收!T:T,应收!D:D))</f>
        <v/>
      </c>
      <c r="L42" s="109" t="str">
        <f>IF($B42="","",_xlfn.XLOOKUP($S42,应收!$T:$T,应收!E:E))</f>
        <v/>
      </c>
      <c r="M42" s="109" t="str">
        <f>IF($B42="","",_xlfn.XLOOKUP($S42,应收!$T:$T,应收!N:N))</f>
        <v/>
      </c>
      <c r="N42" s="109" t="str">
        <f>IF($B42="","",_xlfn.XLOOKUP($S42,应收!$T:$T,应收!O:O))</f>
        <v/>
      </c>
      <c r="O42" s="109" t="str">
        <f>IF($B42="","",_xlfn.XLOOKUP($S42,应收!$T:$T,应收!P:P))</f>
        <v/>
      </c>
      <c r="P42" s="109" t="str">
        <f>IF($B42="","",_xlfn.XLOOKUP($S42,应收!$T:$T,应收!Q:Q))</f>
        <v/>
      </c>
      <c r="Q42" s="109" t="str">
        <f>IF($B42="","",_xlfn.XLOOKUP($S42,应收!$T:$T,应收!R:R))</f>
        <v/>
      </c>
      <c r="R42" s="109" t="str">
        <f>IF($B42="","",_xlfn.XLOOKUP($S42,应收!$T:$T,应收!S:S))</f>
        <v/>
      </c>
      <c r="S42" s="109" t="str">
        <f t="shared" si="0"/>
        <v/>
      </c>
      <c r="T42" s="109" t="str">
        <f t="shared" si="1"/>
        <v/>
      </c>
      <c r="U42" s="109" t="str">
        <f>IF($B42="","",_xlfn.XLOOKUP(S42,应收!T:T,应收!V:V))</f>
        <v/>
      </c>
      <c r="V42" s="109" t="str">
        <f>IF(U42="","",_xlfn.XLOOKUP(U42,立项!W:W,立项!P:P))</f>
        <v/>
      </c>
      <c r="W42" s="109" t="str">
        <f>IF(B42="","",_xlfn.XLOOKUP($S42,应收!$T:$T,应收!B:B))</f>
        <v/>
      </c>
      <c r="X42" s="109" t="str">
        <f t="shared" si="3"/>
        <v/>
      </c>
      <c r="Y42" s="136"/>
      <c r="Z42" s="111"/>
      <c r="AA42" s="111"/>
      <c r="AB42" s="111"/>
      <c r="AC42" s="112" t="s">
        <v>1581</v>
      </c>
      <c r="AD42" s="67" t="s">
        <v>1907</v>
      </c>
    </row>
    <row r="43" s="67" customFormat="1" customHeight="1" spans="1:30">
      <c r="A43" s="111"/>
      <c r="B43" s="128"/>
      <c r="C43" s="129"/>
      <c r="D43" s="130"/>
      <c r="E43" s="131"/>
      <c r="F43" s="111"/>
      <c r="G43" s="128"/>
      <c r="H43" s="111"/>
      <c r="I43" s="111"/>
      <c r="J43" s="134" t="s">
        <v>1952</v>
      </c>
      <c r="K43" s="109" t="str">
        <f>IF($B43="","",_xlfn.XLOOKUP(S43,应收!T:T,应收!D:D))</f>
        <v/>
      </c>
      <c r="L43" s="109" t="str">
        <f>IF($B43="","",_xlfn.XLOOKUP($S43,应收!$T:$T,应收!E:E))</f>
        <v/>
      </c>
      <c r="M43" s="109" t="str">
        <f>IF($B43="","",_xlfn.XLOOKUP($S43,应收!$T:$T,应收!N:N))</f>
        <v/>
      </c>
      <c r="N43" s="109" t="str">
        <f>IF($B43="","",_xlfn.XLOOKUP($S43,应收!$T:$T,应收!O:O))</f>
        <v/>
      </c>
      <c r="O43" s="109" t="str">
        <f>IF($B43="","",_xlfn.XLOOKUP($S43,应收!$T:$T,应收!P:P))</f>
        <v/>
      </c>
      <c r="P43" s="109" t="str">
        <f>IF($B43="","",_xlfn.XLOOKUP($S43,应收!$T:$T,应收!Q:Q))</f>
        <v/>
      </c>
      <c r="Q43" s="109" t="str">
        <f>IF($B43="","",_xlfn.XLOOKUP($S43,应收!$T:$T,应收!R:R))</f>
        <v/>
      </c>
      <c r="R43" s="109" t="str">
        <f>IF($B43="","",_xlfn.XLOOKUP($S43,应收!$T:$T,应收!S:S))</f>
        <v/>
      </c>
      <c r="S43" s="109" t="str">
        <f t="shared" si="0"/>
        <v/>
      </c>
      <c r="T43" s="109" t="str">
        <f t="shared" si="1"/>
        <v/>
      </c>
      <c r="U43" s="109" t="str">
        <f>IF($B43="","",_xlfn.XLOOKUP(S43,应收!T:T,应收!V:V))</f>
        <v/>
      </c>
      <c r="V43" s="109" t="str">
        <f>IF(U43="","",_xlfn.XLOOKUP(U43,立项!W:W,立项!P:P))</f>
        <v/>
      </c>
      <c r="W43" s="109" t="str">
        <f>IF(B43="","",_xlfn.XLOOKUP($S43,应收!$T:$T,应收!B:B))</f>
        <v/>
      </c>
      <c r="X43" s="109" t="str">
        <f t="shared" si="3"/>
        <v/>
      </c>
      <c r="Y43" s="136"/>
      <c r="Z43" s="111"/>
      <c r="AA43" s="111"/>
      <c r="AB43" s="111"/>
      <c r="AC43" s="112" t="s">
        <v>1643</v>
      </c>
      <c r="AD43" s="67" t="s">
        <v>1911</v>
      </c>
    </row>
    <row r="44" s="67" customFormat="1" customHeight="1" spans="1:30">
      <c r="A44" s="111"/>
      <c r="B44" s="128"/>
      <c r="C44" s="129"/>
      <c r="D44" s="130"/>
      <c r="E44" s="131"/>
      <c r="F44" s="111"/>
      <c r="G44" s="128"/>
      <c r="H44" s="111"/>
      <c r="I44" s="111"/>
      <c r="J44" s="134" t="s">
        <v>1953</v>
      </c>
      <c r="K44" s="109" t="str">
        <f>IF($B44="","",_xlfn.XLOOKUP(S44,应收!T:T,应收!D:D))</f>
        <v/>
      </c>
      <c r="L44" s="109" t="str">
        <f>IF($B44="","",_xlfn.XLOOKUP($S44,应收!$T:$T,应收!E:E))</f>
        <v/>
      </c>
      <c r="M44" s="109" t="str">
        <f>IF($B44="","",_xlfn.XLOOKUP($S44,应收!$T:$T,应收!N:N))</f>
        <v/>
      </c>
      <c r="N44" s="109" t="str">
        <f>IF($B44="","",_xlfn.XLOOKUP($S44,应收!$T:$T,应收!O:O))</f>
        <v/>
      </c>
      <c r="O44" s="109" t="str">
        <f>IF($B44="","",_xlfn.XLOOKUP($S44,应收!$T:$T,应收!P:P))</f>
        <v/>
      </c>
      <c r="P44" s="109" t="str">
        <f>IF($B44="","",_xlfn.XLOOKUP($S44,应收!$T:$T,应收!Q:Q))</f>
        <v/>
      </c>
      <c r="Q44" s="109" t="str">
        <f>IF($B44="","",_xlfn.XLOOKUP($S44,应收!$T:$T,应收!R:R))</f>
        <v/>
      </c>
      <c r="R44" s="109" t="str">
        <f>IF($B44="","",_xlfn.XLOOKUP($S44,应收!$T:$T,应收!S:S))</f>
        <v/>
      </c>
      <c r="S44" s="109" t="str">
        <f t="shared" si="0"/>
        <v/>
      </c>
      <c r="T44" s="109" t="str">
        <f t="shared" si="1"/>
        <v/>
      </c>
      <c r="U44" s="109" t="str">
        <f>IF($B44="","",_xlfn.XLOOKUP(S44,应收!T:T,应收!V:V))</f>
        <v/>
      </c>
      <c r="V44" s="109" t="str">
        <f>IF(U44="","",_xlfn.XLOOKUP(U44,立项!W:W,立项!P:P))</f>
        <v/>
      </c>
      <c r="W44" s="109" t="str">
        <f>IF(B44="","",_xlfn.XLOOKUP($S44,应收!$T:$T,应收!B:B))</f>
        <v/>
      </c>
      <c r="X44" s="109" t="str">
        <f t="shared" si="3"/>
        <v/>
      </c>
      <c r="Y44" s="136"/>
      <c r="Z44" s="111"/>
      <c r="AA44" s="111"/>
      <c r="AB44" s="111"/>
      <c r="AC44" s="112" t="s">
        <v>1644</v>
      </c>
      <c r="AD44" s="67" t="s">
        <v>1909</v>
      </c>
    </row>
    <row r="45" s="67" customFormat="1" customHeight="1" spans="1:30">
      <c r="A45" s="111"/>
      <c r="B45" s="128"/>
      <c r="C45" s="129"/>
      <c r="D45" s="130"/>
      <c r="E45" s="131"/>
      <c r="F45" s="111"/>
      <c r="G45" s="128"/>
      <c r="H45" s="111"/>
      <c r="I45" s="111"/>
      <c r="J45" s="134" t="s">
        <v>1954</v>
      </c>
      <c r="K45" s="109" t="str">
        <f>IF($B45="","",_xlfn.XLOOKUP(S45,应收!T:T,应收!D:D))</f>
        <v/>
      </c>
      <c r="L45" s="109" t="str">
        <f>IF($B45="","",_xlfn.XLOOKUP($S45,应收!$T:$T,应收!E:E))</f>
        <v/>
      </c>
      <c r="M45" s="109" t="str">
        <f>IF($B45="","",_xlfn.XLOOKUP($S45,应收!$T:$T,应收!N:N))</f>
        <v/>
      </c>
      <c r="N45" s="109" t="str">
        <f>IF($B45="","",_xlfn.XLOOKUP($S45,应收!$T:$T,应收!O:O))</f>
        <v/>
      </c>
      <c r="O45" s="109" t="str">
        <f>IF($B45="","",_xlfn.XLOOKUP($S45,应收!$T:$T,应收!P:P))</f>
        <v/>
      </c>
      <c r="P45" s="109" t="str">
        <f>IF($B45="","",_xlfn.XLOOKUP($S45,应收!$T:$T,应收!Q:Q))</f>
        <v/>
      </c>
      <c r="Q45" s="109" t="str">
        <f>IF($B45="","",_xlfn.XLOOKUP($S45,应收!$T:$T,应收!R:R))</f>
        <v/>
      </c>
      <c r="R45" s="109" t="str">
        <f>IF($B45="","",_xlfn.XLOOKUP($S45,应收!$T:$T,应收!S:S))</f>
        <v/>
      </c>
      <c r="S45" s="109" t="str">
        <f t="shared" si="0"/>
        <v/>
      </c>
      <c r="T45" s="109" t="str">
        <f t="shared" si="1"/>
        <v/>
      </c>
      <c r="U45" s="109" t="str">
        <f>IF($B45="","",_xlfn.XLOOKUP(S45,应收!T:T,应收!V:V))</f>
        <v/>
      </c>
      <c r="V45" s="109" t="str">
        <f>IF(U45="","",_xlfn.XLOOKUP(U45,立项!W:W,立项!P:P))</f>
        <v/>
      </c>
      <c r="W45" s="109" t="str">
        <f>IF(B45="","",_xlfn.XLOOKUP($S45,应收!$T:$T,应收!B:B))</f>
        <v/>
      </c>
      <c r="X45" s="109" t="str">
        <f t="shared" si="3"/>
        <v/>
      </c>
      <c r="Y45" s="136"/>
      <c r="Z45" s="111"/>
      <c r="AA45" s="111"/>
      <c r="AB45" s="111"/>
      <c r="AC45" s="112" t="s">
        <v>1575</v>
      </c>
      <c r="AD45" s="67" t="s">
        <v>1909</v>
      </c>
    </row>
    <row r="46" s="67" customFormat="1" customHeight="1" spans="1:30">
      <c r="A46" s="111"/>
      <c r="B46" s="128"/>
      <c r="C46" s="129"/>
      <c r="D46" s="130"/>
      <c r="E46" s="131"/>
      <c r="F46" s="111"/>
      <c r="G46" s="128"/>
      <c r="H46" s="111"/>
      <c r="I46" s="111"/>
      <c r="J46" s="134" t="s">
        <v>1955</v>
      </c>
      <c r="K46" s="109" t="str">
        <f>IF($B46="","",_xlfn.XLOOKUP(S46,应收!T:T,应收!D:D))</f>
        <v/>
      </c>
      <c r="L46" s="109" t="str">
        <f>IF($B46="","",_xlfn.XLOOKUP($S46,应收!$T:$T,应收!E:E))</f>
        <v/>
      </c>
      <c r="M46" s="109" t="str">
        <f>IF($B46="","",_xlfn.XLOOKUP($S46,应收!$T:$T,应收!N:N))</f>
        <v/>
      </c>
      <c r="N46" s="109" t="str">
        <f>IF($B46="","",_xlfn.XLOOKUP($S46,应收!$T:$T,应收!O:O))</f>
        <v/>
      </c>
      <c r="O46" s="109" t="str">
        <f>IF($B46="","",_xlfn.XLOOKUP($S46,应收!$T:$T,应收!P:P))</f>
        <v/>
      </c>
      <c r="P46" s="109" t="str">
        <f>IF($B46="","",_xlfn.XLOOKUP($S46,应收!$T:$T,应收!Q:Q))</f>
        <v/>
      </c>
      <c r="Q46" s="109" t="str">
        <f>IF($B46="","",_xlfn.XLOOKUP($S46,应收!$T:$T,应收!R:R))</f>
        <v/>
      </c>
      <c r="R46" s="109" t="str">
        <f>IF($B46="","",_xlfn.XLOOKUP($S46,应收!$T:$T,应收!S:S))</f>
        <v/>
      </c>
      <c r="S46" s="109" t="str">
        <f t="shared" si="0"/>
        <v/>
      </c>
      <c r="T46" s="109" t="str">
        <f t="shared" si="1"/>
        <v/>
      </c>
      <c r="U46" s="109" t="str">
        <f>IF($B46="","",_xlfn.XLOOKUP(S46,应收!T:T,应收!V:V))</f>
        <v/>
      </c>
      <c r="V46" s="109" t="str">
        <f>IF(U46="","",_xlfn.XLOOKUP(U46,立项!W:W,立项!P:P))</f>
        <v/>
      </c>
      <c r="W46" s="109" t="str">
        <f>IF(B46="","",_xlfn.XLOOKUP($S46,应收!$T:$T,应收!B:B))</f>
        <v/>
      </c>
      <c r="X46" s="109" t="str">
        <f t="shared" si="3"/>
        <v/>
      </c>
      <c r="Y46" s="136"/>
      <c r="Z46" s="111"/>
      <c r="AA46" s="111"/>
      <c r="AB46" s="111"/>
      <c r="AC46" s="112" t="s">
        <v>1576</v>
      </c>
      <c r="AD46" s="67" t="s">
        <v>1909</v>
      </c>
    </row>
    <row r="47" s="67" customFormat="1" customHeight="1" spans="1:30">
      <c r="A47" s="111"/>
      <c r="B47" s="128"/>
      <c r="C47" s="129"/>
      <c r="D47" s="130"/>
      <c r="E47" s="131"/>
      <c r="F47" s="111"/>
      <c r="G47" s="128"/>
      <c r="H47" s="111"/>
      <c r="I47" s="111"/>
      <c r="J47" s="134" t="s">
        <v>1956</v>
      </c>
      <c r="K47" s="109" t="str">
        <f>IF($B47="","",_xlfn.XLOOKUP(S47,应收!T:T,应收!D:D))</f>
        <v/>
      </c>
      <c r="L47" s="109" t="str">
        <f>IF($B47="","",_xlfn.XLOOKUP($S47,应收!$T:$T,应收!E:E))</f>
        <v/>
      </c>
      <c r="M47" s="109" t="str">
        <f>IF($B47="","",_xlfn.XLOOKUP($S47,应收!$T:$T,应收!N:N))</f>
        <v/>
      </c>
      <c r="N47" s="109" t="str">
        <f>IF($B47="","",_xlfn.XLOOKUP($S47,应收!$T:$T,应收!O:O))</f>
        <v/>
      </c>
      <c r="O47" s="109" t="str">
        <f>IF($B47="","",_xlfn.XLOOKUP($S47,应收!$T:$T,应收!P:P))</f>
        <v/>
      </c>
      <c r="P47" s="109" t="str">
        <f>IF($B47="","",_xlfn.XLOOKUP($S47,应收!$T:$T,应收!Q:Q))</f>
        <v/>
      </c>
      <c r="Q47" s="109" t="str">
        <f>IF($B47="","",_xlfn.XLOOKUP($S47,应收!$T:$T,应收!R:R))</f>
        <v/>
      </c>
      <c r="R47" s="109" t="str">
        <f>IF($B47="","",_xlfn.XLOOKUP($S47,应收!$T:$T,应收!S:S))</f>
        <v/>
      </c>
      <c r="S47" s="109" t="str">
        <f t="shared" si="0"/>
        <v/>
      </c>
      <c r="T47" s="109" t="str">
        <f t="shared" si="1"/>
        <v/>
      </c>
      <c r="U47" s="109" t="str">
        <f>IF($B47="","",_xlfn.XLOOKUP(S47,应收!T:T,应收!V:V))</f>
        <v/>
      </c>
      <c r="V47" s="109" t="str">
        <f>IF(U47="","",_xlfn.XLOOKUP(U47,立项!W:W,立项!P:P))</f>
        <v/>
      </c>
      <c r="W47" s="109" t="str">
        <f>IF(B47="","",_xlfn.XLOOKUP($S47,应收!$T:$T,应收!B:B))</f>
        <v/>
      </c>
      <c r="X47" s="109" t="str">
        <f t="shared" si="3"/>
        <v/>
      </c>
      <c r="Y47" s="136"/>
      <c r="Z47" s="111"/>
      <c r="AA47" s="111"/>
      <c r="AB47" s="111"/>
      <c r="AC47" s="112" t="s">
        <v>1644</v>
      </c>
      <c r="AD47" s="67" t="s">
        <v>1909</v>
      </c>
    </row>
    <row r="48" s="67" customFormat="1" customHeight="1" spans="1:30">
      <c r="A48" s="111"/>
      <c r="B48" s="128"/>
      <c r="C48" s="129"/>
      <c r="D48" s="130"/>
      <c r="E48" s="131"/>
      <c r="F48" s="111"/>
      <c r="G48" s="128"/>
      <c r="H48" s="111"/>
      <c r="I48" s="111"/>
      <c r="J48" s="134" t="s">
        <v>1957</v>
      </c>
      <c r="K48" s="109" t="str">
        <f>IF($B48="","",_xlfn.XLOOKUP(S48,应收!T:T,应收!D:D))</f>
        <v/>
      </c>
      <c r="L48" s="109" t="str">
        <f>IF($B48="","",_xlfn.XLOOKUP($S48,应收!$T:$T,应收!E:E))</f>
        <v/>
      </c>
      <c r="M48" s="109" t="str">
        <f>IF($B48="","",_xlfn.XLOOKUP($S48,应收!$T:$T,应收!N:N))</f>
        <v/>
      </c>
      <c r="N48" s="109" t="str">
        <f>IF($B48="","",_xlfn.XLOOKUP($S48,应收!$T:$T,应收!O:O))</f>
        <v/>
      </c>
      <c r="O48" s="109" t="str">
        <f>IF($B48="","",_xlfn.XLOOKUP($S48,应收!$T:$T,应收!P:P))</f>
        <v/>
      </c>
      <c r="P48" s="109" t="str">
        <f>IF($B48="","",_xlfn.XLOOKUP($S48,应收!$T:$T,应收!Q:Q))</f>
        <v/>
      </c>
      <c r="Q48" s="109" t="str">
        <f>IF($B48="","",_xlfn.XLOOKUP($S48,应收!$T:$T,应收!R:R))</f>
        <v/>
      </c>
      <c r="R48" s="109" t="str">
        <f>IF($B48="","",_xlfn.XLOOKUP($S48,应收!$T:$T,应收!S:S))</f>
        <v/>
      </c>
      <c r="S48" s="109" t="str">
        <f t="shared" si="0"/>
        <v/>
      </c>
      <c r="T48" s="109" t="str">
        <f t="shared" si="1"/>
        <v/>
      </c>
      <c r="U48" s="109" t="str">
        <f>IF($B48="","",_xlfn.XLOOKUP(S48,应收!T:T,应收!V:V))</f>
        <v/>
      </c>
      <c r="V48" s="109" t="str">
        <f>IF(U48="","",_xlfn.XLOOKUP(U48,立项!W:W,立项!P:P))</f>
        <v/>
      </c>
      <c r="W48" s="109" t="str">
        <f>IF(B48="","",_xlfn.XLOOKUP($S48,应收!$T:$T,应收!B:B))</f>
        <v/>
      </c>
      <c r="X48" s="109" t="str">
        <f t="shared" si="3"/>
        <v/>
      </c>
      <c r="Y48" s="136"/>
      <c r="Z48" s="111"/>
      <c r="AA48" s="111"/>
      <c r="AB48" s="111"/>
      <c r="AC48" s="112" t="s">
        <v>1644</v>
      </c>
      <c r="AD48" s="67" t="s">
        <v>1909</v>
      </c>
    </row>
    <row r="49" s="67" customFormat="1" customHeight="1" spans="1:30">
      <c r="A49" s="111"/>
      <c r="B49" s="128"/>
      <c r="C49" s="129"/>
      <c r="D49" s="130"/>
      <c r="E49" s="131"/>
      <c r="F49" s="111"/>
      <c r="G49" s="128"/>
      <c r="H49" s="111"/>
      <c r="I49" s="111"/>
      <c r="J49" s="134" t="s">
        <v>1958</v>
      </c>
      <c r="K49" s="109" t="str">
        <f>IF($B49="","",_xlfn.XLOOKUP(S49,应收!T:T,应收!D:D))</f>
        <v/>
      </c>
      <c r="L49" s="109" t="str">
        <f>IF($B49="","",_xlfn.XLOOKUP($S49,应收!$T:$T,应收!E:E))</f>
        <v/>
      </c>
      <c r="M49" s="109" t="str">
        <f>IF($B49="","",_xlfn.XLOOKUP($S49,应收!$T:$T,应收!N:N))</f>
        <v/>
      </c>
      <c r="N49" s="109" t="str">
        <f>IF($B49="","",_xlfn.XLOOKUP($S49,应收!$T:$T,应收!O:O))</f>
        <v/>
      </c>
      <c r="O49" s="109" t="str">
        <f>IF($B49="","",_xlfn.XLOOKUP($S49,应收!$T:$T,应收!P:P))</f>
        <v/>
      </c>
      <c r="P49" s="109" t="str">
        <f>IF($B49="","",_xlfn.XLOOKUP($S49,应收!$T:$T,应收!Q:Q))</f>
        <v/>
      </c>
      <c r="Q49" s="109" t="str">
        <f>IF($B49="","",_xlfn.XLOOKUP($S49,应收!$T:$T,应收!R:R))</f>
        <v/>
      </c>
      <c r="R49" s="109" t="str">
        <f>IF($B49="","",_xlfn.XLOOKUP($S49,应收!$T:$T,应收!S:S))</f>
        <v/>
      </c>
      <c r="S49" s="109" t="str">
        <f t="shared" si="0"/>
        <v/>
      </c>
      <c r="T49" s="109" t="str">
        <f t="shared" si="1"/>
        <v/>
      </c>
      <c r="U49" s="109" t="str">
        <f>IF($B49="","",_xlfn.XLOOKUP(S49,应收!T:T,应收!V:V))</f>
        <v/>
      </c>
      <c r="V49" s="109" t="str">
        <f>IF(U49="","",_xlfn.XLOOKUP(U49,立项!W:W,立项!P:P))</f>
        <v/>
      </c>
      <c r="W49" s="109" t="str">
        <f>IF(B49="","",_xlfn.XLOOKUP($S49,应收!$T:$T,应收!B:B))</f>
        <v/>
      </c>
      <c r="X49" s="109" t="str">
        <f t="shared" si="3"/>
        <v/>
      </c>
      <c r="Y49" s="136"/>
      <c r="Z49" s="111"/>
      <c r="AA49" s="111"/>
      <c r="AB49" s="111"/>
      <c r="AC49" s="112" t="s">
        <v>1643</v>
      </c>
      <c r="AD49" s="67" t="s">
        <v>1911</v>
      </c>
    </row>
    <row r="50" s="67" customFormat="1" customHeight="1" spans="1:30">
      <c r="A50" s="111"/>
      <c r="B50" s="128"/>
      <c r="C50" s="129"/>
      <c r="D50" s="130"/>
      <c r="E50" s="131"/>
      <c r="F50" s="111"/>
      <c r="G50" s="128"/>
      <c r="H50" s="111"/>
      <c r="I50" s="111"/>
      <c r="J50" s="134" t="s">
        <v>1959</v>
      </c>
      <c r="K50" s="109" t="str">
        <f>IF($B50="","",_xlfn.XLOOKUP(S50,应收!T:T,应收!D:D))</f>
        <v/>
      </c>
      <c r="L50" s="109" t="str">
        <f>IF($B50="","",_xlfn.XLOOKUP($S50,应收!$T:$T,应收!E:E))</f>
        <v/>
      </c>
      <c r="M50" s="109" t="str">
        <f>IF($B50="","",_xlfn.XLOOKUP($S50,应收!$T:$T,应收!N:N))</f>
        <v/>
      </c>
      <c r="N50" s="109" t="str">
        <f>IF($B50="","",_xlfn.XLOOKUP($S50,应收!$T:$T,应收!O:O))</f>
        <v/>
      </c>
      <c r="O50" s="109" t="str">
        <f>IF($B50="","",_xlfn.XLOOKUP($S50,应收!$T:$T,应收!P:P))</f>
        <v/>
      </c>
      <c r="P50" s="109" t="str">
        <f>IF($B50="","",_xlfn.XLOOKUP($S50,应收!$T:$T,应收!Q:Q))</f>
        <v/>
      </c>
      <c r="Q50" s="109" t="str">
        <f>IF($B50="","",_xlfn.XLOOKUP($S50,应收!$T:$T,应收!R:R))</f>
        <v/>
      </c>
      <c r="R50" s="109" t="str">
        <f>IF($B50="","",_xlfn.XLOOKUP($S50,应收!$T:$T,应收!S:S))</f>
        <v/>
      </c>
      <c r="S50" s="109" t="str">
        <f t="shared" si="0"/>
        <v/>
      </c>
      <c r="T50" s="109" t="str">
        <f t="shared" si="1"/>
        <v/>
      </c>
      <c r="U50" s="109" t="str">
        <f>IF($B50="","",_xlfn.XLOOKUP(S50,应收!T:T,应收!V:V))</f>
        <v/>
      </c>
      <c r="V50" s="109" t="str">
        <f>IF(U50="","",_xlfn.XLOOKUP(U50,立项!W:W,立项!P:P))</f>
        <v/>
      </c>
      <c r="W50" s="109" t="str">
        <f>IF(B50="","",_xlfn.XLOOKUP($S50,应收!$T:$T,应收!B:B))</f>
        <v/>
      </c>
      <c r="X50" s="109" t="str">
        <f t="shared" si="3"/>
        <v/>
      </c>
      <c r="Y50" s="136"/>
      <c r="Z50" s="111"/>
      <c r="AA50" s="111"/>
      <c r="AB50" s="111"/>
      <c r="AC50" s="112" t="s">
        <v>1640</v>
      </c>
      <c r="AD50" s="67" t="s">
        <v>1911</v>
      </c>
    </row>
    <row r="51" s="67" customFormat="1" customHeight="1" spans="1:30">
      <c r="A51" s="111"/>
      <c r="B51" s="128"/>
      <c r="C51" s="129"/>
      <c r="D51" s="130"/>
      <c r="E51" s="131"/>
      <c r="F51" s="111"/>
      <c r="G51" s="128"/>
      <c r="H51" s="111"/>
      <c r="I51" s="111"/>
      <c r="J51" s="134" t="s">
        <v>1960</v>
      </c>
      <c r="K51" s="109" t="str">
        <f>IF($B51="","",_xlfn.XLOOKUP(S51,应收!T:T,应收!D:D))</f>
        <v/>
      </c>
      <c r="L51" s="109" t="str">
        <f>IF($B51="","",_xlfn.XLOOKUP($S51,应收!$T:$T,应收!E:E))</f>
        <v/>
      </c>
      <c r="M51" s="109" t="str">
        <f>IF($B51="","",_xlfn.XLOOKUP($S51,应收!$T:$T,应收!N:N))</f>
        <v/>
      </c>
      <c r="N51" s="109" t="str">
        <f>IF($B51="","",_xlfn.XLOOKUP($S51,应收!$T:$T,应收!O:O))</f>
        <v/>
      </c>
      <c r="O51" s="109" t="str">
        <f>IF($B51="","",_xlfn.XLOOKUP($S51,应收!$T:$T,应收!P:P))</f>
        <v/>
      </c>
      <c r="P51" s="109" t="str">
        <f>IF($B51="","",_xlfn.XLOOKUP($S51,应收!$T:$T,应收!Q:Q))</f>
        <v/>
      </c>
      <c r="Q51" s="109" t="str">
        <f>IF($B51="","",_xlfn.XLOOKUP($S51,应收!$T:$T,应收!R:R))</f>
        <v/>
      </c>
      <c r="R51" s="109" t="str">
        <f>IF($B51="","",_xlfn.XLOOKUP($S51,应收!$T:$T,应收!S:S))</f>
        <v/>
      </c>
      <c r="S51" s="109" t="str">
        <f t="shared" si="0"/>
        <v/>
      </c>
      <c r="T51" s="109" t="str">
        <f t="shared" si="1"/>
        <v/>
      </c>
      <c r="U51" s="109" t="str">
        <f>IF($B51="","",_xlfn.XLOOKUP(S51,应收!T:T,应收!V:V))</f>
        <v/>
      </c>
      <c r="V51" s="109" t="str">
        <f>IF(U51="","",_xlfn.XLOOKUP(U51,立项!W:W,立项!P:P))</f>
        <v/>
      </c>
      <c r="W51" s="109" t="str">
        <f>IF(B51="","",_xlfn.XLOOKUP($S51,应收!$T:$T,应收!B:B))</f>
        <v/>
      </c>
      <c r="X51" s="109" t="str">
        <f t="shared" si="3"/>
        <v/>
      </c>
      <c r="Y51" s="136"/>
      <c r="Z51" s="111"/>
      <c r="AA51" s="111"/>
      <c r="AB51" s="111"/>
      <c r="AC51" s="112" t="s">
        <v>1633</v>
      </c>
      <c r="AD51" s="67" t="s">
        <v>1907</v>
      </c>
    </row>
    <row r="52" s="67" customFormat="1" customHeight="1" spans="1:30">
      <c r="A52" s="111"/>
      <c r="B52" s="128"/>
      <c r="C52" s="129"/>
      <c r="D52" s="130"/>
      <c r="E52" s="131"/>
      <c r="F52" s="111"/>
      <c r="G52" s="128"/>
      <c r="H52" s="111"/>
      <c r="I52" s="111"/>
      <c r="J52" s="134" t="s">
        <v>1961</v>
      </c>
      <c r="K52" s="109" t="str">
        <f>IF($B52="","",_xlfn.XLOOKUP(S52,应收!T:T,应收!D:D))</f>
        <v/>
      </c>
      <c r="L52" s="109" t="str">
        <f>IF($B52="","",_xlfn.XLOOKUP($S52,应收!$T:$T,应收!E:E))</f>
        <v/>
      </c>
      <c r="M52" s="109" t="str">
        <f>IF($B52="","",_xlfn.XLOOKUP($S52,应收!$T:$T,应收!N:N))</f>
        <v/>
      </c>
      <c r="N52" s="109" t="str">
        <f>IF($B52="","",_xlfn.XLOOKUP($S52,应收!$T:$T,应收!O:O))</f>
        <v/>
      </c>
      <c r="O52" s="109" t="str">
        <f>IF($B52="","",_xlfn.XLOOKUP($S52,应收!$T:$T,应收!P:P))</f>
        <v/>
      </c>
      <c r="P52" s="109" t="str">
        <f>IF($B52="","",_xlfn.XLOOKUP($S52,应收!$T:$T,应收!Q:Q))</f>
        <v/>
      </c>
      <c r="Q52" s="109" t="str">
        <f>IF($B52="","",_xlfn.XLOOKUP($S52,应收!$T:$T,应收!R:R))</f>
        <v/>
      </c>
      <c r="R52" s="109" t="str">
        <f>IF($B52="","",_xlfn.XLOOKUP($S52,应收!$T:$T,应收!S:S))</f>
        <v/>
      </c>
      <c r="S52" s="109" t="str">
        <f t="shared" si="0"/>
        <v/>
      </c>
      <c r="T52" s="109" t="str">
        <f t="shared" si="1"/>
        <v/>
      </c>
      <c r="U52" s="109" t="str">
        <f>IF($B52="","",_xlfn.XLOOKUP(S52,应收!T:T,应收!V:V))</f>
        <v/>
      </c>
      <c r="V52" s="109" t="str">
        <f>IF(U52="","",_xlfn.XLOOKUP(U52,立项!W:W,立项!P:P))</f>
        <v/>
      </c>
      <c r="W52" s="109" t="str">
        <f>IF(B52="","",_xlfn.XLOOKUP($S52,应收!$T:$T,应收!B:B))</f>
        <v/>
      </c>
      <c r="X52" s="109" t="str">
        <f t="shared" si="3"/>
        <v/>
      </c>
      <c r="Y52" s="136"/>
      <c r="Z52" s="111"/>
      <c r="AA52" s="111"/>
      <c r="AB52" s="111"/>
      <c r="AC52" s="112" t="s">
        <v>1748</v>
      </c>
      <c r="AD52" s="67" t="s">
        <v>1909</v>
      </c>
    </row>
    <row r="53" s="67" customFormat="1" customHeight="1" spans="1:30">
      <c r="A53" s="111"/>
      <c r="B53" s="128"/>
      <c r="C53" s="129"/>
      <c r="D53" s="130"/>
      <c r="E53" s="131"/>
      <c r="F53" s="111"/>
      <c r="G53" s="128"/>
      <c r="H53" s="111"/>
      <c r="I53" s="111"/>
      <c r="J53" s="134" t="s">
        <v>1962</v>
      </c>
      <c r="K53" s="109" t="str">
        <f>IF($B53="","",_xlfn.XLOOKUP(S53,应收!T:T,应收!D:D))</f>
        <v/>
      </c>
      <c r="L53" s="109" t="str">
        <f>IF($B53="","",_xlfn.XLOOKUP($S53,应收!$T:$T,应收!E:E))</f>
        <v/>
      </c>
      <c r="M53" s="109" t="str">
        <f>IF($B53="","",_xlfn.XLOOKUP($S53,应收!$T:$T,应收!N:N))</f>
        <v/>
      </c>
      <c r="N53" s="109" t="str">
        <f>IF($B53="","",_xlfn.XLOOKUP($S53,应收!$T:$T,应收!O:O))</f>
        <v/>
      </c>
      <c r="O53" s="109" t="str">
        <f>IF($B53="","",_xlfn.XLOOKUP($S53,应收!$T:$T,应收!P:P))</f>
        <v/>
      </c>
      <c r="P53" s="109" t="str">
        <f>IF($B53="","",_xlfn.XLOOKUP($S53,应收!$T:$T,应收!Q:Q))</f>
        <v/>
      </c>
      <c r="Q53" s="109" t="str">
        <f>IF($B53="","",_xlfn.XLOOKUP($S53,应收!$T:$T,应收!R:R))</f>
        <v/>
      </c>
      <c r="R53" s="109" t="str">
        <f>IF($B53="","",_xlfn.XLOOKUP($S53,应收!$T:$T,应收!S:S))</f>
        <v/>
      </c>
      <c r="S53" s="109" t="str">
        <f t="shared" si="0"/>
        <v/>
      </c>
      <c r="T53" s="109" t="str">
        <f t="shared" si="1"/>
        <v/>
      </c>
      <c r="U53" s="109" t="str">
        <f>IF($B53="","",_xlfn.XLOOKUP(S53,应收!T:T,应收!V:V))</f>
        <v/>
      </c>
      <c r="V53" s="109" t="str">
        <f>IF(U53="","",_xlfn.XLOOKUP(U53,立项!W:W,立项!P:P))</f>
        <v/>
      </c>
      <c r="W53" s="109" t="str">
        <f>IF(B53="","",_xlfn.XLOOKUP($S53,应收!$T:$T,应收!B:B))</f>
        <v/>
      </c>
      <c r="X53" s="109" t="str">
        <f t="shared" si="3"/>
        <v/>
      </c>
      <c r="Y53" s="136"/>
      <c r="Z53" s="111"/>
      <c r="AA53" s="111"/>
      <c r="AB53" s="111"/>
      <c r="AC53" s="112" t="s">
        <v>1644</v>
      </c>
      <c r="AD53" s="67" t="s">
        <v>1909</v>
      </c>
    </row>
    <row r="54" s="67" customFormat="1" customHeight="1" spans="1:30">
      <c r="A54" s="111"/>
      <c r="B54" s="128"/>
      <c r="C54" s="129"/>
      <c r="D54" s="130"/>
      <c r="E54" s="131"/>
      <c r="F54" s="111"/>
      <c r="G54" s="128"/>
      <c r="H54" s="111"/>
      <c r="I54" s="111"/>
      <c r="J54" s="134" t="s">
        <v>1963</v>
      </c>
      <c r="K54" s="109" t="str">
        <f>IF($B54="","",_xlfn.XLOOKUP(S54,应收!T:T,应收!D:D))</f>
        <v/>
      </c>
      <c r="L54" s="109" t="str">
        <f>IF($B54="","",_xlfn.XLOOKUP($S54,应收!$T:$T,应收!E:E))</f>
        <v/>
      </c>
      <c r="M54" s="109" t="str">
        <f>IF($B54="","",_xlfn.XLOOKUP($S54,应收!$T:$T,应收!N:N))</f>
        <v/>
      </c>
      <c r="N54" s="109" t="str">
        <f>IF($B54="","",_xlfn.XLOOKUP($S54,应收!$T:$T,应收!O:O))</f>
        <v/>
      </c>
      <c r="O54" s="109" t="str">
        <f>IF($B54="","",_xlfn.XLOOKUP($S54,应收!$T:$T,应收!P:P))</f>
        <v/>
      </c>
      <c r="P54" s="109" t="str">
        <f>IF($B54="","",_xlfn.XLOOKUP($S54,应收!$T:$T,应收!Q:Q))</f>
        <v/>
      </c>
      <c r="Q54" s="109" t="str">
        <f>IF($B54="","",_xlfn.XLOOKUP($S54,应收!$T:$T,应收!R:R))</f>
        <v/>
      </c>
      <c r="R54" s="109" t="str">
        <f>IF($B54="","",_xlfn.XLOOKUP($S54,应收!$T:$T,应收!S:S))</f>
        <v/>
      </c>
      <c r="S54" s="109" t="str">
        <f t="shared" si="0"/>
        <v/>
      </c>
      <c r="T54" s="109" t="str">
        <f t="shared" si="1"/>
        <v/>
      </c>
      <c r="U54" s="109" t="str">
        <f>IF($B54="","",_xlfn.XLOOKUP(S54,应收!T:T,应收!V:V))</f>
        <v/>
      </c>
      <c r="V54" s="109" t="str">
        <f>IF(U54="","",_xlfn.XLOOKUP(U54,立项!W:W,立项!P:P))</f>
        <v/>
      </c>
      <c r="W54" s="109" t="str">
        <f>IF(B54="","",_xlfn.XLOOKUP($S54,应收!$T:$T,应收!B:B))</f>
        <v/>
      </c>
      <c r="X54" s="109" t="str">
        <f t="shared" si="3"/>
        <v/>
      </c>
      <c r="Y54" s="136"/>
      <c r="Z54" s="111"/>
      <c r="AA54" s="111"/>
      <c r="AB54" s="111"/>
      <c r="AC54" s="112" t="s">
        <v>1644</v>
      </c>
      <c r="AD54" s="67" t="s">
        <v>1909</v>
      </c>
    </row>
    <row r="55" s="67" customFormat="1" customHeight="1" spans="1:30">
      <c r="A55" s="111"/>
      <c r="B55" s="128"/>
      <c r="C55" s="129"/>
      <c r="D55" s="130"/>
      <c r="E55" s="131"/>
      <c r="F55" s="111"/>
      <c r="G55" s="128"/>
      <c r="H55" s="111"/>
      <c r="I55" s="111"/>
      <c r="J55" s="134" t="s">
        <v>1964</v>
      </c>
      <c r="K55" s="109" t="str">
        <f>IF($B55="","",_xlfn.XLOOKUP(S55,应收!T:T,应收!D:D))</f>
        <v/>
      </c>
      <c r="L55" s="109" t="str">
        <f>IF($B55="","",_xlfn.XLOOKUP($S55,应收!$T:$T,应收!E:E))</f>
        <v/>
      </c>
      <c r="M55" s="109" t="str">
        <f>IF($B55="","",_xlfn.XLOOKUP($S55,应收!$T:$T,应收!N:N))</f>
        <v/>
      </c>
      <c r="N55" s="109" t="str">
        <f>IF($B55="","",_xlfn.XLOOKUP($S55,应收!$T:$T,应收!O:O))</f>
        <v/>
      </c>
      <c r="O55" s="109" t="str">
        <f>IF($B55="","",_xlfn.XLOOKUP($S55,应收!$T:$T,应收!P:P))</f>
        <v/>
      </c>
      <c r="P55" s="109" t="str">
        <f>IF($B55="","",_xlfn.XLOOKUP($S55,应收!$T:$T,应收!Q:Q))</f>
        <v/>
      </c>
      <c r="Q55" s="109" t="str">
        <f>IF($B55="","",_xlfn.XLOOKUP($S55,应收!$T:$T,应收!R:R))</f>
        <v/>
      </c>
      <c r="R55" s="109" t="str">
        <f>IF($B55="","",_xlfn.XLOOKUP($S55,应收!$T:$T,应收!S:S))</f>
        <v/>
      </c>
      <c r="S55" s="109" t="str">
        <f t="shared" si="0"/>
        <v/>
      </c>
      <c r="T55" s="109" t="str">
        <f t="shared" si="1"/>
        <v/>
      </c>
      <c r="U55" s="109" t="str">
        <f>IF($B55="","",_xlfn.XLOOKUP(S55,应收!T:T,应收!V:V))</f>
        <v/>
      </c>
      <c r="V55" s="109" t="str">
        <f>IF(U55="","",_xlfn.XLOOKUP(U55,立项!W:W,立项!P:P))</f>
        <v/>
      </c>
      <c r="W55" s="109" t="str">
        <f>IF(B55="","",_xlfn.XLOOKUP($S55,应收!$T:$T,应收!B:B))</f>
        <v/>
      </c>
      <c r="X55" s="109" t="str">
        <f t="shared" si="3"/>
        <v/>
      </c>
      <c r="Y55" s="136"/>
      <c r="Z55" s="111"/>
      <c r="AA55" s="111"/>
      <c r="AB55" s="111"/>
      <c r="AC55" s="112" t="s">
        <v>1640</v>
      </c>
      <c r="AD55" s="67" t="s">
        <v>1911</v>
      </c>
    </row>
    <row r="56" s="67" customFormat="1" customHeight="1" spans="1:30">
      <c r="A56" s="111"/>
      <c r="B56" s="128"/>
      <c r="C56" s="129"/>
      <c r="D56" s="130"/>
      <c r="E56" s="131"/>
      <c r="F56" s="111"/>
      <c r="G56" s="128"/>
      <c r="H56" s="111"/>
      <c r="I56" s="111"/>
      <c r="J56" s="134" t="s">
        <v>1965</v>
      </c>
      <c r="K56" s="109" t="str">
        <f>IF($B56="","",_xlfn.XLOOKUP(S56,应收!T:T,应收!D:D))</f>
        <v/>
      </c>
      <c r="L56" s="109" t="str">
        <f>IF($B56="","",_xlfn.XLOOKUP($S56,应收!$T:$T,应收!E:E))</f>
        <v/>
      </c>
      <c r="M56" s="109" t="str">
        <f>IF($B56="","",_xlfn.XLOOKUP($S56,应收!$T:$T,应收!N:N))</f>
        <v/>
      </c>
      <c r="N56" s="109" t="str">
        <f>IF($B56="","",_xlfn.XLOOKUP($S56,应收!$T:$T,应收!O:O))</f>
        <v/>
      </c>
      <c r="O56" s="109" t="str">
        <f>IF($B56="","",_xlfn.XLOOKUP($S56,应收!$T:$T,应收!P:P))</f>
        <v/>
      </c>
      <c r="P56" s="109" t="str">
        <f>IF($B56="","",_xlfn.XLOOKUP($S56,应收!$T:$T,应收!Q:Q))</f>
        <v/>
      </c>
      <c r="Q56" s="109" t="str">
        <f>IF($B56="","",_xlfn.XLOOKUP($S56,应收!$T:$T,应收!R:R))</f>
        <v/>
      </c>
      <c r="R56" s="109" t="str">
        <f>IF($B56="","",_xlfn.XLOOKUP($S56,应收!$T:$T,应收!S:S))</f>
        <v/>
      </c>
      <c r="S56" s="109" t="str">
        <f t="shared" si="0"/>
        <v/>
      </c>
      <c r="T56" s="109" t="str">
        <f t="shared" si="1"/>
        <v/>
      </c>
      <c r="U56" s="109" t="str">
        <f>IF($B56="","",_xlfn.XLOOKUP(S56,应收!T:T,应收!V:V))</f>
        <v/>
      </c>
      <c r="V56" s="109" t="str">
        <f>IF(U56="","",_xlfn.XLOOKUP(U56,立项!W:W,立项!P:P))</f>
        <v/>
      </c>
      <c r="W56" s="109" t="str">
        <f>IF(B56="","",_xlfn.XLOOKUP($S56,应收!$T:$T,应收!B:B))</f>
        <v/>
      </c>
      <c r="X56" s="109" t="str">
        <f t="shared" si="3"/>
        <v/>
      </c>
      <c r="Y56" s="136"/>
      <c r="Z56" s="111"/>
      <c r="AA56" s="111"/>
      <c r="AB56" s="111"/>
      <c r="AC56" s="112" t="s">
        <v>1644</v>
      </c>
      <c r="AD56" s="67" t="s">
        <v>1909</v>
      </c>
    </row>
    <row r="57" s="67" customFormat="1" customHeight="1" spans="1:30">
      <c r="A57" s="111"/>
      <c r="B57" s="128"/>
      <c r="C57" s="129"/>
      <c r="D57" s="130"/>
      <c r="E57" s="131"/>
      <c r="F57" s="111"/>
      <c r="G57" s="128"/>
      <c r="H57" s="111"/>
      <c r="I57" s="111"/>
      <c r="J57" s="134" t="s">
        <v>1966</v>
      </c>
      <c r="K57" s="109" t="str">
        <f>IF($B57="","",_xlfn.XLOOKUP(S57,应收!T:T,应收!D:D))</f>
        <v/>
      </c>
      <c r="L57" s="109" t="str">
        <f>IF($B57="","",_xlfn.XLOOKUP($S57,应收!$T:$T,应收!E:E))</f>
        <v/>
      </c>
      <c r="M57" s="109" t="str">
        <f>IF($B57="","",_xlfn.XLOOKUP($S57,应收!$T:$T,应收!N:N))</f>
        <v/>
      </c>
      <c r="N57" s="109" t="str">
        <f>IF($B57="","",_xlfn.XLOOKUP($S57,应收!$T:$T,应收!O:O))</f>
        <v/>
      </c>
      <c r="O57" s="109" t="str">
        <f>IF($B57="","",_xlfn.XLOOKUP($S57,应收!$T:$T,应收!P:P))</f>
        <v/>
      </c>
      <c r="P57" s="109" t="str">
        <f>IF($B57="","",_xlfn.XLOOKUP($S57,应收!$T:$T,应收!Q:Q))</f>
        <v/>
      </c>
      <c r="Q57" s="109" t="str">
        <f>IF($B57="","",_xlfn.XLOOKUP($S57,应收!$T:$T,应收!R:R))</f>
        <v/>
      </c>
      <c r="R57" s="109" t="str">
        <f>IF($B57="","",_xlfn.XLOOKUP($S57,应收!$T:$T,应收!S:S))</f>
        <v/>
      </c>
      <c r="S57" s="109" t="str">
        <f t="shared" si="0"/>
        <v/>
      </c>
      <c r="T57" s="109" t="str">
        <f t="shared" si="1"/>
        <v/>
      </c>
      <c r="U57" s="109" t="str">
        <f>IF($B57="","",_xlfn.XLOOKUP(S57,应收!T:T,应收!V:V))</f>
        <v/>
      </c>
      <c r="V57" s="109" t="str">
        <f>IF(U57="","",_xlfn.XLOOKUP(U57,立项!W:W,立项!P:P))</f>
        <v/>
      </c>
      <c r="W57" s="109" t="str">
        <f>IF(B57="","",_xlfn.XLOOKUP($S57,应收!$T:$T,应收!B:B))</f>
        <v/>
      </c>
      <c r="X57" s="109" t="str">
        <f t="shared" si="3"/>
        <v/>
      </c>
      <c r="Y57" s="136"/>
      <c r="Z57" s="111"/>
      <c r="AA57" s="111"/>
      <c r="AB57" s="111"/>
      <c r="AC57" s="112" t="s">
        <v>1644</v>
      </c>
      <c r="AD57" s="67" t="s">
        <v>1909</v>
      </c>
    </row>
    <row r="58" s="67" customFormat="1" customHeight="1" spans="1:30">
      <c r="A58" s="111"/>
      <c r="B58" s="128"/>
      <c r="C58" s="129"/>
      <c r="D58" s="130"/>
      <c r="E58" s="131"/>
      <c r="F58" s="111"/>
      <c r="G58" s="128"/>
      <c r="H58" s="111"/>
      <c r="I58" s="111"/>
      <c r="J58" s="134" t="s">
        <v>1967</v>
      </c>
      <c r="K58" s="109" t="str">
        <f>IF($B58="","",_xlfn.XLOOKUP(S58,应收!T:T,应收!D:D))</f>
        <v/>
      </c>
      <c r="L58" s="109" t="str">
        <f>IF($B58="","",_xlfn.XLOOKUP($S58,应收!$T:$T,应收!E:E))</f>
        <v/>
      </c>
      <c r="M58" s="109" t="str">
        <f>IF($B58="","",_xlfn.XLOOKUP($S58,应收!$T:$T,应收!N:N))</f>
        <v/>
      </c>
      <c r="N58" s="109" t="str">
        <f>IF($B58="","",_xlfn.XLOOKUP($S58,应收!$T:$T,应收!O:O))</f>
        <v/>
      </c>
      <c r="O58" s="109" t="str">
        <f>IF($B58="","",_xlfn.XLOOKUP($S58,应收!$T:$T,应收!P:P))</f>
        <v/>
      </c>
      <c r="P58" s="109" t="str">
        <f>IF($B58="","",_xlfn.XLOOKUP($S58,应收!$T:$T,应收!Q:Q))</f>
        <v/>
      </c>
      <c r="Q58" s="109" t="str">
        <f>IF($B58="","",_xlfn.XLOOKUP($S58,应收!$T:$T,应收!R:R))</f>
        <v/>
      </c>
      <c r="R58" s="109" t="str">
        <f>IF($B58="","",_xlfn.XLOOKUP($S58,应收!$T:$T,应收!S:S))</f>
        <v/>
      </c>
      <c r="S58" s="109" t="str">
        <f t="shared" si="0"/>
        <v/>
      </c>
      <c r="T58" s="109" t="str">
        <f t="shared" si="1"/>
        <v/>
      </c>
      <c r="U58" s="109" t="str">
        <f>IF($B58="","",_xlfn.XLOOKUP(S58,应收!T:T,应收!V:V))</f>
        <v/>
      </c>
      <c r="V58" s="109" t="str">
        <f>IF(U58="","",_xlfn.XLOOKUP(U58,立项!W:W,立项!P:P))</f>
        <v/>
      </c>
      <c r="W58" s="109" t="str">
        <f>IF(B58="","",_xlfn.XLOOKUP($S58,应收!$T:$T,应收!B:B))</f>
        <v/>
      </c>
      <c r="X58" s="109" t="str">
        <f t="shared" si="3"/>
        <v/>
      </c>
      <c r="Y58" s="136"/>
      <c r="Z58" s="111"/>
      <c r="AA58" s="111"/>
      <c r="AB58" s="111"/>
      <c r="AC58" s="112" t="s">
        <v>1476</v>
      </c>
      <c r="AD58" s="67" t="s">
        <v>1907</v>
      </c>
    </row>
    <row r="59" s="67" customFormat="1" customHeight="1" spans="1:30">
      <c r="A59" s="111"/>
      <c r="B59" s="128"/>
      <c r="C59" s="129"/>
      <c r="D59" s="130"/>
      <c r="E59" s="131"/>
      <c r="F59" s="111"/>
      <c r="G59" s="128"/>
      <c r="H59" s="111"/>
      <c r="I59" s="111"/>
      <c r="J59" s="134" t="s">
        <v>1968</v>
      </c>
      <c r="K59" s="109" t="str">
        <f>IF($B59="","",_xlfn.XLOOKUP(S59,应收!T:T,应收!D:D))</f>
        <v/>
      </c>
      <c r="L59" s="109" t="str">
        <f>IF($B59="","",_xlfn.XLOOKUP($S59,应收!$T:$T,应收!E:E))</f>
        <v/>
      </c>
      <c r="M59" s="109" t="str">
        <f>IF($B59="","",_xlfn.XLOOKUP($S59,应收!$T:$T,应收!N:N))</f>
        <v/>
      </c>
      <c r="N59" s="109" t="str">
        <f>IF($B59="","",_xlfn.XLOOKUP($S59,应收!$T:$T,应收!O:O))</f>
        <v/>
      </c>
      <c r="O59" s="109" t="str">
        <f>IF($B59="","",_xlfn.XLOOKUP($S59,应收!$T:$T,应收!P:P))</f>
        <v/>
      </c>
      <c r="P59" s="109" t="str">
        <f>IF($B59="","",_xlfn.XLOOKUP($S59,应收!$T:$T,应收!Q:Q))</f>
        <v/>
      </c>
      <c r="Q59" s="109" t="str">
        <f>IF($B59="","",_xlfn.XLOOKUP($S59,应收!$T:$T,应收!R:R))</f>
        <v/>
      </c>
      <c r="R59" s="109" t="str">
        <f>IF($B59="","",_xlfn.XLOOKUP($S59,应收!$T:$T,应收!S:S))</f>
        <v/>
      </c>
      <c r="S59" s="109" t="str">
        <f t="shared" si="0"/>
        <v/>
      </c>
      <c r="T59" s="109" t="str">
        <f t="shared" si="1"/>
        <v/>
      </c>
      <c r="U59" s="109" t="str">
        <f>IF($B59="","",_xlfn.XLOOKUP(S59,应收!T:T,应收!V:V))</f>
        <v/>
      </c>
      <c r="V59" s="109" t="str">
        <f>IF(U59="","",_xlfn.XLOOKUP(U59,立项!W:W,立项!P:P))</f>
        <v/>
      </c>
      <c r="W59" s="109" t="str">
        <f>IF(B59="","",_xlfn.XLOOKUP($S59,应收!$T:$T,应收!B:B))</f>
        <v/>
      </c>
      <c r="X59" s="109" t="str">
        <f t="shared" si="3"/>
        <v/>
      </c>
      <c r="Y59" s="136"/>
      <c r="Z59" s="111"/>
      <c r="AA59" s="111"/>
      <c r="AB59" s="111"/>
      <c r="AC59" s="112" t="s">
        <v>1750</v>
      </c>
      <c r="AD59" s="67" t="s">
        <v>1909</v>
      </c>
    </row>
    <row r="60" s="67" customFormat="1" customHeight="1" spans="1:30">
      <c r="A60" s="111"/>
      <c r="B60" s="128"/>
      <c r="C60" s="129"/>
      <c r="D60" s="130"/>
      <c r="E60" s="131"/>
      <c r="F60" s="111"/>
      <c r="G60" s="128"/>
      <c r="H60" s="111"/>
      <c r="I60" s="111"/>
      <c r="J60" s="134" t="s">
        <v>1969</v>
      </c>
      <c r="K60" s="109" t="str">
        <f>IF($B60="","",_xlfn.XLOOKUP(S60,应收!T:T,应收!D:D))</f>
        <v/>
      </c>
      <c r="L60" s="109" t="str">
        <f>IF($B60="","",_xlfn.XLOOKUP($S60,应收!$T:$T,应收!E:E))</f>
        <v/>
      </c>
      <c r="M60" s="109" t="str">
        <f>IF($B60="","",_xlfn.XLOOKUP($S60,应收!$T:$T,应收!N:N))</f>
        <v/>
      </c>
      <c r="N60" s="109" t="str">
        <f>IF($B60="","",_xlfn.XLOOKUP($S60,应收!$T:$T,应收!O:O))</f>
        <v/>
      </c>
      <c r="O60" s="109" t="str">
        <f>IF($B60="","",_xlfn.XLOOKUP($S60,应收!$T:$T,应收!P:P))</f>
        <v/>
      </c>
      <c r="P60" s="109" t="str">
        <f>IF($B60="","",_xlfn.XLOOKUP($S60,应收!$T:$T,应收!Q:Q))</f>
        <v/>
      </c>
      <c r="Q60" s="109" t="str">
        <f>IF($B60="","",_xlfn.XLOOKUP($S60,应收!$T:$T,应收!R:R))</f>
        <v/>
      </c>
      <c r="R60" s="109" t="str">
        <f>IF($B60="","",_xlfn.XLOOKUP($S60,应收!$T:$T,应收!S:S))</f>
        <v/>
      </c>
      <c r="S60" s="109" t="str">
        <f t="shared" si="0"/>
        <v/>
      </c>
      <c r="T60" s="109" t="str">
        <f t="shared" si="1"/>
        <v/>
      </c>
      <c r="U60" s="109" t="str">
        <f>IF($B60="","",_xlfn.XLOOKUP(S60,应收!T:T,应收!V:V))</f>
        <v/>
      </c>
      <c r="V60" s="109" t="str">
        <f>IF(U60="","",_xlfn.XLOOKUP(U60,立项!W:W,立项!P:P))</f>
        <v/>
      </c>
      <c r="W60" s="109" t="str">
        <f>IF(B60="","",_xlfn.XLOOKUP($S60,应收!$T:$T,应收!B:B))</f>
        <v/>
      </c>
      <c r="X60" s="109" t="str">
        <f t="shared" si="3"/>
        <v/>
      </c>
      <c r="Y60" s="136"/>
      <c r="Z60" s="111"/>
      <c r="AA60" s="111"/>
      <c r="AB60" s="111"/>
      <c r="AC60" s="112" t="s">
        <v>1644</v>
      </c>
      <c r="AD60" s="67" t="s">
        <v>1909</v>
      </c>
    </row>
    <row r="61" s="67" customFormat="1" customHeight="1" spans="1:30">
      <c r="A61" s="111"/>
      <c r="B61" s="128"/>
      <c r="C61" s="129"/>
      <c r="D61" s="130"/>
      <c r="E61" s="131"/>
      <c r="F61" s="111"/>
      <c r="G61" s="128"/>
      <c r="H61" s="111"/>
      <c r="I61" s="111"/>
      <c r="J61" s="134" t="s">
        <v>1970</v>
      </c>
      <c r="K61" s="109" t="str">
        <f>IF($B61="","",_xlfn.XLOOKUP(S61,应收!T:T,应收!D:D))</f>
        <v/>
      </c>
      <c r="L61" s="109" t="str">
        <f>IF($B61="","",_xlfn.XLOOKUP($S61,应收!$T:$T,应收!E:E))</f>
        <v/>
      </c>
      <c r="M61" s="109" t="str">
        <f>IF($B61="","",_xlfn.XLOOKUP($S61,应收!$T:$T,应收!N:N))</f>
        <v/>
      </c>
      <c r="N61" s="109" t="str">
        <f>IF($B61="","",_xlfn.XLOOKUP($S61,应收!$T:$T,应收!O:O))</f>
        <v/>
      </c>
      <c r="O61" s="109" t="str">
        <f>IF($B61="","",_xlfn.XLOOKUP($S61,应收!$T:$T,应收!P:P))</f>
        <v/>
      </c>
      <c r="P61" s="109" t="str">
        <f>IF($B61="","",_xlfn.XLOOKUP($S61,应收!$T:$T,应收!Q:Q))</f>
        <v/>
      </c>
      <c r="Q61" s="109" t="str">
        <f>IF($B61="","",_xlfn.XLOOKUP($S61,应收!$T:$T,应收!R:R))</f>
        <v/>
      </c>
      <c r="R61" s="109" t="str">
        <f>IF($B61="","",_xlfn.XLOOKUP($S61,应收!$T:$T,应收!S:S))</f>
        <v/>
      </c>
      <c r="S61" s="109" t="str">
        <f t="shared" si="0"/>
        <v/>
      </c>
      <c r="T61" s="109" t="str">
        <f t="shared" si="1"/>
        <v/>
      </c>
      <c r="U61" s="109" t="str">
        <f>IF($B61="","",_xlfn.XLOOKUP(S61,应收!T:T,应收!V:V))</f>
        <v/>
      </c>
      <c r="V61" s="109" t="str">
        <f>IF(U61="","",_xlfn.XLOOKUP(U61,立项!W:W,立项!P:P))</f>
        <v/>
      </c>
      <c r="W61" s="109" t="str">
        <f>IF(B61="","",_xlfn.XLOOKUP($S61,应收!$T:$T,应收!B:B))</f>
        <v/>
      </c>
      <c r="X61" s="109" t="str">
        <f t="shared" si="3"/>
        <v/>
      </c>
      <c r="Y61" s="136"/>
      <c r="Z61" s="111"/>
      <c r="AA61" s="111"/>
      <c r="AB61" s="111"/>
      <c r="AC61" s="112" t="s">
        <v>1644</v>
      </c>
      <c r="AD61" s="67" t="s">
        <v>1909</v>
      </c>
    </row>
    <row r="62" s="67" customFormat="1" customHeight="1" spans="1:30">
      <c r="A62" s="111"/>
      <c r="B62" s="128"/>
      <c r="C62" s="129"/>
      <c r="D62" s="130"/>
      <c r="E62" s="131"/>
      <c r="F62" s="111"/>
      <c r="G62" s="128"/>
      <c r="H62" s="111"/>
      <c r="I62" s="111"/>
      <c r="J62" s="134" t="s">
        <v>1971</v>
      </c>
      <c r="K62" s="109" t="str">
        <f>IF($B62="","",_xlfn.XLOOKUP(S62,应收!T:T,应收!D:D))</f>
        <v/>
      </c>
      <c r="L62" s="109" t="str">
        <f>IF($B62="","",_xlfn.XLOOKUP($S62,应收!$T:$T,应收!E:E))</f>
        <v/>
      </c>
      <c r="M62" s="109" t="str">
        <f>IF($B62="","",_xlfn.XLOOKUP($S62,应收!$T:$T,应收!N:N))</f>
        <v/>
      </c>
      <c r="N62" s="109" t="str">
        <f>IF($B62="","",_xlfn.XLOOKUP($S62,应收!$T:$T,应收!O:O))</f>
        <v/>
      </c>
      <c r="O62" s="109" t="str">
        <f>IF($B62="","",_xlfn.XLOOKUP($S62,应收!$T:$T,应收!P:P))</f>
        <v/>
      </c>
      <c r="P62" s="109" t="str">
        <f>IF($B62="","",_xlfn.XLOOKUP($S62,应收!$T:$T,应收!Q:Q))</f>
        <v/>
      </c>
      <c r="Q62" s="109" t="str">
        <f>IF($B62="","",_xlfn.XLOOKUP($S62,应收!$T:$T,应收!R:R))</f>
        <v/>
      </c>
      <c r="R62" s="109" t="str">
        <f>IF($B62="","",_xlfn.XLOOKUP($S62,应收!$T:$T,应收!S:S))</f>
        <v/>
      </c>
      <c r="S62" s="109" t="str">
        <f t="shared" si="0"/>
        <v/>
      </c>
      <c r="T62" s="109" t="str">
        <f t="shared" si="1"/>
        <v/>
      </c>
      <c r="U62" s="109" t="str">
        <f>IF($B62="","",_xlfn.XLOOKUP(S62,应收!T:T,应收!V:V))</f>
        <v/>
      </c>
      <c r="V62" s="109" t="str">
        <f>IF(U62="","",_xlfn.XLOOKUP(U62,立项!W:W,立项!P:P))</f>
        <v/>
      </c>
      <c r="W62" s="109" t="str">
        <f>IF(B62="","",_xlfn.XLOOKUP($S62,应收!$T:$T,应收!B:B))</f>
        <v/>
      </c>
      <c r="X62" s="109" t="str">
        <f t="shared" si="3"/>
        <v/>
      </c>
      <c r="Y62" s="136"/>
      <c r="Z62" s="111"/>
      <c r="AA62" s="111"/>
      <c r="AB62" s="111"/>
      <c r="AC62" s="112" t="s">
        <v>1644</v>
      </c>
      <c r="AD62" s="67" t="s">
        <v>1909</v>
      </c>
    </row>
    <row r="63" s="67" customFormat="1" customHeight="1" spans="1:30">
      <c r="A63" s="111"/>
      <c r="B63" s="128"/>
      <c r="C63" s="129"/>
      <c r="D63" s="130"/>
      <c r="E63" s="131"/>
      <c r="F63" s="111"/>
      <c r="G63" s="128"/>
      <c r="H63" s="111"/>
      <c r="I63" s="111"/>
      <c r="J63" s="134" t="s">
        <v>1972</v>
      </c>
      <c r="K63" s="109" t="str">
        <f>IF($B63="","",_xlfn.XLOOKUP(S63,应收!T:T,应收!D:D))</f>
        <v/>
      </c>
      <c r="L63" s="109" t="str">
        <f>IF($B63="","",_xlfn.XLOOKUP($S63,应收!$T:$T,应收!E:E))</f>
        <v/>
      </c>
      <c r="M63" s="109" t="str">
        <f>IF($B63="","",_xlfn.XLOOKUP($S63,应收!$T:$T,应收!N:N))</f>
        <v/>
      </c>
      <c r="N63" s="109" t="str">
        <f>IF($B63="","",_xlfn.XLOOKUP($S63,应收!$T:$T,应收!O:O))</f>
        <v/>
      </c>
      <c r="O63" s="109" t="str">
        <f>IF($B63="","",_xlfn.XLOOKUP($S63,应收!$T:$T,应收!P:P))</f>
        <v/>
      </c>
      <c r="P63" s="109" t="str">
        <f>IF($B63="","",_xlfn.XLOOKUP($S63,应收!$T:$T,应收!Q:Q))</f>
        <v/>
      </c>
      <c r="Q63" s="109" t="str">
        <f>IF($B63="","",_xlfn.XLOOKUP($S63,应收!$T:$T,应收!R:R))</f>
        <v/>
      </c>
      <c r="R63" s="109" t="str">
        <f>IF($B63="","",_xlfn.XLOOKUP($S63,应收!$T:$T,应收!S:S))</f>
        <v/>
      </c>
      <c r="S63" s="109" t="str">
        <f t="shared" si="0"/>
        <v/>
      </c>
      <c r="T63" s="109" t="str">
        <f t="shared" si="1"/>
        <v/>
      </c>
      <c r="U63" s="109" t="str">
        <f>IF($B63="","",_xlfn.XLOOKUP(S63,应收!T:T,应收!V:V))</f>
        <v/>
      </c>
      <c r="V63" s="109" t="str">
        <f>IF(U63="","",_xlfn.XLOOKUP(U63,立项!W:W,立项!P:P))</f>
        <v/>
      </c>
      <c r="W63" s="109" t="str">
        <f>IF(B63="","",_xlfn.XLOOKUP($S63,应收!$T:$T,应收!B:B))</f>
        <v/>
      </c>
      <c r="X63" s="109" t="str">
        <f t="shared" si="3"/>
        <v/>
      </c>
      <c r="Y63" s="136"/>
      <c r="Z63" s="111"/>
      <c r="AA63" s="111"/>
      <c r="AB63" s="111"/>
      <c r="AC63" s="112" t="s">
        <v>1751</v>
      </c>
      <c r="AD63" s="67" t="s">
        <v>1909</v>
      </c>
    </row>
    <row r="64" s="67" customFormat="1" customHeight="1" spans="1:30">
      <c r="A64" s="111"/>
      <c r="B64" s="128"/>
      <c r="C64" s="129"/>
      <c r="D64" s="130"/>
      <c r="E64" s="131"/>
      <c r="F64" s="111"/>
      <c r="G64" s="128"/>
      <c r="H64" s="111"/>
      <c r="I64" s="111"/>
      <c r="J64" s="134" t="s">
        <v>1973</v>
      </c>
      <c r="K64" s="109" t="str">
        <f>IF($B64="","",_xlfn.XLOOKUP(S64,应收!T:T,应收!D:D))</f>
        <v/>
      </c>
      <c r="L64" s="109" t="str">
        <f>IF($B64="","",_xlfn.XLOOKUP($S64,应收!$T:$T,应收!E:E))</f>
        <v/>
      </c>
      <c r="M64" s="109" t="str">
        <f>IF($B64="","",_xlfn.XLOOKUP($S64,应收!$T:$T,应收!N:N))</f>
        <v/>
      </c>
      <c r="N64" s="109" t="str">
        <f>IF($B64="","",_xlfn.XLOOKUP($S64,应收!$T:$T,应收!O:O))</f>
        <v/>
      </c>
      <c r="O64" s="109" t="str">
        <f>IF($B64="","",_xlfn.XLOOKUP($S64,应收!$T:$T,应收!P:P))</f>
        <v/>
      </c>
      <c r="P64" s="109" t="str">
        <f>IF($B64="","",_xlfn.XLOOKUP($S64,应收!$T:$T,应收!Q:Q))</f>
        <v/>
      </c>
      <c r="Q64" s="109" t="str">
        <f>IF($B64="","",_xlfn.XLOOKUP($S64,应收!$T:$T,应收!R:R))</f>
        <v/>
      </c>
      <c r="R64" s="109" t="str">
        <f>IF($B64="","",_xlfn.XLOOKUP($S64,应收!$T:$T,应收!S:S))</f>
        <v/>
      </c>
      <c r="S64" s="109" t="str">
        <f t="shared" si="0"/>
        <v/>
      </c>
      <c r="T64" s="109" t="str">
        <f t="shared" si="1"/>
        <v/>
      </c>
      <c r="U64" s="109" t="str">
        <f>IF($B64="","",_xlfn.XLOOKUP(S64,应收!T:T,应收!V:V))</f>
        <v/>
      </c>
      <c r="V64" s="109" t="str">
        <f>IF(U64="","",_xlfn.XLOOKUP(U64,立项!W:W,立项!P:P))</f>
        <v/>
      </c>
      <c r="W64" s="109" t="str">
        <f>IF(B64="","",_xlfn.XLOOKUP($S64,应收!$T:$T,应收!B:B))</f>
        <v/>
      </c>
      <c r="X64" s="109" t="str">
        <f t="shared" si="3"/>
        <v/>
      </c>
      <c r="Y64" s="136"/>
      <c r="Z64" s="111"/>
      <c r="AA64" s="111"/>
      <c r="AB64" s="111"/>
      <c r="AC64" s="112" t="s">
        <v>1643</v>
      </c>
      <c r="AD64" s="67" t="s">
        <v>1911</v>
      </c>
    </row>
    <row r="65" s="67" customFormat="1" customHeight="1" spans="1:30">
      <c r="A65" s="111"/>
      <c r="B65" s="128"/>
      <c r="C65" s="129"/>
      <c r="D65" s="130"/>
      <c r="E65" s="131"/>
      <c r="F65" s="111"/>
      <c r="G65" s="128"/>
      <c r="H65" s="111"/>
      <c r="I65" s="111"/>
      <c r="J65" s="134" t="s">
        <v>1974</v>
      </c>
      <c r="K65" s="109" t="str">
        <f>IF($B65="","",_xlfn.XLOOKUP(S65,应收!T:T,应收!D:D))</f>
        <v/>
      </c>
      <c r="L65" s="109" t="str">
        <f>IF($B65="","",_xlfn.XLOOKUP($S65,应收!$T:$T,应收!E:E))</f>
        <v/>
      </c>
      <c r="M65" s="109" t="str">
        <f>IF($B65="","",_xlfn.XLOOKUP($S65,应收!$T:$T,应收!N:N))</f>
        <v/>
      </c>
      <c r="N65" s="109" t="str">
        <f>IF($B65="","",_xlfn.XLOOKUP($S65,应收!$T:$T,应收!O:O))</f>
        <v/>
      </c>
      <c r="O65" s="109" t="str">
        <f>IF($B65="","",_xlfn.XLOOKUP($S65,应收!$T:$T,应收!P:P))</f>
        <v/>
      </c>
      <c r="P65" s="109" t="str">
        <f>IF($B65="","",_xlfn.XLOOKUP($S65,应收!$T:$T,应收!Q:Q))</f>
        <v/>
      </c>
      <c r="Q65" s="109" t="str">
        <f>IF($B65="","",_xlfn.XLOOKUP($S65,应收!$T:$T,应收!R:R))</f>
        <v/>
      </c>
      <c r="R65" s="109" t="str">
        <f>IF($B65="","",_xlfn.XLOOKUP($S65,应收!$T:$T,应收!S:S))</f>
        <v/>
      </c>
      <c r="S65" s="109" t="str">
        <f t="shared" si="0"/>
        <v/>
      </c>
      <c r="T65" s="109" t="str">
        <f t="shared" si="1"/>
        <v/>
      </c>
      <c r="U65" s="109" t="str">
        <f>IF($B65="","",_xlfn.XLOOKUP(S65,应收!T:T,应收!V:V))</f>
        <v/>
      </c>
      <c r="V65" s="109" t="str">
        <f>IF(U65="","",_xlfn.XLOOKUP(U65,立项!W:W,立项!P:P))</f>
        <v/>
      </c>
      <c r="W65" s="109" t="str">
        <f>IF(B65="","",_xlfn.XLOOKUP($S65,应收!$T:$T,应收!B:B))</f>
        <v/>
      </c>
      <c r="X65" s="109" t="str">
        <f t="shared" si="3"/>
        <v/>
      </c>
      <c r="Y65" s="136"/>
      <c r="Z65" s="111"/>
      <c r="AA65" s="111"/>
      <c r="AB65" s="111"/>
      <c r="AC65" s="112" t="s">
        <v>1752</v>
      </c>
      <c r="AD65" s="67" t="s">
        <v>1950</v>
      </c>
    </row>
    <row r="66" s="67" customFormat="1" customHeight="1" spans="1:30">
      <c r="A66" s="111"/>
      <c r="B66" s="128"/>
      <c r="C66" s="129"/>
      <c r="D66" s="130"/>
      <c r="E66" s="131"/>
      <c r="F66" s="111"/>
      <c r="G66" s="128"/>
      <c r="H66" s="111"/>
      <c r="I66" s="111"/>
      <c r="J66" s="134" t="s">
        <v>1975</v>
      </c>
      <c r="K66" s="109" t="str">
        <f>IF($B66="","",_xlfn.XLOOKUP(S66,应收!T:T,应收!D:D))</f>
        <v/>
      </c>
      <c r="L66" s="109" t="str">
        <f>IF($B66="","",_xlfn.XLOOKUP($S66,应收!$T:$T,应收!E:E))</f>
        <v/>
      </c>
      <c r="M66" s="109" t="str">
        <f>IF($B66="","",_xlfn.XLOOKUP($S66,应收!$T:$T,应收!N:N))</f>
        <v/>
      </c>
      <c r="N66" s="109" t="str">
        <f>IF($B66="","",_xlfn.XLOOKUP($S66,应收!$T:$T,应收!O:O))</f>
        <v/>
      </c>
      <c r="O66" s="109" t="str">
        <f>IF($B66="","",_xlfn.XLOOKUP($S66,应收!$T:$T,应收!P:P))</f>
        <v/>
      </c>
      <c r="P66" s="109" t="str">
        <f>IF($B66="","",_xlfn.XLOOKUP($S66,应收!$T:$T,应收!Q:Q))</f>
        <v/>
      </c>
      <c r="Q66" s="109" t="str">
        <f>IF($B66="","",_xlfn.XLOOKUP($S66,应收!$T:$T,应收!R:R))</f>
        <v/>
      </c>
      <c r="R66" s="109" t="str">
        <f>IF($B66="","",_xlfn.XLOOKUP($S66,应收!$T:$T,应收!S:S))</f>
        <v/>
      </c>
      <c r="S66" s="109" t="str">
        <f t="shared" ref="S66:S129" si="4">IF(B66="","",LEFT(B66,7))</f>
        <v/>
      </c>
      <c r="T66" s="109" t="str">
        <f t="shared" ref="T66:T129" si="5">IF(F66="","",LEFT(F66,6))</f>
        <v/>
      </c>
      <c r="U66" s="109" t="str">
        <f>IF($B66="","",_xlfn.XLOOKUP(S66,应收!T:T,应收!V:V))</f>
        <v/>
      </c>
      <c r="V66" s="109" t="str">
        <f>IF(U66="","",_xlfn.XLOOKUP(U66,立项!W:W,立项!P:P))</f>
        <v/>
      </c>
      <c r="W66" s="109" t="str">
        <f>IF(B66="","",_xlfn.XLOOKUP($S66,应收!$T:$T,应收!B:B))</f>
        <v/>
      </c>
      <c r="X66" s="109" t="str">
        <f t="shared" si="3"/>
        <v/>
      </c>
      <c r="Y66" s="136"/>
      <c r="Z66" s="111"/>
      <c r="AA66" s="111"/>
      <c r="AB66" s="111"/>
      <c r="AC66" s="112" t="s">
        <v>1753</v>
      </c>
      <c r="AD66" s="67" t="s">
        <v>1947</v>
      </c>
    </row>
    <row r="67" s="67" customFormat="1" customHeight="1" spans="1:30">
      <c r="A67" s="111"/>
      <c r="B67" s="128"/>
      <c r="C67" s="129"/>
      <c r="D67" s="130"/>
      <c r="E67" s="131"/>
      <c r="F67" s="111"/>
      <c r="G67" s="128"/>
      <c r="H67" s="111"/>
      <c r="I67" s="111"/>
      <c r="J67" s="134" t="s">
        <v>1976</v>
      </c>
      <c r="K67" s="109" t="str">
        <f>IF($B67="","",_xlfn.XLOOKUP(S67,应收!T:T,应收!D:D))</f>
        <v/>
      </c>
      <c r="L67" s="109" t="str">
        <f>IF($B67="","",_xlfn.XLOOKUP($S67,应收!$T:$T,应收!E:E))</f>
        <v/>
      </c>
      <c r="M67" s="109" t="str">
        <f>IF($B67="","",_xlfn.XLOOKUP($S67,应收!$T:$T,应收!N:N))</f>
        <v/>
      </c>
      <c r="N67" s="109" t="str">
        <f>IF($B67="","",_xlfn.XLOOKUP($S67,应收!$T:$T,应收!O:O))</f>
        <v/>
      </c>
      <c r="O67" s="109" t="str">
        <f>IF($B67="","",_xlfn.XLOOKUP($S67,应收!$T:$T,应收!P:P))</f>
        <v/>
      </c>
      <c r="P67" s="109" t="str">
        <f>IF($B67="","",_xlfn.XLOOKUP($S67,应收!$T:$T,应收!Q:Q))</f>
        <v/>
      </c>
      <c r="Q67" s="109" t="str">
        <f>IF($B67="","",_xlfn.XLOOKUP($S67,应收!$T:$T,应收!R:R))</f>
        <v/>
      </c>
      <c r="R67" s="109" t="str">
        <f>IF($B67="","",_xlfn.XLOOKUP($S67,应收!$T:$T,应收!S:S))</f>
        <v/>
      </c>
      <c r="S67" s="109" t="str">
        <f t="shared" si="4"/>
        <v/>
      </c>
      <c r="T67" s="109" t="str">
        <f t="shared" si="5"/>
        <v/>
      </c>
      <c r="U67" s="109" t="str">
        <f>IF($B67="","",_xlfn.XLOOKUP(S67,应收!T:T,应收!V:V))</f>
        <v/>
      </c>
      <c r="V67" s="109" t="str">
        <f>IF(U67="","",_xlfn.XLOOKUP(U67,立项!W:W,立项!P:P))</f>
        <v/>
      </c>
      <c r="W67" s="109" t="str">
        <f>IF(B67="","",_xlfn.XLOOKUP($S67,应收!$T:$T,应收!B:B))</f>
        <v/>
      </c>
      <c r="X67" s="109" t="str">
        <f t="shared" si="3"/>
        <v/>
      </c>
      <c r="Y67" s="136"/>
      <c r="Z67" s="111"/>
      <c r="AA67" s="111"/>
      <c r="AB67" s="111"/>
      <c r="AC67" s="112" t="s">
        <v>1640</v>
      </c>
      <c r="AD67" s="67" t="s">
        <v>1911</v>
      </c>
    </row>
    <row r="68" s="67" customFormat="1" customHeight="1" spans="1:30">
      <c r="A68" s="111"/>
      <c r="B68" s="128"/>
      <c r="C68" s="129"/>
      <c r="D68" s="130"/>
      <c r="E68" s="131"/>
      <c r="F68" s="111"/>
      <c r="G68" s="128"/>
      <c r="H68" s="111"/>
      <c r="I68" s="111"/>
      <c r="J68" s="134" t="s">
        <v>1977</v>
      </c>
      <c r="K68" s="109" t="str">
        <f>IF($B68="","",_xlfn.XLOOKUP(S68,应收!T:T,应收!D:D))</f>
        <v/>
      </c>
      <c r="L68" s="109" t="str">
        <f>IF($B68="","",_xlfn.XLOOKUP($S68,应收!$T:$T,应收!E:E))</f>
        <v/>
      </c>
      <c r="M68" s="109" t="str">
        <f>IF($B68="","",_xlfn.XLOOKUP($S68,应收!$T:$T,应收!N:N))</f>
        <v/>
      </c>
      <c r="N68" s="109" t="str">
        <f>IF($B68="","",_xlfn.XLOOKUP($S68,应收!$T:$T,应收!O:O))</f>
        <v/>
      </c>
      <c r="O68" s="109" t="str">
        <f>IF($B68="","",_xlfn.XLOOKUP($S68,应收!$T:$T,应收!P:P))</f>
        <v/>
      </c>
      <c r="P68" s="109" t="str">
        <f>IF($B68="","",_xlfn.XLOOKUP($S68,应收!$T:$T,应收!Q:Q))</f>
        <v/>
      </c>
      <c r="Q68" s="109" t="str">
        <f>IF($B68="","",_xlfn.XLOOKUP($S68,应收!$T:$T,应收!R:R))</f>
        <v/>
      </c>
      <c r="R68" s="109" t="str">
        <f>IF($B68="","",_xlfn.XLOOKUP($S68,应收!$T:$T,应收!S:S))</f>
        <v/>
      </c>
      <c r="S68" s="109" t="str">
        <f t="shared" si="4"/>
        <v/>
      </c>
      <c r="T68" s="109" t="str">
        <f t="shared" si="5"/>
        <v/>
      </c>
      <c r="U68" s="109" t="str">
        <f>IF($B68="","",_xlfn.XLOOKUP(S68,应收!T:T,应收!V:V))</f>
        <v/>
      </c>
      <c r="V68" s="109" t="str">
        <f>IF(U68="","",_xlfn.XLOOKUP(U68,立项!W:W,立项!P:P))</f>
        <v/>
      </c>
      <c r="W68" s="109" t="str">
        <f>IF(B68="","",_xlfn.XLOOKUP($S68,应收!$T:$T,应收!B:B))</f>
        <v/>
      </c>
      <c r="X68" s="109" t="str">
        <f t="shared" si="3"/>
        <v/>
      </c>
      <c r="Y68" s="136"/>
      <c r="Z68" s="111"/>
      <c r="AA68" s="111"/>
      <c r="AB68" s="111"/>
      <c r="AC68" s="112">
        <v>0</v>
      </c>
      <c r="AD68" s="67" t="s">
        <v>1978</v>
      </c>
    </row>
    <row r="69" s="67" customFormat="1" customHeight="1" spans="1:30">
      <c r="A69" s="111"/>
      <c r="B69" s="128"/>
      <c r="C69" s="129"/>
      <c r="D69" s="130"/>
      <c r="E69" s="131"/>
      <c r="F69" s="111"/>
      <c r="G69" s="128"/>
      <c r="H69" s="111"/>
      <c r="I69" s="111"/>
      <c r="J69" s="134" t="s">
        <v>1979</v>
      </c>
      <c r="K69" s="109" t="str">
        <f>IF($B69="","",_xlfn.XLOOKUP(S69,应收!T:T,应收!D:D))</f>
        <v/>
      </c>
      <c r="L69" s="109" t="str">
        <f>IF($B69="","",_xlfn.XLOOKUP($S69,应收!$T:$T,应收!E:E))</f>
        <v/>
      </c>
      <c r="M69" s="109" t="str">
        <f>IF($B69="","",_xlfn.XLOOKUP($S69,应收!$T:$T,应收!N:N))</f>
        <v/>
      </c>
      <c r="N69" s="109" t="str">
        <f>IF($B69="","",_xlfn.XLOOKUP($S69,应收!$T:$T,应收!O:O))</f>
        <v/>
      </c>
      <c r="O69" s="109" t="str">
        <f>IF($B69="","",_xlfn.XLOOKUP($S69,应收!$T:$T,应收!P:P))</f>
        <v/>
      </c>
      <c r="P69" s="109" t="str">
        <f>IF($B69="","",_xlfn.XLOOKUP($S69,应收!$T:$T,应收!Q:Q))</f>
        <v/>
      </c>
      <c r="Q69" s="109" t="str">
        <f>IF($B69="","",_xlfn.XLOOKUP($S69,应收!$T:$T,应收!R:R))</f>
        <v/>
      </c>
      <c r="R69" s="109" t="str">
        <f>IF($B69="","",_xlfn.XLOOKUP($S69,应收!$T:$T,应收!S:S))</f>
        <v/>
      </c>
      <c r="S69" s="109" t="str">
        <f t="shared" si="4"/>
        <v/>
      </c>
      <c r="T69" s="109" t="str">
        <f t="shared" si="5"/>
        <v/>
      </c>
      <c r="U69" s="109" t="str">
        <f>IF($B69="","",_xlfn.XLOOKUP(S69,应收!T:T,应收!V:V))</f>
        <v/>
      </c>
      <c r="V69" s="109" t="str">
        <f>IF(U69="","",_xlfn.XLOOKUP(U69,立项!W:W,立项!P:P))</f>
        <v/>
      </c>
      <c r="W69" s="109" t="str">
        <f>IF(B69="","",_xlfn.XLOOKUP($S69,应收!$T:$T,应收!B:B))</f>
        <v/>
      </c>
      <c r="X69" s="109" t="str">
        <f t="shared" si="3"/>
        <v/>
      </c>
      <c r="Y69" s="136"/>
      <c r="Z69" s="111"/>
      <c r="AA69" s="111"/>
      <c r="AB69" s="111"/>
      <c r="AC69" s="112" t="s">
        <v>1756</v>
      </c>
      <c r="AD69" s="67" t="s">
        <v>1909</v>
      </c>
    </row>
    <row r="70" s="67" customFormat="1" customHeight="1" spans="1:30">
      <c r="A70" s="111"/>
      <c r="B70" s="128"/>
      <c r="C70" s="129"/>
      <c r="D70" s="130"/>
      <c r="E70" s="131"/>
      <c r="F70" s="111"/>
      <c r="G70" s="128"/>
      <c r="H70" s="111"/>
      <c r="I70" s="111"/>
      <c r="J70" s="134" t="s">
        <v>1980</v>
      </c>
      <c r="K70" s="109" t="str">
        <f>IF($B70="","",_xlfn.XLOOKUP(S70,应收!T:T,应收!D:D))</f>
        <v/>
      </c>
      <c r="L70" s="109" t="str">
        <f>IF($B70="","",_xlfn.XLOOKUP($S70,应收!$T:$T,应收!E:E))</f>
        <v/>
      </c>
      <c r="M70" s="109" t="str">
        <f>IF($B70="","",_xlfn.XLOOKUP($S70,应收!$T:$T,应收!N:N))</f>
        <v/>
      </c>
      <c r="N70" s="109" t="str">
        <f>IF($B70="","",_xlfn.XLOOKUP($S70,应收!$T:$T,应收!O:O))</f>
        <v/>
      </c>
      <c r="O70" s="109" t="str">
        <f>IF($B70="","",_xlfn.XLOOKUP($S70,应收!$T:$T,应收!P:P))</f>
        <v/>
      </c>
      <c r="P70" s="109" t="str">
        <f>IF($B70="","",_xlfn.XLOOKUP($S70,应收!$T:$T,应收!Q:Q))</f>
        <v/>
      </c>
      <c r="Q70" s="109" t="str">
        <f>IF($B70="","",_xlfn.XLOOKUP($S70,应收!$T:$T,应收!R:R))</f>
        <v/>
      </c>
      <c r="R70" s="109" t="str">
        <f>IF($B70="","",_xlfn.XLOOKUP($S70,应收!$T:$T,应收!S:S))</f>
        <v/>
      </c>
      <c r="S70" s="109" t="str">
        <f t="shared" si="4"/>
        <v/>
      </c>
      <c r="T70" s="109" t="str">
        <f t="shared" si="5"/>
        <v/>
      </c>
      <c r="U70" s="109" t="str">
        <f>IF($B70="","",_xlfn.XLOOKUP(S70,应收!T:T,应收!V:V))</f>
        <v/>
      </c>
      <c r="V70" s="109" t="str">
        <f>IF(U70="","",_xlfn.XLOOKUP(U70,立项!W:W,立项!P:P))</f>
        <v/>
      </c>
      <c r="W70" s="109" t="str">
        <f>IF(B70="","",_xlfn.XLOOKUP($S70,应收!$T:$T,应收!B:B))</f>
        <v/>
      </c>
      <c r="X70" s="109" t="str">
        <f t="shared" si="3"/>
        <v/>
      </c>
      <c r="Y70" s="136"/>
      <c r="Z70" s="111"/>
      <c r="AA70" s="111"/>
      <c r="AB70" s="111"/>
      <c r="AC70" s="112" t="s">
        <v>1758</v>
      </c>
      <c r="AD70" s="67" t="s">
        <v>1981</v>
      </c>
    </row>
    <row r="71" s="67" customFormat="1" customHeight="1" spans="1:30">
      <c r="A71" s="111"/>
      <c r="B71" s="128"/>
      <c r="C71" s="129"/>
      <c r="D71" s="130"/>
      <c r="E71" s="131"/>
      <c r="F71" s="111"/>
      <c r="G71" s="128"/>
      <c r="H71" s="111"/>
      <c r="I71" s="111"/>
      <c r="J71" s="134" t="s">
        <v>1982</v>
      </c>
      <c r="K71" s="109" t="str">
        <f>IF($B71="","",_xlfn.XLOOKUP(S71,应收!T:T,应收!D:D))</f>
        <v/>
      </c>
      <c r="L71" s="109" t="str">
        <f>IF($B71="","",_xlfn.XLOOKUP($S71,应收!$T:$T,应收!E:E))</f>
        <v/>
      </c>
      <c r="M71" s="109" t="str">
        <f>IF($B71="","",_xlfn.XLOOKUP($S71,应收!$T:$T,应收!N:N))</f>
        <v/>
      </c>
      <c r="N71" s="109" t="str">
        <f>IF($B71="","",_xlfn.XLOOKUP($S71,应收!$T:$T,应收!O:O))</f>
        <v/>
      </c>
      <c r="O71" s="109" t="str">
        <f>IF($B71="","",_xlfn.XLOOKUP($S71,应收!$T:$T,应收!P:P))</f>
        <v/>
      </c>
      <c r="P71" s="109" t="str">
        <f>IF($B71="","",_xlfn.XLOOKUP($S71,应收!$T:$T,应收!Q:Q))</f>
        <v/>
      </c>
      <c r="Q71" s="109" t="str">
        <f>IF($B71="","",_xlfn.XLOOKUP($S71,应收!$T:$T,应收!R:R))</f>
        <v/>
      </c>
      <c r="R71" s="109" t="str">
        <f>IF($B71="","",_xlfn.XLOOKUP($S71,应收!$T:$T,应收!S:S))</f>
        <v/>
      </c>
      <c r="S71" s="109" t="str">
        <f t="shared" si="4"/>
        <v/>
      </c>
      <c r="T71" s="109" t="str">
        <f t="shared" si="5"/>
        <v/>
      </c>
      <c r="U71" s="109" t="str">
        <f>IF($B71="","",_xlfn.XLOOKUP(S71,应收!T:T,应收!V:V))</f>
        <v/>
      </c>
      <c r="V71" s="109" t="str">
        <f>IF(U71="","",_xlfn.XLOOKUP(U71,立项!W:W,立项!P:P))</f>
        <v/>
      </c>
      <c r="W71" s="109" t="str">
        <f>IF(B71="","",_xlfn.XLOOKUP($S71,应收!$T:$T,应收!B:B))</f>
        <v/>
      </c>
      <c r="X71" s="109" t="str">
        <f t="shared" si="3"/>
        <v/>
      </c>
      <c r="Y71" s="136"/>
      <c r="Z71" s="111"/>
      <c r="AA71" s="111"/>
      <c r="AB71" s="111"/>
      <c r="AC71" s="112" t="s">
        <v>1644</v>
      </c>
      <c r="AD71" s="67" t="s">
        <v>1909</v>
      </c>
    </row>
    <row r="72" s="67" customFormat="1" customHeight="1" spans="1:30">
      <c r="A72" s="111"/>
      <c r="B72" s="128"/>
      <c r="C72" s="129"/>
      <c r="D72" s="130"/>
      <c r="E72" s="131"/>
      <c r="F72" s="111"/>
      <c r="G72" s="128"/>
      <c r="H72" s="111"/>
      <c r="I72" s="111"/>
      <c r="J72" s="134" t="s">
        <v>1983</v>
      </c>
      <c r="K72" s="109" t="str">
        <f>IF($B72="","",_xlfn.XLOOKUP(S72,应收!T:T,应收!D:D))</f>
        <v/>
      </c>
      <c r="L72" s="109" t="str">
        <f>IF($B72="","",_xlfn.XLOOKUP($S72,应收!$T:$T,应收!E:E))</f>
        <v/>
      </c>
      <c r="M72" s="109" t="str">
        <f>IF($B72="","",_xlfn.XLOOKUP($S72,应收!$T:$T,应收!N:N))</f>
        <v/>
      </c>
      <c r="N72" s="109" t="str">
        <f>IF($B72="","",_xlfn.XLOOKUP($S72,应收!$T:$T,应收!O:O))</f>
        <v/>
      </c>
      <c r="O72" s="109" t="str">
        <f>IF($B72="","",_xlfn.XLOOKUP($S72,应收!$T:$T,应收!P:P))</f>
        <v/>
      </c>
      <c r="P72" s="109" t="str">
        <f>IF($B72="","",_xlfn.XLOOKUP($S72,应收!$T:$T,应收!Q:Q))</f>
        <v/>
      </c>
      <c r="Q72" s="109" t="str">
        <f>IF($B72="","",_xlfn.XLOOKUP($S72,应收!$T:$T,应收!R:R))</f>
        <v/>
      </c>
      <c r="R72" s="109" t="str">
        <f>IF($B72="","",_xlfn.XLOOKUP($S72,应收!$T:$T,应收!S:S))</f>
        <v/>
      </c>
      <c r="S72" s="109" t="str">
        <f t="shared" si="4"/>
        <v/>
      </c>
      <c r="T72" s="109" t="str">
        <f t="shared" si="5"/>
        <v/>
      </c>
      <c r="U72" s="109" t="str">
        <f>IF($B72="","",_xlfn.XLOOKUP(S72,应收!T:T,应收!V:V))</f>
        <v/>
      </c>
      <c r="V72" s="109" t="str">
        <f>IF(U72="","",_xlfn.XLOOKUP(U72,立项!W:W,立项!P:P))</f>
        <v/>
      </c>
      <c r="W72" s="109" t="str">
        <f>IF(B72="","",_xlfn.XLOOKUP($S72,应收!$T:$T,应收!B:B))</f>
        <v/>
      </c>
      <c r="X72" s="109" t="str">
        <f t="shared" si="3"/>
        <v/>
      </c>
      <c r="Y72" s="136"/>
      <c r="Z72" s="111"/>
      <c r="AA72" s="111"/>
      <c r="AB72" s="111"/>
      <c r="AC72" s="112" t="s">
        <v>1641</v>
      </c>
      <c r="AD72" s="67" t="s">
        <v>1911</v>
      </c>
    </row>
    <row r="73" s="67" customFormat="1" customHeight="1" spans="1:30">
      <c r="A73" s="111"/>
      <c r="B73" s="111"/>
      <c r="C73" s="129"/>
      <c r="D73" s="130"/>
      <c r="E73" s="131"/>
      <c r="F73" s="111"/>
      <c r="G73" s="128"/>
      <c r="H73" s="111"/>
      <c r="I73" s="111"/>
      <c r="J73" s="134" t="s">
        <v>1984</v>
      </c>
      <c r="K73" s="109" t="str">
        <f>IF($B73="","",_xlfn.XLOOKUP(S73,应收!T:T,应收!D:D))</f>
        <v/>
      </c>
      <c r="L73" s="109" t="str">
        <f>IF($B73="","",_xlfn.XLOOKUP($S73,应收!$T:$T,应收!E:E))</f>
        <v/>
      </c>
      <c r="M73" s="109" t="str">
        <f>IF($B73="","",_xlfn.XLOOKUP($S73,应收!$T:$T,应收!N:N))</f>
        <v/>
      </c>
      <c r="N73" s="109" t="str">
        <f>IF($B73="","",_xlfn.XLOOKUP($S73,应收!$T:$T,应收!O:O))</f>
        <v/>
      </c>
      <c r="O73" s="109" t="str">
        <f>IF($B73="","",_xlfn.XLOOKUP($S73,应收!$T:$T,应收!P:P))</f>
        <v/>
      </c>
      <c r="P73" s="109" t="str">
        <f>IF($B73="","",_xlfn.XLOOKUP($S73,应收!$T:$T,应收!Q:Q))</f>
        <v/>
      </c>
      <c r="Q73" s="109" t="str">
        <f>IF($B73="","",_xlfn.XLOOKUP($S73,应收!$T:$T,应收!R:R))</f>
        <v/>
      </c>
      <c r="R73" s="109" t="str">
        <f>IF($B73="","",_xlfn.XLOOKUP($S73,应收!$T:$T,应收!S:S))</f>
        <v/>
      </c>
      <c r="S73" s="109" t="str">
        <f t="shared" si="4"/>
        <v/>
      </c>
      <c r="T73" s="109" t="str">
        <f t="shared" si="5"/>
        <v/>
      </c>
      <c r="U73" s="109" t="str">
        <f>IF($B73="","",_xlfn.XLOOKUP(S73,应收!T:T,应收!V:V))</f>
        <v/>
      </c>
      <c r="V73" s="109" t="str">
        <f>IF(U73="","",_xlfn.XLOOKUP(U73,立项!W:W,立项!P:P))</f>
        <v/>
      </c>
      <c r="W73" s="109" t="str">
        <f>IF(B73="","",_xlfn.XLOOKUP($S73,应收!$T:$T,应收!B:B))</f>
        <v/>
      </c>
      <c r="X73" s="109" t="str">
        <f t="shared" si="3"/>
        <v/>
      </c>
      <c r="Y73" s="136"/>
      <c r="Z73" s="111"/>
      <c r="AA73" s="111"/>
      <c r="AB73" s="111"/>
      <c r="AC73" s="112"/>
      <c r="AD73" s="67" t="s">
        <v>1978</v>
      </c>
    </row>
    <row r="74" s="67" customFormat="1" customHeight="1" spans="1:30">
      <c r="A74" s="111"/>
      <c r="B74" s="111"/>
      <c r="C74" s="129"/>
      <c r="D74" s="130"/>
      <c r="E74" s="131"/>
      <c r="F74" s="111"/>
      <c r="G74" s="128"/>
      <c r="H74" s="111"/>
      <c r="I74" s="111"/>
      <c r="J74" s="134" t="s">
        <v>1985</v>
      </c>
      <c r="K74" s="109" t="str">
        <f>IF($B74="","",_xlfn.XLOOKUP(S74,应收!T:T,应收!D:D))</f>
        <v/>
      </c>
      <c r="L74" s="109" t="str">
        <f>IF($B74="","",_xlfn.XLOOKUP($S74,应收!$T:$T,应收!E:E))</f>
        <v/>
      </c>
      <c r="M74" s="109" t="str">
        <f>IF($B74="","",_xlfn.XLOOKUP($S74,应收!$T:$T,应收!N:N))</f>
        <v/>
      </c>
      <c r="N74" s="109" t="str">
        <f>IF($B74="","",_xlfn.XLOOKUP($S74,应收!$T:$T,应收!O:O))</f>
        <v/>
      </c>
      <c r="O74" s="109" t="str">
        <f>IF($B74="","",_xlfn.XLOOKUP($S74,应收!$T:$T,应收!P:P))</f>
        <v/>
      </c>
      <c r="P74" s="109" t="str">
        <f>IF($B74="","",_xlfn.XLOOKUP($S74,应收!$T:$T,应收!Q:Q))</f>
        <v/>
      </c>
      <c r="Q74" s="109" t="str">
        <f>IF($B74="","",_xlfn.XLOOKUP($S74,应收!$T:$T,应收!R:R))</f>
        <v/>
      </c>
      <c r="R74" s="109" t="str">
        <f>IF($B74="","",_xlfn.XLOOKUP($S74,应收!$T:$T,应收!S:S))</f>
        <v/>
      </c>
      <c r="S74" s="109" t="str">
        <f t="shared" si="4"/>
        <v/>
      </c>
      <c r="T74" s="109" t="str">
        <f t="shared" si="5"/>
        <v/>
      </c>
      <c r="U74" s="109" t="str">
        <f>IF($B74="","",_xlfn.XLOOKUP(S74,应收!T:T,应收!V:V))</f>
        <v/>
      </c>
      <c r="V74" s="109" t="str">
        <f>IF(U74="","",_xlfn.XLOOKUP(U74,立项!W:W,立项!P:P))</f>
        <v/>
      </c>
      <c r="W74" s="109" t="str">
        <f>IF(B74="","",_xlfn.XLOOKUP($S74,应收!$T:$T,应收!B:B))</f>
        <v/>
      </c>
      <c r="X74" s="109" t="str">
        <f t="shared" si="3"/>
        <v/>
      </c>
      <c r="Y74" s="136"/>
      <c r="Z74" s="111"/>
      <c r="AA74" s="111"/>
      <c r="AB74" s="111"/>
      <c r="AC74" s="112"/>
      <c r="AD74" s="67" t="s">
        <v>1978</v>
      </c>
    </row>
    <row r="75" s="67" customFormat="1" customHeight="1" spans="1:30">
      <c r="A75" s="111"/>
      <c r="B75" s="111"/>
      <c r="C75" s="129"/>
      <c r="D75" s="130"/>
      <c r="E75" s="137"/>
      <c r="F75" s="111"/>
      <c r="G75" s="128"/>
      <c r="H75" s="111"/>
      <c r="I75" s="111"/>
      <c r="J75" s="134" t="s">
        <v>1986</v>
      </c>
      <c r="K75" s="109" t="str">
        <f>IF($B75="","",_xlfn.XLOOKUP(S75,应收!T:T,应收!D:D))</f>
        <v/>
      </c>
      <c r="L75" s="109" t="str">
        <f>IF($B75="","",_xlfn.XLOOKUP($S75,应收!$T:$T,应收!E:E))</f>
        <v/>
      </c>
      <c r="M75" s="109" t="str">
        <f>IF($B75="","",_xlfn.XLOOKUP($S75,应收!$T:$T,应收!N:N))</f>
        <v/>
      </c>
      <c r="N75" s="109" t="str">
        <f>IF($B75="","",_xlfn.XLOOKUP($S75,应收!$T:$T,应收!O:O))</f>
        <v/>
      </c>
      <c r="O75" s="109" t="str">
        <f>IF($B75="","",_xlfn.XLOOKUP($S75,应收!$T:$T,应收!P:P))</f>
        <v/>
      </c>
      <c r="P75" s="109" t="str">
        <f>IF($B75="","",_xlfn.XLOOKUP($S75,应收!$T:$T,应收!Q:Q))</f>
        <v/>
      </c>
      <c r="Q75" s="109" t="str">
        <f>IF($B75="","",_xlfn.XLOOKUP($S75,应收!$T:$T,应收!R:R))</f>
        <v/>
      </c>
      <c r="R75" s="109" t="str">
        <f>IF($B75="","",_xlfn.XLOOKUP($S75,应收!$T:$T,应收!S:S))</f>
        <v/>
      </c>
      <c r="S75" s="109" t="str">
        <f t="shared" si="4"/>
        <v/>
      </c>
      <c r="T75" s="109" t="str">
        <f t="shared" si="5"/>
        <v/>
      </c>
      <c r="U75" s="109" t="str">
        <f>IF($B75="","",_xlfn.XLOOKUP(S75,应收!T:T,应收!V:V))</f>
        <v/>
      </c>
      <c r="V75" s="109" t="str">
        <f>IF(U75="","",_xlfn.XLOOKUP(U75,立项!W:W,立项!P:P))</f>
        <v/>
      </c>
      <c r="W75" s="109" t="str">
        <f>IF(B75="","",_xlfn.XLOOKUP($S75,应收!$T:$T,应收!B:B))</f>
        <v/>
      </c>
      <c r="X75" s="109" t="str">
        <f t="shared" si="3"/>
        <v/>
      </c>
      <c r="Y75" s="136"/>
      <c r="Z75" s="111"/>
      <c r="AA75" s="111"/>
      <c r="AB75" s="111"/>
      <c r="AC75" s="112"/>
      <c r="AD75" s="67" t="s">
        <v>1978</v>
      </c>
    </row>
    <row r="76" s="67" customFormat="1" customHeight="1" spans="1:30">
      <c r="A76" s="111"/>
      <c r="B76" s="111"/>
      <c r="C76" s="129"/>
      <c r="D76" s="130"/>
      <c r="E76" s="131"/>
      <c r="F76" s="111"/>
      <c r="G76" s="128"/>
      <c r="H76" s="111"/>
      <c r="I76" s="111"/>
      <c r="J76" s="134" t="s">
        <v>1987</v>
      </c>
      <c r="K76" s="109" t="str">
        <f>IF($B76="","",_xlfn.XLOOKUP(S76,应收!T:T,应收!D:D))</f>
        <v/>
      </c>
      <c r="L76" s="109" t="str">
        <f>IF($B76="","",_xlfn.XLOOKUP($S76,应收!$T:$T,应收!E:E))</f>
        <v/>
      </c>
      <c r="M76" s="109" t="str">
        <f>IF($B76="","",_xlfn.XLOOKUP($S76,应收!$T:$T,应收!N:N))</f>
        <v/>
      </c>
      <c r="N76" s="109" t="str">
        <f>IF($B76="","",_xlfn.XLOOKUP($S76,应收!$T:$T,应收!O:O))</f>
        <v/>
      </c>
      <c r="O76" s="109" t="str">
        <f>IF($B76="","",_xlfn.XLOOKUP($S76,应收!$T:$T,应收!P:P))</f>
        <v/>
      </c>
      <c r="P76" s="109" t="str">
        <f>IF($B76="","",_xlfn.XLOOKUP($S76,应收!$T:$T,应收!Q:Q))</f>
        <v/>
      </c>
      <c r="Q76" s="109" t="str">
        <f>IF($B76="","",_xlfn.XLOOKUP($S76,应收!$T:$T,应收!R:R))</f>
        <v/>
      </c>
      <c r="R76" s="109" t="str">
        <f>IF($B76="","",_xlfn.XLOOKUP($S76,应收!$T:$T,应收!S:S))</f>
        <v/>
      </c>
      <c r="S76" s="109" t="str">
        <f t="shared" si="4"/>
        <v/>
      </c>
      <c r="T76" s="109" t="str">
        <f t="shared" si="5"/>
        <v/>
      </c>
      <c r="U76" s="109" t="str">
        <f>IF($B76="","",_xlfn.XLOOKUP(S76,应收!T:T,应收!V:V))</f>
        <v/>
      </c>
      <c r="V76" s="109" t="str">
        <f>IF(U76="","",_xlfn.XLOOKUP(U76,立项!W:W,立项!P:P))</f>
        <v/>
      </c>
      <c r="W76" s="109" t="str">
        <f>IF(B76="","",_xlfn.XLOOKUP($S76,应收!$T:$T,应收!B:B))</f>
        <v/>
      </c>
      <c r="X76" s="109" t="str">
        <f t="shared" si="3"/>
        <v/>
      </c>
      <c r="Y76" s="136"/>
      <c r="Z76" s="111"/>
      <c r="AA76" s="111"/>
      <c r="AB76" s="111"/>
      <c r="AC76" s="112"/>
      <c r="AD76" s="67" t="s">
        <v>1978</v>
      </c>
    </row>
    <row r="77" s="67" customFormat="1" customHeight="1" spans="1:30">
      <c r="A77" s="111"/>
      <c r="B77" s="111"/>
      <c r="C77" s="129"/>
      <c r="D77" s="130"/>
      <c r="E77" s="131"/>
      <c r="F77" s="111"/>
      <c r="G77" s="128"/>
      <c r="H77" s="111"/>
      <c r="I77" s="111"/>
      <c r="J77" s="134" t="s">
        <v>1988</v>
      </c>
      <c r="K77" s="109" t="str">
        <f>IF($B77="","",_xlfn.XLOOKUP(S77,应收!T:T,应收!D:D))</f>
        <v/>
      </c>
      <c r="L77" s="109" t="str">
        <f>IF($B77="","",_xlfn.XLOOKUP($S77,应收!$T:$T,应收!E:E))</f>
        <v/>
      </c>
      <c r="M77" s="109" t="str">
        <f>IF($B77="","",_xlfn.XLOOKUP($S77,应收!$T:$T,应收!N:N))</f>
        <v/>
      </c>
      <c r="N77" s="109" t="str">
        <f>IF($B77="","",_xlfn.XLOOKUP($S77,应收!$T:$T,应收!O:O))</f>
        <v/>
      </c>
      <c r="O77" s="109" t="str">
        <f>IF($B77="","",_xlfn.XLOOKUP($S77,应收!$T:$T,应收!P:P))</f>
        <v/>
      </c>
      <c r="P77" s="109" t="str">
        <f>IF($B77="","",_xlfn.XLOOKUP($S77,应收!$T:$T,应收!Q:Q))</f>
        <v/>
      </c>
      <c r="Q77" s="109" t="str">
        <f>IF($B77="","",_xlfn.XLOOKUP($S77,应收!$T:$T,应收!R:R))</f>
        <v/>
      </c>
      <c r="R77" s="109" t="str">
        <f>IF($B77="","",_xlfn.XLOOKUP($S77,应收!$T:$T,应收!S:S))</f>
        <v/>
      </c>
      <c r="S77" s="109" t="str">
        <f t="shared" si="4"/>
        <v/>
      </c>
      <c r="T77" s="109" t="str">
        <f t="shared" si="5"/>
        <v/>
      </c>
      <c r="U77" s="109" t="str">
        <f>IF($B77="","",_xlfn.XLOOKUP(S77,应收!T:T,应收!V:V))</f>
        <v/>
      </c>
      <c r="V77" s="109" t="str">
        <f>IF(U77="","",_xlfn.XLOOKUP(U77,立项!W:W,立项!P:P))</f>
        <v/>
      </c>
      <c r="W77" s="109" t="str">
        <f>IF(B77="","",_xlfn.XLOOKUP($S77,应收!$T:$T,应收!B:B))</f>
        <v/>
      </c>
      <c r="X77" s="109" t="str">
        <f t="shared" si="3"/>
        <v/>
      </c>
      <c r="Y77" s="136"/>
      <c r="Z77" s="111"/>
      <c r="AA77" s="111"/>
      <c r="AB77" s="111"/>
      <c r="AC77" s="112"/>
      <c r="AD77" s="67" t="s">
        <v>1978</v>
      </c>
    </row>
    <row r="78" s="67" customFormat="1" customHeight="1" spans="1:30">
      <c r="A78" s="111"/>
      <c r="B78" s="111"/>
      <c r="C78" s="129"/>
      <c r="D78" s="130"/>
      <c r="E78" s="131"/>
      <c r="F78" s="111"/>
      <c r="G78" s="128"/>
      <c r="H78" s="111"/>
      <c r="I78" s="111"/>
      <c r="J78" s="134" t="s">
        <v>1989</v>
      </c>
      <c r="K78" s="109" t="str">
        <f>IF($B78="","",_xlfn.XLOOKUP(S78,应收!T:T,应收!D:D))</f>
        <v/>
      </c>
      <c r="L78" s="109" t="str">
        <f>IF($B78="","",_xlfn.XLOOKUP($S78,应收!$T:$T,应收!E:E))</f>
        <v/>
      </c>
      <c r="M78" s="109" t="str">
        <f>IF($B78="","",_xlfn.XLOOKUP($S78,应收!$T:$T,应收!N:N))</f>
        <v/>
      </c>
      <c r="N78" s="109" t="str">
        <f>IF($B78="","",_xlfn.XLOOKUP($S78,应收!$T:$T,应收!O:O))</f>
        <v/>
      </c>
      <c r="O78" s="109" t="str">
        <f>IF($B78="","",_xlfn.XLOOKUP($S78,应收!$T:$T,应收!P:P))</f>
        <v/>
      </c>
      <c r="P78" s="109" t="str">
        <f>IF($B78="","",_xlfn.XLOOKUP($S78,应收!$T:$T,应收!Q:Q))</f>
        <v/>
      </c>
      <c r="Q78" s="109" t="str">
        <f>IF($B78="","",_xlfn.XLOOKUP($S78,应收!$T:$T,应收!R:R))</f>
        <v/>
      </c>
      <c r="R78" s="109" t="str">
        <f>IF($B78="","",_xlfn.XLOOKUP($S78,应收!$T:$T,应收!S:S))</f>
        <v/>
      </c>
      <c r="S78" s="109" t="str">
        <f t="shared" si="4"/>
        <v/>
      </c>
      <c r="T78" s="109" t="str">
        <f t="shared" si="5"/>
        <v/>
      </c>
      <c r="U78" s="109" t="str">
        <f>IF($B78="","",_xlfn.XLOOKUP(S78,应收!T:T,应收!V:V))</f>
        <v/>
      </c>
      <c r="V78" s="109" t="str">
        <f>IF(U78="","",_xlfn.XLOOKUP(U78,立项!W:W,立项!P:P))</f>
        <v/>
      </c>
      <c r="W78" s="109" t="str">
        <f>IF(B78="","",_xlfn.XLOOKUP($S78,应收!$T:$T,应收!B:B))</f>
        <v/>
      </c>
      <c r="X78" s="109" t="str">
        <f t="shared" si="3"/>
        <v/>
      </c>
      <c r="Y78" s="136"/>
      <c r="Z78" s="111"/>
      <c r="AA78" s="111"/>
      <c r="AB78" s="111"/>
      <c r="AC78" s="112"/>
      <c r="AD78" s="67" t="s">
        <v>1978</v>
      </c>
    </row>
    <row r="79" s="67" customFormat="1" customHeight="1" spans="1:30">
      <c r="A79" s="111"/>
      <c r="B79" s="111"/>
      <c r="C79" s="129"/>
      <c r="D79" s="130"/>
      <c r="E79" s="131"/>
      <c r="F79" s="111"/>
      <c r="G79" s="128"/>
      <c r="H79" s="111"/>
      <c r="I79" s="111"/>
      <c r="J79" s="134" t="s">
        <v>1990</v>
      </c>
      <c r="K79" s="109" t="str">
        <f>IF($B79="","",_xlfn.XLOOKUP(S79,应收!T:T,应收!D:D))</f>
        <v/>
      </c>
      <c r="L79" s="109" t="str">
        <f>IF($B79="","",_xlfn.XLOOKUP($S79,应收!$T:$T,应收!E:E))</f>
        <v/>
      </c>
      <c r="M79" s="109" t="str">
        <f>IF($B79="","",_xlfn.XLOOKUP($S79,应收!$T:$T,应收!N:N))</f>
        <v/>
      </c>
      <c r="N79" s="109" t="str">
        <f>IF($B79="","",_xlfn.XLOOKUP($S79,应收!$T:$T,应收!O:O))</f>
        <v/>
      </c>
      <c r="O79" s="109" t="str">
        <f>IF($B79="","",_xlfn.XLOOKUP($S79,应收!$T:$T,应收!P:P))</f>
        <v/>
      </c>
      <c r="P79" s="109" t="str">
        <f>IF($B79="","",_xlfn.XLOOKUP($S79,应收!$T:$T,应收!Q:Q))</f>
        <v/>
      </c>
      <c r="Q79" s="109" t="str">
        <f>IF($B79="","",_xlfn.XLOOKUP($S79,应收!$T:$T,应收!R:R))</f>
        <v/>
      </c>
      <c r="R79" s="109" t="str">
        <f>IF($B79="","",_xlfn.XLOOKUP($S79,应收!$T:$T,应收!S:S))</f>
        <v/>
      </c>
      <c r="S79" s="109" t="str">
        <f t="shared" si="4"/>
        <v/>
      </c>
      <c r="T79" s="109" t="str">
        <f t="shared" si="5"/>
        <v/>
      </c>
      <c r="U79" s="109" t="str">
        <f>IF($B79="","",_xlfn.XLOOKUP(S79,应收!T:T,应收!V:V))</f>
        <v/>
      </c>
      <c r="V79" s="109" t="str">
        <f>IF(U79="","",_xlfn.XLOOKUP(U79,立项!W:W,立项!P:P))</f>
        <v/>
      </c>
      <c r="W79" s="109" t="str">
        <f>IF(B79="","",_xlfn.XLOOKUP($S79,应收!$T:$T,应收!B:B))</f>
        <v/>
      </c>
      <c r="X79" s="109" t="str">
        <f t="shared" si="3"/>
        <v/>
      </c>
      <c r="Y79" s="136"/>
      <c r="Z79" s="111"/>
      <c r="AA79" s="111"/>
      <c r="AB79" s="111"/>
      <c r="AC79" s="112"/>
      <c r="AD79" s="67" t="s">
        <v>1978</v>
      </c>
    </row>
    <row r="80" s="67" customFormat="1" customHeight="1" spans="1:30">
      <c r="A80" s="111"/>
      <c r="B80" s="111"/>
      <c r="C80" s="129"/>
      <c r="D80" s="130"/>
      <c r="E80" s="131"/>
      <c r="F80" s="111"/>
      <c r="G80" s="128"/>
      <c r="H80" s="111"/>
      <c r="I80" s="111"/>
      <c r="J80" s="134" t="s">
        <v>1991</v>
      </c>
      <c r="K80" s="109" t="str">
        <f>IF($B80="","",_xlfn.XLOOKUP(S80,应收!T:T,应收!D:D))</f>
        <v/>
      </c>
      <c r="L80" s="109" t="str">
        <f>IF($B80="","",_xlfn.XLOOKUP($S80,应收!$T:$T,应收!E:E))</f>
        <v/>
      </c>
      <c r="M80" s="109" t="str">
        <f>IF($B80="","",_xlfn.XLOOKUP($S80,应收!$T:$T,应收!N:N))</f>
        <v/>
      </c>
      <c r="N80" s="109" t="str">
        <f>IF($B80="","",_xlfn.XLOOKUP($S80,应收!$T:$T,应收!O:O))</f>
        <v/>
      </c>
      <c r="O80" s="109" t="str">
        <f>IF($B80="","",_xlfn.XLOOKUP($S80,应收!$T:$T,应收!P:P))</f>
        <v/>
      </c>
      <c r="P80" s="109" t="str">
        <f>IF($B80="","",_xlfn.XLOOKUP($S80,应收!$T:$T,应收!Q:Q))</f>
        <v/>
      </c>
      <c r="Q80" s="109" t="str">
        <f>IF($B80="","",_xlfn.XLOOKUP($S80,应收!$T:$T,应收!R:R))</f>
        <v/>
      </c>
      <c r="R80" s="109" t="str">
        <f>IF($B80="","",_xlfn.XLOOKUP($S80,应收!$T:$T,应收!S:S))</f>
        <v/>
      </c>
      <c r="S80" s="109" t="str">
        <f t="shared" si="4"/>
        <v/>
      </c>
      <c r="T80" s="109" t="str">
        <f t="shared" si="5"/>
        <v/>
      </c>
      <c r="U80" s="109" t="str">
        <f>IF($B80="","",_xlfn.XLOOKUP(S80,应收!T:T,应收!V:V))</f>
        <v/>
      </c>
      <c r="V80" s="109" t="str">
        <f>IF(U80="","",_xlfn.XLOOKUP(U80,立项!W:W,立项!P:P))</f>
        <v/>
      </c>
      <c r="W80" s="109" t="str">
        <f>IF(B80="","",_xlfn.XLOOKUP($S80,应收!$T:$T,应收!B:B))</f>
        <v/>
      </c>
      <c r="X80" s="109" t="str">
        <f t="shared" si="3"/>
        <v/>
      </c>
      <c r="Y80" s="136"/>
      <c r="Z80" s="111"/>
      <c r="AA80" s="111"/>
      <c r="AB80" s="111"/>
      <c r="AC80" s="112"/>
      <c r="AD80" s="67" t="s">
        <v>1978</v>
      </c>
    </row>
    <row r="81" s="67" customFormat="1" customHeight="1" spans="1:30">
      <c r="A81" s="111"/>
      <c r="B81" s="111"/>
      <c r="C81" s="129"/>
      <c r="D81" s="130"/>
      <c r="E81" s="131"/>
      <c r="F81" s="111"/>
      <c r="G81" s="128"/>
      <c r="H81" s="111"/>
      <c r="I81" s="111"/>
      <c r="J81" s="134" t="s">
        <v>1992</v>
      </c>
      <c r="K81" s="109" t="str">
        <f>IF($B81="","",_xlfn.XLOOKUP(S81,应收!T:T,应收!D:D))</f>
        <v/>
      </c>
      <c r="L81" s="109" t="str">
        <f>IF($B81="","",_xlfn.XLOOKUP($S81,应收!$T:$T,应收!E:E))</f>
        <v/>
      </c>
      <c r="M81" s="109" t="str">
        <f>IF($B81="","",_xlfn.XLOOKUP($S81,应收!$T:$T,应收!N:N))</f>
        <v/>
      </c>
      <c r="N81" s="109" t="str">
        <f>IF($B81="","",_xlfn.XLOOKUP($S81,应收!$T:$T,应收!O:O))</f>
        <v/>
      </c>
      <c r="O81" s="109" t="str">
        <f>IF($B81="","",_xlfn.XLOOKUP($S81,应收!$T:$T,应收!P:P))</f>
        <v/>
      </c>
      <c r="P81" s="109" t="str">
        <f>IF($B81="","",_xlfn.XLOOKUP($S81,应收!$T:$T,应收!Q:Q))</f>
        <v/>
      </c>
      <c r="Q81" s="109" t="str">
        <f>IF($B81="","",_xlfn.XLOOKUP($S81,应收!$T:$T,应收!R:R))</f>
        <v/>
      </c>
      <c r="R81" s="109" t="str">
        <f>IF($B81="","",_xlfn.XLOOKUP($S81,应收!$T:$T,应收!S:S))</f>
        <v/>
      </c>
      <c r="S81" s="109" t="str">
        <f t="shared" si="4"/>
        <v/>
      </c>
      <c r="T81" s="109" t="str">
        <f t="shared" si="5"/>
        <v/>
      </c>
      <c r="U81" s="109" t="str">
        <f>IF($B81="","",_xlfn.XLOOKUP(S81,应收!T:T,应收!V:V))</f>
        <v/>
      </c>
      <c r="V81" s="109" t="str">
        <f>IF(U81="","",_xlfn.XLOOKUP(U81,立项!W:W,立项!P:P))</f>
        <v/>
      </c>
      <c r="W81" s="109" t="str">
        <f>IF(B81="","",_xlfn.XLOOKUP($S81,应收!$T:$T,应收!B:B))</f>
        <v/>
      </c>
      <c r="X81" s="109" t="str">
        <f t="shared" si="3"/>
        <v/>
      </c>
      <c r="Y81" s="136"/>
      <c r="Z81" s="111"/>
      <c r="AA81" s="111"/>
      <c r="AB81" s="111"/>
      <c r="AC81" s="112"/>
      <c r="AD81" s="67" t="s">
        <v>1978</v>
      </c>
    </row>
    <row r="82" s="67" customFormat="1" customHeight="1" spans="1:30">
      <c r="A82" s="111"/>
      <c r="B82" s="111"/>
      <c r="C82" s="129"/>
      <c r="D82" s="130"/>
      <c r="E82" s="131"/>
      <c r="F82" s="111"/>
      <c r="G82" s="128"/>
      <c r="H82" s="111"/>
      <c r="I82" s="111"/>
      <c r="J82" s="134" t="s">
        <v>1993</v>
      </c>
      <c r="K82" s="109" t="str">
        <f>IF($B82="","",_xlfn.XLOOKUP(S82,应收!T:T,应收!D:D))</f>
        <v/>
      </c>
      <c r="L82" s="109" t="str">
        <f>IF($B82="","",_xlfn.XLOOKUP($S82,应收!$T:$T,应收!E:E))</f>
        <v/>
      </c>
      <c r="M82" s="109" t="str">
        <f>IF($B82="","",_xlfn.XLOOKUP($S82,应收!$T:$T,应收!N:N))</f>
        <v/>
      </c>
      <c r="N82" s="109" t="str">
        <f>IF($B82="","",_xlfn.XLOOKUP($S82,应收!$T:$T,应收!O:O))</f>
        <v/>
      </c>
      <c r="O82" s="109" t="str">
        <f>IF($B82="","",_xlfn.XLOOKUP($S82,应收!$T:$T,应收!P:P))</f>
        <v/>
      </c>
      <c r="P82" s="109" t="str">
        <f>IF($B82="","",_xlfn.XLOOKUP($S82,应收!$T:$T,应收!Q:Q))</f>
        <v/>
      </c>
      <c r="Q82" s="109" t="str">
        <f>IF($B82="","",_xlfn.XLOOKUP($S82,应收!$T:$T,应收!R:R))</f>
        <v/>
      </c>
      <c r="R82" s="109" t="str">
        <f>IF($B82="","",_xlfn.XLOOKUP($S82,应收!$T:$T,应收!S:S))</f>
        <v/>
      </c>
      <c r="S82" s="109" t="str">
        <f t="shared" si="4"/>
        <v/>
      </c>
      <c r="T82" s="109" t="str">
        <f t="shared" si="5"/>
        <v/>
      </c>
      <c r="U82" s="109" t="str">
        <f>IF($B82="","",_xlfn.XLOOKUP(S82,应收!T:T,应收!V:V))</f>
        <v/>
      </c>
      <c r="V82" s="109" t="str">
        <f>IF(U82="","",_xlfn.XLOOKUP(U82,立项!W:W,立项!P:P))</f>
        <v/>
      </c>
      <c r="W82" s="109" t="str">
        <f>IF(B82="","",_xlfn.XLOOKUP($S82,应收!$T:$T,应收!B:B))</f>
        <v/>
      </c>
      <c r="X82" s="109" t="str">
        <f t="shared" si="3"/>
        <v/>
      </c>
      <c r="Y82" s="136"/>
      <c r="Z82" s="111"/>
      <c r="AA82" s="111"/>
      <c r="AB82" s="111"/>
      <c r="AC82" s="112"/>
      <c r="AD82" s="67" t="s">
        <v>1978</v>
      </c>
    </row>
    <row r="83" s="67" customFormat="1" customHeight="1" spans="1:30">
      <c r="A83" s="111"/>
      <c r="B83" s="111"/>
      <c r="C83" s="129"/>
      <c r="D83" s="130"/>
      <c r="E83" s="131"/>
      <c r="F83" s="111"/>
      <c r="G83" s="128"/>
      <c r="H83" s="111"/>
      <c r="I83" s="111"/>
      <c r="J83" s="134" t="s">
        <v>1994</v>
      </c>
      <c r="K83" s="109" t="str">
        <f>IF($B83="","",_xlfn.XLOOKUP(S83,应收!T:T,应收!D:D))</f>
        <v/>
      </c>
      <c r="L83" s="109" t="str">
        <f>IF($B83="","",_xlfn.XLOOKUP($S83,应收!$T:$T,应收!E:E))</f>
        <v/>
      </c>
      <c r="M83" s="109" t="str">
        <f>IF($B83="","",_xlfn.XLOOKUP($S83,应收!$T:$T,应收!N:N))</f>
        <v/>
      </c>
      <c r="N83" s="109" t="str">
        <f>IF($B83="","",_xlfn.XLOOKUP($S83,应收!$T:$T,应收!O:O))</f>
        <v/>
      </c>
      <c r="O83" s="109" t="str">
        <f>IF($B83="","",_xlfn.XLOOKUP($S83,应收!$T:$T,应收!P:P))</f>
        <v/>
      </c>
      <c r="P83" s="109" t="str">
        <f>IF($B83="","",_xlfn.XLOOKUP($S83,应收!$T:$T,应收!Q:Q))</f>
        <v/>
      </c>
      <c r="Q83" s="109" t="str">
        <f>IF($B83="","",_xlfn.XLOOKUP($S83,应收!$T:$T,应收!R:R))</f>
        <v/>
      </c>
      <c r="R83" s="109" t="str">
        <f>IF($B83="","",_xlfn.XLOOKUP($S83,应收!$T:$T,应收!S:S))</f>
        <v/>
      </c>
      <c r="S83" s="109" t="str">
        <f t="shared" si="4"/>
        <v/>
      </c>
      <c r="T83" s="109" t="str">
        <f t="shared" si="5"/>
        <v/>
      </c>
      <c r="U83" s="109" t="str">
        <f>IF($B83="","",_xlfn.XLOOKUP(S83,应收!T:T,应收!V:V))</f>
        <v/>
      </c>
      <c r="V83" s="109" t="str">
        <f>IF(U83="","",_xlfn.XLOOKUP(U83,立项!W:W,立项!P:P))</f>
        <v/>
      </c>
      <c r="W83" s="109" t="str">
        <f>IF(B83="","",_xlfn.XLOOKUP($S83,应收!$T:$T,应收!B:B))</f>
        <v/>
      </c>
      <c r="X83" s="109" t="str">
        <f t="shared" si="3"/>
        <v/>
      </c>
      <c r="Y83" s="136"/>
      <c r="Z83" s="111"/>
      <c r="AA83" s="111"/>
      <c r="AB83" s="111"/>
      <c r="AC83" s="112"/>
      <c r="AD83" s="67" t="s">
        <v>1978</v>
      </c>
    </row>
    <row r="84" s="67" customFormat="1" customHeight="1" spans="1:30">
      <c r="A84" s="111"/>
      <c r="B84" s="111"/>
      <c r="C84" s="129"/>
      <c r="D84" s="130"/>
      <c r="E84" s="138"/>
      <c r="F84" s="111"/>
      <c r="G84" s="128"/>
      <c r="H84" s="111"/>
      <c r="I84" s="111"/>
      <c r="J84" s="134" t="s">
        <v>1995</v>
      </c>
      <c r="K84" s="109" t="str">
        <f>IF($B84="","",_xlfn.XLOOKUP(S84,应收!T:T,应收!D:D))</f>
        <v/>
      </c>
      <c r="L84" s="109" t="str">
        <f>IF($B84="","",_xlfn.XLOOKUP($S84,应收!$T:$T,应收!E:E))</f>
        <v/>
      </c>
      <c r="M84" s="109" t="str">
        <f>IF($B84="","",_xlfn.XLOOKUP($S84,应收!$T:$T,应收!N:N))</f>
        <v/>
      </c>
      <c r="N84" s="109" t="str">
        <f>IF($B84="","",_xlfn.XLOOKUP($S84,应收!$T:$T,应收!O:O))</f>
        <v/>
      </c>
      <c r="O84" s="109" t="str">
        <f>IF($B84="","",_xlfn.XLOOKUP($S84,应收!$T:$T,应收!P:P))</f>
        <v/>
      </c>
      <c r="P84" s="109" t="str">
        <f>IF($B84="","",_xlfn.XLOOKUP($S84,应收!$T:$T,应收!Q:Q))</f>
        <v/>
      </c>
      <c r="Q84" s="109" t="str">
        <f>IF($B84="","",_xlfn.XLOOKUP($S84,应收!$T:$T,应收!R:R))</f>
        <v/>
      </c>
      <c r="R84" s="109" t="str">
        <f>IF($B84="","",_xlfn.XLOOKUP($S84,应收!$T:$T,应收!S:S))</f>
        <v/>
      </c>
      <c r="S84" s="109" t="str">
        <f t="shared" si="4"/>
        <v/>
      </c>
      <c r="T84" s="109" t="str">
        <f t="shared" si="5"/>
        <v/>
      </c>
      <c r="U84" s="109" t="str">
        <f>IF($B84="","",_xlfn.XLOOKUP(S84,应收!T:T,应收!V:V))</f>
        <v/>
      </c>
      <c r="V84" s="109" t="str">
        <f>IF(U84="","",_xlfn.XLOOKUP(U84,立项!W:W,立项!P:P))</f>
        <v/>
      </c>
      <c r="W84" s="109" t="str">
        <f>IF(B84="","",_xlfn.XLOOKUP($S84,应收!$T:$T,应收!B:B))</f>
        <v/>
      </c>
      <c r="X84" s="109" t="str">
        <f t="shared" si="3"/>
        <v/>
      </c>
      <c r="Y84" s="136"/>
      <c r="Z84" s="111"/>
      <c r="AA84" s="111"/>
      <c r="AB84" s="111"/>
      <c r="AC84" s="112"/>
      <c r="AD84" s="67" t="s">
        <v>1978</v>
      </c>
    </row>
    <row r="85" s="67" customFormat="1" customHeight="1" spans="1:30">
      <c r="A85" s="111"/>
      <c r="B85" s="111"/>
      <c r="C85" s="129"/>
      <c r="D85" s="130"/>
      <c r="E85" s="139"/>
      <c r="F85" s="111"/>
      <c r="G85" s="128"/>
      <c r="H85" s="111"/>
      <c r="I85" s="111"/>
      <c r="J85" s="134" t="s">
        <v>1996</v>
      </c>
      <c r="K85" s="109" t="str">
        <f>IF($B85="","",_xlfn.XLOOKUP(S85,应收!T:T,应收!D:D))</f>
        <v/>
      </c>
      <c r="L85" s="109" t="str">
        <f>IF($B85="","",_xlfn.XLOOKUP($S85,应收!$T:$T,应收!E:E))</f>
        <v/>
      </c>
      <c r="M85" s="109" t="str">
        <f>IF($B85="","",_xlfn.XLOOKUP($S85,应收!$T:$T,应收!N:N))</f>
        <v/>
      </c>
      <c r="N85" s="109" t="str">
        <f>IF($B85="","",_xlfn.XLOOKUP($S85,应收!$T:$T,应收!O:O))</f>
        <v/>
      </c>
      <c r="O85" s="109" t="str">
        <f>IF($B85="","",_xlfn.XLOOKUP($S85,应收!$T:$T,应收!P:P))</f>
        <v/>
      </c>
      <c r="P85" s="109" t="str">
        <f>IF($B85="","",_xlfn.XLOOKUP($S85,应收!$T:$T,应收!Q:Q))</f>
        <v/>
      </c>
      <c r="Q85" s="109" t="str">
        <f>IF($B85="","",_xlfn.XLOOKUP($S85,应收!$T:$T,应收!R:R))</f>
        <v/>
      </c>
      <c r="R85" s="109" t="str">
        <f>IF($B85="","",_xlfn.XLOOKUP($S85,应收!$T:$T,应收!S:S))</f>
        <v/>
      </c>
      <c r="S85" s="109" t="str">
        <f t="shared" si="4"/>
        <v/>
      </c>
      <c r="T85" s="109" t="str">
        <f t="shared" si="5"/>
        <v/>
      </c>
      <c r="U85" s="109" t="str">
        <f>IF($B85="","",_xlfn.XLOOKUP(S85,应收!T:T,应收!V:V))</f>
        <v/>
      </c>
      <c r="V85" s="109" t="str">
        <f>IF(U85="","",_xlfn.XLOOKUP(U85,立项!W:W,立项!P:P))</f>
        <v/>
      </c>
      <c r="W85" s="109" t="str">
        <f>IF(B85="","",_xlfn.XLOOKUP($S85,应收!$T:$T,应收!B:B))</f>
        <v/>
      </c>
      <c r="X85" s="109" t="str">
        <f t="shared" si="3"/>
        <v/>
      </c>
      <c r="Y85" s="136"/>
      <c r="Z85" s="111"/>
      <c r="AA85" s="111"/>
      <c r="AB85" s="111"/>
      <c r="AC85" s="112"/>
      <c r="AD85" s="67" t="s">
        <v>1978</v>
      </c>
    </row>
    <row r="86" s="67" customFormat="1" customHeight="1" spans="1:30">
      <c r="A86" s="111"/>
      <c r="B86" s="111"/>
      <c r="C86" s="129"/>
      <c r="D86" s="130"/>
      <c r="E86" s="139"/>
      <c r="F86" s="111"/>
      <c r="G86" s="128"/>
      <c r="H86" s="111"/>
      <c r="I86" s="111"/>
      <c r="J86" s="134" t="s">
        <v>1997</v>
      </c>
      <c r="K86" s="109" t="str">
        <f>IF($B86="","",_xlfn.XLOOKUP(S86,应收!T:T,应收!D:D))</f>
        <v/>
      </c>
      <c r="L86" s="109" t="str">
        <f>IF($B86="","",_xlfn.XLOOKUP($S86,应收!$T:$T,应收!E:E))</f>
        <v/>
      </c>
      <c r="M86" s="109" t="str">
        <f>IF($B86="","",_xlfn.XLOOKUP($S86,应收!$T:$T,应收!N:N))</f>
        <v/>
      </c>
      <c r="N86" s="109" t="str">
        <f>IF($B86="","",_xlfn.XLOOKUP($S86,应收!$T:$T,应收!O:O))</f>
        <v/>
      </c>
      <c r="O86" s="109" t="str">
        <f>IF($B86="","",_xlfn.XLOOKUP($S86,应收!$T:$T,应收!P:P))</f>
        <v/>
      </c>
      <c r="P86" s="109" t="str">
        <f>IF($B86="","",_xlfn.XLOOKUP($S86,应收!$T:$T,应收!Q:Q))</f>
        <v/>
      </c>
      <c r="Q86" s="109" t="str">
        <f>IF($B86="","",_xlfn.XLOOKUP($S86,应收!$T:$T,应收!R:R))</f>
        <v/>
      </c>
      <c r="R86" s="109" t="str">
        <f>IF($B86="","",_xlfn.XLOOKUP($S86,应收!$T:$T,应收!S:S))</f>
        <v/>
      </c>
      <c r="S86" s="109" t="str">
        <f t="shared" si="4"/>
        <v/>
      </c>
      <c r="T86" s="109" t="str">
        <f t="shared" si="5"/>
        <v/>
      </c>
      <c r="U86" s="109" t="str">
        <f>IF($B86="","",_xlfn.XLOOKUP(S86,应收!T:T,应收!V:V))</f>
        <v/>
      </c>
      <c r="V86" s="109" t="str">
        <f>IF(U86="","",_xlfn.XLOOKUP(U86,立项!W:W,立项!P:P))</f>
        <v/>
      </c>
      <c r="W86" s="109" t="str">
        <f>IF(B86="","",_xlfn.XLOOKUP($S86,应收!$T:$T,应收!B:B))</f>
        <v/>
      </c>
      <c r="X86" s="109" t="str">
        <f t="shared" si="3"/>
        <v/>
      </c>
      <c r="Y86" s="136"/>
      <c r="Z86" s="111"/>
      <c r="AA86" s="111"/>
      <c r="AB86" s="111"/>
      <c r="AC86" s="112"/>
      <c r="AD86" s="67" t="s">
        <v>1978</v>
      </c>
    </row>
    <row r="87" s="67" customFormat="1" customHeight="1" spans="1:30">
      <c r="A87" s="111"/>
      <c r="B87" s="111"/>
      <c r="C87" s="129"/>
      <c r="D87" s="130"/>
      <c r="E87" s="139"/>
      <c r="F87" s="111"/>
      <c r="G87" s="128"/>
      <c r="H87" s="111"/>
      <c r="I87" s="111"/>
      <c r="J87" s="134" t="s">
        <v>1998</v>
      </c>
      <c r="K87" s="109" t="str">
        <f>IF($B87="","",_xlfn.XLOOKUP(S87,应收!T:T,应收!D:D))</f>
        <v/>
      </c>
      <c r="L87" s="109" t="str">
        <f>IF($B87="","",_xlfn.XLOOKUP($S87,应收!$T:$T,应收!E:E))</f>
        <v/>
      </c>
      <c r="M87" s="109" t="str">
        <f>IF($B87="","",_xlfn.XLOOKUP($S87,应收!$T:$T,应收!N:N))</f>
        <v/>
      </c>
      <c r="N87" s="109" t="str">
        <f>IF($B87="","",_xlfn.XLOOKUP($S87,应收!$T:$T,应收!O:O))</f>
        <v/>
      </c>
      <c r="O87" s="109" t="str">
        <f>IF($B87="","",_xlfn.XLOOKUP($S87,应收!$T:$T,应收!P:P))</f>
        <v/>
      </c>
      <c r="P87" s="109" t="str">
        <f>IF($B87="","",_xlfn.XLOOKUP($S87,应收!$T:$T,应收!Q:Q))</f>
        <v/>
      </c>
      <c r="Q87" s="109" t="str">
        <f>IF($B87="","",_xlfn.XLOOKUP($S87,应收!$T:$T,应收!R:R))</f>
        <v/>
      </c>
      <c r="R87" s="109" t="str">
        <f>IF($B87="","",_xlfn.XLOOKUP($S87,应收!$T:$T,应收!S:S))</f>
        <v/>
      </c>
      <c r="S87" s="109" t="str">
        <f t="shared" si="4"/>
        <v/>
      </c>
      <c r="T87" s="109" t="str">
        <f t="shared" si="5"/>
        <v/>
      </c>
      <c r="U87" s="109" t="str">
        <f>IF($B87="","",_xlfn.XLOOKUP(S87,应收!T:T,应收!V:V))</f>
        <v/>
      </c>
      <c r="V87" s="109" t="str">
        <f>IF(U87="","",_xlfn.XLOOKUP(U87,立项!W:W,立项!P:P))</f>
        <v/>
      </c>
      <c r="W87" s="109" t="str">
        <f>IF(B87="","",_xlfn.XLOOKUP($S87,应收!$T:$T,应收!B:B))</f>
        <v/>
      </c>
      <c r="X87" s="109" t="str">
        <f t="shared" si="3"/>
        <v/>
      </c>
      <c r="Y87" s="136"/>
      <c r="Z87" s="111"/>
      <c r="AA87" s="111"/>
      <c r="AB87" s="111"/>
      <c r="AC87" s="112"/>
      <c r="AD87" s="67" t="s">
        <v>1978</v>
      </c>
    </row>
    <row r="88" s="67" customFormat="1" customHeight="1" spans="1:30">
      <c r="A88" s="111"/>
      <c r="B88" s="128"/>
      <c r="C88" s="129"/>
      <c r="D88" s="130"/>
      <c r="E88" s="131"/>
      <c r="F88" s="111"/>
      <c r="G88" s="128"/>
      <c r="H88" s="111"/>
      <c r="I88" s="111"/>
      <c r="J88" s="134" t="s">
        <v>1999</v>
      </c>
      <c r="K88" s="109" t="str">
        <f>IF($B88="","",_xlfn.XLOOKUP(S88,应收!T:T,应收!D:D))</f>
        <v/>
      </c>
      <c r="L88" s="109" t="str">
        <f>IF($B88="","",_xlfn.XLOOKUP($S88,应收!$T:$T,应收!E:E))</f>
        <v/>
      </c>
      <c r="M88" s="109" t="str">
        <f>IF($B88="","",_xlfn.XLOOKUP($S88,应收!$T:$T,应收!N:N))</f>
        <v/>
      </c>
      <c r="N88" s="109" t="str">
        <f>IF($B88="","",_xlfn.XLOOKUP($S88,应收!$T:$T,应收!O:O))</f>
        <v/>
      </c>
      <c r="O88" s="109" t="str">
        <f>IF($B88="","",_xlfn.XLOOKUP($S88,应收!$T:$T,应收!P:P))</f>
        <v/>
      </c>
      <c r="P88" s="109" t="str">
        <f>IF($B88="","",_xlfn.XLOOKUP($S88,应收!$T:$T,应收!Q:Q))</f>
        <v/>
      </c>
      <c r="Q88" s="109" t="str">
        <f>IF($B88="","",_xlfn.XLOOKUP($S88,应收!$T:$T,应收!R:R))</f>
        <v/>
      </c>
      <c r="R88" s="109" t="str">
        <f>IF($B88="","",_xlfn.XLOOKUP($S88,应收!$T:$T,应收!S:S))</f>
        <v/>
      </c>
      <c r="S88" s="109" t="str">
        <f t="shared" si="4"/>
        <v/>
      </c>
      <c r="T88" s="109" t="str">
        <f t="shared" si="5"/>
        <v/>
      </c>
      <c r="U88" s="109" t="str">
        <f>IF($B88="","",_xlfn.XLOOKUP(S88,应收!T:T,应收!V:V))</f>
        <v/>
      </c>
      <c r="V88" s="109" t="str">
        <f>IF(U88="","",_xlfn.XLOOKUP(U88,立项!W:W,立项!P:P))</f>
        <v/>
      </c>
      <c r="W88" s="109" t="str">
        <f>IF(B88="","",_xlfn.XLOOKUP($S88,应收!$T:$T,应收!B:B))</f>
        <v/>
      </c>
      <c r="X88" s="109" t="str">
        <f t="shared" si="3"/>
        <v/>
      </c>
      <c r="Y88" s="136"/>
      <c r="Z88" s="111"/>
      <c r="AA88" s="111"/>
      <c r="AB88" s="111"/>
      <c r="AC88" s="112"/>
      <c r="AD88" s="67" t="s">
        <v>1978</v>
      </c>
    </row>
    <row r="89" s="67" customFormat="1" customHeight="1" spans="1:30">
      <c r="A89" s="111"/>
      <c r="B89" s="111"/>
      <c r="C89" s="129"/>
      <c r="D89" s="130"/>
      <c r="E89" s="131"/>
      <c r="F89" s="111"/>
      <c r="G89" s="128"/>
      <c r="H89" s="111"/>
      <c r="I89" s="111"/>
      <c r="J89" s="134" t="s">
        <v>2000</v>
      </c>
      <c r="K89" s="109" t="str">
        <f>IF($B89="","",_xlfn.XLOOKUP(S89,应收!T:T,应收!D:D))</f>
        <v/>
      </c>
      <c r="L89" s="109" t="str">
        <f>IF($B89="","",_xlfn.XLOOKUP($S89,应收!$T:$T,应收!E:E))</f>
        <v/>
      </c>
      <c r="M89" s="109" t="str">
        <f>IF($B89="","",_xlfn.XLOOKUP($S89,应收!$T:$T,应收!N:N))</f>
        <v/>
      </c>
      <c r="N89" s="109" t="str">
        <f>IF($B89="","",_xlfn.XLOOKUP($S89,应收!$T:$T,应收!O:O))</f>
        <v/>
      </c>
      <c r="O89" s="109" t="str">
        <f>IF($B89="","",_xlfn.XLOOKUP($S89,应收!$T:$T,应收!P:P))</f>
        <v/>
      </c>
      <c r="P89" s="109" t="str">
        <f>IF($B89="","",_xlfn.XLOOKUP($S89,应收!$T:$T,应收!Q:Q))</f>
        <v/>
      </c>
      <c r="Q89" s="109" t="str">
        <f>IF($B89="","",_xlfn.XLOOKUP($S89,应收!$T:$T,应收!R:R))</f>
        <v/>
      </c>
      <c r="R89" s="109" t="str">
        <f>IF($B89="","",_xlfn.XLOOKUP($S89,应收!$T:$T,应收!S:S))</f>
        <v/>
      </c>
      <c r="S89" s="109" t="str">
        <f t="shared" si="4"/>
        <v/>
      </c>
      <c r="T89" s="109" t="str">
        <f t="shared" si="5"/>
        <v/>
      </c>
      <c r="U89" s="109" t="str">
        <f>IF($B89="","",_xlfn.XLOOKUP(S89,应收!T:T,应收!V:V))</f>
        <v/>
      </c>
      <c r="V89" s="109" t="str">
        <f>IF(U89="","",_xlfn.XLOOKUP(U89,立项!W:W,立项!P:P))</f>
        <v/>
      </c>
      <c r="W89" s="109" t="str">
        <f>IF(B89="","",_xlfn.XLOOKUP($S89,应收!$T:$T,应收!B:B))</f>
        <v/>
      </c>
      <c r="X89" s="109" t="str">
        <f t="shared" si="3"/>
        <v/>
      </c>
      <c r="Y89" s="136"/>
      <c r="Z89" s="111"/>
      <c r="AA89" s="111"/>
      <c r="AB89" s="111"/>
      <c r="AC89" s="112"/>
      <c r="AD89" s="67" t="s">
        <v>1978</v>
      </c>
    </row>
    <row r="90" s="67" customFormat="1" customHeight="1" spans="1:30">
      <c r="A90" s="111"/>
      <c r="B90" s="111"/>
      <c r="C90" s="129"/>
      <c r="D90" s="130"/>
      <c r="E90" s="131"/>
      <c r="F90" s="111"/>
      <c r="G90" s="128"/>
      <c r="H90" s="111"/>
      <c r="I90" s="111"/>
      <c r="J90" s="134" t="s">
        <v>2001</v>
      </c>
      <c r="K90" s="109" t="str">
        <f>IF($B90="","",_xlfn.XLOOKUP(S90,应收!T:T,应收!D:D))</f>
        <v/>
      </c>
      <c r="L90" s="109" t="str">
        <f>IF($B90="","",_xlfn.XLOOKUP($S90,应收!$T:$T,应收!E:E))</f>
        <v/>
      </c>
      <c r="M90" s="109" t="str">
        <f>IF($B90="","",_xlfn.XLOOKUP($S90,应收!$T:$T,应收!N:N))</f>
        <v/>
      </c>
      <c r="N90" s="109" t="str">
        <f>IF($B90="","",_xlfn.XLOOKUP($S90,应收!$T:$T,应收!O:O))</f>
        <v/>
      </c>
      <c r="O90" s="109" t="str">
        <f>IF($B90="","",_xlfn.XLOOKUP($S90,应收!$T:$T,应收!P:P))</f>
        <v/>
      </c>
      <c r="P90" s="109" t="str">
        <f>IF($B90="","",_xlfn.XLOOKUP($S90,应收!$T:$T,应收!Q:Q))</f>
        <v/>
      </c>
      <c r="Q90" s="109" t="str">
        <f>IF($B90="","",_xlfn.XLOOKUP($S90,应收!$T:$T,应收!R:R))</f>
        <v/>
      </c>
      <c r="R90" s="109" t="str">
        <f>IF($B90="","",_xlfn.XLOOKUP($S90,应收!$T:$T,应收!S:S))</f>
        <v/>
      </c>
      <c r="S90" s="109" t="str">
        <f t="shared" si="4"/>
        <v/>
      </c>
      <c r="T90" s="109" t="str">
        <f t="shared" si="5"/>
        <v/>
      </c>
      <c r="U90" s="109" t="str">
        <f>IF($B90="","",_xlfn.XLOOKUP(S90,应收!T:T,应收!V:V))</f>
        <v/>
      </c>
      <c r="V90" s="109" t="str">
        <f>IF(U90="","",_xlfn.XLOOKUP(U90,立项!W:W,立项!P:P))</f>
        <v/>
      </c>
      <c r="W90" s="109" t="str">
        <f>IF(B90="","",_xlfn.XLOOKUP($S90,应收!$T:$T,应收!B:B))</f>
        <v/>
      </c>
      <c r="X90" s="109" t="str">
        <f t="shared" si="3"/>
        <v/>
      </c>
      <c r="Y90" s="136"/>
      <c r="Z90" s="111"/>
      <c r="AA90" s="111"/>
      <c r="AB90" s="111"/>
      <c r="AC90" s="112"/>
      <c r="AD90" s="67" t="s">
        <v>1978</v>
      </c>
    </row>
    <row r="91" s="67" customFormat="1" customHeight="1" spans="1:30">
      <c r="A91" s="111"/>
      <c r="B91" s="111"/>
      <c r="C91" s="129"/>
      <c r="D91" s="130"/>
      <c r="E91" s="131"/>
      <c r="F91" s="111"/>
      <c r="G91" s="128"/>
      <c r="H91" s="111"/>
      <c r="I91" s="111"/>
      <c r="J91" s="134" t="s">
        <v>2002</v>
      </c>
      <c r="K91" s="109" t="str">
        <f>IF($B91="","",_xlfn.XLOOKUP(S91,应收!T:T,应收!D:D))</f>
        <v/>
      </c>
      <c r="L91" s="109" t="str">
        <f>IF($B91="","",_xlfn.XLOOKUP($S91,应收!$T:$T,应收!E:E))</f>
        <v/>
      </c>
      <c r="M91" s="109" t="str">
        <f>IF($B91="","",_xlfn.XLOOKUP($S91,应收!$T:$T,应收!N:N))</f>
        <v/>
      </c>
      <c r="N91" s="109" t="str">
        <f>IF($B91="","",_xlfn.XLOOKUP($S91,应收!$T:$T,应收!O:O))</f>
        <v/>
      </c>
      <c r="O91" s="109" t="str">
        <f>IF($B91="","",_xlfn.XLOOKUP($S91,应收!$T:$T,应收!P:P))</f>
        <v/>
      </c>
      <c r="P91" s="109" t="str">
        <f>IF($B91="","",_xlfn.XLOOKUP($S91,应收!$T:$T,应收!Q:Q))</f>
        <v/>
      </c>
      <c r="Q91" s="109" t="str">
        <f>IF($B91="","",_xlfn.XLOOKUP($S91,应收!$T:$T,应收!R:R))</f>
        <v/>
      </c>
      <c r="R91" s="109" t="str">
        <f>IF($B91="","",_xlfn.XLOOKUP($S91,应收!$T:$T,应收!S:S))</f>
        <v/>
      </c>
      <c r="S91" s="109" t="str">
        <f t="shared" si="4"/>
        <v/>
      </c>
      <c r="T91" s="109" t="str">
        <f t="shared" si="5"/>
        <v/>
      </c>
      <c r="U91" s="109" t="str">
        <f>IF($B91="","",_xlfn.XLOOKUP(S91,应收!T:T,应收!V:V))</f>
        <v/>
      </c>
      <c r="V91" s="109" t="str">
        <f>IF(U91="","",_xlfn.XLOOKUP(U91,立项!W:W,立项!P:P))</f>
        <v/>
      </c>
      <c r="W91" s="109" t="str">
        <f>IF(B91="","",_xlfn.XLOOKUP($S91,应收!$T:$T,应收!B:B))</f>
        <v/>
      </c>
      <c r="X91" s="109" t="str">
        <f t="shared" si="3"/>
        <v/>
      </c>
      <c r="Y91" s="136"/>
      <c r="Z91" s="111"/>
      <c r="AA91" s="111"/>
      <c r="AB91" s="111"/>
      <c r="AC91" s="112"/>
      <c r="AD91" s="67" t="s">
        <v>1978</v>
      </c>
    </row>
    <row r="92" s="67" customFormat="1" customHeight="1" spans="1:30">
      <c r="A92" s="111"/>
      <c r="B92" s="111"/>
      <c r="C92" s="129"/>
      <c r="D92" s="130"/>
      <c r="E92" s="131"/>
      <c r="F92" s="111"/>
      <c r="G92" s="128"/>
      <c r="H92" s="111"/>
      <c r="I92" s="111"/>
      <c r="J92" s="134" t="s">
        <v>2003</v>
      </c>
      <c r="K92" s="109" t="str">
        <f>IF($B92="","",_xlfn.XLOOKUP(S92,应收!T:T,应收!D:D))</f>
        <v/>
      </c>
      <c r="L92" s="109" t="str">
        <f>IF($B92="","",_xlfn.XLOOKUP($S92,应收!$T:$T,应收!E:E))</f>
        <v/>
      </c>
      <c r="M92" s="109" t="str">
        <f>IF($B92="","",_xlfn.XLOOKUP($S92,应收!$T:$T,应收!N:N))</f>
        <v/>
      </c>
      <c r="N92" s="109" t="str">
        <f>IF($B92="","",_xlfn.XLOOKUP($S92,应收!$T:$T,应收!O:O))</f>
        <v/>
      </c>
      <c r="O92" s="109" t="str">
        <f>IF($B92="","",_xlfn.XLOOKUP($S92,应收!$T:$T,应收!P:P))</f>
        <v/>
      </c>
      <c r="P92" s="109" t="str">
        <f>IF($B92="","",_xlfn.XLOOKUP($S92,应收!$T:$T,应收!Q:Q))</f>
        <v/>
      </c>
      <c r="Q92" s="109" t="str">
        <f>IF($B92="","",_xlfn.XLOOKUP($S92,应收!$T:$T,应收!R:R))</f>
        <v/>
      </c>
      <c r="R92" s="109" t="str">
        <f>IF($B92="","",_xlfn.XLOOKUP($S92,应收!$T:$T,应收!S:S))</f>
        <v/>
      </c>
      <c r="S92" s="109" t="str">
        <f t="shared" si="4"/>
        <v/>
      </c>
      <c r="T92" s="109" t="str">
        <f t="shared" si="5"/>
        <v/>
      </c>
      <c r="U92" s="109" t="str">
        <f>IF($B92="","",_xlfn.XLOOKUP(S92,应收!T:T,应收!V:V))</f>
        <v/>
      </c>
      <c r="V92" s="109" t="str">
        <f>IF(U92="","",_xlfn.XLOOKUP(U92,立项!W:W,立项!P:P))</f>
        <v/>
      </c>
      <c r="W92" s="109" t="str">
        <f>IF(B92="","",_xlfn.XLOOKUP($S92,应收!$T:$T,应收!B:B))</f>
        <v/>
      </c>
      <c r="X92" s="109" t="str">
        <f t="shared" si="3"/>
        <v/>
      </c>
      <c r="Y92" s="136"/>
      <c r="Z92" s="111"/>
      <c r="AA92" s="111"/>
      <c r="AB92" s="111"/>
      <c r="AC92" s="112"/>
      <c r="AD92" s="67" t="s">
        <v>1978</v>
      </c>
    </row>
    <row r="93" s="67" customFormat="1" customHeight="1" spans="1:30">
      <c r="A93" s="111"/>
      <c r="B93" s="111"/>
      <c r="C93" s="129"/>
      <c r="D93" s="130"/>
      <c r="E93" s="140"/>
      <c r="F93" s="111"/>
      <c r="G93" s="128"/>
      <c r="H93" s="111"/>
      <c r="I93" s="111"/>
      <c r="J93" s="134" t="s">
        <v>2004</v>
      </c>
      <c r="K93" s="109" t="str">
        <f>IF($B93="","",_xlfn.XLOOKUP(S93,应收!T:T,应收!D:D))</f>
        <v/>
      </c>
      <c r="L93" s="109" t="str">
        <f>IF($B93="","",_xlfn.XLOOKUP($S93,应收!$T:$T,应收!E:E))</f>
        <v/>
      </c>
      <c r="M93" s="109" t="str">
        <f>IF($B93="","",_xlfn.XLOOKUP($S93,应收!$T:$T,应收!N:N))</f>
        <v/>
      </c>
      <c r="N93" s="109" t="str">
        <f>IF($B93="","",_xlfn.XLOOKUP($S93,应收!$T:$T,应收!O:O))</f>
        <v/>
      </c>
      <c r="O93" s="109" t="str">
        <f>IF($B93="","",_xlfn.XLOOKUP($S93,应收!$T:$T,应收!P:P))</f>
        <v/>
      </c>
      <c r="P93" s="109" t="str">
        <f>IF($B93="","",_xlfn.XLOOKUP($S93,应收!$T:$T,应收!Q:Q))</f>
        <v/>
      </c>
      <c r="Q93" s="109" t="str">
        <f>IF($B93="","",_xlfn.XLOOKUP($S93,应收!$T:$T,应收!R:R))</f>
        <v/>
      </c>
      <c r="R93" s="109" t="str">
        <f>IF($B93="","",_xlfn.XLOOKUP($S93,应收!$T:$T,应收!S:S))</f>
        <v/>
      </c>
      <c r="S93" s="109" t="str">
        <f t="shared" si="4"/>
        <v/>
      </c>
      <c r="T93" s="109" t="str">
        <f t="shared" si="5"/>
        <v/>
      </c>
      <c r="U93" s="109" t="str">
        <f>IF($B93="","",_xlfn.XLOOKUP(S93,应收!T:T,应收!V:V))</f>
        <v/>
      </c>
      <c r="V93" s="109" t="str">
        <f>IF(U93="","",_xlfn.XLOOKUP(U93,立项!W:W,立项!P:P))</f>
        <v/>
      </c>
      <c r="W93" s="109" t="str">
        <f>IF(B93="","",_xlfn.XLOOKUP($S93,应收!$T:$T,应收!B:B))</f>
        <v/>
      </c>
      <c r="X93" s="109" t="str">
        <f t="shared" si="3"/>
        <v/>
      </c>
      <c r="Y93" s="136"/>
      <c r="Z93" s="111"/>
      <c r="AA93" s="111"/>
      <c r="AB93" s="111"/>
      <c r="AC93" s="112"/>
      <c r="AD93" s="67" t="s">
        <v>1978</v>
      </c>
    </row>
    <row r="94" s="67" customFormat="1" customHeight="1" spans="1:30">
      <c r="A94" s="111"/>
      <c r="B94" s="111"/>
      <c r="C94" s="129"/>
      <c r="D94" s="130"/>
      <c r="E94" s="140"/>
      <c r="F94" s="111"/>
      <c r="G94" s="128"/>
      <c r="H94" s="111"/>
      <c r="I94" s="111"/>
      <c r="J94" s="134" t="s">
        <v>2005</v>
      </c>
      <c r="K94" s="109" t="str">
        <f>IF($B94="","",_xlfn.XLOOKUP(S94,应收!T:T,应收!D:D))</f>
        <v/>
      </c>
      <c r="L94" s="109" t="str">
        <f>IF($B94="","",_xlfn.XLOOKUP($S94,应收!$T:$T,应收!E:E))</f>
        <v/>
      </c>
      <c r="M94" s="109" t="str">
        <f>IF($B94="","",_xlfn.XLOOKUP($S94,应收!$T:$T,应收!N:N))</f>
        <v/>
      </c>
      <c r="N94" s="109" t="str">
        <f>IF($B94="","",_xlfn.XLOOKUP($S94,应收!$T:$T,应收!O:O))</f>
        <v/>
      </c>
      <c r="O94" s="109" t="str">
        <f>IF($B94="","",_xlfn.XLOOKUP($S94,应收!$T:$T,应收!P:P))</f>
        <v/>
      </c>
      <c r="P94" s="109" t="str">
        <f>IF($B94="","",_xlfn.XLOOKUP($S94,应收!$T:$T,应收!Q:Q))</f>
        <v/>
      </c>
      <c r="Q94" s="109" t="str">
        <f>IF($B94="","",_xlfn.XLOOKUP($S94,应收!$T:$T,应收!R:R))</f>
        <v/>
      </c>
      <c r="R94" s="109" t="str">
        <f>IF($B94="","",_xlfn.XLOOKUP($S94,应收!$T:$T,应收!S:S))</f>
        <v/>
      </c>
      <c r="S94" s="109" t="str">
        <f t="shared" si="4"/>
        <v/>
      </c>
      <c r="T94" s="109" t="str">
        <f t="shared" si="5"/>
        <v/>
      </c>
      <c r="U94" s="109" t="str">
        <f>IF($B94="","",_xlfn.XLOOKUP(S94,应收!T:T,应收!V:V))</f>
        <v/>
      </c>
      <c r="V94" s="109" t="str">
        <f>IF(U94="","",_xlfn.XLOOKUP(U94,立项!W:W,立项!P:P))</f>
        <v/>
      </c>
      <c r="W94" s="109" t="str">
        <f>IF(B94="","",_xlfn.XLOOKUP($S94,应收!$T:$T,应收!B:B))</f>
        <v/>
      </c>
      <c r="X94" s="109" t="str">
        <f t="shared" si="3"/>
        <v/>
      </c>
      <c r="Y94" s="136"/>
      <c r="Z94" s="111"/>
      <c r="AA94" s="111"/>
      <c r="AB94" s="111"/>
      <c r="AC94" s="112"/>
      <c r="AD94" s="67" t="s">
        <v>1978</v>
      </c>
    </row>
    <row r="95" s="67" customFormat="1" customHeight="1" spans="1:30">
      <c r="A95" s="111"/>
      <c r="B95" s="111"/>
      <c r="C95" s="129"/>
      <c r="D95" s="130"/>
      <c r="E95" s="140"/>
      <c r="F95" s="111"/>
      <c r="G95" s="128"/>
      <c r="H95" s="111"/>
      <c r="I95" s="111"/>
      <c r="J95" s="134" t="s">
        <v>2006</v>
      </c>
      <c r="K95" s="109" t="str">
        <f>IF($B95="","",_xlfn.XLOOKUP(S95,应收!T:T,应收!D:D))</f>
        <v/>
      </c>
      <c r="L95" s="109" t="str">
        <f>IF($B95="","",_xlfn.XLOOKUP($S95,应收!$T:$T,应收!E:E))</f>
        <v/>
      </c>
      <c r="M95" s="109" t="str">
        <f>IF($B95="","",_xlfn.XLOOKUP($S95,应收!$T:$T,应收!N:N))</f>
        <v/>
      </c>
      <c r="N95" s="109" t="str">
        <f>IF($B95="","",_xlfn.XLOOKUP($S95,应收!$T:$T,应收!O:O))</f>
        <v/>
      </c>
      <c r="O95" s="109" t="str">
        <f>IF($B95="","",_xlfn.XLOOKUP($S95,应收!$T:$T,应收!P:P))</f>
        <v/>
      </c>
      <c r="P95" s="109" t="str">
        <f>IF($B95="","",_xlfn.XLOOKUP($S95,应收!$T:$T,应收!Q:Q))</f>
        <v/>
      </c>
      <c r="Q95" s="109" t="str">
        <f>IF($B95="","",_xlfn.XLOOKUP($S95,应收!$T:$T,应收!R:R))</f>
        <v/>
      </c>
      <c r="R95" s="109" t="str">
        <f>IF($B95="","",_xlfn.XLOOKUP($S95,应收!$T:$T,应收!S:S))</f>
        <v/>
      </c>
      <c r="S95" s="109" t="str">
        <f t="shared" si="4"/>
        <v/>
      </c>
      <c r="T95" s="109" t="str">
        <f t="shared" si="5"/>
        <v/>
      </c>
      <c r="U95" s="109" t="str">
        <f>IF($B95="","",_xlfn.XLOOKUP(S95,应收!T:T,应收!V:V))</f>
        <v/>
      </c>
      <c r="V95" s="109" t="str">
        <f>IF(U95="","",_xlfn.XLOOKUP(U95,立项!W:W,立项!P:P))</f>
        <v/>
      </c>
      <c r="W95" s="109" t="str">
        <f>IF(B95="","",_xlfn.XLOOKUP($S95,应收!$T:$T,应收!B:B))</f>
        <v/>
      </c>
      <c r="X95" s="109" t="str">
        <f t="shared" si="3"/>
        <v/>
      </c>
      <c r="Y95" s="136"/>
      <c r="Z95" s="111"/>
      <c r="AA95" s="111"/>
      <c r="AB95" s="111"/>
      <c r="AC95" s="112"/>
      <c r="AD95" s="67" t="s">
        <v>1978</v>
      </c>
    </row>
    <row r="96" s="67" customFormat="1" customHeight="1" spans="1:30">
      <c r="A96" s="111"/>
      <c r="B96" s="111"/>
      <c r="C96" s="129"/>
      <c r="D96" s="130"/>
      <c r="E96" s="131"/>
      <c r="F96" s="111"/>
      <c r="G96" s="128"/>
      <c r="H96" s="111"/>
      <c r="I96" s="111"/>
      <c r="J96" s="134" t="s">
        <v>2007</v>
      </c>
      <c r="K96" s="109" t="str">
        <f>IF($B96="","",_xlfn.XLOOKUP(S96,应收!T:T,应收!D:D))</f>
        <v/>
      </c>
      <c r="L96" s="109" t="str">
        <f>IF($B96="","",_xlfn.XLOOKUP($S96,应收!$T:$T,应收!E:E))</f>
        <v/>
      </c>
      <c r="M96" s="109" t="str">
        <f>IF($B96="","",_xlfn.XLOOKUP($S96,应收!$T:$T,应收!N:N))</f>
        <v/>
      </c>
      <c r="N96" s="109" t="str">
        <f>IF($B96="","",_xlfn.XLOOKUP($S96,应收!$T:$T,应收!O:O))</f>
        <v/>
      </c>
      <c r="O96" s="109" t="str">
        <f>IF($B96="","",_xlfn.XLOOKUP($S96,应收!$T:$T,应收!P:P))</f>
        <v/>
      </c>
      <c r="P96" s="109" t="str">
        <f>IF($B96="","",_xlfn.XLOOKUP($S96,应收!$T:$T,应收!Q:Q))</f>
        <v/>
      </c>
      <c r="Q96" s="109" t="str">
        <f>IF($B96="","",_xlfn.XLOOKUP($S96,应收!$T:$T,应收!R:R))</f>
        <v/>
      </c>
      <c r="R96" s="109" t="str">
        <f>IF($B96="","",_xlfn.XLOOKUP($S96,应收!$T:$T,应收!S:S))</f>
        <v/>
      </c>
      <c r="S96" s="109" t="str">
        <f t="shared" si="4"/>
        <v/>
      </c>
      <c r="T96" s="109" t="str">
        <f t="shared" si="5"/>
        <v/>
      </c>
      <c r="U96" s="109" t="str">
        <f>IF($B96="","",_xlfn.XLOOKUP(S96,应收!T:T,应收!V:V))</f>
        <v/>
      </c>
      <c r="V96" s="109" t="str">
        <f>IF(U96="","",_xlfn.XLOOKUP(U96,立项!W:W,立项!P:P))</f>
        <v/>
      </c>
      <c r="W96" s="109" t="str">
        <f>IF(B96="","",_xlfn.XLOOKUP($S96,应收!$T:$T,应收!B:B))</f>
        <v/>
      </c>
      <c r="X96" s="109" t="str">
        <f t="shared" si="3"/>
        <v/>
      </c>
      <c r="Y96" s="136"/>
      <c r="Z96" s="111"/>
      <c r="AA96" s="111"/>
      <c r="AB96" s="111"/>
      <c r="AC96" s="112"/>
      <c r="AD96" s="67" t="s">
        <v>1978</v>
      </c>
    </row>
    <row r="97" s="67" customFormat="1" customHeight="1" spans="1:30">
      <c r="A97" s="111"/>
      <c r="B97" s="111"/>
      <c r="C97" s="129"/>
      <c r="D97" s="130"/>
      <c r="E97" s="131"/>
      <c r="F97" s="111"/>
      <c r="G97" s="128"/>
      <c r="H97" s="111"/>
      <c r="I97" s="111"/>
      <c r="J97" s="134" t="s">
        <v>2008</v>
      </c>
      <c r="K97" s="109" t="str">
        <f>IF($B97="","",_xlfn.XLOOKUP(S97,应收!T:T,应收!D:D))</f>
        <v/>
      </c>
      <c r="L97" s="109" t="str">
        <f>IF($B97="","",_xlfn.XLOOKUP($S97,应收!$T:$T,应收!E:E))</f>
        <v/>
      </c>
      <c r="M97" s="109" t="str">
        <f>IF($B97="","",_xlfn.XLOOKUP($S97,应收!$T:$T,应收!N:N))</f>
        <v/>
      </c>
      <c r="N97" s="109" t="str">
        <f>IF($B97="","",_xlfn.XLOOKUP($S97,应收!$T:$T,应收!O:O))</f>
        <v/>
      </c>
      <c r="O97" s="109" t="str">
        <f>IF($B97="","",_xlfn.XLOOKUP($S97,应收!$T:$T,应收!P:P))</f>
        <v/>
      </c>
      <c r="P97" s="109" t="str">
        <f>IF($B97="","",_xlfn.XLOOKUP($S97,应收!$T:$T,应收!Q:Q))</f>
        <v/>
      </c>
      <c r="Q97" s="109" t="str">
        <f>IF($B97="","",_xlfn.XLOOKUP($S97,应收!$T:$T,应收!R:R))</f>
        <v/>
      </c>
      <c r="R97" s="109" t="str">
        <f>IF($B97="","",_xlfn.XLOOKUP($S97,应收!$T:$T,应收!S:S))</f>
        <v/>
      </c>
      <c r="S97" s="109" t="str">
        <f t="shared" si="4"/>
        <v/>
      </c>
      <c r="T97" s="109" t="str">
        <f t="shared" si="5"/>
        <v/>
      </c>
      <c r="U97" s="109" t="str">
        <f>IF($B97="","",_xlfn.XLOOKUP(S97,应收!T:T,应收!V:V))</f>
        <v/>
      </c>
      <c r="V97" s="109" t="str">
        <f>IF(U97="","",_xlfn.XLOOKUP(U97,立项!W:W,立项!P:P))</f>
        <v/>
      </c>
      <c r="W97" s="109" t="str">
        <f>IF(B97="","",_xlfn.XLOOKUP($S97,应收!$T:$T,应收!B:B))</f>
        <v/>
      </c>
      <c r="X97" s="109" t="str">
        <f t="shared" si="3"/>
        <v/>
      </c>
      <c r="Y97" s="136"/>
      <c r="Z97" s="111"/>
      <c r="AA97" s="111"/>
      <c r="AB97" s="111"/>
      <c r="AC97" s="112"/>
      <c r="AD97" s="67" t="s">
        <v>1978</v>
      </c>
    </row>
    <row r="98" s="67" customFormat="1" customHeight="1" spans="1:30">
      <c r="A98" s="111"/>
      <c r="B98" s="111"/>
      <c r="C98" s="129"/>
      <c r="D98" s="130"/>
      <c r="E98" s="131"/>
      <c r="F98" s="111"/>
      <c r="G98" s="128"/>
      <c r="H98" s="111"/>
      <c r="I98" s="111"/>
      <c r="J98" s="134" t="s">
        <v>2009</v>
      </c>
      <c r="K98" s="109" t="str">
        <f>IF($B98="","",_xlfn.XLOOKUP(S98,应收!T:T,应收!D:D))</f>
        <v/>
      </c>
      <c r="L98" s="109" t="str">
        <f>IF($B98="","",_xlfn.XLOOKUP($S98,应收!$T:$T,应收!E:E))</f>
        <v/>
      </c>
      <c r="M98" s="109" t="str">
        <f>IF($B98="","",_xlfn.XLOOKUP($S98,应收!$T:$T,应收!N:N))</f>
        <v/>
      </c>
      <c r="N98" s="109" t="str">
        <f>IF($B98="","",_xlfn.XLOOKUP($S98,应收!$T:$T,应收!O:O))</f>
        <v/>
      </c>
      <c r="O98" s="109" t="str">
        <f>IF($B98="","",_xlfn.XLOOKUP($S98,应收!$T:$T,应收!P:P))</f>
        <v/>
      </c>
      <c r="P98" s="109" t="str">
        <f>IF($B98="","",_xlfn.XLOOKUP($S98,应收!$T:$T,应收!Q:Q))</f>
        <v/>
      </c>
      <c r="Q98" s="109" t="str">
        <f>IF($B98="","",_xlfn.XLOOKUP($S98,应收!$T:$T,应收!R:R))</f>
        <v/>
      </c>
      <c r="R98" s="109" t="str">
        <f>IF($B98="","",_xlfn.XLOOKUP($S98,应收!$T:$T,应收!S:S))</f>
        <v/>
      </c>
      <c r="S98" s="109" t="str">
        <f t="shared" si="4"/>
        <v/>
      </c>
      <c r="T98" s="109" t="str">
        <f t="shared" si="5"/>
        <v/>
      </c>
      <c r="U98" s="109" t="str">
        <f>IF($B98="","",_xlfn.XLOOKUP(S98,应收!T:T,应收!V:V))</f>
        <v/>
      </c>
      <c r="V98" s="109" t="str">
        <f>IF(U98="","",_xlfn.XLOOKUP(U98,立项!W:W,立项!P:P))</f>
        <v/>
      </c>
      <c r="W98" s="109" t="str">
        <f>IF(B98="","",_xlfn.XLOOKUP($S98,应收!$T:$T,应收!B:B))</f>
        <v/>
      </c>
      <c r="X98" s="109" t="str">
        <f t="shared" si="3"/>
        <v/>
      </c>
      <c r="Y98" s="136"/>
      <c r="Z98" s="111"/>
      <c r="AA98" s="111"/>
      <c r="AB98" s="111"/>
      <c r="AC98" s="112"/>
      <c r="AD98" s="67" t="s">
        <v>1978</v>
      </c>
    </row>
    <row r="99" s="67" customFormat="1" customHeight="1" spans="1:30">
      <c r="A99" s="111"/>
      <c r="B99" s="111"/>
      <c r="C99" s="129"/>
      <c r="D99" s="130"/>
      <c r="E99" s="141"/>
      <c r="F99" s="111"/>
      <c r="G99" s="128"/>
      <c r="H99" s="111"/>
      <c r="I99" s="111"/>
      <c r="J99" s="134" t="s">
        <v>2010</v>
      </c>
      <c r="K99" s="109" t="str">
        <f>IF($B99="","",_xlfn.XLOOKUP(S99,应收!T:T,应收!D:D))</f>
        <v/>
      </c>
      <c r="L99" s="109" t="str">
        <f>IF($B99="","",_xlfn.XLOOKUP($S99,应收!$T:$T,应收!E:E))</f>
        <v/>
      </c>
      <c r="M99" s="109" t="str">
        <f>IF($B99="","",_xlfn.XLOOKUP($S99,应收!$T:$T,应收!N:N))</f>
        <v/>
      </c>
      <c r="N99" s="109" t="str">
        <f>IF($B99="","",_xlfn.XLOOKUP($S99,应收!$T:$T,应收!O:O))</f>
        <v/>
      </c>
      <c r="O99" s="109" t="str">
        <f>IF($B99="","",_xlfn.XLOOKUP($S99,应收!$T:$T,应收!P:P))</f>
        <v/>
      </c>
      <c r="P99" s="109" t="str">
        <f>IF($B99="","",_xlfn.XLOOKUP($S99,应收!$T:$T,应收!Q:Q))</f>
        <v/>
      </c>
      <c r="Q99" s="109" t="str">
        <f>IF($B99="","",_xlfn.XLOOKUP($S99,应收!$T:$T,应收!R:R))</f>
        <v/>
      </c>
      <c r="R99" s="109" t="str">
        <f>IF($B99="","",_xlfn.XLOOKUP($S99,应收!$T:$T,应收!S:S))</f>
        <v/>
      </c>
      <c r="S99" s="109" t="str">
        <f t="shared" si="4"/>
        <v/>
      </c>
      <c r="T99" s="109" t="str">
        <f t="shared" si="5"/>
        <v/>
      </c>
      <c r="U99" s="109" t="str">
        <f>IF($B99="","",_xlfn.XLOOKUP(S99,应收!T:T,应收!V:V))</f>
        <v/>
      </c>
      <c r="V99" s="109" t="str">
        <f>IF(U99="","",_xlfn.XLOOKUP(U99,立项!W:W,立项!P:P))</f>
        <v/>
      </c>
      <c r="W99" s="109" t="str">
        <f>IF(B99="","",_xlfn.XLOOKUP($S99,应收!$T:$T,应收!B:B))</f>
        <v/>
      </c>
      <c r="X99" s="109" t="str">
        <f t="shared" si="3"/>
        <v/>
      </c>
      <c r="Y99" s="136"/>
      <c r="Z99" s="111"/>
      <c r="AA99" s="111"/>
      <c r="AB99" s="111"/>
      <c r="AC99" s="112"/>
      <c r="AD99" s="67" t="s">
        <v>1978</v>
      </c>
    </row>
    <row r="100" s="67" customFormat="1" customHeight="1" spans="1:30">
      <c r="A100" s="111"/>
      <c r="B100" s="111"/>
      <c r="C100" s="129"/>
      <c r="D100" s="130"/>
      <c r="E100" s="141"/>
      <c r="F100" s="111"/>
      <c r="G100" s="128"/>
      <c r="H100" s="111"/>
      <c r="I100" s="111"/>
      <c r="J100" s="134" t="s">
        <v>2011</v>
      </c>
      <c r="K100" s="109" t="str">
        <f>IF($B100="","",_xlfn.XLOOKUP(S100,应收!T:T,应收!D:D))</f>
        <v/>
      </c>
      <c r="L100" s="109" t="str">
        <f>IF($B100="","",_xlfn.XLOOKUP($S100,应收!$T:$T,应收!E:E))</f>
        <v/>
      </c>
      <c r="M100" s="109" t="str">
        <f>IF($B100="","",_xlfn.XLOOKUP($S100,应收!$T:$T,应收!N:N))</f>
        <v/>
      </c>
      <c r="N100" s="109" t="str">
        <f>IF($B100="","",_xlfn.XLOOKUP($S100,应收!$T:$T,应收!O:O))</f>
        <v/>
      </c>
      <c r="O100" s="109" t="str">
        <f>IF($B100="","",_xlfn.XLOOKUP($S100,应收!$T:$T,应收!P:P))</f>
        <v/>
      </c>
      <c r="P100" s="109" t="str">
        <f>IF($B100="","",_xlfn.XLOOKUP($S100,应收!$T:$T,应收!Q:Q))</f>
        <v/>
      </c>
      <c r="Q100" s="109" t="str">
        <f>IF($B100="","",_xlfn.XLOOKUP($S100,应收!$T:$T,应收!R:R))</f>
        <v/>
      </c>
      <c r="R100" s="109" t="str">
        <f>IF($B100="","",_xlfn.XLOOKUP($S100,应收!$T:$T,应收!S:S))</f>
        <v/>
      </c>
      <c r="S100" s="109" t="str">
        <f t="shared" si="4"/>
        <v/>
      </c>
      <c r="T100" s="109" t="str">
        <f t="shared" si="5"/>
        <v/>
      </c>
      <c r="U100" s="109" t="str">
        <f>IF($B100="","",_xlfn.XLOOKUP(S100,应收!T:T,应收!V:V))</f>
        <v/>
      </c>
      <c r="V100" s="109" t="str">
        <f>IF(U100="","",_xlfn.XLOOKUP(U100,立项!W:W,立项!P:P))</f>
        <v/>
      </c>
      <c r="W100" s="109" t="str">
        <f>IF(B100="","",_xlfn.XLOOKUP($S100,应收!$T:$T,应收!B:B))</f>
        <v/>
      </c>
      <c r="X100" s="109" t="str">
        <f t="shared" si="3"/>
        <v/>
      </c>
      <c r="Y100" s="136"/>
      <c r="Z100" s="111"/>
      <c r="AA100" s="111"/>
      <c r="AB100" s="111"/>
      <c r="AC100" s="112"/>
      <c r="AD100" s="67" t="s">
        <v>1978</v>
      </c>
    </row>
    <row r="101" s="67" customFormat="1" customHeight="1" spans="1:30">
      <c r="A101" s="111"/>
      <c r="B101" s="111"/>
      <c r="C101" s="129"/>
      <c r="D101" s="130"/>
      <c r="E101" s="142"/>
      <c r="F101" s="111"/>
      <c r="G101" s="128"/>
      <c r="H101" s="111"/>
      <c r="I101" s="111"/>
      <c r="J101" s="134" t="s">
        <v>2012</v>
      </c>
      <c r="K101" s="109" t="str">
        <f>IF($B101="","",_xlfn.XLOOKUP(S101,应收!T:T,应收!D:D))</f>
        <v/>
      </c>
      <c r="L101" s="109" t="str">
        <f>IF($B101="","",_xlfn.XLOOKUP($S101,应收!$T:$T,应收!E:E))</f>
        <v/>
      </c>
      <c r="M101" s="109" t="str">
        <f>IF($B101="","",_xlfn.XLOOKUP($S101,应收!$T:$T,应收!N:N))</f>
        <v/>
      </c>
      <c r="N101" s="109" t="str">
        <f>IF($B101="","",_xlfn.XLOOKUP($S101,应收!$T:$T,应收!O:O))</f>
        <v/>
      </c>
      <c r="O101" s="109" t="str">
        <f>IF($B101="","",_xlfn.XLOOKUP($S101,应收!$T:$T,应收!P:P))</f>
        <v/>
      </c>
      <c r="P101" s="109" t="str">
        <f>IF($B101="","",_xlfn.XLOOKUP($S101,应收!$T:$T,应收!Q:Q))</f>
        <v/>
      </c>
      <c r="Q101" s="109" t="str">
        <f>IF($B101="","",_xlfn.XLOOKUP($S101,应收!$T:$T,应收!R:R))</f>
        <v/>
      </c>
      <c r="R101" s="109" t="str">
        <f>IF($B101="","",_xlfn.XLOOKUP($S101,应收!$T:$T,应收!S:S))</f>
        <v/>
      </c>
      <c r="S101" s="109" t="str">
        <f t="shared" si="4"/>
        <v/>
      </c>
      <c r="T101" s="109" t="str">
        <f t="shared" si="5"/>
        <v/>
      </c>
      <c r="U101" s="109" t="str">
        <f>IF($B101="","",_xlfn.XLOOKUP(S101,应收!T:T,应收!V:V))</f>
        <v/>
      </c>
      <c r="V101" s="109" t="str">
        <f>IF(U101="","",_xlfn.XLOOKUP(U101,立项!W:W,立项!P:P))</f>
        <v/>
      </c>
      <c r="W101" s="109" t="str">
        <f>IF(B101="","",_xlfn.XLOOKUP($S101,应收!$T:$T,应收!B:B))</f>
        <v/>
      </c>
      <c r="X101" s="109" t="str">
        <f t="shared" si="3"/>
        <v/>
      </c>
      <c r="Y101" s="136"/>
      <c r="Z101" s="111"/>
      <c r="AA101" s="111"/>
      <c r="AB101" s="111"/>
      <c r="AC101" s="112"/>
      <c r="AD101" s="67" t="s">
        <v>1978</v>
      </c>
    </row>
    <row r="102" s="67" customFormat="1" customHeight="1" spans="1:30">
      <c r="A102" s="111"/>
      <c r="B102" s="111"/>
      <c r="C102" s="129"/>
      <c r="D102" s="130"/>
      <c r="E102" s="142"/>
      <c r="F102" s="111"/>
      <c r="G102" s="128"/>
      <c r="H102" s="111"/>
      <c r="I102" s="111"/>
      <c r="J102" s="134" t="s">
        <v>2013</v>
      </c>
      <c r="K102" s="109" t="str">
        <f>IF($B102="","",_xlfn.XLOOKUP(S102,应收!T:T,应收!D:D))</f>
        <v/>
      </c>
      <c r="L102" s="109" t="str">
        <f>IF($B102="","",_xlfn.XLOOKUP($S102,应收!$T:$T,应收!E:E))</f>
        <v/>
      </c>
      <c r="M102" s="109" t="str">
        <f>IF($B102="","",_xlfn.XLOOKUP($S102,应收!$T:$T,应收!N:N))</f>
        <v/>
      </c>
      <c r="N102" s="109" t="str">
        <f>IF($B102="","",_xlfn.XLOOKUP($S102,应收!$T:$T,应收!O:O))</f>
        <v/>
      </c>
      <c r="O102" s="109" t="str">
        <f>IF($B102="","",_xlfn.XLOOKUP($S102,应收!$T:$T,应收!P:P))</f>
        <v/>
      </c>
      <c r="P102" s="109" t="str">
        <f>IF($B102="","",_xlfn.XLOOKUP($S102,应收!$T:$T,应收!Q:Q))</f>
        <v/>
      </c>
      <c r="Q102" s="109" t="str">
        <f>IF($B102="","",_xlfn.XLOOKUP($S102,应收!$T:$T,应收!R:R))</f>
        <v/>
      </c>
      <c r="R102" s="109" t="str">
        <f>IF($B102="","",_xlfn.XLOOKUP($S102,应收!$T:$T,应收!S:S))</f>
        <v/>
      </c>
      <c r="S102" s="109" t="str">
        <f t="shared" si="4"/>
        <v/>
      </c>
      <c r="T102" s="109" t="str">
        <f t="shared" si="5"/>
        <v/>
      </c>
      <c r="U102" s="109" t="str">
        <f>IF($B102="","",_xlfn.XLOOKUP(S102,应收!T:T,应收!V:V))</f>
        <v/>
      </c>
      <c r="V102" s="109" t="str">
        <f>IF(U102="","",_xlfn.XLOOKUP(U102,立项!W:W,立项!P:P))</f>
        <v/>
      </c>
      <c r="W102" s="109" t="str">
        <f>IF(B102="","",_xlfn.XLOOKUP($S102,应收!$T:$T,应收!B:B))</f>
        <v/>
      </c>
      <c r="X102" s="109" t="str">
        <f t="shared" si="3"/>
        <v/>
      </c>
      <c r="Y102" s="136"/>
      <c r="Z102" s="111"/>
      <c r="AA102" s="111"/>
      <c r="AB102" s="111"/>
      <c r="AC102" s="112"/>
      <c r="AD102" s="67" t="s">
        <v>1978</v>
      </c>
    </row>
    <row r="103" s="67" customFormat="1" customHeight="1" spans="1:30">
      <c r="A103" s="111"/>
      <c r="B103" s="128"/>
      <c r="C103" s="129"/>
      <c r="D103" s="130"/>
      <c r="E103" s="131"/>
      <c r="F103" s="111"/>
      <c r="G103" s="128"/>
      <c r="H103" s="111"/>
      <c r="I103" s="111"/>
      <c r="J103" s="134" t="s">
        <v>2014</v>
      </c>
      <c r="K103" s="109" t="str">
        <f>IF($B103="","",_xlfn.XLOOKUP(S103,应收!T:T,应收!D:D))</f>
        <v/>
      </c>
      <c r="L103" s="109" t="str">
        <f>IF($B103="","",_xlfn.XLOOKUP($S103,应收!$T:$T,应收!E:E))</f>
        <v/>
      </c>
      <c r="M103" s="109" t="str">
        <f>IF($B103="","",_xlfn.XLOOKUP($S103,应收!$T:$T,应收!N:N))</f>
        <v/>
      </c>
      <c r="N103" s="109" t="str">
        <f>IF($B103="","",_xlfn.XLOOKUP($S103,应收!$T:$T,应收!O:O))</f>
        <v/>
      </c>
      <c r="O103" s="109" t="str">
        <f>IF($B103="","",_xlfn.XLOOKUP($S103,应收!$T:$T,应收!P:P))</f>
        <v/>
      </c>
      <c r="P103" s="109" t="str">
        <f>IF($B103="","",_xlfn.XLOOKUP($S103,应收!$T:$T,应收!Q:Q))</f>
        <v/>
      </c>
      <c r="Q103" s="109" t="str">
        <f>IF($B103="","",_xlfn.XLOOKUP($S103,应收!$T:$T,应收!R:R))</f>
        <v/>
      </c>
      <c r="R103" s="109" t="str">
        <f>IF($B103="","",_xlfn.XLOOKUP($S103,应收!$T:$T,应收!S:S))</f>
        <v/>
      </c>
      <c r="S103" s="109" t="str">
        <f t="shared" si="4"/>
        <v/>
      </c>
      <c r="T103" s="109" t="str">
        <f t="shared" si="5"/>
        <v/>
      </c>
      <c r="U103" s="109" t="str">
        <f>IF($B103="","",_xlfn.XLOOKUP(S103,应收!T:T,应收!V:V))</f>
        <v/>
      </c>
      <c r="V103" s="109" t="str">
        <f>IF(U103="","",_xlfn.XLOOKUP(U103,立项!W:W,立项!P:P))</f>
        <v/>
      </c>
      <c r="W103" s="109" t="str">
        <f>IF(B103="","",_xlfn.XLOOKUP($S103,应收!$T:$T,应收!B:B))</f>
        <v/>
      </c>
      <c r="X103" s="109" t="str">
        <f t="shared" si="3"/>
        <v/>
      </c>
      <c r="Y103" s="136"/>
      <c r="Z103" s="111"/>
      <c r="AA103" s="111"/>
      <c r="AB103" s="111"/>
      <c r="AC103" s="112"/>
      <c r="AD103" s="67" t="s">
        <v>1978</v>
      </c>
    </row>
    <row r="104" s="67" customFormat="1" customHeight="1" spans="1:30">
      <c r="A104" s="111"/>
      <c r="B104" s="128"/>
      <c r="C104" s="129"/>
      <c r="D104" s="130"/>
      <c r="E104" s="143"/>
      <c r="F104" s="111"/>
      <c r="G104" s="128"/>
      <c r="H104" s="111"/>
      <c r="I104" s="111"/>
      <c r="J104" s="134" t="s">
        <v>2015</v>
      </c>
      <c r="K104" s="109" t="str">
        <f>IF($B104="","",_xlfn.XLOOKUP(S104,应收!T:T,应收!D:D))</f>
        <v/>
      </c>
      <c r="L104" s="109" t="str">
        <f>IF($B104="","",_xlfn.XLOOKUP($S104,应收!$T:$T,应收!E:E))</f>
        <v/>
      </c>
      <c r="M104" s="109" t="str">
        <f>IF($B104="","",_xlfn.XLOOKUP($S104,应收!$T:$T,应收!N:N))</f>
        <v/>
      </c>
      <c r="N104" s="109" t="str">
        <f>IF($B104="","",_xlfn.XLOOKUP($S104,应收!$T:$T,应收!O:O))</f>
        <v/>
      </c>
      <c r="O104" s="109" t="str">
        <f>IF($B104="","",_xlfn.XLOOKUP($S104,应收!$T:$T,应收!P:P))</f>
        <v/>
      </c>
      <c r="P104" s="109" t="str">
        <f>IF($B104="","",_xlfn.XLOOKUP($S104,应收!$T:$T,应收!Q:Q))</f>
        <v/>
      </c>
      <c r="Q104" s="109" t="str">
        <f>IF($B104="","",_xlfn.XLOOKUP($S104,应收!$T:$T,应收!R:R))</f>
        <v/>
      </c>
      <c r="R104" s="109" t="str">
        <f>IF($B104="","",_xlfn.XLOOKUP($S104,应收!$T:$T,应收!S:S))</f>
        <v/>
      </c>
      <c r="S104" s="109" t="str">
        <f t="shared" si="4"/>
        <v/>
      </c>
      <c r="T104" s="109" t="str">
        <f t="shared" si="5"/>
        <v/>
      </c>
      <c r="U104" s="109" t="str">
        <f>IF($B104="","",_xlfn.XLOOKUP(S104,应收!T:T,应收!V:V))</f>
        <v/>
      </c>
      <c r="V104" s="109" t="str">
        <f>IF(U104="","",_xlfn.XLOOKUP(U104,立项!W:W,立项!P:P))</f>
        <v/>
      </c>
      <c r="W104" s="109" t="str">
        <f>IF(B104="","",_xlfn.XLOOKUP($S104,应收!$T:$T,应收!B:B))</f>
        <v/>
      </c>
      <c r="X104" s="109" t="str">
        <f t="shared" si="3"/>
        <v/>
      </c>
      <c r="Y104" s="136"/>
      <c r="Z104" s="111"/>
      <c r="AA104" s="111"/>
      <c r="AB104" s="111"/>
      <c r="AC104" s="112"/>
      <c r="AD104" s="67" t="s">
        <v>1978</v>
      </c>
    </row>
    <row r="105" s="67" customFormat="1" customHeight="1" spans="1:30">
      <c r="A105" s="111"/>
      <c r="B105" s="128"/>
      <c r="C105" s="129"/>
      <c r="D105" s="130"/>
      <c r="E105" s="131"/>
      <c r="F105" s="111"/>
      <c r="G105" s="128"/>
      <c r="H105" s="111"/>
      <c r="I105" s="111"/>
      <c r="J105" s="134" t="s">
        <v>2016</v>
      </c>
      <c r="K105" s="109" t="str">
        <f>IF($B105="","",_xlfn.XLOOKUP(S105,应收!T:T,应收!D:D))</f>
        <v/>
      </c>
      <c r="L105" s="109" t="str">
        <f>IF($B105="","",_xlfn.XLOOKUP($S105,应收!$T:$T,应收!E:E))</f>
        <v/>
      </c>
      <c r="M105" s="109" t="str">
        <f>IF($B105="","",_xlfn.XLOOKUP($S105,应收!$T:$T,应收!N:N))</f>
        <v/>
      </c>
      <c r="N105" s="109" t="str">
        <f>IF($B105="","",_xlfn.XLOOKUP($S105,应收!$T:$T,应收!O:O))</f>
        <v/>
      </c>
      <c r="O105" s="109" t="str">
        <f>IF($B105="","",_xlfn.XLOOKUP($S105,应收!$T:$T,应收!P:P))</f>
        <v/>
      </c>
      <c r="P105" s="109" t="str">
        <f>IF($B105="","",_xlfn.XLOOKUP($S105,应收!$T:$T,应收!Q:Q))</f>
        <v/>
      </c>
      <c r="Q105" s="109" t="str">
        <f>IF($B105="","",_xlfn.XLOOKUP($S105,应收!$T:$T,应收!R:R))</f>
        <v/>
      </c>
      <c r="R105" s="109" t="str">
        <f>IF($B105="","",_xlfn.XLOOKUP($S105,应收!$T:$T,应收!S:S))</f>
        <v/>
      </c>
      <c r="S105" s="109" t="str">
        <f t="shared" si="4"/>
        <v/>
      </c>
      <c r="T105" s="109" t="str">
        <f t="shared" si="5"/>
        <v/>
      </c>
      <c r="U105" s="109" t="str">
        <f>IF($B105="","",_xlfn.XLOOKUP(S105,应收!T:T,应收!V:V))</f>
        <v/>
      </c>
      <c r="V105" s="109" t="str">
        <f>IF(U105="","",_xlfn.XLOOKUP(U105,立项!W:W,立项!P:P))</f>
        <v/>
      </c>
      <c r="W105" s="109" t="str">
        <f>IF(B105="","",_xlfn.XLOOKUP($S105,应收!$T:$T,应收!B:B))</f>
        <v/>
      </c>
      <c r="X105" s="109" t="str">
        <f t="shared" ref="X105:X165" si="6">IF(H105="","",LEFT(H105,16))</f>
        <v/>
      </c>
      <c r="Y105" s="136"/>
      <c r="Z105" s="111"/>
      <c r="AA105" s="111"/>
      <c r="AB105" s="111"/>
      <c r="AC105" s="112"/>
      <c r="AD105" s="67" t="s">
        <v>1978</v>
      </c>
    </row>
    <row r="106" s="67" customFormat="1" customHeight="1" spans="1:30">
      <c r="A106" s="111"/>
      <c r="B106" s="128"/>
      <c r="C106" s="129"/>
      <c r="D106" s="130"/>
      <c r="E106" s="131"/>
      <c r="F106" s="111"/>
      <c r="G106" s="128"/>
      <c r="H106" s="111"/>
      <c r="I106" s="111"/>
      <c r="J106" s="134" t="s">
        <v>2017</v>
      </c>
      <c r="K106" s="109" t="str">
        <f>IF($B106="","",_xlfn.XLOOKUP(S106,应收!T:T,应收!D:D))</f>
        <v/>
      </c>
      <c r="L106" s="109" t="str">
        <f>IF($B106="","",_xlfn.XLOOKUP($S106,应收!$T:$T,应收!E:E))</f>
        <v/>
      </c>
      <c r="M106" s="109" t="str">
        <f>IF($B106="","",_xlfn.XLOOKUP($S106,应收!$T:$T,应收!N:N))</f>
        <v/>
      </c>
      <c r="N106" s="109" t="str">
        <f>IF($B106="","",_xlfn.XLOOKUP($S106,应收!$T:$T,应收!O:O))</f>
        <v/>
      </c>
      <c r="O106" s="109" t="str">
        <f>IF($B106="","",_xlfn.XLOOKUP($S106,应收!$T:$T,应收!P:P))</f>
        <v/>
      </c>
      <c r="P106" s="109" t="str">
        <f>IF($B106="","",_xlfn.XLOOKUP($S106,应收!$T:$T,应收!Q:Q))</f>
        <v/>
      </c>
      <c r="Q106" s="109" t="str">
        <f>IF($B106="","",_xlfn.XLOOKUP($S106,应收!$T:$T,应收!R:R))</f>
        <v/>
      </c>
      <c r="R106" s="109" t="str">
        <f>IF($B106="","",_xlfn.XLOOKUP($S106,应收!$T:$T,应收!S:S))</f>
        <v/>
      </c>
      <c r="S106" s="109" t="str">
        <f t="shared" si="4"/>
        <v/>
      </c>
      <c r="T106" s="109" t="str">
        <f t="shared" si="5"/>
        <v/>
      </c>
      <c r="U106" s="109" t="str">
        <f>IF($B106="","",_xlfn.XLOOKUP(S106,应收!T:T,应收!V:V))</f>
        <v/>
      </c>
      <c r="V106" s="109" t="str">
        <f>IF(U106="","",_xlfn.XLOOKUP(U106,立项!W:W,立项!P:P))</f>
        <v/>
      </c>
      <c r="W106" s="109" t="str">
        <f>IF(B106="","",_xlfn.XLOOKUP($S106,应收!$T:$T,应收!B:B))</f>
        <v/>
      </c>
      <c r="X106" s="109" t="str">
        <f t="shared" si="6"/>
        <v/>
      </c>
      <c r="Y106" s="136"/>
      <c r="Z106" s="111"/>
      <c r="AA106" s="111"/>
      <c r="AB106" s="111"/>
      <c r="AC106" s="112"/>
      <c r="AD106" s="67" t="s">
        <v>1978</v>
      </c>
    </row>
    <row r="107" s="67" customFormat="1" customHeight="1" spans="1:30">
      <c r="A107" s="111"/>
      <c r="B107" s="128"/>
      <c r="C107" s="129"/>
      <c r="D107" s="130"/>
      <c r="E107" s="131"/>
      <c r="F107" s="111"/>
      <c r="G107" s="128"/>
      <c r="H107" s="111"/>
      <c r="I107" s="111"/>
      <c r="J107" s="134" t="s">
        <v>2018</v>
      </c>
      <c r="K107" s="109" t="str">
        <f>IF($B107="","",_xlfn.XLOOKUP(S107,应收!T:T,应收!D:D))</f>
        <v/>
      </c>
      <c r="L107" s="109" t="str">
        <f>IF($B107="","",_xlfn.XLOOKUP($S107,应收!$T:$T,应收!E:E))</f>
        <v/>
      </c>
      <c r="M107" s="109" t="str">
        <f>IF($B107="","",_xlfn.XLOOKUP($S107,应收!$T:$T,应收!N:N))</f>
        <v/>
      </c>
      <c r="N107" s="109" t="str">
        <f>IF($B107="","",_xlfn.XLOOKUP($S107,应收!$T:$T,应收!O:O))</f>
        <v/>
      </c>
      <c r="O107" s="109" t="str">
        <f>IF($B107="","",_xlfn.XLOOKUP($S107,应收!$T:$T,应收!P:P))</f>
        <v/>
      </c>
      <c r="P107" s="109" t="str">
        <f>IF($B107="","",_xlfn.XLOOKUP($S107,应收!$T:$T,应收!Q:Q))</f>
        <v/>
      </c>
      <c r="Q107" s="109" t="str">
        <f>IF($B107="","",_xlfn.XLOOKUP($S107,应收!$T:$T,应收!R:R))</f>
        <v/>
      </c>
      <c r="R107" s="109" t="str">
        <f>IF($B107="","",_xlfn.XLOOKUP($S107,应收!$T:$T,应收!S:S))</f>
        <v/>
      </c>
      <c r="S107" s="109" t="str">
        <f t="shared" si="4"/>
        <v/>
      </c>
      <c r="T107" s="109" t="str">
        <f t="shared" si="5"/>
        <v/>
      </c>
      <c r="U107" s="109" t="str">
        <f>IF($B107="","",_xlfn.XLOOKUP(S107,应收!T:T,应收!V:V))</f>
        <v/>
      </c>
      <c r="V107" s="109" t="str">
        <f>IF(U107="","",_xlfn.XLOOKUP(U107,立项!W:W,立项!P:P))</f>
        <v/>
      </c>
      <c r="W107" s="109" t="str">
        <f>IF(B107="","",_xlfn.XLOOKUP($S107,应收!$T:$T,应收!B:B))</f>
        <v/>
      </c>
      <c r="X107" s="109" t="str">
        <f t="shared" si="6"/>
        <v/>
      </c>
      <c r="Y107" s="136"/>
      <c r="Z107" s="111"/>
      <c r="AA107" s="111"/>
      <c r="AB107" s="111"/>
      <c r="AC107" s="112"/>
      <c r="AD107" s="67" t="s">
        <v>1978</v>
      </c>
    </row>
    <row r="108" s="67" customFormat="1" customHeight="1" spans="1:30">
      <c r="A108" s="111"/>
      <c r="B108" s="128"/>
      <c r="C108" s="129"/>
      <c r="D108" s="130"/>
      <c r="E108" s="131"/>
      <c r="F108" s="111"/>
      <c r="G108" s="128"/>
      <c r="H108" s="111"/>
      <c r="I108" s="111"/>
      <c r="J108" s="134" t="s">
        <v>2019</v>
      </c>
      <c r="K108" s="109" t="str">
        <f>IF($B108="","",_xlfn.XLOOKUP(S108,应收!T:T,应收!D:D))</f>
        <v/>
      </c>
      <c r="L108" s="109" t="str">
        <f>IF($B108="","",_xlfn.XLOOKUP($S108,应收!$T:$T,应收!E:E))</f>
        <v/>
      </c>
      <c r="M108" s="109" t="str">
        <f>IF($B108="","",_xlfn.XLOOKUP($S108,应收!$T:$T,应收!N:N))</f>
        <v/>
      </c>
      <c r="N108" s="109" t="str">
        <f>IF($B108="","",_xlfn.XLOOKUP($S108,应收!$T:$T,应收!O:O))</f>
        <v/>
      </c>
      <c r="O108" s="109" t="str">
        <f>IF($B108="","",_xlfn.XLOOKUP($S108,应收!$T:$T,应收!P:P))</f>
        <v/>
      </c>
      <c r="P108" s="109" t="str">
        <f>IF($B108="","",_xlfn.XLOOKUP($S108,应收!$T:$T,应收!Q:Q))</f>
        <v/>
      </c>
      <c r="Q108" s="109" t="str">
        <f>IF($B108="","",_xlfn.XLOOKUP($S108,应收!$T:$T,应收!R:R))</f>
        <v/>
      </c>
      <c r="R108" s="109" t="str">
        <f>IF($B108="","",_xlfn.XLOOKUP($S108,应收!$T:$T,应收!S:S))</f>
        <v/>
      </c>
      <c r="S108" s="109" t="str">
        <f t="shared" si="4"/>
        <v/>
      </c>
      <c r="T108" s="109" t="str">
        <f t="shared" si="5"/>
        <v/>
      </c>
      <c r="U108" s="109" t="str">
        <f>IF($B108="","",_xlfn.XLOOKUP(S108,应收!T:T,应收!V:V))</f>
        <v/>
      </c>
      <c r="V108" s="109" t="str">
        <f>IF(U108="","",_xlfn.XLOOKUP(U108,立项!W:W,立项!P:P))</f>
        <v/>
      </c>
      <c r="W108" s="109" t="str">
        <f>IF(B108="","",_xlfn.XLOOKUP($S108,应收!$T:$T,应收!B:B))</f>
        <v/>
      </c>
      <c r="X108" s="109" t="str">
        <f t="shared" si="6"/>
        <v/>
      </c>
      <c r="Y108" s="136"/>
      <c r="Z108" s="111"/>
      <c r="AA108" s="111"/>
      <c r="AB108" s="111"/>
      <c r="AC108" s="112"/>
      <c r="AD108" s="67" t="s">
        <v>1978</v>
      </c>
    </row>
    <row r="109" s="67" customFormat="1" customHeight="1" spans="1:30">
      <c r="A109" s="111"/>
      <c r="B109" s="128"/>
      <c r="C109" s="129"/>
      <c r="D109" s="130"/>
      <c r="E109" s="131"/>
      <c r="F109" s="111"/>
      <c r="G109" s="128"/>
      <c r="H109" s="111"/>
      <c r="I109" s="111"/>
      <c r="J109" s="134" t="s">
        <v>2020</v>
      </c>
      <c r="K109" s="109" t="str">
        <f>IF($B109="","",_xlfn.XLOOKUP(S109,应收!T:T,应收!D:D))</f>
        <v/>
      </c>
      <c r="L109" s="109" t="str">
        <f>IF($B109="","",_xlfn.XLOOKUP($S109,应收!$T:$T,应收!E:E))</f>
        <v/>
      </c>
      <c r="M109" s="109" t="str">
        <f>IF($B109="","",_xlfn.XLOOKUP($S109,应收!$T:$T,应收!N:N))</f>
        <v/>
      </c>
      <c r="N109" s="109" t="str">
        <f>IF($B109="","",_xlfn.XLOOKUP($S109,应收!$T:$T,应收!O:O))</f>
        <v/>
      </c>
      <c r="O109" s="109" t="str">
        <f>IF($B109="","",_xlfn.XLOOKUP($S109,应收!$T:$T,应收!P:P))</f>
        <v/>
      </c>
      <c r="P109" s="109" t="str">
        <f>IF($B109="","",_xlfn.XLOOKUP($S109,应收!$T:$T,应收!Q:Q))</f>
        <v/>
      </c>
      <c r="Q109" s="109" t="str">
        <f>IF($B109="","",_xlfn.XLOOKUP($S109,应收!$T:$T,应收!R:R))</f>
        <v/>
      </c>
      <c r="R109" s="109" t="str">
        <f>IF($B109="","",_xlfn.XLOOKUP($S109,应收!$T:$T,应收!S:S))</f>
        <v/>
      </c>
      <c r="S109" s="109" t="str">
        <f t="shared" si="4"/>
        <v/>
      </c>
      <c r="T109" s="109" t="str">
        <f t="shared" si="5"/>
        <v/>
      </c>
      <c r="U109" s="109" t="str">
        <f>IF($B109="","",_xlfn.XLOOKUP(S109,应收!T:T,应收!V:V))</f>
        <v/>
      </c>
      <c r="V109" s="109" t="str">
        <f>IF(U109="","",_xlfn.XLOOKUP(U109,立项!W:W,立项!P:P))</f>
        <v/>
      </c>
      <c r="W109" s="109" t="str">
        <f>IF(B109="","",_xlfn.XLOOKUP($S109,应收!$T:$T,应收!B:B))</f>
        <v/>
      </c>
      <c r="X109" s="109" t="str">
        <f t="shared" si="6"/>
        <v/>
      </c>
      <c r="Y109" s="136"/>
      <c r="Z109" s="111"/>
      <c r="AA109" s="111"/>
      <c r="AB109" s="111"/>
      <c r="AC109" s="112"/>
      <c r="AD109" s="67" t="s">
        <v>1978</v>
      </c>
    </row>
    <row r="110" s="67" customFormat="1" customHeight="1" spans="1:30">
      <c r="A110" s="111"/>
      <c r="B110" s="128"/>
      <c r="C110" s="129"/>
      <c r="D110" s="130"/>
      <c r="E110" s="131"/>
      <c r="F110" s="111"/>
      <c r="G110" s="128"/>
      <c r="H110" s="111"/>
      <c r="I110" s="111"/>
      <c r="J110" s="134" t="s">
        <v>2021</v>
      </c>
      <c r="K110" s="109" t="str">
        <f>IF($B110="","",_xlfn.XLOOKUP(S110,应收!T:T,应收!D:D))</f>
        <v/>
      </c>
      <c r="L110" s="109" t="str">
        <f>IF($B110="","",_xlfn.XLOOKUP($S110,应收!$T:$T,应收!E:E))</f>
        <v/>
      </c>
      <c r="M110" s="109" t="str">
        <f>IF($B110="","",_xlfn.XLOOKUP($S110,应收!$T:$T,应收!N:N))</f>
        <v/>
      </c>
      <c r="N110" s="109" t="str">
        <f>IF($B110="","",_xlfn.XLOOKUP($S110,应收!$T:$T,应收!O:O))</f>
        <v/>
      </c>
      <c r="O110" s="109" t="str">
        <f>IF($B110="","",_xlfn.XLOOKUP($S110,应收!$T:$T,应收!P:P))</f>
        <v/>
      </c>
      <c r="P110" s="109" t="str">
        <f>IF($B110="","",_xlfn.XLOOKUP($S110,应收!$T:$T,应收!Q:Q))</f>
        <v/>
      </c>
      <c r="Q110" s="109" t="str">
        <f>IF($B110="","",_xlfn.XLOOKUP($S110,应收!$T:$T,应收!R:R))</f>
        <v/>
      </c>
      <c r="R110" s="109" t="str">
        <f>IF($B110="","",_xlfn.XLOOKUP($S110,应收!$T:$T,应收!S:S))</f>
        <v/>
      </c>
      <c r="S110" s="109" t="str">
        <f t="shared" si="4"/>
        <v/>
      </c>
      <c r="T110" s="109" t="str">
        <f t="shared" si="5"/>
        <v/>
      </c>
      <c r="U110" s="109" t="str">
        <f>IF($B110="","",_xlfn.XLOOKUP(S110,应收!T:T,应收!V:V))</f>
        <v/>
      </c>
      <c r="V110" s="109" t="str">
        <f>IF(U110="","",_xlfn.XLOOKUP(U110,立项!W:W,立项!P:P))</f>
        <v/>
      </c>
      <c r="W110" s="109" t="str">
        <f>IF(B110="","",_xlfn.XLOOKUP($S110,应收!$T:$T,应收!B:B))</f>
        <v/>
      </c>
      <c r="X110" s="109" t="str">
        <f t="shared" si="6"/>
        <v/>
      </c>
      <c r="Y110" s="136"/>
      <c r="Z110" s="111"/>
      <c r="AA110" s="111"/>
      <c r="AB110" s="111"/>
      <c r="AC110" s="112"/>
      <c r="AD110" s="67" t="s">
        <v>1978</v>
      </c>
    </row>
    <row r="111" s="67" customFormat="1" customHeight="1" spans="1:30">
      <c r="A111" s="111"/>
      <c r="B111" s="128"/>
      <c r="C111" s="129"/>
      <c r="D111" s="130"/>
      <c r="E111" s="144"/>
      <c r="F111" s="111"/>
      <c r="G111" s="128"/>
      <c r="H111" s="111"/>
      <c r="I111" s="111"/>
      <c r="J111" s="134" t="s">
        <v>2022</v>
      </c>
      <c r="K111" s="109" t="str">
        <f>IF($B111="","",_xlfn.XLOOKUP(S111,应收!T:T,应收!D:D))</f>
        <v/>
      </c>
      <c r="L111" s="109" t="str">
        <f>IF($B111="","",_xlfn.XLOOKUP($S111,应收!$T:$T,应收!E:E))</f>
        <v/>
      </c>
      <c r="M111" s="109" t="str">
        <f>IF($B111="","",_xlfn.XLOOKUP($S111,应收!$T:$T,应收!N:N))</f>
        <v/>
      </c>
      <c r="N111" s="109" t="str">
        <f>IF($B111="","",_xlfn.XLOOKUP($S111,应收!$T:$T,应收!O:O))</f>
        <v/>
      </c>
      <c r="O111" s="109" t="str">
        <f>IF($B111="","",_xlfn.XLOOKUP($S111,应收!$T:$T,应收!P:P))</f>
        <v/>
      </c>
      <c r="P111" s="109" t="str">
        <f>IF($B111="","",_xlfn.XLOOKUP($S111,应收!$T:$T,应收!Q:Q))</f>
        <v/>
      </c>
      <c r="Q111" s="109" t="str">
        <f>IF($B111="","",_xlfn.XLOOKUP($S111,应收!$T:$T,应收!R:R))</f>
        <v/>
      </c>
      <c r="R111" s="109" t="str">
        <f>IF($B111="","",_xlfn.XLOOKUP($S111,应收!$T:$T,应收!S:S))</f>
        <v/>
      </c>
      <c r="S111" s="109" t="str">
        <f t="shared" si="4"/>
        <v/>
      </c>
      <c r="T111" s="109" t="str">
        <f t="shared" si="5"/>
        <v/>
      </c>
      <c r="U111" s="109" t="str">
        <f>IF($B111="","",_xlfn.XLOOKUP(S111,应收!T:T,应收!V:V))</f>
        <v/>
      </c>
      <c r="V111" s="109" t="str">
        <f>IF(U111="","",_xlfn.XLOOKUP(U111,立项!W:W,立项!P:P))</f>
        <v/>
      </c>
      <c r="W111" s="109" t="str">
        <f>IF(B111="","",_xlfn.XLOOKUP($S111,应收!$T:$T,应收!B:B))</f>
        <v/>
      </c>
      <c r="X111" s="109" t="str">
        <f t="shared" si="6"/>
        <v/>
      </c>
      <c r="Y111" s="136"/>
      <c r="Z111" s="111"/>
      <c r="AA111" s="111"/>
      <c r="AB111" s="111"/>
      <c r="AC111" s="112"/>
      <c r="AD111" s="67" t="s">
        <v>1978</v>
      </c>
    </row>
    <row r="112" s="67" customFormat="1" customHeight="1" spans="1:30">
      <c r="A112" s="111"/>
      <c r="B112" s="128"/>
      <c r="C112" s="129"/>
      <c r="D112" s="130"/>
      <c r="E112" s="131"/>
      <c r="F112" s="111"/>
      <c r="G112" s="128"/>
      <c r="H112" s="111"/>
      <c r="I112" s="111"/>
      <c r="J112" s="134" t="s">
        <v>2023</v>
      </c>
      <c r="K112" s="109" t="str">
        <f>IF($B112="","",_xlfn.XLOOKUP(S112,应收!T:T,应收!D:D))</f>
        <v/>
      </c>
      <c r="L112" s="109" t="str">
        <f>IF($B112="","",_xlfn.XLOOKUP($S112,应收!$T:$T,应收!E:E))</f>
        <v/>
      </c>
      <c r="M112" s="109" t="str">
        <f>IF($B112="","",_xlfn.XLOOKUP($S112,应收!$T:$T,应收!N:N))</f>
        <v/>
      </c>
      <c r="N112" s="109" t="str">
        <f>IF($B112="","",_xlfn.XLOOKUP($S112,应收!$T:$T,应收!O:O))</f>
        <v/>
      </c>
      <c r="O112" s="109" t="str">
        <f>IF($B112="","",_xlfn.XLOOKUP($S112,应收!$T:$T,应收!P:P))</f>
        <v/>
      </c>
      <c r="P112" s="109" t="str">
        <f>IF($B112="","",_xlfn.XLOOKUP($S112,应收!$T:$T,应收!Q:Q))</f>
        <v/>
      </c>
      <c r="Q112" s="109" t="str">
        <f>IF($B112="","",_xlfn.XLOOKUP($S112,应收!$T:$T,应收!R:R))</f>
        <v/>
      </c>
      <c r="R112" s="109" t="str">
        <f>IF($B112="","",_xlfn.XLOOKUP($S112,应收!$T:$T,应收!S:S))</f>
        <v/>
      </c>
      <c r="S112" s="109" t="str">
        <f t="shared" si="4"/>
        <v/>
      </c>
      <c r="T112" s="109" t="str">
        <f t="shared" si="5"/>
        <v/>
      </c>
      <c r="U112" s="109" t="str">
        <f>IF($B112="","",_xlfn.XLOOKUP(S112,应收!T:T,应收!V:V))</f>
        <v/>
      </c>
      <c r="V112" s="109" t="str">
        <f>IF(U112="","",_xlfn.XLOOKUP(U112,立项!W:W,立项!P:P))</f>
        <v/>
      </c>
      <c r="W112" s="109" t="str">
        <f>IF(B112="","",_xlfn.XLOOKUP($S112,应收!$T:$T,应收!B:B))</f>
        <v/>
      </c>
      <c r="X112" s="109" t="str">
        <f t="shared" si="6"/>
        <v/>
      </c>
      <c r="Y112" s="136"/>
      <c r="Z112" s="111"/>
      <c r="AA112" s="111"/>
      <c r="AB112" s="111"/>
      <c r="AC112" s="112"/>
      <c r="AD112" s="67" t="s">
        <v>1978</v>
      </c>
    </row>
    <row r="113" s="67" customFormat="1" customHeight="1" spans="1:30">
      <c r="A113" s="111"/>
      <c r="B113" s="128"/>
      <c r="C113" s="129"/>
      <c r="D113" s="130"/>
      <c r="E113" s="145"/>
      <c r="F113" s="111"/>
      <c r="G113" s="128"/>
      <c r="H113" s="111"/>
      <c r="I113" s="111"/>
      <c r="J113" s="134" t="s">
        <v>2024</v>
      </c>
      <c r="K113" s="109" t="str">
        <f>IF($B113="","",_xlfn.XLOOKUP(S113,应收!T:T,应收!D:D))</f>
        <v/>
      </c>
      <c r="L113" s="109" t="str">
        <f>IF($B113="","",_xlfn.XLOOKUP($S113,应收!$T:$T,应收!E:E))</f>
        <v/>
      </c>
      <c r="M113" s="109" t="str">
        <f>IF($B113="","",_xlfn.XLOOKUP($S113,应收!$T:$T,应收!N:N))</f>
        <v/>
      </c>
      <c r="N113" s="109" t="str">
        <f>IF($B113="","",_xlfn.XLOOKUP($S113,应收!$T:$T,应收!O:O))</f>
        <v/>
      </c>
      <c r="O113" s="109" t="str">
        <f>IF($B113="","",_xlfn.XLOOKUP($S113,应收!$T:$T,应收!P:P))</f>
        <v/>
      </c>
      <c r="P113" s="109" t="str">
        <f>IF($B113="","",_xlfn.XLOOKUP($S113,应收!$T:$T,应收!Q:Q))</f>
        <v/>
      </c>
      <c r="Q113" s="109" t="str">
        <f>IF($B113="","",_xlfn.XLOOKUP($S113,应收!$T:$T,应收!R:R))</f>
        <v/>
      </c>
      <c r="R113" s="109" t="str">
        <f>IF($B113="","",_xlfn.XLOOKUP($S113,应收!$T:$T,应收!S:S))</f>
        <v/>
      </c>
      <c r="S113" s="109" t="str">
        <f t="shared" si="4"/>
        <v/>
      </c>
      <c r="T113" s="109" t="str">
        <f t="shared" si="5"/>
        <v/>
      </c>
      <c r="U113" s="109" t="str">
        <f>IF($B113="","",_xlfn.XLOOKUP(S113,应收!T:T,应收!V:V))</f>
        <v/>
      </c>
      <c r="V113" s="109" t="str">
        <f>IF(U113="","",_xlfn.XLOOKUP(U113,立项!W:W,立项!P:P))</f>
        <v/>
      </c>
      <c r="W113" s="109" t="str">
        <f>IF(B113="","",_xlfn.XLOOKUP($S113,应收!$T:$T,应收!B:B))</f>
        <v/>
      </c>
      <c r="X113" s="109" t="str">
        <f t="shared" si="6"/>
        <v/>
      </c>
      <c r="Y113" s="136"/>
      <c r="Z113" s="111"/>
      <c r="AA113" s="111"/>
      <c r="AB113" s="111"/>
      <c r="AC113" s="112"/>
      <c r="AD113" s="67" t="s">
        <v>1978</v>
      </c>
    </row>
    <row r="114" s="67" customFormat="1" customHeight="1" spans="1:30">
      <c r="A114" s="111"/>
      <c r="B114" s="128"/>
      <c r="C114" s="129"/>
      <c r="D114" s="130"/>
      <c r="E114" s="131"/>
      <c r="F114" s="111"/>
      <c r="G114" s="128"/>
      <c r="H114" s="111"/>
      <c r="I114" s="111"/>
      <c r="J114" s="134" t="s">
        <v>2025</v>
      </c>
      <c r="K114" s="109" t="str">
        <f>IF($B114="","",_xlfn.XLOOKUP(S114,应收!T:T,应收!D:D))</f>
        <v/>
      </c>
      <c r="L114" s="109" t="str">
        <f>IF($B114="","",_xlfn.XLOOKUP($S114,应收!$T:$T,应收!E:E))</f>
        <v/>
      </c>
      <c r="M114" s="109" t="str">
        <f>IF($B114="","",_xlfn.XLOOKUP($S114,应收!$T:$T,应收!N:N))</f>
        <v/>
      </c>
      <c r="N114" s="109" t="str">
        <f>IF($B114="","",_xlfn.XLOOKUP($S114,应收!$T:$T,应收!O:O))</f>
        <v/>
      </c>
      <c r="O114" s="109" t="str">
        <f>IF($B114="","",_xlfn.XLOOKUP($S114,应收!$T:$T,应收!P:P))</f>
        <v/>
      </c>
      <c r="P114" s="109" t="str">
        <f>IF($B114="","",_xlfn.XLOOKUP($S114,应收!$T:$T,应收!Q:Q))</f>
        <v/>
      </c>
      <c r="Q114" s="109" t="str">
        <f>IF($B114="","",_xlfn.XLOOKUP($S114,应收!$T:$T,应收!R:R))</f>
        <v/>
      </c>
      <c r="R114" s="109" t="str">
        <f>IF($B114="","",_xlfn.XLOOKUP($S114,应收!$T:$T,应收!S:S))</f>
        <v/>
      </c>
      <c r="S114" s="109" t="str">
        <f t="shared" si="4"/>
        <v/>
      </c>
      <c r="T114" s="109" t="str">
        <f t="shared" si="5"/>
        <v/>
      </c>
      <c r="U114" s="109" t="str">
        <f>IF($B114="","",_xlfn.XLOOKUP(S114,应收!T:T,应收!V:V))</f>
        <v/>
      </c>
      <c r="V114" s="109" t="str">
        <f>IF(U114="","",_xlfn.XLOOKUP(U114,立项!W:W,立项!P:P))</f>
        <v/>
      </c>
      <c r="W114" s="109" t="str">
        <f>IF(B114="","",_xlfn.XLOOKUP($S114,应收!$T:$T,应收!B:B))</f>
        <v/>
      </c>
      <c r="X114" s="109" t="str">
        <f t="shared" si="6"/>
        <v/>
      </c>
      <c r="Y114" s="136"/>
      <c r="Z114" s="111"/>
      <c r="AA114" s="111"/>
      <c r="AB114" s="111"/>
      <c r="AC114" s="112"/>
      <c r="AD114" s="67" t="s">
        <v>1978</v>
      </c>
    </row>
    <row r="115" s="67" customFormat="1" customHeight="1" spans="1:30">
      <c r="A115" s="111"/>
      <c r="B115" s="128"/>
      <c r="C115" s="129"/>
      <c r="D115" s="130"/>
      <c r="E115" s="146"/>
      <c r="F115" s="111"/>
      <c r="G115" s="128"/>
      <c r="H115" s="111"/>
      <c r="I115" s="111"/>
      <c r="J115" s="134" t="s">
        <v>2026</v>
      </c>
      <c r="K115" s="109" t="str">
        <f>IF($B115="","",_xlfn.XLOOKUP(S115,应收!T:T,应收!D:D))</f>
        <v/>
      </c>
      <c r="L115" s="109" t="str">
        <f>IF($B115="","",_xlfn.XLOOKUP($S115,应收!$T:$T,应收!E:E))</f>
        <v/>
      </c>
      <c r="M115" s="109" t="str">
        <f>IF($B115="","",_xlfn.XLOOKUP($S115,应收!$T:$T,应收!N:N))</f>
        <v/>
      </c>
      <c r="N115" s="109" t="str">
        <f>IF($B115="","",_xlfn.XLOOKUP($S115,应收!$T:$T,应收!O:O))</f>
        <v/>
      </c>
      <c r="O115" s="109" t="str">
        <f>IF($B115="","",_xlfn.XLOOKUP($S115,应收!$T:$T,应收!P:P))</f>
        <v/>
      </c>
      <c r="P115" s="109" t="str">
        <f>IF($B115="","",_xlfn.XLOOKUP($S115,应收!$T:$T,应收!Q:Q))</f>
        <v/>
      </c>
      <c r="Q115" s="109" t="str">
        <f>IF($B115="","",_xlfn.XLOOKUP($S115,应收!$T:$T,应收!R:R))</f>
        <v/>
      </c>
      <c r="R115" s="109" t="str">
        <f>IF($B115="","",_xlfn.XLOOKUP($S115,应收!$T:$T,应收!S:S))</f>
        <v/>
      </c>
      <c r="S115" s="109" t="str">
        <f t="shared" si="4"/>
        <v/>
      </c>
      <c r="T115" s="109" t="str">
        <f t="shared" si="5"/>
        <v/>
      </c>
      <c r="U115" s="109" t="str">
        <f>IF($B115="","",_xlfn.XLOOKUP(S115,应收!T:T,应收!V:V))</f>
        <v/>
      </c>
      <c r="V115" s="109" t="str">
        <f>IF(U115="","",_xlfn.XLOOKUP(U115,立项!W:W,立项!P:P))</f>
        <v/>
      </c>
      <c r="W115" s="109" t="str">
        <f>IF(B115="","",_xlfn.XLOOKUP($S115,应收!$T:$T,应收!B:B))</f>
        <v/>
      </c>
      <c r="X115" s="109" t="str">
        <f t="shared" si="6"/>
        <v/>
      </c>
      <c r="Y115" s="136"/>
      <c r="Z115" s="111"/>
      <c r="AA115" s="111"/>
      <c r="AB115" s="111"/>
      <c r="AC115" s="112"/>
      <c r="AD115" s="67" t="s">
        <v>1978</v>
      </c>
    </row>
    <row r="116" s="67" customFormat="1" customHeight="1" spans="1:30">
      <c r="A116" s="111"/>
      <c r="B116" s="128"/>
      <c r="C116" s="129"/>
      <c r="D116" s="130"/>
      <c r="E116" s="146"/>
      <c r="F116" s="111"/>
      <c r="G116" s="128"/>
      <c r="H116" s="111"/>
      <c r="I116" s="111"/>
      <c r="J116" s="134" t="s">
        <v>2027</v>
      </c>
      <c r="K116" s="109" t="str">
        <f>IF($B116="","",_xlfn.XLOOKUP(S116,应收!T:T,应收!D:D))</f>
        <v/>
      </c>
      <c r="L116" s="109" t="str">
        <f>IF($B116="","",_xlfn.XLOOKUP($S116,应收!$T:$T,应收!E:E))</f>
        <v/>
      </c>
      <c r="M116" s="109" t="str">
        <f>IF($B116="","",_xlfn.XLOOKUP($S116,应收!$T:$T,应收!N:N))</f>
        <v/>
      </c>
      <c r="N116" s="109" t="str">
        <f>IF($B116="","",_xlfn.XLOOKUP($S116,应收!$T:$T,应收!O:O))</f>
        <v/>
      </c>
      <c r="O116" s="109" t="str">
        <f>IF($B116="","",_xlfn.XLOOKUP($S116,应收!$T:$T,应收!P:P))</f>
        <v/>
      </c>
      <c r="P116" s="109" t="str">
        <f>IF($B116="","",_xlfn.XLOOKUP($S116,应收!$T:$T,应收!Q:Q))</f>
        <v/>
      </c>
      <c r="Q116" s="109" t="str">
        <f>IF($B116="","",_xlfn.XLOOKUP($S116,应收!$T:$T,应收!R:R))</f>
        <v/>
      </c>
      <c r="R116" s="109" t="str">
        <f>IF($B116="","",_xlfn.XLOOKUP($S116,应收!$T:$T,应收!S:S))</f>
        <v/>
      </c>
      <c r="S116" s="109" t="str">
        <f t="shared" si="4"/>
        <v/>
      </c>
      <c r="T116" s="109" t="str">
        <f t="shared" si="5"/>
        <v/>
      </c>
      <c r="U116" s="109" t="str">
        <f>IF($B116="","",_xlfn.XLOOKUP(S116,应收!T:T,应收!V:V))</f>
        <v/>
      </c>
      <c r="V116" s="109" t="str">
        <f>IF(U116="","",_xlfn.XLOOKUP(U116,立项!W:W,立项!P:P))</f>
        <v/>
      </c>
      <c r="W116" s="109" t="str">
        <f>IF(B116="","",_xlfn.XLOOKUP($S116,应收!$T:$T,应收!B:B))</f>
        <v/>
      </c>
      <c r="X116" s="109" t="str">
        <f t="shared" si="6"/>
        <v/>
      </c>
      <c r="Y116" s="136"/>
      <c r="Z116" s="111"/>
      <c r="AA116" s="111"/>
      <c r="AB116" s="111"/>
      <c r="AC116" s="112"/>
      <c r="AD116" s="67" t="s">
        <v>1978</v>
      </c>
    </row>
    <row r="117" s="67" customFormat="1" customHeight="1" spans="1:30">
      <c r="A117" s="111"/>
      <c r="B117" s="128"/>
      <c r="C117" s="129"/>
      <c r="D117" s="130"/>
      <c r="E117" s="131"/>
      <c r="F117" s="111"/>
      <c r="G117" s="128"/>
      <c r="H117" s="111"/>
      <c r="I117" s="111"/>
      <c r="J117" s="134" t="s">
        <v>2028</v>
      </c>
      <c r="K117" s="109" t="str">
        <f>IF($B117="","",_xlfn.XLOOKUP(S117,应收!T:T,应收!D:D))</f>
        <v/>
      </c>
      <c r="L117" s="109" t="str">
        <f>IF($B117="","",_xlfn.XLOOKUP($S117,应收!$T:$T,应收!E:E))</f>
        <v/>
      </c>
      <c r="M117" s="109" t="str">
        <f>IF($B117="","",_xlfn.XLOOKUP($S117,应收!$T:$T,应收!N:N))</f>
        <v/>
      </c>
      <c r="N117" s="109" t="str">
        <f>IF($B117="","",_xlfn.XLOOKUP($S117,应收!$T:$T,应收!O:O))</f>
        <v/>
      </c>
      <c r="O117" s="109" t="str">
        <f>IF($B117="","",_xlfn.XLOOKUP($S117,应收!$T:$T,应收!P:P))</f>
        <v/>
      </c>
      <c r="P117" s="109" t="str">
        <f>IF($B117="","",_xlfn.XLOOKUP($S117,应收!$T:$T,应收!Q:Q))</f>
        <v/>
      </c>
      <c r="Q117" s="109" t="str">
        <f>IF($B117="","",_xlfn.XLOOKUP($S117,应收!$T:$T,应收!R:R))</f>
        <v/>
      </c>
      <c r="R117" s="109" t="str">
        <f>IF($B117="","",_xlfn.XLOOKUP($S117,应收!$T:$T,应收!S:S))</f>
        <v/>
      </c>
      <c r="S117" s="109" t="str">
        <f t="shared" si="4"/>
        <v/>
      </c>
      <c r="T117" s="109" t="str">
        <f t="shared" si="5"/>
        <v/>
      </c>
      <c r="U117" s="109" t="str">
        <f>IF($B117="","",_xlfn.XLOOKUP(S117,应收!T:T,应收!V:V))</f>
        <v/>
      </c>
      <c r="V117" s="109" t="str">
        <f>IF(U117="","",_xlfn.XLOOKUP(U117,立项!W:W,立项!P:P))</f>
        <v/>
      </c>
      <c r="W117" s="109" t="str">
        <f>IF(B117="","",_xlfn.XLOOKUP($S117,应收!$T:$T,应收!B:B))</f>
        <v/>
      </c>
      <c r="X117" s="109" t="str">
        <f t="shared" si="6"/>
        <v/>
      </c>
      <c r="Y117" s="136"/>
      <c r="Z117" s="111"/>
      <c r="AA117" s="111"/>
      <c r="AB117" s="111"/>
      <c r="AC117" s="112"/>
      <c r="AD117" s="67" t="s">
        <v>1978</v>
      </c>
    </row>
    <row r="118" s="67" customFormat="1" customHeight="1" spans="1:30">
      <c r="A118" s="111"/>
      <c r="B118" s="128"/>
      <c r="C118" s="129"/>
      <c r="D118" s="130"/>
      <c r="E118" s="131"/>
      <c r="F118" s="111"/>
      <c r="G118" s="128"/>
      <c r="H118" s="111"/>
      <c r="I118" s="111"/>
      <c r="J118" s="134" t="s">
        <v>2029</v>
      </c>
      <c r="K118" s="109" t="str">
        <f>IF($B118="","",_xlfn.XLOOKUP(S118,应收!T:T,应收!D:D))</f>
        <v/>
      </c>
      <c r="L118" s="109" t="str">
        <f>IF($B118="","",_xlfn.XLOOKUP($S118,应收!$T:$T,应收!E:E))</f>
        <v/>
      </c>
      <c r="M118" s="109" t="str">
        <f>IF($B118="","",_xlfn.XLOOKUP($S118,应收!$T:$T,应收!N:N))</f>
        <v/>
      </c>
      <c r="N118" s="109" t="str">
        <f>IF($B118="","",_xlfn.XLOOKUP($S118,应收!$T:$T,应收!O:O))</f>
        <v/>
      </c>
      <c r="O118" s="109" t="str">
        <f>IF($B118="","",_xlfn.XLOOKUP($S118,应收!$T:$T,应收!P:P))</f>
        <v/>
      </c>
      <c r="P118" s="109" t="str">
        <f>IF($B118="","",_xlfn.XLOOKUP($S118,应收!$T:$T,应收!Q:Q))</f>
        <v/>
      </c>
      <c r="Q118" s="109" t="str">
        <f>IF($B118="","",_xlfn.XLOOKUP($S118,应收!$T:$T,应收!R:R))</f>
        <v/>
      </c>
      <c r="R118" s="109" t="str">
        <f>IF($B118="","",_xlfn.XLOOKUP($S118,应收!$T:$T,应收!S:S))</f>
        <v/>
      </c>
      <c r="S118" s="109" t="str">
        <f t="shared" si="4"/>
        <v/>
      </c>
      <c r="T118" s="109" t="str">
        <f t="shared" si="5"/>
        <v/>
      </c>
      <c r="U118" s="109" t="str">
        <f>IF($B118="","",_xlfn.XLOOKUP(S118,应收!T:T,应收!V:V))</f>
        <v/>
      </c>
      <c r="V118" s="109" t="str">
        <f>IF(U118="","",_xlfn.XLOOKUP(U118,立项!W:W,立项!P:P))</f>
        <v/>
      </c>
      <c r="W118" s="109" t="str">
        <f>IF(B118="","",_xlfn.XLOOKUP($S118,应收!$T:$T,应收!B:B))</f>
        <v/>
      </c>
      <c r="X118" s="109" t="str">
        <f t="shared" si="6"/>
        <v/>
      </c>
      <c r="Y118" s="136"/>
      <c r="Z118" s="111"/>
      <c r="AA118" s="111"/>
      <c r="AB118" s="111"/>
      <c r="AC118" s="112"/>
      <c r="AD118" s="67" t="s">
        <v>1978</v>
      </c>
    </row>
    <row r="119" s="67" customFormat="1" customHeight="1" spans="1:30">
      <c r="A119" s="111"/>
      <c r="B119" s="111"/>
      <c r="C119" s="129"/>
      <c r="D119" s="130"/>
      <c r="E119" s="131"/>
      <c r="F119" s="111"/>
      <c r="G119" s="128"/>
      <c r="H119" s="111"/>
      <c r="I119" s="111"/>
      <c r="J119" s="134" t="s">
        <v>2030</v>
      </c>
      <c r="K119" s="109" t="str">
        <f>IF($B119="","",_xlfn.XLOOKUP(S119,应收!T:T,应收!D:D))</f>
        <v/>
      </c>
      <c r="L119" s="109" t="str">
        <f>IF($B119="","",_xlfn.XLOOKUP($S119,应收!$T:$T,应收!E:E))</f>
        <v/>
      </c>
      <c r="M119" s="109" t="str">
        <f>IF($B119="","",_xlfn.XLOOKUP($S119,应收!$T:$T,应收!N:N))</f>
        <v/>
      </c>
      <c r="N119" s="109" t="str">
        <f>IF($B119="","",_xlfn.XLOOKUP($S119,应收!$T:$T,应收!O:O))</f>
        <v/>
      </c>
      <c r="O119" s="109" t="str">
        <f>IF($B119="","",_xlfn.XLOOKUP($S119,应收!$T:$T,应收!P:P))</f>
        <v/>
      </c>
      <c r="P119" s="109" t="str">
        <f>IF($B119="","",_xlfn.XLOOKUP($S119,应收!$T:$T,应收!Q:Q))</f>
        <v/>
      </c>
      <c r="Q119" s="109" t="str">
        <f>IF($B119="","",_xlfn.XLOOKUP($S119,应收!$T:$T,应收!R:R))</f>
        <v/>
      </c>
      <c r="R119" s="109" t="str">
        <f>IF($B119="","",_xlfn.XLOOKUP($S119,应收!$T:$T,应收!S:S))</f>
        <v/>
      </c>
      <c r="S119" s="109" t="str">
        <f t="shared" si="4"/>
        <v/>
      </c>
      <c r="T119" s="109" t="str">
        <f t="shared" si="5"/>
        <v/>
      </c>
      <c r="U119" s="109" t="str">
        <f>IF($B119="","",_xlfn.XLOOKUP(S119,应收!T:T,应收!V:V))</f>
        <v/>
      </c>
      <c r="V119" s="109" t="str">
        <f>IF(U119="","",_xlfn.XLOOKUP(U119,立项!W:W,立项!P:P))</f>
        <v/>
      </c>
      <c r="W119" s="109" t="str">
        <f>IF(B119="","",_xlfn.XLOOKUP($S119,应收!$T:$T,应收!B:B))</f>
        <v/>
      </c>
      <c r="X119" s="109" t="str">
        <f t="shared" si="6"/>
        <v/>
      </c>
      <c r="Y119" s="136"/>
      <c r="Z119" s="111"/>
      <c r="AA119" s="111"/>
      <c r="AB119" s="111"/>
      <c r="AC119" s="112"/>
      <c r="AD119" s="67" t="s">
        <v>1978</v>
      </c>
    </row>
    <row r="120" s="67" customFormat="1" customHeight="1" spans="1:30">
      <c r="A120" s="111"/>
      <c r="B120" s="128"/>
      <c r="C120" s="129"/>
      <c r="D120" s="130"/>
      <c r="E120" s="131"/>
      <c r="F120" s="111"/>
      <c r="G120" s="128"/>
      <c r="H120" s="111"/>
      <c r="I120" s="111"/>
      <c r="J120" s="134" t="s">
        <v>2031</v>
      </c>
      <c r="K120" s="109" t="str">
        <f>IF($B120="","",_xlfn.XLOOKUP(S120,应收!T:T,应收!D:D))</f>
        <v/>
      </c>
      <c r="L120" s="109" t="str">
        <f>IF($B120="","",_xlfn.XLOOKUP($S120,应收!$T:$T,应收!E:E))</f>
        <v/>
      </c>
      <c r="M120" s="109" t="str">
        <f>IF($B120="","",_xlfn.XLOOKUP($S120,应收!$T:$T,应收!N:N))</f>
        <v/>
      </c>
      <c r="N120" s="109" t="str">
        <f>IF($B120="","",_xlfn.XLOOKUP($S120,应收!$T:$T,应收!O:O))</f>
        <v/>
      </c>
      <c r="O120" s="109" t="str">
        <f>IF($B120="","",_xlfn.XLOOKUP($S120,应收!$T:$T,应收!P:P))</f>
        <v/>
      </c>
      <c r="P120" s="109" t="str">
        <f>IF($B120="","",_xlfn.XLOOKUP($S120,应收!$T:$T,应收!Q:Q))</f>
        <v/>
      </c>
      <c r="Q120" s="109" t="str">
        <f>IF($B120="","",_xlfn.XLOOKUP($S120,应收!$T:$T,应收!R:R))</f>
        <v/>
      </c>
      <c r="R120" s="109" t="str">
        <f>IF($B120="","",_xlfn.XLOOKUP($S120,应收!$T:$T,应收!S:S))</f>
        <v/>
      </c>
      <c r="S120" s="109" t="str">
        <f t="shared" si="4"/>
        <v/>
      </c>
      <c r="T120" s="109" t="str">
        <f t="shared" si="5"/>
        <v/>
      </c>
      <c r="U120" s="109" t="str">
        <f>IF($B120="","",_xlfn.XLOOKUP(S120,应收!T:T,应收!V:V))</f>
        <v/>
      </c>
      <c r="V120" s="109" t="str">
        <f>IF(U120="","",_xlfn.XLOOKUP(U120,立项!W:W,立项!P:P))</f>
        <v/>
      </c>
      <c r="W120" s="109" t="str">
        <f>IF(B120="","",_xlfn.XLOOKUP($S120,应收!$T:$T,应收!B:B))</f>
        <v/>
      </c>
      <c r="X120" s="109" t="str">
        <f t="shared" si="6"/>
        <v/>
      </c>
      <c r="Y120" s="136"/>
      <c r="Z120" s="111"/>
      <c r="AA120" s="111"/>
      <c r="AB120" s="111"/>
      <c r="AC120" s="112"/>
      <c r="AD120" s="67" t="s">
        <v>1978</v>
      </c>
    </row>
    <row r="121" s="67" customFormat="1" customHeight="1" spans="1:30">
      <c r="A121" s="111"/>
      <c r="B121" s="128"/>
      <c r="C121" s="129"/>
      <c r="D121" s="130"/>
      <c r="E121" s="131"/>
      <c r="F121" s="111"/>
      <c r="G121" s="128"/>
      <c r="H121" s="111"/>
      <c r="I121" s="111"/>
      <c r="J121" s="134" t="s">
        <v>2032</v>
      </c>
      <c r="K121" s="109" t="str">
        <f>IF($B121="","",_xlfn.XLOOKUP(S121,应收!T:T,应收!D:D))</f>
        <v/>
      </c>
      <c r="L121" s="109" t="str">
        <f>IF($B121="","",_xlfn.XLOOKUP($S121,应收!$T:$T,应收!E:E))</f>
        <v/>
      </c>
      <c r="M121" s="109" t="str">
        <f>IF($B121="","",_xlfn.XLOOKUP($S121,应收!$T:$T,应收!N:N))</f>
        <v/>
      </c>
      <c r="N121" s="109" t="str">
        <f>IF($B121="","",_xlfn.XLOOKUP($S121,应收!$T:$T,应收!O:O))</f>
        <v/>
      </c>
      <c r="O121" s="109" t="str">
        <f>IF($B121="","",_xlfn.XLOOKUP($S121,应收!$T:$T,应收!P:P))</f>
        <v/>
      </c>
      <c r="P121" s="109" t="str">
        <f>IF($B121="","",_xlfn.XLOOKUP($S121,应收!$T:$T,应收!Q:Q))</f>
        <v/>
      </c>
      <c r="Q121" s="109" t="str">
        <f>IF($B121="","",_xlfn.XLOOKUP($S121,应收!$T:$T,应收!R:R))</f>
        <v/>
      </c>
      <c r="R121" s="109" t="str">
        <f>IF($B121="","",_xlfn.XLOOKUP($S121,应收!$T:$T,应收!S:S))</f>
        <v/>
      </c>
      <c r="S121" s="109" t="str">
        <f t="shared" si="4"/>
        <v/>
      </c>
      <c r="T121" s="109" t="str">
        <f t="shared" si="5"/>
        <v/>
      </c>
      <c r="U121" s="109" t="str">
        <f>IF($B121="","",_xlfn.XLOOKUP(S121,应收!T:T,应收!V:V))</f>
        <v/>
      </c>
      <c r="V121" s="109" t="str">
        <f>IF(U121="","",_xlfn.XLOOKUP(U121,立项!W:W,立项!P:P))</f>
        <v/>
      </c>
      <c r="W121" s="109" t="str">
        <f>IF(B121="","",_xlfn.XLOOKUP($S121,应收!$T:$T,应收!B:B))</f>
        <v/>
      </c>
      <c r="X121" s="109" t="str">
        <f t="shared" si="6"/>
        <v/>
      </c>
      <c r="Y121" s="136"/>
      <c r="Z121" s="111"/>
      <c r="AA121" s="111"/>
      <c r="AB121" s="111"/>
      <c r="AC121" s="112"/>
      <c r="AD121" s="67" t="s">
        <v>1978</v>
      </c>
    </row>
    <row r="122" s="67" customFormat="1" customHeight="1" spans="1:30">
      <c r="A122" s="111"/>
      <c r="B122" s="128"/>
      <c r="C122" s="129"/>
      <c r="D122" s="130"/>
      <c r="E122" s="131"/>
      <c r="F122" s="111"/>
      <c r="G122" s="128"/>
      <c r="H122" s="111"/>
      <c r="I122" s="111"/>
      <c r="J122" s="134" t="s">
        <v>2033</v>
      </c>
      <c r="K122" s="109" t="str">
        <f>IF($B122="","",_xlfn.XLOOKUP(S122,应收!T:T,应收!D:D))</f>
        <v/>
      </c>
      <c r="L122" s="109" t="str">
        <f>IF($B122="","",_xlfn.XLOOKUP($S122,应收!$T:$T,应收!E:E))</f>
        <v/>
      </c>
      <c r="M122" s="109" t="str">
        <f>IF($B122="","",_xlfn.XLOOKUP($S122,应收!$T:$T,应收!N:N))</f>
        <v/>
      </c>
      <c r="N122" s="109" t="str">
        <f>IF($B122="","",_xlfn.XLOOKUP($S122,应收!$T:$T,应收!O:O))</f>
        <v/>
      </c>
      <c r="O122" s="109" t="str">
        <f>IF($B122="","",_xlfn.XLOOKUP($S122,应收!$T:$T,应收!P:P))</f>
        <v/>
      </c>
      <c r="P122" s="109" t="str">
        <f>IF($B122="","",_xlfn.XLOOKUP($S122,应收!$T:$T,应收!Q:Q))</f>
        <v/>
      </c>
      <c r="Q122" s="109" t="str">
        <f>IF($B122="","",_xlfn.XLOOKUP($S122,应收!$T:$T,应收!R:R))</f>
        <v/>
      </c>
      <c r="R122" s="109" t="str">
        <f>IF($B122="","",_xlfn.XLOOKUP($S122,应收!$T:$T,应收!S:S))</f>
        <v/>
      </c>
      <c r="S122" s="109" t="str">
        <f t="shared" si="4"/>
        <v/>
      </c>
      <c r="T122" s="109" t="str">
        <f t="shared" si="5"/>
        <v/>
      </c>
      <c r="U122" s="109" t="str">
        <f>IF($B122="","",_xlfn.XLOOKUP(S122,应收!T:T,应收!V:V))</f>
        <v/>
      </c>
      <c r="V122" s="109" t="str">
        <f>IF(U122="","",_xlfn.XLOOKUP(U122,立项!W:W,立项!P:P))</f>
        <v/>
      </c>
      <c r="W122" s="109" t="str">
        <f>IF(B122="","",_xlfn.XLOOKUP($S122,应收!$T:$T,应收!B:B))</f>
        <v/>
      </c>
      <c r="X122" s="109" t="str">
        <f t="shared" si="6"/>
        <v/>
      </c>
      <c r="Y122" s="136"/>
      <c r="Z122" s="111"/>
      <c r="AA122" s="111"/>
      <c r="AB122" s="111"/>
      <c r="AC122" s="112"/>
      <c r="AD122" s="67" t="s">
        <v>1978</v>
      </c>
    </row>
    <row r="123" s="67" customFormat="1" customHeight="1" spans="1:30">
      <c r="A123" s="111"/>
      <c r="B123" s="128"/>
      <c r="C123" s="129"/>
      <c r="D123" s="130"/>
      <c r="E123" s="131"/>
      <c r="F123" s="111"/>
      <c r="G123" s="128"/>
      <c r="H123" s="111"/>
      <c r="I123" s="111"/>
      <c r="J123" s="134" t="s">
        <v>2034</v>
      </c>
      <c r="K123" s="109" t="str">
        <f>IF($B123="","",_xlfn.XLOOKUP(S123,应收!T:T,应收!D:D))</f>
        <v/>
      </c>
      <c r="L123" s="109" t="str">
        <f>IF($B123="","",_xlfn.XLOOKUP($S123,应收!$T:$T,应收!E:E))</f>
        <v/>
      </c>
      <c r="M123" s="109" t="str">
        <f>IF($B123="","",_xlfn.XLOOKUP($S123,应收!$T:$T,应收!N:N))</f>
        <v/>
      </c>
      <c r="N123" s="109" t="str">
        <f>IF($B123="","",_xlfn.XLOOKUP($S123,应收!$T:$T,应收!O:O))</f>
        <v/>
      </c>
      <c r="O123" s="109" t="str">
        <f>IF($B123="","",_xlfn.XLOOKUP($S123,应收!$T:$T,应收!P:P))</f>
        <v/>
      </c>
      <c r="P123" s="109" t="str">
        <f>IF($B123="","",_xlfn.XLOOKUP($S123,应收!$T:$T,应收!Q:Q))</f>
        <v/>
      </c>
      <c r="Q123" s="109" t="str">
        <f>IF($B123="","",_xlfn.XLOOKUP($S123,应收!$T:$T,应收!R:R))</f>
        <v/>
      </c>
      <c r="R123" s="109" t="str">
        <f>IF($B123="","",_xlfn.XLOOKUP($S123,应收!$T:$T,应收!S:S))</f>
        <v/>
      </c>
      <c r="S123" s="109" t="str">
        <f t="shared" si="4"/>
        <v/>
      </c>
      <c r="T123" s="109" t="str">
        <f t="shared" si="5"/>
        <v/>
      </c>
      <c r="U123" s="109" t="str">
        <f>IF($B123="","",_xlfn.XLOOKUP(S123,应收!T:T,应收!V:V))</f>
        <v/>
      </c>
      <c r="V123" s="109" t="str">
        <f>IF(U123="","",_xlfn.XLOOKUP(U123,立项!W:W,立项!P:P))</f>
        <v/>
      </c>
      <c r="W123" s="109" t="str">
        <f>IF(B123="","",_xlfn.XLOOKUP($S123,应收!$T:$T,应收!B:B))</f>
        <v/>
      </c>
      <c r="X123" s="109" t="str">
        <f t="shared" si="6"/>
        <v/>
      </c>
      <c r="Y123" s="136"/>
      <c r="Z123" s="111"/>
      <c r="AA123" s="111"/>
      <c r="AB123" s="111"/>
      <c r="AC123" s="112"/>
      <c r="AD123" s="67" t="s">
        <v>1978</v>
      </c>
    </row>
    <row r="124" s="67" customFormat="1" customHeight="1" spans="1:30">
      <c r="A124" s="111"/>
      <c r="B124" s="128"/>
      <c r="C124" s="129"/>
      <c r="D124" s="130"/>
      <c r="E124" s="131"/>
      <c r="F124" s="111"/>
      <c r="G124" s="128"/>
      <c r="H124" s="111"/>
      <c r="I124" s="111"/>
      <c r="J124" s="134" t="s">
        <v>2035</v>
      </c>
      <c r="K124" s="109" t="str">
        <f>IF($B124="","",_xlfn.XLOOKUP(S124,应收!T:T,应收!D:D))</f>
        <v/>
      </c>
      <c r="L124" s="109" t="str">
        <f>IF($B124="","",_xlfn.XLOOKUP($S124,应收!$T:$T,应收!E:E))</f>
        <v/>
      </c>
      <c r="M124" s="109" t="str">
        <f>IF($B124="","",_xlfn.XLOOKUP($S124,应收!$T:$T,应收!N:N))</f>
        <v/>
      </c>
      <c r="N124" s="109" t="str">
        <f>IF($B124="","",_xlfn.XLOOKUP($S124,应收!$T:$T,应收!O:O))</f>
        <v/>
      </c>
      <c r="O124" s="109" t="str">
        <f>IF($B124="","",_xlfn.XLOOKUP($S124,应收!$T:$T,应收!P:P))</f>
        <v/>
      </c>
      <c r="P124" s="109" t="str">
        <f>IF($B124="","",_xlfn.XLOOKUP($S124,应收!$T:$T,应收!Q:Q))</f>
        <v/>
      </c>
      <c r="Q124" s="109" t="str">
        <f>IF($B124="","",_xlfn.XLOOKUP($S124,应收!$T:$T,应收!R:R))</f>
        <v/>
      </c>
      <c r="R124" s="109" t="str">
        <f>IF($B124="","",_xlfn.XLOOKUP($S124,应收!$T:$T,应收!S:S))</f>
        <v/>
      </c>
      <c r="S124" s="109" t="str">
        <f t="shared" si="4"/>
        <v/>
      </c>
      <c r="T124" s="109" t="str">
        <f t="shared" si="5"/>
        <v/>
      </c>
      <c r="U124" s="109" t="str">
        <f>IF($B124="","",_xlfn.XLOOKUP(S124,应收!T:T,应收!V:V))</f>
        <v/>
      </c>
      <c r="V124" s="109" t="str">
        <f>IF(U124="","",_xlfn.XLOOKUP(U124,立项!W:W,立项!P:P))</f>
        <v/>
      </c>
      <c r="W124" s="109" t="str">
        <f>IF(B124="","",_xlfn.XLOOKUP($S124,应收!$T:$T,应收!B:B))</f>
        <v/>
      </c>
      <c r="X124" s="109" t="str">
        <f t="shared" si="6"/>
        <v/>
      </c>
      <c r="Y124" s="136"/>
      <c r="Z124" s="111"/>
      <c r="AA124" s="111"/>
      <c r="AB124" s="111"/>
      <c r="AC124" s="112"/>
      <c r="AD124" s="67" t="s">
        <v>1978</v>
      </c>
    </row>
    <row r="125" s="67" customFormat="1" customHeight="1" spans="1:30">
      <c r="A125" s="111"/>
      <c r="B125" s="128" t="s">
        <v>1978</v>
      </c>
      <c r="C125" s="129"/>
      <c r="D125" s="130"/>
      <c r="E125" s="131"/>
      <c r="F125" s="111" t="s">
        <v>1978</v>
      </c>
      <c r="G125" s="128"/>
      <c r="H125" s="111" t="s">
        <v>317</v>
      </c>
      <c r="I125" s="111"/>
      <c r="J125" s="134" t="s">
        <v>2036</v>
      </c>
      <c r="K125" s="109" t="str">
        <f>IF($B125="","",_xlfn.XLOOKUP(S125,应收!T:T,应收!D:D))</f>
        <v/>
      </c>
      <c r="L125" s="109" t="str">
        <f>IF($B125="","",_xlfn.XLOOKUP($S125,应收!$T:$T,应收!E:E))</f>
        <v/>
      </c>
      <c r="M125" s="109" t="str">
        <f>IF($B125="","",_xlfn.XLOOKUP($S125,应收!$T:$T,应收!N:N))</f>
        <v/>
      </c>
      <c r="N125" s="109" t="str">
        <f>IF($B125="","",_xlfn.XLOOKUP($S125,应收!$T:$T,应收!O:O))</f>
        <v/>
      </c>
      <c r="O125" s="109" t="str">
        <f>IF($B125="","",_xlfn.XLOOKUP($S125,应收!$T:$T,应收!P:P))</f>
        <v/>
      </c>
      <c r="P125" s="109" t="str">
        <f>IF($B125="","",_xlfn.XLOOKUP($S125,应收!$T:$T,应收!Q:Q))</f>
        <v/>
      </c>
      <c r="Q125" s="109" t="str">
        <f>IF($B125="","",_xlfn.XLOOKUP($S125,应收!$T:$T,应收!R:R))</f>
        <v/>
      </c>
      <c r="R125" s="109" t="str">
        <f>IF($B125="","",_xlfn.XLOOKUP($S125,应收!$T:$T,应收!S:S))</f>
        <v/>
      </c>
      <c r="S125" s="109" t="str">
        <f t="shared" si="4"/>
        <v/>
      </c>
      <c r="T125" s="109" t="str">
        <f t="shared" si="5"/>
        <v/>
      </c>
      <c r="U125" s="109" t="str">
        <f>IF($B125="","",_xlfn.XLOOKUP(S125,应收!T:T,应收!V:V))</f>
        <v/>
      </c>
      <c r="V125" s="109" t="str">
        <f>IF(U125="","",_xlfn.XLOOKUP(U125,立项!W:W,立项!P:P))</f>
        <v/>
      </c>
      <c r="W125" s="109" t="str">
        <f>IF(B125="","",_xlfn.XLOOKUP($S125,应收!$T:$T,应收!B:B))</f>
        <v/>
      </c>
      <c r="X125" s="109" t="str">
        <f t="shared" si="6"/>
        <v>孙莉</v>
      </c>
      <c r="Y125" s="136"/>
      <c r="Z125" s="111"/>
      <c r="AA125" s="111"/>
      <c r="AB125" s="111"/>
      <c r="AC125" s="112"/>
      <c r="AD125" s="67" t="s">
        <v>1978</v>
      </c>
    </row>
    <row r="126" s="67" customFormat="1" customHeight="1" spans="1:30">
      <c r="A126" s="111"/>
      <c r="B126" s="128" t="s">
        <v>1978</v>
      </c>
      <c r="C126" s="129"/>
      <c r="D126" s="130"/>
      <c r="E126" s="131"/>
      <c r="F126" s="111" t="s">
        <v>1978</v>
      </c>
      <c r="G126" s="128"/>
      <c r="H126" s="111" t="s">
        <v>317</v>
      </c>
      <c r="I126" s="111"/>
      <c r="J126" s="134" t="s">
        <v>2037</v>
      </c>
      <c r="K126" s="109" t="str">
        <f>IF($B126="","",_xlfn.XLOOKUP(S126,应收!T:T,应收!D:D))</f>
        <v/>
      </c>
      <c r="L126" s="109" t="str">
        <f>IF($B126="","",_xlfn.XLOOKUP($S126,应收!$T:$T,应收!E:E))</f>
        <v/>
      </c>
      <c r="M126" s="109" t="str">
        <f>IF($B126="","",_xlfn.XLOOKUP($S126,应收!$T:$T,应收!N:N))</f>
        <v/>
      </c>
      <c r="N126" s="109" t="str">
        <f>IF($B126="","",_xlfn.XLOOKUP($S126,应收!$T:$T,应收!O:O))</f>
        <v/>
      </c>
      <c r="O126" s="109" t="str">
        <f>IF($B126="","",_xlfn.XLOOKUP($S126,应收!$T:$T,应收!P:P))</f>
        <v/>
      </c>
      <c r="P126" s="109" t="str">
        <f>IF($B126="","",_xlfn.XLOOKUP($S126,应收!$T:$T,应收!Q:Q))</f>
        <v/>
      </c>
      <c r="Q126" s="109" t="str">
        <f>IF($B126="","",_xlfn.XLOOKUP($S126,应收!$T:$T,应收!R:R))</f>
        <v/>
      </c>
      <c r="R126" s="109" t="str">
        <f>IF($B126="","",_xlfn.XLOOKUP($S126,应收!$T:$T,应收!S:S))</f>
        <v/>
      </c>
      <c r="S126" s="109" t="str">
        <f t="shared" si="4"/>
        <v/>
      </c>
      <c r="T126" s="109" t="str">
        <f t="shared" si="5"/>
        <v/>
      </c>
      <c r="U126" s="109" t="str">
        <f>IF($B126="","",_xlfn.XLOOKUP(S126,应收!T:T,应收!V:V))</f>
        <v/>
      </c>
      <c r="V126" s="109" t="str">
        <f>IF(U126="","",_xlfn.XLOOKUP(U126,立项!W:W,立项!P:P))</f>
        <v/>
      </c>
      <c r="W126" s="109" t="str">
        <f>IF(B126="","",_xlfn.XLOOKUP($S126,应收!$T:$T,应收!B:B))</f>
        <v/>
      </c>
      <c r="X126" s="109" t="str">
        <f t="shared" si="6"/>
        <v>孙莉</v>
      </c>
      <c r="Y126" s="136"/>
      <c r="Z126" s="111"/>
      <c r="AA126" s="111"/>
      <c r="AB126" s="111"/>
      <c r="AC126" s="112"/>
      <c r="AD126" s="67" t="s">
        <v>1978</v>
      </c>
    </row>
    <row r="127" s="67" customFormat="1" customHeight="1" spans="1:30">
      <c r="A127" s="111"/>
      <c r="B127" s="128" t="s">
        <v>1978</v>
      </c>
      <c r="C127" s="129"/>
      <c r="D127" s="130"/>
      <c r="E127" s="131"/>
      <c r="F127" s="111" t="s">
        <v>1978</v>
      </c>
      <c r="G127" s="128"/>
      <c r="H127" s="111" t="s">
        <v>317</v>
      </c>
      <c r="I127" s="111"/>
      <c r="J127" s="134" t="s">
        <v>2038</v>
      </c>
      <c r="K127" s="109" t="str">
        <f>IF($B127="","",_xlfn.XLOOKUP(S127,应收!T:T,应收!D:D))</f>
        <v/>
      </c>
      <c r="L127" s="109" t="str">
        <f>IF($B127="","",_xlfn.XLOOKUP($S127,应收!$T:$T,应收!E:E))</f>
        <v/>
      </c>
      <c r="M127" s="109" t="str">
        <f>IF($B127="","",_xlfn.XLOOKUP($S127,应收!$T:$T,应收!N:N))</f>
        <v/>
      </c>
      <c r="N127" s="109" t="str">
        <f>IF($B127="","",_xlfn.XLOOKUP($S127,应收!$T:$T,应收!O:O))</f>
        <v/>
      </c>
      <c r="O127" s="109" t="str">
        <f>IF($B127="","",_xlfn.XLOOKUP($S127,应收!$T:$T,应收!P:P))</f>
        <v/>
      </c>
      <c r="P127" s="109" t="str">
        <f>IF($B127="","",_xlfn.XLOOKUP($S127,应收!$T:$T,应收!Q:Q))</f>
        <v/>
      </c>
      <c r="Q127" s="109" t="str">
        <f>IF($B127="","",_xlfn.XLOOKUP($S127,应收!$T:$T,应收!R:R))</f>
        <v/>
      </c>
      <c r="R127" s="109" t="str">
        <f>IF($B127="","",_xlfn.XLOOKUP($S127,应收!$T:$T,应收!S:S))</f>
        <v/>
      </c>
      <c r="S127" s="109" t="str">
        <f t="shared" si="4"/>
        <v/>
      </c>
      <c r="T127" s="109" t="str">
        <f t="shared" si="5"/>
        <v/>
      </c>
      <c r="U127" s="109" t="str">
        <f>IF($B127="","",_xlfn.XLOOKUP(S127,应收!T:T,应收!V:V))</f>
        <v/>
      </c>
      <c r="V127" s="109" t="str">
        <f>IF(U127="","",_xlfn.XLOOKUP(U127,立项!W:W,立项!P:P))</f>
        <v/>
      </c>
      <c r="W127" s="109" t="str">
        <f>IF(B127="","",_xlfn.XLOOKUP($S127,应收!$T:$T,应收!B:B))</f>
        <v/>
      </c>
      <c r="X127" s="109" t="str">
        <f t="shared" si="6"/>
        <v>孙莉</v>
      </c>
      <c r="Y127" s="136"/>
      <c r="Z127" s="111"/>
      <c r="AA127" s="111"/>
      <c r="AB127" s="111"/>
      <c r="AC127" s="112"/>
      <c r="AD127" s="67" t="s">
        <v>1978</v>
      </c>
    </row>
    <row r="128" s="67" customFormat="1" customHeight="1" spans="1:30">
      <c r="A128" s="111"/>
      <c r="B128" s="128" t="s">
        <v>1978</v>
      </c>
      <c r="C128" s="129"/>
      <c r="D128" s="130"/>
      <c r="E128" s="131"/>
      <c r="F128" s="111" t="s">
        <v>1978</v>
      </c>
      <c r="G128" s="128"/>
      <c r="H128" s="111" t="s">
        <v>317</v>
      </c>
      <c r="I128" s="111"/>
      <c r="J128" s="134" t="s">
        <v>2039</v>
      </c>
      <c r="K128" s="109" t="str">
        <f>IF($B128="","",_xlfn.XLOOKUP(S128,应收!T:T,应收!D:D))</f>
        <v/>
      </c>
      <c r="L128" s="109" t="str">
        <f>IF($B128="","",_xlfn.XLOOKUP($S128,应收!$T:$T,应收!E:E))</f>
        <v/>
      </c>
      <c r="M128" s="109" t="str">
        <f>IF($B128="","",_xlfn.XLOOKUP($S128,应收!$T:$T,应收!N:N))</f>
        <v/>
      </c>
      <c r="N128" s="109" t="str">
        <f>IF($B128="","",_xlfn.XLOOKUP($S128,应收!$T:$T,应收!O:O))</f>
        <v/>
      </c>
      <c r="O128" s="109" t="str">
        <f>IF($B128="","",_xlfn.XLOOKUP($S128,应收!$T:$T,应收!P:P))</f>
        <v/>
      </c>
      <c r="P128" s="109" t="str">
        <f>IF($B128="","",_xlfn.XLOOKUP($S128,应收!$T:$T,应收!Q:Q))</f>
        <v/>
      </c>
      <c r="Q128" s="109" t="str">
        <f>IF($B128="","",_xlfn.XLOOKUP($S128,应收!$T:$T,应收!R:R))</f>
        <v/>
      </c>
      <c r="R128" s="109" t="str">
        <f>IF($B128="","",_xlfn.XLOOKUP($S128,应收!$T:$T,应收!S:S))</f>
        <v/>
      </c>
      <c r="S128" s="109" t="str">
        <f t="shared" si="4"/>
        <v/>
      </c>
      <c r="T128" s="109" t="str">
        <f t="shared" si="5"/>
        <v/>
      </c>
      <c r="U128" s="109" t="str">
        <f>IF($B128="","",_xlfn.XLOOKUP(S128,应收!T:T,应收!V:V))</f>
        <v/>
      </c>
      <c r="V128" s="109" t="str">
        <f>IF(U128="","",_xlfn.XLOOKUP(U128,立项!W:W,立项!P:P))</f>
        <v/>
      </c>
      <c r="W128" s="109" t="str">
        <f>IF(B128="","",_xlfn.XLOOKUP($S128,应收!$T:$T,应收!B:B))</f>
        <v/>
      </c>
      <c r="X128" s="109" t="str">
        <f t="shared" si="6"/>
        <v>孙莉</v>
      </c>
      <c r="Y128" s="136"/>
      <c r="Z128" s="111"/>
      <c r="AA128" s="111"/>
      <c r="AB128" s="111"/>
      <c r="AC128" s="112"/>
      <c r="AD128" s="67" t="s">
        <v>1978</v>
      </c>
    </row>
    <row r="129" s="67" customFormat="1" customHeight="1" spans="1:30">
      <c r="A129" s="111"/>
      <c r="B129" s="128" t="s">
        <v>1978</v>
      </c>
      <c r="C129" s="129"/>
      <c r="D129" s="130"/>
      <c r="E129" s="131"/>
      <c r="F129" s="111" t="s">
        <v>1978</v>
      </c>
      <c r="G129" s="128"/>
      <c r="H129" s="111" t="s">
        <v>317</v>
      </c>
      <c r="I129" s="111"/>
      <c r="J129" s="134" t="s">
        <v>2040</v>
      </c>
      <c r="K129" s="109" t="str">
        <f>IF($B129="","",_xlfn.XLOOKUP(S129,应收!T:T,应收!D:D))</f>
        <v/>
      </c>
      <c r="L129" s="109" t="str">
        <f>IF($B129="","",_xlfn.XLOOKUP($S129,应收!$T:$T,应收!E:E))</f>
        <v/>
      </c>
      <c r="M129" s="109" t="str">
        <f>IF($B129="","",_xlfn.XLOOKUP($S129,应收!$T:$T,应收!N:N))</f>
        <v/>
      </c>
      <c r="N129" s="109" t="str">
        <f>IF($B129="","",_xlfn.XLOOKUP($S129,应收!$T:$T,应收!O:O))</f>
        <v/>
      </c>
      <c r="O129" s="109" t="str">
        <f>IF($B129="","",_xlfn.XLOOKUP($S129,应收!$T:$T,应收!P:P))</f>
        <v/>
      </c>
      <c r="P129" s="109" t="str">
        <f>IF($B129="","",_xlfn.XLOOKUP($S129,应收!$T:$T,应收!Q:Q))</f>
        <v/>
      </c>
      <c r="Q129" s="109" t="str">
        <f>IF($B129="","",_xlfn.XLOOKUP($S129,应收!$T:$T,应收!R:R))</f>
        <v/>
      </c>
      <c r="R129" s="109" t="str">
        <f>IF($B129="","",_xlfn.XLOOKUP($S129,应收!$T:$T,应收!S:S))</f>
        <v/>
      </c>
      <c r="S129" s="109" t="str">
        <f t="shared" si="4"/>
        <v/>
      </c>
      <c r="T129" s="109" t="str">
        <f t="shared" si="5"/>
        <v/>
      </c>
      <c r="U129" s="109" t="str">
        <f>IF($B129="","",_xlfn.XLOOKUP(S129,应收!T:T,应收!V:V))</f>
        <v/>
      </c>
      <c r="V129" s="109" t="str">
        <f>IF(U129="","",_xlfn.XLOOKUP(U129,立项!W:W,立项!P:P))</f>
        <v/>
      </c>
      <c r="W129" s="109" t="str">
        <f>IF(B129="","",_xlfn.XLOOKUP($S129,应收!$T:$T,应收!B:B))</f>
        <v/>
      </c>
      <c r="X129" s="109" t="str">
        <f t="shared" si="6"/>
        <v>孙莉</v>
      </c>
      <c r="Y129" s="136"/>
      <c r="Z129" s="111"/>
      <c r="AA129" s="111"/>
      <c r="AB129" s="111"/>
      <c r="AC129" s="112"/>
      <c r="AD129" s="67" t="s">
        <v>1978</v>
      </c>
    </row>
    <row r="130" s="67" customFormat="1" customHeight="1" spans="1:30">
      <c r="A130" s="111"/>
      <c r="B130" s="128" t="s">
        <v>1978</v>
      </c>
      <c r="C130" s="129"/>
      <c r="D130" s="130"/>
      <c r="E130" s="131"/>
      <c r="F130" s="111" t="s">
        <v>1978</v>
      </c>
      <c r="G130" s="128"/>
      <c r="H130" s="111" t="s">
        <v>317</v>
      </c>
      <c r="I130" s="111"/>
      <c r="J130" s="134" t="s">
        <v>2041</v>
      </c>
      <c r="K130" s="109" t="str">
        <f>IF($B130="","",_xlfn.XLOOKUP(S130,应收!T:T,应收!D:D))</f>
        <v/>
      </c>
      <c r="L130" s="109" t="str">
        <f>IF($B130="","",_xlfn.XLOOKUP($S130,应收!$T:$T,应收!E:E))</f>
        <v/>
      </c>
      <c r="M130" s="109" t="str">
        <f>IF($B130="","",_xlfn.XLOOKUP($S130,应收!$T:$T,应收!N:N))</f>
        <v/>
      </c>
      <c r="N130" s="109" t="str">
        <f>IF($B130="","",_xlfn.XLOOKUP($S130,应收!$T:$T,应收!O:O))</f>
        <v/>
      </c>
      <c r="O130" s="109" t="str">
        <f>IF($B130="","",_xlfn.XLOOKUP($S130,应收!$T:$T,应收!P:P))</f>
        <v/>
      </c>
      <c r="P130" s="109" t="str">
        <f>IF($B130="","",_xlfn.XLOOKUP($S130,应收!$T:$T,应收!Q:Q))</f>
        <v/>
      </c>
      <c r="Q130" s="109" t="str">
        <f>IF($B130="","",_xlfn.XLOOKUP($S130,应收!$T:$T,应收!R:R))</f>
        <v/>
      </c>
      <c r="R130" s="109" t="str">
        <f>IF($B130="","",_xlfn.XLOOKUP($S130,应收!$T:$T,应收!S:S))</f>
        <v/>
      </c>
      <c r="S130" s="109" t="str">
        <f t="shared" ref="S130:S193" si="7">IF(B130="","",LEFT(B130,7))</f>
        <v/>
      </c>
      <c r="T130" s="109" t="str">
        <f t="shared" ref="T130:T193" si="8">IF(F130="","",LEFT(F130,6))</f>
        <v/>
      </c>
      <c r="U130" s="109" t="str">
        <f>IF($B130="","",_xlfn.XLOOKUP(S130,应收!T:T,应收!V:V))</f>
        <v/>
      </c>
      <c r="V130" s="109" t="str">
        <f>IF(U130="","",_xlfn.XLOOKUP(U130,立项!W:W,立项!P:P))</f>
        <v/>
      </c>
      <c r="W130" s="109" t="str">
        <f>IF(B130="","",_xlfn.XLOOKUP($S130,应收!$T:$T,应收!B:B))</f>
        <v/>
      </c>
      <c r="X130" s="109" t="str">
        <f t="shared" si="6"/>
        <v>孙莉</v>
      </c>
      <c r="Y130" s="136"/>
      <c r="Z130" s="111"/>
      <c r="AA130" s="111"/>
      <c r="AB130" s="111"/>
      <c r="AC130" s="112"/>
      <c r="AD130" s="67" t="s">
        <v>1978</v>
      </c>
    </row>
    <row r="131" s="67" customFormat="1" customHeight="1" spans="1:30">
      <c r="A131" s="111"/>
      <c r="B131" s="128" t="s">
        <v>1978</v>
      </c>
      <c r="C131" s="129"/>
      <c r="D131" s="130"/>
      <c r="E131" s="131"/>
      <c r="F131" s="111" t="s">
        <v>1978</v>
      </c>
      <c r="G131" s="128"/>
      <c r="H131" s="111" t="s">
        <v>317</v>
      </c>
      <c r="I131" s="111"/>
      <c r="J131" s="134" t="s">
        <v>2042</v>
      </c>
      <c r="K131" s="109" t="str">
        <f>IF($B131="","",_xlfn.XLOOKUP(S131,应收!T:T,应收!D:D))</f>
        <v/>
      </c>
      <c r="L131" s="109" t="str">
        <f>IF($B131="","",_xlfn.XLOOKUP($S131,应收!$T:$T,应收!E:E))</f>
        <v/>
      </c>
      <c r="M131" s="109" t="str">
        <f>IF($B131="","",_xlfn.XLOOKUP($S131,应收!$T:$T,应收!N:N))</f>
        <v/>
      </c>
      <c r="N131" s="109" t="str">
        <f>IF($B131="","",_xlfn.XLOOKUP($S131,应收!$T:$T,应收!O:O))</f>
        <v/>
      </c>
      <c r="O131" s="109" t="str">
        <f>IF($B131="","",_xlfn.XLOOKUP($S131,应收!$T:$T,应收!P:P))</f>
        <v/>
      </c>
      <c r="P131" s="109" t="str">
        <f>IF($B131="","",_xlfn.XLOOKUP($S131,应收!$T:$T,应收!Q:Q))</f>
        <v/>
      </c>
      <c r="Q131" s="109" t="str">
        <f>IF($B131="","",_xlfn.XLOOKUP($S131,应收!$T:$T,应收!R:R))</f>
        <v/>
      </c>
      <c r="R131" s="109" t="str">
        <f>IF($B131="","",_xlfn.XLOOKUP($S131,应收!$T:$T,应收!S:S))</f>
        <v/>
      </c>
      <c r="S131" s="109" t="str">
        <f t="shared" si="7"/>
        <v/>
      </c>
      <c r="T131" s="109" t="str">
        <f t="shared" si="8"/>
        <v/>
      </c>
      <c r="U131" s="109" t="str">
        <f>IF($B131="","",_xlfn.XLOOKUP(S131,应收!T:T,应收!V:V))</f>
        <v/>
      </c>
      <c r="V131" s="109" t="str">
        <f>IF(U131="","",_xlfn.XLOOKUP(U131,立项!W:W,立项!P:P))</f>
        <v/>
      </c>
      <c r="W131" s="109" t="str">
        <f>IF(B131="","",_xlfn.XLOOKUP($S131,应收!$T:$T,应收!B:B))</f>
        <v/>
      </c>
      <c r="X131" s="109" t="str">
        <f t="shared" si="6"/>
        <v>孙莉</v>
      </c>
      <c r="Y131" s="136"/>
      <c r="Z131" s="111"/>
      <c r="AA131" s="111"/>
      <c r="AB131" s="111"/>
      <c r="AC131" s="112"/>
      <c r="AD131" s="67" t="s">
        <v>1978</v>
      </c>
    </row>
    <row r="132" s="67" customFormat="1" customHeight="1" spans="1:30">
      <c r="A132" s="111"/>
      <c r="B132" s="128" t="s">
        <v>1978</v>
      </c>
      <c r="C132" s="129"/>
      <c r="D132" s="130"/>
      <c r="E132" s="131"/>
      <c r="F132" s="111" t="s">
        <v>1978</v>
      </c>
      <c r="G132" s="128"/>
      <c r="H132" s="111" t="s">
        <v>317</v>
      </c>
      <c r="I132" s="111"/>
      <c r="J132" s="134" t="s">
        <v>2043</v>
      </c>
      <c r="K132" s="109" t="str">
        <f>IF($B132="","",_xlfn.XLOOKUP(S132,应收!T:T,应收!D:D))</f>
        <v/>
      </c>
      <c r="L132" s="109" t="str">
        <f>IF($B132="","",_xlfn.XLOOKUP($S132,应收!$T:$T,应收!E:E))</f>
        <v/>
      </c>
      <c r="M132" s="109" t="str">
        <f>IF($B132="","",_xlfn.XLOOKUP($S132,应收!$T:$T,应收!N:N))</f>
        <v/>
      </c>
      <c r="N132" s="109" t="str">
        <f>IF($B132="","",_xlfn.XLOOKUP($S132,应收!$T:$T,应收!O:O))</f>
        <v/>
      </c>
      <c r="O132" s="109" t="str">
        <f>IF($B132="","",_xlfn.XLOOKUP($S132,应收!$T:$T,应收!P:P))</f>
        <v/>
      </c>
      <c r="P132" s="109" t="str">
        <f>IF($B132="","",_xlfn.XLOOKUP($S132,应收!$T:$T,应收!Q:Q))</f>
        <v/>
      </c>
      <c r="Q132" s="109" t="str">
        <f>IF($B132="","",_xlfn.XLOOKUP($S132,应收!$T:$T,应收!R:R))</f>
        <v/>
      </c>
      <c r="R132" s="109" t="str">
        <f>IF($B132="","",_xlfn.XLOOKUP($S132,应收!$T:$T,应收!S:S))</f>
        <v/>
      </c>
      <c r="S132" s="109" t="str">
        <f t="shared" si="7"/>
        <v/>
      </c>
      <c r="T132" s="109" t="str">
        <f t="shared" si="8"/>
        <v/>
      </c>
      <c r="U132" s="109" t="str">
        <f>IF($B132="","",_xlfn.XLOOKUP(S132,应收!T:T,应收!V:V))</f>
        <v/>
      </c>
      <c r="V132" s="109" t="str">
        <f>IF(U132="","",_xlfn.XLOOKUP(U132,立项!W:W,立项!P:P))</f>
        <v/>
      </c>
      <c r="W132" s="109" t="str">
        <f>IF(B132="","",_xlfn.XLOOKUP($S132,应收!$T:$T,应收!B:B))</f>
        <v/>
      </c>
      <c r="X132" s="109" t="str">
        <f t="shared" si="6"/>
        <v>孙莉</v>
      </c>
      <c r="Y132" s="136"/>
      <c r="Z132" s="111"/>
      <c r="AA132" s="111"/>
      <c r="AB132" s="111"/>
      <c r="AC132" s="112"/>
      <c r="AD132" s="67" t="s">
        <v>1978</v>
      </c>
    </row>
    <row r="133" s="67" customFormat="1" customHeight="1" spans="1:30">
      <c r="A133" s="111"/>
      <c r="B133" s="128" t="s">
        <v>1978</v>
      </c>
      <c r="C133" s="129"/>
      <c r="D133" s="130"/>
      <c r="E133" s="131"/>
      <c r="F133" s="111" t="s">
        <v>1978</v>
      </c>
      <c r="G133" s="128"/>
      <c r="H133" s="111" t="s">
        <v>317</v>
      </c>
      <c r="I133" s="111"/>
      <c r="J133" s="134" t="s">
        <v>2044</v>
      </c>
      <c r="K133" s="109" t="str">
        <f>IF($B133="","",_xlfn.XLOOKUP(S133,应收!T:T,应收!D:D))</f>
        <v/>
      </c>
      <c r="L133" s="109" t="str">
        <f>IF($B133="","",_xlfn.XLOOKUP($S133,应收!$T:$T,应收!E:E))</f>
        <v/>
      </c>
      <c r="M133" s="109" t="str">
        <f>IF($B133="","",_xlfn.XLOOKUP($S133,应收!$T:$T,应收!N:N))</f>
        <v/>
      </c>
      <c r="N133" s="109" t="str">
        <f>IF($B133="","",_xlfn.XLOOKUP($S133,应收!$T:$T,应收!O:O))</f>
        <v/>
      </c>
      <c r="O133" s="109" t="str">
        <f>IF($B133="","",_xlfn.XLOOKUP($S133,应收!$T:$T,应收!P:P))</f>
        <v/>
      </c>
      <c r="P133" s="109" t="str">
        <f>IF($B133="","",_xlfn.XLOOKUP($S133,应收!$T:$T,应收!Q:Q))</f>
        <v/>
      </c>
      <c r="Q133" s="109" t="str">
        <f>IF($B133="","",_xlfn.XLOOKUP($S133,应收!$T:$T,应收!R:R))</f>
        <v/>
      </c>
      <c r="R133" s="109" t="str">
        <f>IF($B133="","",_xlfn.XLOOKUP($S133,应收!$T:$T,应收!S:S))</f>
        <v/>
      </c>
      <c r="S133" s="109" t="str">
        <f t="shared" si="7"/>
        <v/>
      </c>
      <c r="T133" s="109" t="str">
        <f t="shared" si="8"/>
        <v/>
      </c>
      <c r="U133" s="109" t="str">
        <f>IF($B133="","",_xlfn.XLOOKUP(S133,应收!T:T,应收!V:V))</f>
        <v/>
      </c>
      <c r="V133" s="109" t="str">
        <f>IF(U133="","",_xlfn.XLOOKUP(U133,立项!W:W,立项!P:P))</f>
        <v/>
      </c>
      <c r="W133" s="109" t="str">
        <f>IF(B133="","",_xlfn.XLOOKUP($S133,应收!$T:$T,应收!B:B))</f>
        <v/>
      </c>
      <c r="X133" s="109" t="str">
        <f t="shared" si="6"/>
        <v>孙莉</v>
      </c>
      <c r="Y133" s="136"/>
      <c r="Z133" s="111"/>
      <c r="AA133" s="111"/>
      <c r="AB133" s="111"/>
      <c r="AC133" s="112"/>
      <c r="AD133" s="67" t="s">
        <v>1978</v>
      </c>
    </row>
    <row r="134" s="67" customFormat="1" customHeight="1" spans="1:30">
      <c r="A134" s="111"/>
      <c r="B134" s="128" t="s">
        <v>1978</v>
      </c>
      <c r="C134" s="129"/>
      <c r="D134" s="130"/>
      <c r="E134" s="131"/>
      <c r="F134" s="111" t="s">
        <v>1978</v>
      </c>
      <c r="G134" s="128"/>
      <c r="H134" s="111" t="s">
        <v>317</v>
      </c>
      <c r="I134" s="111"/>
      <c r="J134" s="134" t="s">
        <v>2045</v>
      </c>
      <c r="K134" s="109" t="str">
        <f>IF($B134="","",_xlfn.XLOOKUP(S134,应收!T:T,应收!D:D))</f>
        <v/>
      </c>
      <c r="L134" s="109" t="str">
        <f>IF($B134="","",_xlfn.XLOOKUP($S134,应收!$T:$T,应收!E:E))</f>
        <v/>
      </c>
      <c r="M134" s="109" t="str">
        <f>IF($B134="","",_xlfn.XLOOKUP($S134,应收!$T:$T,应收!N:N))</f>
        <v/>
      </c>
      <c r="N134" s="109" t="str">
        <f>IF($B134="","",_xlfn.XLOOKUP($S134,应收!$T:$T,应收!O:O))</f>
        <v/>
      </c>
      <c r="O134" s="109" t="str">
        <f>IF($B134="","",_xlfn.XLOOKUP($S134,应收!$T:$T,应收!P:P))</f>
        <v/>
      </c>
      <c r="P134" s="109" t="str">
        <f>IF($B134="","",_xlfn.XLOOKUP($S134,应收!$T:$T,应收!Q:Q))</f>
        <v/>
      </c>
      <c r="Q134" s="109" t="str">
        <f>IF($B134="","",_xlfn.XLOOKUP($S134,应收!$T:$T,应收!R:R))</f>
        <v/>
      </c>
      <c r="R134" s="109" t="str">
        <f>IF($B134="","",_xlfn.XLOOKUP($S134,应收!$T:$T,应收!S:S))</f>
        <v/>
      </c>
      <c r="S134" s="109" t="str">
        <f t="shared" si="7"/>
        <v/>
      </c>
      <c r="T134" s="109" t="str">
        <f t="shared" si="8"/>
        <v/>
      </c>
      <c r="U134" s="109" t="str">
        <f>IF($B134="","",_xlfn.XLOOKUP(S134,应收!T:T,应收!V:V))</f>
        <v/>
      </c>
      <c r="V134" s="109" t="str">
        <f>IF(U134="","",_xlfn.XLOOKUP(U134,立项!W:W,立项!P:P))</f>
        <v/>
      </c>
      <c r="W134" s="109" t="str">
        <f>IF(B134="","",_xlfn.XLOOKUP($S134,应收!$T:$T,应收!B:B))</f>
        <v/>
      </c>
      <c r="X134" s="109" t="str">
        <f t="shared" si="6"/>
        <v>孙莉</v>
      </c>
      <c r="Y134" s="136"/>
      <c r="Z134" s="111"/>
      <c r="AA134" s="111"/>
      <c r="AB134" s="111"/>
      <c r="AC134" s="112"/>
      <c r="AD134" s="67" t="s">
        <v>1978</v>
      </c>
    </row>
    <row r="135" s="67" customFormat="1" customHeight="1" spans="1:30">
      <c r="A135" s="111"/>
      <c r="B135" s="128" t="s">
        <v>1978</v>
      </c>
      <c r="C135" s="129"/>
      <c r="D135" s="130"/>
      <c r="E135" s="131"/>
      <c r="F135" s="111" t="s">
        <v>1978</v>
      </c>
      <c r="G135" s="128"/>
      <c r="H135" s="111" t="s">
        <v>317</v>
      </c>
      <c r="I135" s="111"/>
      <c r="J135" s="134" t="s">
        <v>2046</v>
      </c>
      <c r="K135" s="109" t="str">
        <f>IF($B135="","",_xlfn.XLOOKUP(S135,应收!T:T,应收!D:D))</f>
        <v/>
      </c>
      <c r="L135" s="109" t="str">
        <f>IF($B135="","",_xlfn.XLOOKUP($S135,应收!$T:$T,应收!E:E))</f>
        <v/>
      </c>
      <c r="M135" s="109" t="str">
        <f>IF($B135="","",_xlfn.XLOOKUP($S135,应收!$T:$T,应收!N:N))</f>
        <v/>
      </c>
      <c r="N135" s="109" t="str">
        <f>IF($B135="","",_xlfn.XLOOKUP($S135,应收!$T:$T,应收!O:O))</f>
        <v/>
      </c>
      <c r="O135" s="109" t="str">
        <f>IF($B135="","",_xlfn.XLOOKUP($S135,应收!$T:$T,应收!P:P))</f>
        <v/>
      </c>
      <c r="P135" s="109" t="str">
        <f>IF($B135="","",_xlfn.XLOOKUP($S135,应收!$T:$T,应收!Q:Q))</f>
        <v/>
      </c>
      <c r="Q135" s="109" t="str">
        <f>IF($B135="","",_xlfn.XLOOKUP($S135,应收!$T:$T,应收!R:R))</f>
        <v/>
      </c>
      <c r="R135" s="109" t="str">
        <f>IF($B135="","",_xlfn.XLOOKUP($S135,应收!$T:$T,应收!S:S))</f>
        <v/>
      </c>
      <c r="S135" s="109" t="str">
        <f t="shared" si="7"/>
        <v/>
      </c>
      <c r="T135" s="109" t="str">
        <f t="shared" si="8"/>
        <v/>
      </c>
      <c r="U135" s="109" t="str">
        <f>IF($B135="","",_xlfn.XLOOKUP(S135,应收!T:T,应收!V:V))</f>
        <v/>
      </c>
      <c r="V135" s="109" t="str">
        <f>IF(U135="","",_xlfn.XLOOKUP(U135,立项!W:W,立项!P:P))</f>
        <v/>
      </c>
      <c r="W135" s="109" t="str">
        <f>IF(B135="","",_xlfn.XLOOKUP($S135,应收!$T:$T,应收!B:B))</f>
        <v/>
      </c>
      <c r="X135" s="109" t="str">
        <f t="shared" si="6"/>
        <v>孙莉</v>
      </c>
      <c r="Y135" s="136"/>
      <c r="Z135" s="111"/>
      <c r="AA135" s="111"/>
      <c r="AB135" s="111"/>
      <c r="AC135" s="112"/>
      <c r="AD135" s="67" t="s">
        <v>1978</v>
      </c>
    </row>
    <row r="136" s="67" customFormat="1" customHeight="1" spans="1:30">
      <c r="A136" s="111"/>
      <c r="B136" s="128" t="s">
        <v>1978</v>
      </c>
      <c r="C136" s="129"/>
      <c r="D136" s="130"/>
      <c r="E136" s="131"/>
      <c r="F136" s="111" t="s">
        <v>1978</v>
      </c>
      <c r="G136" s="128"/>
      <c r="H136" s="111" t="s">
        <v>317</v>
      </c>
      <c r="I136" s="111"/>
      <c r="J136" s="134" t="s">
        <v>2047</v>
      </c>
      <c r="K136" s="109" t="str">
        <f>IF($B136="","",_xlfn.XLOOKUP(S136,应收!T:T,应收!D:D))</f>
        <v/>
      </c>
      <c r="L136" s="109" t="str">
        <f>IF($B136="","",_xlfn.XLOOKUP($S136,应收!$T:$T,应收!E:E))</f>
        <v/>
      </c>
      <c r="M136" s="109" t="str">
        <f>IF($B136="","",_xlfn.XLOOKUP($S136,应收!$T:$T,应收!N:N))</f>
        <v/>
      </c>
      <c r="N136" s="109" t="str">
        <f>IF($B136="","",_xlfn.XLOOKUP($S136,应收!$T:$T,应收!O:O))</f>
        <v/>
      </c>
      <c r="O136" s="109" t="str">
        <f>IF($B136="","",_xlfn.XLOOKUP($S136,应收!$T:$T,应收!P:P))</f>
        <v/>
      </c>
      <c r="P136" s="109" t="str">
        <f>IF($B136="","",_xlfn.XLOOKUP($S136,应收!$T:$T,应收!Q:Q))</f>
        <v/>
      </c>
      <c r="Q136" s="109" t="str">
        <f>IF($B136="","",_xlfn.XLOOKUP($S136,应收!$T:$T,应收!R:R))</f>
        <v/>
      </c>
      <c r="R136" s="109" t="str">
        <f>IF($B136="","",_xlfn.XLOOKUP($S136,应收!$T:$T,应收!S:S))</f>
        <v/>
      </c>
      <c r="S136" s="109" t="str">
        <f t="shared" si="7"/>
        <v/>
      </c>
      <c r="T136" s="109" t="str">
        <f t="shared" si="8"/>
        <v/>
      </c>
      <c r="U136" s="109" t="str">
        <f>IF($B136="","",_xlfn.XLOOKUP(S136,应收!T:T,应收!V:V))</f>
        <v/>
      </c>
      <c r="V136" s="109" t="str">
        <f>IF(U136="","",_xlfn.XLOOKUP(U136,立项!W:W,立项!P:P))</f>
        <v/>
      </c>
      <c r="W136" s="109" t="str">
        <f>IF(B136="","",_xlfn.XLOOKUP($S136,应收!$T:$T,应收!B:B))</f>
        <v/>
      </c>
      <c r="X136" s="109" t="str">
        <f t="shared" si="6"/>
        <v>孙莉</v>
      </c>
      <c r="Y136" s="136"/>
      <c r="Z136" s="111"/>
      <c r="AA136" s="111"/>
      <c r="AB136" s="111"/>
      <c r="AC136" s="112"/>
      <c r="AD136" s="67" t="s">
        <v>1978</v>
      </c>
    </row>
    <row r="137" s="67" customFormat="1" customHeight="1" spans="1:30">
      <c r="A137" s="111"/>
      <c r="B137" s="128" t="s">
        <v>1978</v>
      </c>
      <c r="C137" s="129"/>
      <c r="D137" s="130"/>
      <c r="E137" s="131"/>
      <c r="F137" s="111" t="s">
        <v>1978</v>
      </c>
      <c r="G137" s="128"/>
      <c r="H137" s="111" t="s">
        <v>317</v>
      </c>
      <c r="I137" s="111"/>
      <c r="J137" s="134" t="s">
        <v>2048</v>
      </c>
      <c r="K137" s="109" t="str">
        <f>IF($B137="","",_xlfn.XLOOKUP(S137,应收!T:T,应收!D:D))</f>
        <v/>
      </c>
      <c r="L137" s="109" t="str">
        <f>IF($B137="","",_xlfn.XLOOKUP($S137,应收!$T:$T,应收!E:E))</f>
        <v/>
      </c>
      <c r="M137" s="109" t="str">
        <f>IF($B137="","",_xlfn.XLOOKUP($S137,应收!$T:$T,应收!N:N))</f>
        <v/>
      </c>
      <c r="N137" s="109" t="str">
        <f>IF($B137="","",_xlfn.XLOOKUP($S137,应收!$T:$T,应收!O:O))</f>
        <v/>
      </c>
      <c r="O137" s="109" t="str">
        <f>IF($B137="","",_xlfn.XLOOKUP($S137,应收!$T:$T,应收!P:P))</f>
        <v/>
      </c>
      <c r="P137" s="109" t="str">
        <f>IF($B137="","",_xlfn.XLOOKUP($S137,应收!$T:$T,应收!Q:Q))</f>
        <v/>
      </c>
      <c r="Q137" s="109" t="str">
        <f>IF($B137="","",_xlfn.XLOOKUP($S137,应收!$T:$T,应收!R:R))</f>
        <v/>
      </c>
      <c r="R137" s="109" t="str">
        <f>IF($B137="","",_xlfn.XLOOKUP($S137,应收!$T:$T,应收!S:S))</f>
        <v/>
      </c>
      <c r="S137" s="109" t="str">
        <f t="shared" si="7"/>
        <v/>
      </c>
      <c r="T137" s="109" t="str">
        <f t="shared" si="8"/>
        <v/>
      </c>
      <c r="U137" s="109" t="str">
        <f>IF($B137="","",_xlfn.XLOOKUP(S137,应收!T:T,应收!V:V))</f>
        <v/>
      </c>
      <c r="V137" s="109" t="str">
        <f>IF(U137="","",_xlfn.XLOOKUP(U137,立项!W:W,立项!P:P))</f>
        <v/>
      </c>
      <c r="W137" s="109" t="str">
        <f>IF(B137="","",_xlfn.XLOOKUP($S137,应收!$T:$T,应收!B:B))</f>
        <v/>
      </c>
      <c r="X137" s="109" t="str">
        <f t="shared" si="6"/>
        <v>孙莉</v>
      </c>
      <c r="Y137" s="136"/>
      <c r="Z137" s="111"/>
      <c r="AA137" s="111"/>
      <c r="AB137" s="111"/>
      <c r="AC137" s="112"/>
      <c r="AD137" s="67" t="s">
        <v>1978</v>
      </c>
    </row>
    <row r="138" s="67" customFormat="1" customHeight="1" spans="1:30">
      <c r="A138" s="111"/>
      <c r="B138" s="128" t="s">
        <v>1978</v>
      </c>
      <c r="C138" s="129"/>
      <c r="D138" s="130"/>
      <c r="E138" s="131"/>
      <c r="F138" s="111" t="s">
        <v>1978</v>
      </c>
      <c r="G138" s="128"/>
      <c r="H138" s="111" t="s">
        <v>317</v>
      </c>
      <c r="I138" s="111"/>
      <c r="J138" s="134" t="s">
        <v>2049</v>
      </c>
      <c r="K138" s="109" t="str">
        <f>IF($B138="","",_xlfn.XLOOKUP(S138,应收!T:T,应收!D:D))</f>
        <v/>
      </c>
      <c r="L138" s="109" t="str">
        <f>IF($B138="","",_xlfn.XLOOKUP($S138,应收!$T:$T,应收!E:E))</f>
        <v/>
      </c>
      <c r="M138" s="109" t="str">
        <f>IF($B138="","",_xlfn.XLOOKUP($S138,应收!$T:$T,应收!N:N))</f>
        <v/>
      </c>
      <c r="N138" s="109" t="str">
        <f>IF($B138="","",_xlfn.XLOOKUP($S138,应收!$T:$T,应收!O:O))</f>
        <v/>
      </c>
      <c r="O138" s="109" t="str">
        <f>IF($B138="","",_xlfn.XLOOKUP($S138,应收!$T:$T,应收!P:P))</f>
        <v/>
      </c>
      <c r="P138" s="109" t="str">
        <f>IF($B138="","",_xlfn.XLOOKUP($S138,应收!$T:$T,应收!Q:Q))</f>
        <v/>
      </c>
      <c r="Q138" s="109" t="str">
        <f>IF($B138="","",_xlfn.XLOOKUP($S138,应收!$T:$T,应收!R:R))</f>
        <v/>
      </c>
      <c r="R138" s="109" t="str">
        <f>IF($B138="","",_xlfn.XLOOKUP($S138,应收!$T:$T,应收!S:S))</f>
        <v/>
      </c>
      <c r="S138" s="109" t="str">
        <f t="shared" si="7"/>
        <v/>
      </c>
      <c r="T138" s="109" t="str">
        <f t="shared" si="8"/>
        <v/>
      </c>
      <c r="U138" s="109" t="str">
        <f>IF($B138="","",_xlfn.XLOOKUP(S138,应收!T:T,应收!V:V))</f>
        <v/>
      </c>
      <c r="V138" s="109" t="str">
        <f>IF(U138="","",_xlfn.XLOOKUP(U138,立项!W:W,立项!P:P))</f>
        <v/>
      </c>
      <c r="W138" s="109" t="str">
        <f>IF(B138="","",_xlfn.XLOOKUP($S138,应收!$T:$T,应收!B:B))</f>
        <v/>
      </c>
      <c r="X138" s="109" t="str">
        <f t="shared" si="6"/>
        <v>孙莉</v>
      </c>
      <c r="Y138" s="136"/>
      <c r="Z138" s="111"/>
      <c r="AA138" s="111"/>
      <c r="AB138" s="111"/>
      <c r="AC138" s="112"/>
      <c r="AD138" s="67" t="s">
        <v>1978</v>
      </c>
    </row>
    <row r="139" s="67" customFormat="1" customHeight="1" spans="1:30">
      <c r="A139" s="111"/>
      <c r="B139" s="128" t="s">
        <v>1978</v>
      </c>
      <c r="C139" s="129"/>
      <c r="D139" s="130"/>
      <c r="E139" s="131"/>
      <c r="F139" s="111" t="s">
        <v>1978</v>
      </c>
      <c r="G139" s="128"/>
      <c r="H139" s="111" t="s">
        <v>317</v>
      </c>
      <c r="I139" s="111"/>
      <c r="J139" s="134" t="s">
        <v>2050</v>
      </c>
      <c r="K139" s="109" t="str">
        <f>IF($B139="","",_xlfn.XLOOKUP(S139,应收!T:T,应收!D:D))</f>
        <v/>
      </c>
      <c r="L139" s="109" t="str">
        <f>IF($B139="","",_xlfn.XLOOKUP($S139,应收!$T:$T,应收!E:E))</f>
        <v/>
      </c>
      <c r="M139" s="109" t="str">
        <f>IF($B139="","",_xlfn.XLOOKUP($S139,应收!$T:$T,应收!N:N))</f>
        <v/>
      </c>
      <c r="N139" s="109" t="str">
        <f>IF($B139="","",_xlfn.XLOOKUP($S139,应收!$T:$T,应收!O:O))</f>
        <v/>
      </c>
      <c r="O139" s="109" t="str">
        <f>IF($B139="","",_xlfn.XLOOKUP($S139,应收!$T:$T,应收!P:P))</f>
        <v/>
      </c>
      <c r="P139" s="109" t="str">
        <f>IF($B139="","",_xlfn.XLOOKUP($S139,应收!$T:$T,应收!Q:Q))</f>
        <v/>
      </c>
      <c r="Q139" s="109" t="str">
        <f>IF($B139="","",_xlfn.XLOOKUP($S139,应收!$T:$T,应收!R:R))</f>
        <v/>
      </c>
      <c r="R139" s="109" t="str">
        <f>IF($B139="","",_xlfn.XLOOKUP($S139,应收!$T:$T,应收!S:S))</f>
        <v/>
      </c>
      <c r="S139" s="109" t="str">
        <f t="shared" si="7"/>
        <v/>
      </c>
      <c r="T139" s="109" t="str">
        <f t="shared" si="8"/>
        <v/>
      </c>
      <c r="U139" s="109" t="str">
        <f>IF($B139="","",_xlfn.XLOOKUP(S139,应收!T:T,应收!V:V))</f>
        <v/>
      </c>
      <c r="V139" s="109" t="str">
        <f>IF(U139="","",_xlfn.XLOOKUP(U139,立项!W:W,立项!P:P))</f>
        <v/>
      </c>
      <c r="W139" s="109" t="str">
        <f>IF(B139="","",_xlfn.XLOOKUP($S139,应收!$T:$T,应收!B:B))</f>
        <v/>
      </c>
      <c r="X139" s="109" t="str">
        <f t="shared" si="6"/>
        <v>孙莉</v>
      </c>
      <c r="Y139" s="136"/>
      <c r="Z139" s="111"/>
      <c r="AA139" s="111"/>
      <c r="AB139" s="111"/>
      <c r="AC139" s="112"/>
      <c r="AD139" s="67" t="s">
        <v>1978</v>
      </c>
    </row>
    <row r="140" s="67" customFormat="1" customHeight="1" spans="1:30">
      <c r="A140" s="111"/>
      <c r="B140" s="128" t="s">
        <v>1978</v>
      </c>
      <c r="C140" s="129"/>
      <c r="D140" s="130"/>
      <c r="E140" s="131"/>
      <c r="F140" s="111" t="s">
        <v>1978</v>
      </c>
      <c r="G140" s="128"/>
      <c r="H140" s="111" t="s">
        <v>317</v>
      </c>
      <c r="I140" s="111"/>
      <c r="J140" s="134" t="s">
        <v>2051</v>
      </c>
      <c r="K140" s="109" t="str">
        <f>IF($B140="","",_xlfn.XLOOKUP(S140,应收!T:T,应收!D:D))</f>
        <v/>
      </c>
      <c r="L140" s="109" t="str">
        <f>IF($B140="","",_xlfn.XLOOKUP($S140,应收!$T:$T,应收!E:E))</f>
        <v/>
      </c>
      <c r="M140" s="109" t="str">
        <f>IF($B140="","",_xlfn.XLOOKUP($S140,应收!$T:$T,应收!N:N))</f>
        <v/>
      </c>
      <c r="N140" s="109" t="str">
        <f>IF($B140="","",_xlfn.XLOOKUP($S140,应收!$T:$T,应收!O:O))</f>
        <v/>
      </c>
      <c r="O140" s="109" t="str">
        <f>IF($B140="","",_xlfn.XLOOKUP($S140,应收!$T:$T,应收!P:P))</f>
        <v/>
      </c>
      <c r="P140" s="109" t="str">
        <f>IF($B140="","",_xlfn.XLOOKUP($S140,应收!$T:$T,应收!Q:Q))</f>
        <v/>
      </c>
      <c r="Q140" s="109" t="str">
        <f>IF($B140="","",_xlfn.XLOOKUP($S140,应收!$T:$T,应收!R:R))</f>
        <v/>
      </c>
      <c r="R140" s="109" t="str">
        <f>IF($B140="","",_xlfn.XLOOKUP($S140,应收!$T:$T,应收!S:S))</f>
        <v/>
      </c>
      <c r="S140" s="109" t="str">
        <f t="shared" si="7"/>
        <v/>
      </c>
      <c r="T140" s="109" t="str">
        <f t="shared" si="8"/>
        <v/>
      </c>
      <c r="U140" s="109" t="str">
        <f>IF($B140="","",_xlfn.XLOOKUP(S140,应收!T:T,应收!V:V))</f>
        <v/>
      </c>
      <c r="V140" s="109" t="str">
        <f>IF(U140="","",_xlfn.XLOOKUP(U140,立项!W:W,立项!P:P))</f>
        <v/>
      </c>
      <c r="W140" s="109" t="str">
        <f>IF(B140="","",_xlfn.XLOOKUP($S140,应收!$T:$T,应收!B:B))</f>
        <v/>
      </c>
      <c r="X140" s="109" t="str">
        <f t="shared" si="6"/>
        <v>孙莉</v>
      </c>
      <c r="Y140" s="136"/>
      <c r="Z140" s="111"/>
      <c r="AA140" s="111"/>
      <c r="AB140" s="111"/>
      <c r="AC140" s="112"/>
      <c r="AD140" s="67" t="s">
        <v>1978</v>
      </c>
    </row>
    <row r="141" s="67" customFormat="1" customHeight="1" spans="1:30">
      <c r="A141" s="111"/>
      <c r="B141" s="128" t="s">
        <v>1978</v>
      </c>
      <c r="C141" s="129"/>
      <c r="D141" s="130"/>
      <c r="E141" s="131"/>
      <c r="F141" s="111" t="s">
        <v>1978</v>
      </c>
      <c r="G141" s="128"/>
      <c r="H141" s="111" t="s">
        <v>317</v>
      </c>
      <c r="I141" s="111"/>
      <c r="J141" s="134" t="s">
        <v>2052</v>
      </c>
      <c r="K141" s="109" t="str">
        <f>IF($B141="","",_xlfn.XLOOKUP(S141,应收!T:T,应收!D:D))</f>
        <v/>
      </c>
      <c r="L141" s="109" t="str">
        <f>IF($B141="","",_xlfn.XLOOKUP($S141,应收!$T:$T,应收!E:E))</f>
        <v/>
      </c>
      <c r="M141" s="109" t="str">
        <f>IF($B141="","",_xlfn.XLOOKUP($S141,应收!$T:$T,应收!N:N))</f>
        <v/>
      </c>
      <c r="N141" s="109" t="str">
        <f>IF($B141="","",_xlfn.XLOOKUP($S141,应收!$T:$T,应收!O:O))</f>
        <v/>
      </c>
      <c r="O141" s="109" t="str">
        <f>IF($B141="","",_xlfn.XLOOKUP($S141,应收!$T:$T,应收!P:P))</f>
        <v/>
      </c>
      <c r="P141" s="109" t="str">
        <f>IF($B141="","",_xlfn.XLOOKUP($S141,应收!$T:$T,应收!Q:Q))</f>
        <v/>
      </c>
      <c r="Q141" s="109" t="str">
        <f>IF($B141="","",_xlfn.XLOOKUP($S141,应收!$T:$T,应收!R:R))</f>
        <v/>
      </c>
      <c r="R141" s="109" t="str">
        <f>IF($B141="","",_xlfn.XLOOKUP($S141,应收!$T:$T,应收!S:S))</f>
        <v/>
      </c>
      <c r="S141" s="109" t="str">
        <f t="shared" si="7"/>
        <v/>
      </c>
      <c r="T141" s="109" t="str">
        <f t="shared" si="8"/>
        <v/>
      </c>
      <c r="U141" s="109" t="str">
        <f>IF($B141="","",_xlfn.XLOOKUP(S141,应收!T:T,应收!V:V))</f>
        <v/>
      </c>
      <c r="V141" s="109" t="str">
        <f>IF(U141="","",_xlfn.XLOOKUP(U141,立项!W:W,立项!P:P))</f>
        <v/>
      </c>
      <c r="W141" s="109" t="str">
        <f>IF(B141="","",_xlfn.XLOOKUP($S141,应收!$T:$T,应收!B:B))</f>
        <v/>
      </c>
      <c r="X141" s="109" t="str">
        <f t="shared" si="6"/>
        <v>孙莉</v>
      </c>
      <c r="Y141" s="136"/>
      <c r="Z141" s="111"/>
      <c r="AA141" s="111"/>
      <c r="AB141" s="111"/>
      <c r="AC141" s="112"/>
      <c r="AD141" s="67" t="s">
        <v>1978</v>
      </c>
    </row>
    <row r="142" s="67" customFormat="1" customHeight="1" spans="1:30">
      <c r="A142" s="111"/>
      <c r="B142" s="128" t="s">
        <v>1978</v>
      </c>
      <c r="C142" s="129"/>
      <c r="D142" s="130"/>
      <c r="E142" s="131"/>
      <c r="F142" s="111" t="s">
        <v>1978</v>
      </c>
      <c r="G142" s="128"/>
      <c r="H142" s="111" t="s">
        <v>317</v>
      </c>
      <c r="I142" s="111"/>
      <c r="J142" s="134" t="s">
        <v>2053</v>
      </c>
      <c r="K142" s="109" t="str">
        <f>IF($B142="","",_xlfn.XLOOKUP(S142,应收!T:T,应收!D:D))</f>
        <v/>
      </c>
      <c r="L142" s="109" t="str">
        <f>IF($B142="","",_xlfn.XLOOKUP($S142,应收!$T:$T,应收!E:E))</f>
        <v/>
      </c>
      <c r="M142" s="109" t="str">
        <f>IF($B142="","",_xlfn.XLOOKUP($S142,应收!$T:$T,应收!N:N))</f>
        <v/>
      </c>
      <c r="N142" s="109" t="str">
        <f>IF($B142="","",_xlfn.XLOOKUP($S142,应收!$T:$T,应收!O:O))</f>
        <v/>
      </c>
      <c r="O142" s="109" t="str">
        <f>IF($B142="","",_xlfn.XLOOKUP($S142,应收!$T:$T,应收!P:P))</f>
        <v/>
      </c>
      <c r="P142" s="109" t="str">
        <f>IF($B142="","",_xlfn.XLOOKUP($S142,应收!$T:$T,应收!Q:Q))</f>
        <v/>
      </c>
      <c r="Q142" s="109" t="str">
        <f>IF($B142="","",_xlfn.XLOOKUP($S142,应收!$T:$T,应收!R:R))</f>
        <v/>
      </c>
      <c r="R142" s="109" t="str">
        <f>IF($B142="","",_xlfn.XLOOKUP($S142,应收!$T:$T,应收!S:S))</f>
        <v/>
      </c>
      <c r="S142" s="109" t="str">
        <f t="shared" si="7"/>
        <v/>
      </c>
      <c r="T142" s="109" t="str">
        <f t="shared" si="8"/>
        <v/>
      </c>
      <c r="U142" s="109" t="str">
        <f>IF($B142="","",_xlfn.XLOOKUP(S142,应收!T:T,应收!V:V))</f>
        <v/>
      </c>
      <c r="V142" s="109" t="str">
        <f>IF(U142="","",_xlfn.XLOOKUP(U142,立项!W:W,立项!P:P))</f>
        <v/>
      </c>
      <c r="W142" s="109" t="str">
        <f>IF(B142="","",_xlfn.XLOOKUP($S142,应收!$T:$T,应收!B:B))</f>
        <v/>
      </c>
      <c r="X142" s="109" t="str">
        <f t="shared" si="6"/>
        <v>孙莉</v>
      </c>
      <c r="Y142" s="136"/>
      <c r="Z142" s="111"/>
      <c r="AA142" s="111"/>
      <c r="AB142" s="111"/>
      <c r="AC142" s="112"/>
      <c r="AD142" s="67" t="s">
        <v>1978</v>
      </c>
    </row>
    <row r="143" s="67" customFormat="1" customHeight="1" spans="1:30">
      <c r="A143" s="111"/>
      <c r="B143" s="128" t="s">
        <v>1978</v>
      </c>
      <c r="C143" s="129"/>
      <c r="D143" s="130"/>
      <c r="E143" s="131"/>
      <c r="F143" s="111" t="s">
        <v>1978</v>
      </c>
      <c r="G143" s="128"/>
      <c r="H143" s="111" t="s">
        <v>317</v>
      </c>
      <c r="I143" s="111"/>
      <c r="J143" s="134" t="s">
        <v>2054</v>
      </c>
      <c r="K143" s="109" t="str">
        <f>IF($B143="","",_xlfn.XLOOKUP(S143,应收!T:T,应收!D:D))</f>
        <v/>
      </c>
      <c r="L143" s="109" t="str">
        <f>IF($B143="","",_xlfn.XLOOKUP($S143,应收!$T:$T,应收!E:E))</f>
        <v/>
      </c>
      <c r="M143" s="109" t="str">
        <f>IF($B143="","",_xlfn.XLOOKUP($S143,应收!$T:$T,应收!N:N))</f>
        <v/>
      </c>
      <c r="N143" s="109" t="str">
        <f>IF($B143="","",_xlfn.XLOOKUP($S143,应收!$T:$T,应收!O:O))</f>
        <v/>
      </c>
      <c r="O143" s="109" t="str">
        <f>IF($B143="","",_xlfn.XLOOKUP($S143,应收!$T:$T,应收!P:P))</f>
        <v/>
      </c>
      <c r="P143" s="109" t="str">
        <f>IF($B143="","",_xlfn.XLOOKUP($S143,应收!$T:$T,应收!Q:Q))</f>
        <v/>
      </c>
      <c r="Q143" s="109" t="str">
        <f>IF($B143="","",_xlfn.XLOOKUP($S143,应收!$T:$T,应收!R:R))</f>
        <v/>
      </c>
      <c r="R143" s="109" t="str">
        <f>IF($B143="","",_xlfn.XLOOKUP($S143,应收!$T:$T,应收!S:S))</f>
        <v/>
      </c>
      <c r="S143" s="109" t="str">
        <f t="shared" si="7"/>
        <v/>
      </c>
      <c r="T143" s="109" t="str">
        <f t="shared" si="8"/>
        <v/>
      </c>
      <c r="U143" s="109" t="str">
        <f>IF($B143="","",_xlfn.XLOOKUP(S143,应收!T:T,应收!V:V))</f>
        <v/>
      </c>
      <c r="V143" s="109" t="str">
        <f>IF(U143="","",_xlfn.XLOOKUP(U143,立项!W:W,立项!P:P))</f>
        <v/>
      </c>
      <c r="W143" s="109" t="str">
        <f>IF(B143="","",_xlfn.XLOOKUP($S143,应收!$T:$T,应收!B:B))</f>
        <v/>
      </c>
      <c r="X143" s="109" t="str">
        <f t="shared" si="6"/>
        <v>孙莉</v>
      </c>
      <c r="Y143" s="136"/>
      <c r="Z143" s="111"/>
      <c r="AA143" s="111"/>
      <c r="AB143" s="111"/>
      <c r="AC143" s="112"/>
      <c r="AD143" s="67" t="s">
        <v>1978</v>
      </c>
    </row>
    <row r="144" s="67" customFormat="1" customHeight="1" spans="1:30">
      <c r="A144" s="111"/>
      <c r="B144" s="128" t="s">
        <v>1978</v>
      </c>
      <c r="C144" s="129"/>
      <c r="D144" s="130"/>
      <c r="E144" s="131"/>
      <c r="F144" s="111" t="s">
        <v>1978</v>
      </c>
      <c r="G144" s="128"/>
      <c r="H144" s="111" t="s">
        <v>317</v>
      </c>
      <c r="I144" s="111"/>
      <c r="J144" s="134" t="s">
        <v>2055</v>
      </c>
      <c r="K144" s="109" t="str">
        <f>IF($B144="","",_xlfn.XLOOKUP(S144,应收!T:T,应收!D:D))</f>
        <v/>
      </c>
      <c r="L144" s="109" t="str">
        <f>IF($B144="","",_xlfn.XLOOKUP($S144,应收!$T:$T,应收!E:E))</f>
        <v/>
      </c>
      <c r="M144" s="109" t="str">
        <f>IF($B144="","",_xlfn.XLOOKUP($S144,应收!$T:$T,应收!N:N))</f>
        <v/>
      </c>
      <c r="N144" s="109" t="str">
        <f>IF($B144="","",_xlfn.XLOOKUP($S144,应收!$T:$T,应收!O:O))</f>
        <v/>
      </c>
      <c r="O144" s="109" t="str">
        <f>IF($B144="","",_xlfn.XLOOKUP($S144,应收!$T:$T,应收!P:P))</f>
        <v/>
      </c>
      <c r="P144" s="109" t="str">
        <f>IF($B144="","",_xlfn.XLOOKUP($S144,应收!$T:$T,应收!Q:Q))</f>
        <v/>
      </c>
      <c r="Q144" s="109" t="str">
        <f>IF($B144="","",_xlfn.XLOOKUP($S144,应收!$T:$T,应收!R:R))</f>
        <v/>
      </c>
      <c r="R144" s="109" t="str">
        <f>IF($B144="","",_xlfn.XLOOKUP($S144,应收!$T:$T,应收!S:S))</f>
        <v/>
      </c>
      <c r="S144" s="109" t="str">
        <f t="shared" si="7"/>
        <v/>
      </c>
      <c r="T144" s="109" t="str">
        <f t="shared" si="8"/>
        <v/>
      </c>
      <c r="U144" s="109" t="str">
        <f>IF($B144="","",_xlfn.XLOOKUP(S144,应收!T:T,应收!V:V))</f>
        <v/>
      </c>
      <c r="V144" s="109" t="str">
        <f>IF(U144="","",_xlfn.XLOOKUP(U144,立项!W:W,立项!P:P))</f>
        <v/>
      </c>
      <c r="W144" s="109" t="str">
        <f>IF(B144="","",_xlfn.XLOOKUP($S144,应收!$T:$T,应收!B:B))</f>
        <v/>
      </c>
      <c r="X144" s="109" t="str">
        <f t="shared" si="6"/>
        <v>孙莉</v>
      </c>
      <c r="Y144" s="136"/>
      <c r="Z144" s="111"/>
      <c r="AA144" s="111"/>
      <c r="AB144" s="111"/>
      <c r="AC144" s="112"/>
      <c r="AD144" s="67" t="s">
        <v>1978</v>
      </c>
    </row>
    <row r="145" s="67" customFormat="1" customHeight="1" spans="1:30">
      <c r="A145" s="111"/>
      <c r="B145" s="128" t="s">
        <v>1978</v>
      </c>
      <c r="C145" s="129"/>
      <c r="D145" s="130"/>
      <c r="E145" s="131"/>
      <c r="F145" s="111" t="s">
        <v>1978</v>
      </c>
      <c r="G145" s="128"/>
      <c r="H145" s="111" t="s">
        <v>317</v>
      </c>
      <c r="I145" s="111"/>
      <c r="J145" s="134" t="s">
        <v>2056</v>
      </c>
      <c r="K145" s="109" t="str">
        <f>IF($B145="","",_xlfn.XLOOKUP(S145,应收!T:T,应收!D:D))</f>
        <v/>
      </c>
      <c r="L145" s="109" t="str">
        <f>IF($B145="","",_xlfn.XLOOKUP($S145,应收!$T:$T,应收!E:E))</f>
        <v/>
      </c>
      <c r="M145" s="109" t="str">
        <f>IF($B145="","",_xlfn.XLOOKUP($S145,应收!$T:$T,应收!N:N))</f>
        <v/>
      </c>
      <c r="N145" s="109" t="str">
        <f>IF($B145="","",_xlfn.XLOOKUP($S145,应收!$T:$T,应收!O:O))</f>
        <v/>
      </c>
      <c r="O145" s="109" t="str">
        <f>IF($B145="","",_xlfn.XLOOKUP($S145,应收!$T:$T,应收!P:P))</f>
        <v/>
      </c>
      <c r="P145" s="109" t="str">
        <f>IF($B145="","",_xlfn.XLOOKUP($S145,应收!$T:$T,应收!Q:Q))</f>
        <v/>
      </c>
      <c r="Q145" s="109" t="str">
        <f>IF($B145="","",_xlfn.XLOOKUP($S145,应收!$T:$T,应收!R:R))</f>
        <v/>
      </c>
      <c r="R145" s="109" t="str">
        <f>IF($B145="","",_xlfn.XLOOKUP($S145,应收!$T:$T,应收!S:S))</f>
        <v/>
      </c>
      <c r="S145" s="109" t="str">
        <f t="shared" si="7"/>
        <v/>
      </c>
      <c r="T145" s="109" t="str">
        <f t="shared" si="8"/>
        <v/>
      </c>
      <c r="U145" s="109" t="str">
        <f>IF($B145="","",_xlfn.XLOOKUP(S145,应收!T:T,应收!V:V))</f>
        <v/>
      </c>
      <c r="V145" s="109" t="str">
        <f>IF(U145="","",_xlfn.XLOOKUP(U145,立项!W:W,立项!P:P))</f>
        <v/>
      </c>
      <c r="W145" s="109" t="str">
        <f>IF(B145="","",_xlfn.XLOOKUP($S145,应收!$T:$T,应收!B:B))</f>
        <v/>
      </c>
      <c r="X145" s="109" t="str">
        <f t="shared" si="6"/>
        <v>孙莉</v>
      </c>
      <c r="Y145" s="136"/>
      <c r="Z145" s="111"/>
      <c r="AA145" s="111"/>
      <c r="AB145" s="111"/>
      <c r="AC145" s="112"/>
      <c r="AD145" s="67" t="s">
        <v>1978</v>
      </c>
    </row>
    <row r="146" s="67" customFormat="1" customHeight="1" spans="1:30">
      <c r="A146" s="111"/>
      <c r="B146" s="128" t="s">
        <v>1978</v>
      </c>
      <c r="C146" s="129"/>
      <c r="D146" s="130"/>
      <c r="E146" s="131"/>
      <c r="F146" s="111" t="s">
        <v>1978</v>
      </c>
      <c r="G146" s="128"/>
      <c r="H146" s="111" t="s">
        <v>317</v>
      </c>
      <c r="I146" s="111"/>
      <c r="J146" s="134" t="s">
        <v>2057</v>
      </c>
      <c r="K146" s="109" t="str">
        <f>IF($B146="","",_xlfn.XLOOKUP(S146,应收!T:T,应收!D:D))</f>
        <v/>
      </c>
      <c r="L146" s="109" t="str">
        <f>IF($B146="","",_xlfn.XLOOKUP($S146,应收!$T:$T,应收!E:E))</f>
        <v/>
      </c>
      <c r="M146" s="109" t="str">
        <f>IF($B146="","",_xlfn.XLOOKUP($S146,应收!$T:$T,应收!N:N))</f>
        <v/>
      </c>
      <c r="N146" s="109" t="str">
        <f>IF($B146="","",_xlfn.XLOOKUP($S146,应收!$T:$T,应收!O:O))</f>
        <v/>
      </c>
      <c r="O146" s="109" t="str">
        <f>IF($B146="","",_xlfn.XLOOKUP($S146,应收!$T:$T,应收!P:P))</f>
        <v/>
      </c>
      <c r="P146" s="109" t="str">
        <f>IF($B146="","",_xlfn.XLOOKUP($S146,应收!$T:$T,应收!Q:Q))</f>
        <v/>
      </c>
      <c r="Q146" s="109" t="str">
        <f>IF($B146="","",_xlfn.XLOOKUP($S146,应收!$T:$T,应收!R:R))</f>
        <v/>
      </c>
      <c r="R146" s="109" t="str">
        <f>IF($B146="","",_xlfn.XLOOKUP($S146,应收!$T:$T,应收!S:S))</f>
        <v/>
      </c>
      <c r="S146" s="109" t="str">
        <f t="shared" si="7"/>
        <v/>
      </c>
      <c r="T146" s="109" t="str">
        <f t="shared" si="8"/>
        <v/>
      </c>
      <c r="U146" s="109" t="str">
        <f>IF($B146="","",_xlfn.XLOOKUP(S146,应收!T:T,应收!V:V))</f>
        <v/>
      </c>
      <c r="V146" s="109" t="str">
        <f>IF(U146="","",_xlfn.XLOOKUP(U146,立项!W:W,立项!P:P))</f>
        <v/>
      </c>
      <c r="W146" s="109" t="str">
        <f>IF(B146="","",_xlfn.XLOOKUP($S146,应收!$T:$T,应收!B:B))</f>
        <v/>
      </c>
      <c r="X146" s="109" t="str">
        <f t="shared" si="6"/>
        <v>孙莉</v>
      </c>
      <c r="Y146" s="136"/>
      <c r="Z146" s="111"/>
      <c r="AA146" s="111"/>
      <c r="AB146" s="111"/>
      <c r="AC146" s="112"/>
      <c r="AD146" s="67" t="s">
        <v>1978</v>
      </c>
    </row>
    <row r="147" s="67" customFormat="1" customHeight="1" spans="1:30">
      <c r="A147" s="111"/>
      <c r="B147" s="128" t="s">
        <v>1978</v>
      </c>
      <c r="C147" s="129"/>
      <c r="D147" s="130"/>
      <c r="E147" s="131"/>
      <c r="F147" s="111" t="s">
        <v>1978</v>
      </c>
      <c r="G147" s="128"/>
      <c r="H147" s="111" t="s">
        <v>317</v>
      </c>
      <c r="I147" s="111"/>
      <c r="J147" s="134" t="s">
        <v>2058</v>
      </c>
      <c r="K147" s="109" t="str">
        <f>IF($B147="","",_xlfn.XLOOKUP(S147,应收!T:T,应收!D:D))</f>
        <v/>
      </c>
      <c r="L147" s="109" t="str">
        <f>IF($B147="","",_xlfn.XLOOKUP($S147,应收!$T:$T,应收!E:E))</f>
        <v/>
      </c>
      <c r="M147" s="109" t="str">
        <f>IF($B147="","",_xlfn.XLOOKUP($S147,应收!$T:$T,应收!N:N))</f>
        <v/>
      </c>
      <c r="N147" s="109" t="str">
        <f>IF($B147="","",_xlfn.XLOOKUP($S147,应收!$T:$T,应收!O:O))</f>
        <v/>
      </c>
      <c r="O147" s="109" t="str">
        <f>IF($B147="","",_xlfn.XLOOKUP($S147,应收!$T:$T,应收!P:P))</f>
        <v/>
      </c>
      <c r="P147" s="109" t="str">
        <f>IF($B147="","",_xlfn.XLOOKUP($S147,应收!$T:$T,应收!Q:Q))</f>
        <v/>
      </c>
      <c r="Q147" s="109" t="str">
        <f>IF($B147="","",_xlfn.XLOOKUP($S147,应收!$T:$T,应收!R:R))</f>
        <v/>
      </c>
      <c r="R147" s="109" t="str">
        <f>IF($B147="","",_xlfn.XLOOKUP($S147,应收!$T:$T,应收!S:S))</f>
        <v/>
      </c>
      <c r="S147" s="109" t="str">
        <f t="shared" si="7"/>
        <v/>
      </c>
      <c r="T147" s="109" t="str">
        <f t="shared" si="8"/>
        <v/>
      </c>
      <c r="U147" s="109" t="str">
        <f>IF($B147="","",_xlfn.XLOOKUP(S147,应收!T:T,应收!V:V))</f>
        <v/>
      </c>
      <c r="V147" s="109" t="str">
        <f>IF(U147="","",_xlfn.XLOOKUP(U147,立项!W:W,立项!P:P))</f>
        <v/>
      </c>
      <c r="W147" s="109" t="str">
        <f>IF(B147="","",_xlfn.XLOOKUP($S147,应收!$T:$T,应收!B:B))</f>
        <v/>
      </c>
      <c r="X147" s="109" t="str">
        <f t="shared" si="6"/>
        <v>孙莉</v>
      </c>
      <c r="Y147" s="136"/>
      <c r="Z147" s="111"/>
      <c r="AA147" s="111"/>
      <c r="AB147" s="111"/>
      <c r="AC147" s="112"/>
      <c r="AD147" s="67" t="s">
        <v>1978</v>
      </c>
    </row>
    <row r="148" s="67" customFormat="1" customHeight="1" spans="1:30">
      <c r="A148" s="111"/>
      <c r="B148" s="128" t="s">
        <v>1978</v>
      </c>
      <c r="C148" s="129"/>
      <c r="D148" s="130"/>
      <c r="E148" s="131"/>
      <c r="F148" s="111" t="s">
        <v>1978</v>
      </c>
      <c r="G148" s="128"/>
      <c r="H148" s="111" t="s">
        <v>317</v>
      </c>
      <c r="I148" s="111"/>
      <c r="J148" s="134" t="s">
        <v>2059</v>
      </c>
      <c r="K148" s="109" t="str">
        <f>IF($B148="","",_xlfn.XLOOKUP(S148,应收!T:T,应收!D:D))</f>
        <v/>
      </c>
      <c r="L148" s="109" t="str">
        <f>IF($B148="","",_xlfn.XLOOKUP($S148,应收!$T:$T,应收!E:E))</f>
        <v/>
      </c>
      <c r="M148" s="109" t="str">
        <f>IF($B148="","",_xlfn.XLOOKUP($S148,应收!$T:$T,应收!N:N))</f>
        <v/>
      </c>
      <c r="N148" s="109" t="str">
        <f>IF($B148="","",_xlfn.XLOOKUP($S148,应收!$T:$T,应收!O:O))</f>
        <v/>
      </c>
      <c r="O148" s="109" t="str">
        <f>IF($B148="","",_xlfn.XLOOKUP($S148,应收!$T:$T,应收!P:P))</f>
        <v/>
      </c>
      <c r="P148" s="109" t="str">
        <f>IF($B148="","",_xlfn.XLOOKUP($S148,应收!$T:$T,应收!Q:Q))</f>
        <v/>
      </c>
      <c r="Q148" s="109" t="str">
        <f>IF($B148="","",_xlfn.XLOOKUP($S148,应收!$T:$T,应收!R:R))</f>
        <v/>
      </c>
      <c r="R148" s="109" t="str">
        <f>IF($B148="","",_xlfn.XLOOKUP($S148,应收!$T:$T,应收!S:S))</f>
        <v/>
      </c>
      <c r="S148" s="109" t="str">
        <f t="shared" si="7"/>
        <v/>
      </c>
      <c r="T148" s="109" t="str">
        <f t="shared" si="8"/>
        <v/>
      </c>
      <c r="U148" s="109" t="str">
        <f>IF($B148="","",_xlfn.XLOOKUP(S148,应收!T:T,应收!V:V))</f>
        <v/>
      </c>
      <c r="V148" s="109" t="str">
        <f>IF(U148="","",_xlfn.XLOOKUP(U148,立项!W:W,立项!P:P))</f>
        <v/>
      </c>
      <c r="W148" s="109" t="str">
        <f>IF(B148="","",_xlfn.XLOOKUP($S148,应收!$T:$T,应收!B:B))</f>
        <v/>
      </c>
      <c r="X148" s="109" t="str">
        <f t="shared" si="6"/>
        <v>孙莉</v>
      </c>
      <c r="Y148" s="136"/>
      <c r="Z148" s="111"/>
      <c r="AA148" s="111"/>
      <c r="AB148" s="111"/>
      <c r="AC148" s="112"/>
      <c r="AD148" s="67" t="s">
        <v>1978</v>
      </c>
    </row>
    <row r="149" s="67" customFormat="1" customHeight="1" spans="1:30">
      <c r="A149" s="111"/>
      <c r="B149" s="128" t="s">
        <v>1978</v>
      </c>
      <c r="C149" s="129"/>
      <c r="D149" s="130"/>
      <c r="E149" s="131"/>
      <c r="F149" s="111" t="s">
        <v>1978</v>
      </c>
      <c r="G149" s="128"/>
      <c r="H149" s="111" t="s">
        <v>317</v>
      </c>
      <c r="I149" s="111"/>
      <c r="J149" s="134" t="s">
        <v>2060</v>
      </c>
      <c r="K149" s="109" t="str">
        <f>IF($B149="","",_xlfn.XLOOKUP(S149,应收!T:T,应收!D:D))</f>
        <v/>
      </c>
      <c r="L149" s="109" t="str">
        <f>IF($B149="","",_xlfn.XLOOKUP($S149,应收!$T:$T,应收!E:E))</f>
        <v/>
      </c>
      <c r="M149" s="109" t="str">
        <f>IF($B149="","",_xlfn.XLOOKUP($S149,应收!$T:$T,应收!N:N))</f>
        <v/>
      </c>
      <c r="N149" s="109" t="str">
        <f>IF($B149="","",_xlfn.XLOOKUP($S149,应收!$T:$T,应收!O:O))</f>
        <v/>
      </c>
      <c r="O149" s="109" t="str">
        <f>IF($B149="","",_xlfn.XLOOKUP($S149,应收!$T:$T,应收!P:P))</f>
        <v/>
      </c>
      <c r="P149" s="109" t="str">
        <f>IF($B149="","",_xlfn.XLOOKUP($S149,应收!$T:$T,应收!Q:Q))</f>
        <v/>
      </c>
      <c r="Q149" s="109" t="str">
        <f>IF($B149="","",_xlfn.XLOOKUP($S149,应收!$T:$T,应收!R:R))</f>
        <v/>
      </c>
      <c r="R149" s="109" t="str">
        <f>IF($B149="","",_xlfn.XLOOKUP($S149,应收!$T:$T,应收!S:S))</f>
        <v/>
      </c>
      <c r="S149" s="109" t="str">
        <f t="shared" si="7"/>
        <v/>
      </c>
      <c r="T149" s="109" t="str">
        <f t="shared" si="8"/>
        <v/>
      </c>
      <c r="U149" s="109" t="str">
        <f>IF($B149="","",_xlfn.XLOOKUP(S149,应收!T:T,应收!V:V))</f>
        <v/>
      </c>
      <c r="V149" s="109" t="str">
        <f>IF(U149="","",_xlfn.XLOOKUP(U149,立项!W:W,立项!P:P))</f>
        <v/>
      </c>
      <c r="W149" s="109" t="str">
        <f>IF(B149="","",_xlfn.XLOOKUP($S149,应收!$T:$T,应收!B:B))</f>
        <v/>
      </c>
      <c r="X149" s="109" t="str">
        <f t="shared" si="6"/>
        <v>孙莉</v>
      </c>
      <c r="Y149" s="136"/>
      <c r="Z149" s="111"/>
      <c r="AA149" s="111"/>
      <c r="AB149" s="111"/>
      <c r="AC149" s="112"/>
      <c r="AD149" s="67" t="s">
        <v>1978</v>
      </c>
    </row>
    <row r="150" s="67" customFormat="1" customHeight="1" spans="1:30">
      <c r="A150" s="111"/>
      <c r="B150" s="128" t="s">
        <v>1978</v>
      </c>
      <c r="C150" s="129"/>
      <c r="D150" s="130"/>
      <c r="E150" s="131"/>
      <c r="F150" s="111" t="s">
        <v>1978</v>
      </c>
      <c r="G150" s="128"/>
      <c r="H150" s="111" t="s">
        <v>317</v>
      </c>
      <c r="I150" s="111"/>
      <c r="J150" s="134" t="s">
        <v>2061</v>
      </c>
      <c r="K150" s="109" t="str">
        <f>IF($B150="","",_xlfn.XLOOKUP(S150,应收!T:T,应收!D:D))</f>
        <v/>
      </c>
      <c r="L150" s="109" t="str">
        <f>IF($B150="","",_xlfn.XLOOKUP($S150,应收!$T:$T,应收!E:E))</f>
        <v/>
      </c>
      <c r="M150" s="109" t="str">
        <f>IF($B150="","",_xlfn.XLOOKUP($S150,应收!$T:$T,应收!N:N))</f>
        <v/>
      </c>
      <c r="N150" s="109" t="str">
        <f>IF($B150="","",_xlfn.XLOOKUP($S150,应收!$T:$T,应收!O:O))</f>
        <v/>
      </c>
      <c r="O150" s="109" t="str">
        <f>IF($B150="","",_xlfn.XLOOKUP($S150,应收!$T:$T,应收!P:P))</f>
        <v/>
      </c>
      <c r="P150" s="109" t="str">
        <f>IF($B150="","",_xlfn.XLOOKUP($S150,应收!$T:$T,应收!Q:Q))</f>
        <v/>
      </c>
      <c r="Q150" s="109" t="str">
        <f>IF($B150="","",_xlfn.XLOOKUP($S150,应收!$T:$T,应收!R:R))</f>
        <v/>
      </c>
      <c r="R150" s="109" t="str">
        <f>IF($B150="","",_xlfn.XLOOKUP($S150,应收!$T:$T,应收!S:S))</f>
        <v/>
      </c>
      <c r="S150" s="109" t="str">
        <f t="shared" si="7"/>
        <v/>
      </c>
      <c r="T150" s="109" t="str">
        <f t="shared" si="8"/>
        <v/>
      </c>
      <c r="U150" s="109" t="str">
        <f>IF($B150="","",_xlfn.XLOOKUP(S150,应收!T:T,应收!V:V))</f>
        <v/>
      </c>
      <c r="V150" s="109" t="str">
        <f>IF(U150="","",_xlfn.XLOOKUP(U150,立项!W:W,立项!P:P))</f>
        <v/>
      </c>
      <c r="W150" s="109" t="str">
        <f>IF(B150="","",_xlfn.XLOOKUP($S150,应收!$T:$T,应收!B:B))</f>
        <v/>
      </c>
      <c r="X150" s="109" t="str">
        <f t="shared" si="6"/>
        <v>孙莉</v>
      </c>
      <c r="Y150" s="136"/>
      <c r="Z150" s="111"/>
      <c r="AA150" s="111"/>
      <c r="AB150" s="111"/>
      <c r="AC150" s="112"/>
      <c r="AD150" s="67" t="s">
        <v>1978</v>
      </c>
    </row>
    <row r="151" s="67" customFormat="1" customHeight="1" spans="1:30">
      <c r="A151" s="111"/>
      <c r="B151" s="128" t="s">
        <v>1978</v>
      </c>
      <c r="C151" s="129"/>
      <c r="D151" s="130"/>
      <c r="E151" s="131"/>
      <c r="F151" s="111" t="s">
        <v>1978</v>
      </c>
      <c r="G151" s="128"/>
      <c r="H151" s="111" t="s">
        <v>317</v>
      </c>
      <c r="I151" s="111"/>
      <c r="J151" s="134" t="s">
        <v>2062</v>
      </c>
      <c r="K151" s="109" t="str">
        <f>IF($B151="","",_xlfn.XLOOKUP(S151,应收!T:T,应收!D:D))</f>
        <v/>
      </c>
      <c r="L151" s="109" t="str">
        <f>IF($B151="","",_xlfn.XLOOKUP($S151,应收!$T:$T,应收!E:E))</f>
        <v/>
      </c>
      <c r="M151" s="109" t="str">
        <f>IF($B151="","",_xlfn.XLOOKUP($S151,应收!$T:$T,应收!N:N))</f>
        <v/>
      </c>
      <c r="N151" s="109" t="str">
        <f>IF($B151="","",_xlfn.XLOOKUP($S151,应收!$T:$T,应收!O:O))</f>
        <v/>
      </c>
      <c r="O151" s="109" t="str">
        <f>IF($B151="","",_xlfn.XLOOKUP($S151,应收!$T:$T,应收!P:P))</f>
        <v/>
      </c>
      <c r="P151" s="109" t="str">
        <f>IF($B151="","",_xlfn.XLOOKUP($S151,应收!$T:$T,应收!Q:Q))</f>
        <v/>
      </c>
      <c r="Q151" s="109" t="str">
        <f>IF($B151="","",_xlfn.XLOOKUP($S151,应收!$T:$T,应收!R:R))</f>
        <v/>
      </c>
      <c r="R151" s="109" t="str">
        <f>IF($B151="","",_xlfn.XLOOKUP($S151,应收!$T:$T,应收!S:S))</f>
        <v/>
      </c>
      <c r="S151" s="109" t="str">
        <f t="shared" si="7"/>
        <v/>
      </c>
      <c r="T151" s="109" t="str">
        <f t="shared" si="8"/>
        <v/>
      </c>
      <c r="U151" s="109" t="str">
        <f>IF($B151="","",_xlfn.XLOOKUP(S151,应收!T:T,应收!V:V))</f>
        <v/>
      </c>
      <c r="V151" s="109" t="str">
        <f>IF(U151="","",_xlfn.XLOOKUP(U151,立项!W:W,立项!P:P))</f>
        <v/>
      </c>
      <c r="W151" s="109" t="str">
        <f>IF(B151="","",_xlfn.XLOOKUP($S151,应收!$T:$T,应收!B:B))</f>
        <v/>
      </c>
      <c r="X151" s="109" t="str">
        <f t="shared" si="6"/>
        <v>孙莉</v>
      </c>
      <c r="Y151" s="136"/>
      <c r="Z151" s="111"/>
      <c r="AA151" s="111"/>
      <c r="AB151" s="111"/>
      <c r="AC151" s="112"/>
      <c r="AD151" s="67" t="s">
        <v>1978</v>
      </c>
    </row>
    <row r="152" s="67" customFormat="1" customHeight="1" spans="1:30">
      <c r="A152" s="111"/>
      <c r="B152" s="128" t="s">
        <v>1978</v>
      </c>
      <c r="C152" s="129"/>
      <c r="D152" s="130"/>
      <c r="E152" s="131"/>
      <c r="F152" s="111" t="s">
        <v>1978</v>
      </c>
      <c r="G152" s="128"/>
      <c r="H152" s="111" t="s">
        <v>317</v>
      </c>
      <c r="I152" s="111"/>
      <c r="J152" s="134" t="s">
        <v>2063</v>
      </c>
      <c r="K152" s="109" t="str">
        <f>IF($B152="","",_xlfn.XLOOKUP(S152,应收!T:T,应收!D:D))</f>
        <v/>
      </c>
      <c r="L152" s="109" t="str">
        <f>IF($B152="","",_xlfn.XLOOKUP($S152,应收!$T:$T,应收!E:E))</f>
        <v/>
      </c>
      <c r="M152" s="109" t="str">
        <f>IF($B152="","",_xlfn.XLOOKUP($S152,应收!$T:$T,应收!N:N))</f>
        <v/>
      </c>
      <c r="N152" s="109" t="str">
        <f>IF($B152="","",_xlfn.XLOOKUP($S152,应收!$T:$T,应收!O:O))</f>
        <v/>
      </c>
      <c r="O152" s="109" t="str">
        <f>IF($B152="","",_xlfn.XLOOKUP($S152,应收!$T:$T,应收!P:P))</f>
        <v/>
      </c>
      <c r="P152" s="109" t="str">
        <f>IF($B152="","",_xlfn.XLOOKUP($S152,应收!$T:$T,应收!Q:Q))</f>
        <v/>
      </c>
      <c r="Q152" s="109" t="str">
        <f>IF($B152="","",_xlfn.XLOOKUP($S152,应收!$T:$T,应收!R:R))</f>
        <v/>
      </c>
      <c r="R152" s="109" t="str">
        <f>IF($B152="","",_xlfn.XLOOKUP($S152,应收!$T:$T,应收!S:S))</f>
        <v/>
      </c>
      <c r="S152" s="109" t="str">
        <f t="shared" si="7"/>
        <v/>
      </c>
      <c r="T152" s="109" t="str">
        <f t="shared" si="8"/>
        <v/>
      </c>
      <c r="U152" s="109" t="str">
        <f>IF($B152="","",_xlfn.XLOOKUP(S152,应收!T:T,应收!V:V))</f>
        <v/>
      </c>
      <c r="V152" s="109" t="str">
        <f>IF(U152="","",_xlfn.XLOOKUP(U152,立项!W:W,立项!P:P))</f>
        <v/>
      </c>
      <c r="W152" s="109" t="str">
        <f>IF(B152="","",_xlfn.XLOOKUP($S152,应收!$T:$T,应收!B:B))</f>
        <v/>
      </c>
      <c r="X152" s="109" t="str">
        <f t="shared" si="6"/>
        <v>孙莉</v>
      </c>
      <c r="Y152" s="136"/>
      <c r="Z152" s="111"/>
      <c r="AA152" s="111"/>
      <c r="AB152" s="111"/>
      <c r="AC152" s="112"/>
      <c r="AD152" s="67" t="s">
        <v>1978</v>
      </c>
    </row>
    <row r="153" s="67" customFormat="1" customHeight="1" spans="1:30">
      <c r="A153" s="111"/>
      <c r="B153" s="128" t="s">
        <v>1978</v>
      </c>
      <c r="C153" s="129"/>
      <c r="D153" s="130"/>
      <c r="E153" s="131"/>
      <c r="F153" s="111" t="s">
        <v>1978</v>
      </c>
      <c r="G153" s="128"/>
      <c r="H153" s="111" t="s">
        <v>317</v>
      </c>
      <c r="I153" s="111"/>
      <c r="J153" s="134" t="s">
        <v>2064</v>
      </c>
      <c r="K153" s="109" t="str">
        <f>IF($B153="","",_xlfn.XLOOKUP(S153,应收!T:T,应收!D:D))</f>
        <v/>
      </c>
      <c r="L153" s="109" t="str">
        <f>IF($B153="","",_xlfn.XLOOKUP($S153,应收!$T:$T,应收!E:E))</f>
        <v/>
      </c>
      <c r="M153" s="109" t="str">
        <f>IF($B153="","",_xlfn.XLOOKUP($S153,应收!$T:$T,应收!N:N))</f>
        <v/>
      </c>
      <c r="N153" s="109" t="str">
        <f>IF($B153="","",_xlfn.XLOOKUP($S153,应收!$T:$T,应收!O:O))</f>
        <v/>
      </c>
      <c r="O153" s="109" t="str">
        <f>IF($B153="","",_xlfn.XLOOKUP($S153,应收!$T:$T,应收!P:P))</f>
        <v/>
      </c>
      <c r="P153" s="109" t="str">
        <f>IF($B153="","",_xlfn.XLOOKUP($S153,应收!$T:$T,应收!Q:Q))</f>
        <v/>
      </c>
      <c r="Q153" s="109" t="str">
        <f>IF($B153="","",_xlfn.XLOOKUP($S153,应收!$T:$T,应收!R:R))</f>
        <v/>
      </c>
      <c r="R153" s="109" t="str">
        <f>IF($B153="","",_xlfn.XLOOKUP($S153,应收!$T:$T,应收!S:S))</f>
        <v/>
      </c>
      <c r="S153" s="109" t="str">
        <f t="shared" si="7"/>
        <v/>
      </c>
      <c r="T153" s="109" t="str">
        <f t="shared" si="8"/>
        <v/>
      </c>
      <c r="U153" s="109" t="str">
        <f>IF($B153="","",_xlfn.XLOOKUP(S153,应收!T:T,应收!V:V))</f>
        <v/>
      </c>
      <c r="V153" s="109" t="str">
        <f>IF(U153="","",_xlfn.XLOOKUP(U153,立项!W:W,立项!P:P))</f>
        <v/>
      </c>
      <c r="W153" s="109" t="str">
        <f>IF(B153="","",_xlfn.XLOOKUP($S153,应收!$T:$T,应收!B:B))</f>
        <v/>
      </c>
      <c r="X153" s="109" t="str">
        <f t="shared" si="6"/>
        <v>孙莉</v>
      </c>
      <c r="Y153" s="136"/>
      <c r="Z153" s="111"/>
      <c r="AA153" s="111"/>
      <c r="AB153" s="111"/>
      <c r="AC153" s="112"/>
      <c r="AD153" s="67" t="s">
        <v>1978</v>
      </c>
    </row>
    <row r="154" s="67" customFormat="1" customHeight="1" spans="1:30">
      <c r="A154" s="111"/>
      <c r="B154" s="128" t="s">
        <v>1978</v>
      </c>
      <c r="C154" s="129"/>
      <c r="D154" s="130"/>
      <c r="E154" s="131"/>
      <c r="F154" s="111" t="s">
        <v>1978</v>
      </c>
      <c r="G154" s="128"/>
      <c r="H154" s="111" t="s">
        <v>317</v>
      </c>
      <c r="I154" s="111"/>
      <c r="J154" s="134" t="s">
        <v>2065</v>
      </c>
      <c r="K154" s="109" t="str">
        <f>IF($B154="","",_xlfn.XLOOKUP(S154,应收!T:T,应收!D:D))</f>
        <v/>
      </c>
      <c r="L154" s="109" t="str">
        <f>IF($B154="","",_xlfn.XLOOKUP($S154,应收!$T:$T,应收!E:E))</f>
        <v/>
      </c>
      <c r="M154" s="109" t="str">
        <f>IF($B154="","",_xlfn.XLOOKUP($S154,应收!$T:$T,应收!N:N))</f>
        <v/>
      </c>
      <c r="N154" s="109" t="str">
        <f>IF($B154="","",_xlfn.XLOOKUP($S154,应收!$T:$T,应收!O:O))</f>
        <v/>
      </c>
      <c r="O154" s="109" t="str">
        <f>IF($B154="","",_xlfn.XLOOKUP($S154,应收!$T:$T,应收!P:P))</f>
        <v/>
      </c>
      <c r="P154" s="109" t="str">
        <f>IF($B154="","",_xlfn.XLOOKUP($S154,应收!$T:$T,应收!Q:Q))</f>
        <v/>
      </c>
      <c r="Q154" s="109" t="str">
        <f>IF($B154="","",_xlfn.XLOOKUP($S154,应收!$T:$T,应收!R:R))</f>
        <v/>
      </c>
      <c r="R154" s="109" t="str">
        <f>IF($B154="","",_xlfn.XLOOKUP($S154,应收!$T:$T,应收!S:S))</f>
        <v/>
      </c>
      <c r="S154" s="109" t="str">
        <f t="shared" si="7"/>
        <v/>
      </c>
      <c r="T154" s="109" t="str">
        <f t="shared" si="8"/>
        <v/>
      </c>
      <c r="U154" s="109" t="str">
        <f>IF($B154="","",_xlfn.XLOOKUP(S154,应收!T:T,应收!V:V))</f>
        <v/>
      </c>
      <c r="V154" s="109" t="str">
        <f>IF(U154="","",_xlfn.XLOOKUP(U154,立项!W:W,立项!P:P))</f>
        <v/>
      </c>
      <c r="W154" s="109" t="str">
        <f>IF(B154="","",_xlfn.XLOOKUP($S154,应收!$T:$T,应收!B:B))</f>
        <v/>
      </c>
      <c r="X154" s="109" t="str">
        <f t="shared" si="6"/>
        <v>孙莉</v>
      </c>
      <c r="Y154" s="136"/>
      <c r="Z154" s="111"/>
      <c r="AA154" s="111"/>
      <c r="AB154" s="111"/>
      <c r="AC154" s="112"/>
      <c r="AD154" s="67" t="s">
        <v>1978</v>
      </c>
    </row>
    <row r="155" s="67" customFormat="1" customHeight="1" spans="1:30">
      <c r="A155" s="111"/>
      <c r="B155" s="128" t="s">
        <v>1978</v>
      </c>
      <c r="C155" s="129"/>
      <c r="D155" s="130"/>
      <c r="E155" s="131"/>
      <c r="F155" s="111" t="s">
        <v>1978</v>
      </c>
      <c r="G155" s="128"/>
      <c r="H155" s="111" t="s">
        <v>317</v>
      </c>
      <c r="I155" s="111"/>
      <c r="J155" s="134" t="s">
        <v>2066</v>
      </c>
      <c r="K155" s="109" t="str">
        <f>IF($B155="","",_xlfn.XLOOKUP(S155,应收!T:T,应收!D:D))</f>
        <v/>
      </c>
      <c r="L155" s="109" t="str">
        <f>IF($B155="","",_xlfn.XLOOKUP($S155,应收!$T:$T,应收!E:E))</f>
        <v/>
      </c>
      <c r="M155" s="109" t="str">
        <f>IF($B155="","",_xlfn.XLOOKUP($S155,应收!$T:$T,应收!N:N))</f>
        <v/>
      </c>
      <c r="N155" s="109" t="str">
        <f>IF($B155="","",_xlfn.XLOOKUP($S155,应收!$T:$T,应收!O:O))</f>
        <v/>
      </c>
      <c r="O155" s="109" t="str">
        <f>IF($B155="","",_xlfn.XLOOKUP($S155,应收!$T:$T,应收!P:P))</f>
        <v/>
      </c>
      <c r="P155" s="109" t="str">
        <f>IF($B155="","",_xlfn.XLOOKUP($S155,应收!$T:$T,应收!Q:Q))</f>
        <v/>
      </c>
      <c r="Q155" s="109" t="str">
        <f>IF($B155="","",_xlfn.XLOOKUP($S155,应收!$T:$T,应收!R:R))</f>
        <v/>
      </c>
      <c r="R155" s="109" t="str">
        <f>IF($B155="","",_xlfn.XLOOKUP($S155,应收!$T:$T,应收!S:S))</f>
        <v/>
      </c>
      <c r="S155" s="109" t="str">
        <f t="shared" si="7"/>
        <v/>
      </c>
      <c r="T155" s="109" t="str">
        <f t="shared" si="8"/>
        <v/>
      </c>
      <c r="U155" s="109" t="str">
        <f>IF($B155="","",_xlfn.XLOOKUP(S155,应收!T:T,应收!V:V))</f>
        <v/>
      </c>
      <c r="V155" s="109" t="str">
        <f>IF(U155="","",_xlfn.XLOOKUP(U155,立项!W:W,立项!P:P))</f>
        <v/>
      </c>
      <c r="W155" s="109" t="str">
        <f>IF(B155="","",_xlfn.XLOOKUP($S155,应收!$T:$T,应收!B:B))</f>
        <v/>
      </c>
      <c r="X155" s="109" t="str">
        <f t="shared" si="6"/>
        <v>孙莉</v>
      </c>
      <c r="Y155" s="136"/>
      <c r="Z155" s="111"/>
      <c r="AA155" s="111"/>
      <c r="AB155" s="111"/>
      <c r="AC155" s="112"/>
      <c r="AD155" s="67" t="s">
        <v>1978</v>
      </c>
    </row>
    <row r="156" s="67" customFormat="1" customHeight="1" spans="1:30">
      <c r="A156" s="111"/>
      <c r="B156" s="128" t="s">
        <v>1978</v>
      </c>
      <c r="C156" s="129"/>
      <c r="D156" s="130"/>
      <c r="E156" s="131"/>
      <c r="F156" s="111" t="s">
        <v>1978</v>
      </c>
      <c r="G156" s="128"/>
      <c r="H156" s="111" t="s">
        <v>317</v>
      </c>
      <c r="I156" s="111"/>
      <c r="J156" s="134" t="s">
        <v>2067</v>
      </c>
      <c r="K156" s="109" t="str">
        <f>IF($B156="","",_xlfn.XLOOKUP(S156,应收!T:T,应收!D:D))</f>
        <v/>
      </c>
      <c r="L156" s="109" t="str">
        <f>IF($B156="","",_xlfn.XLOOKUP($S156,应收!$T:$T,应收!E:E))</f>
        <v/>
      </c>
      <c r="M156" s="109" t="str">
        <f>IF($B156="","",_xlfn.XLOOKUP($S156,应收!$T:$T,应收!N:N))</f>
        <v/>
      </c>
      <c r="N156" s="109" t="str">
        <f>IF($B156="","",_xlfn.XLOOKUP($S156,应收!$T:$T,应收!O:O))</f>
        <v/>
      </c>
      <c r="O156" s="109" t="str">
        <f>IF($B156="","",_xlfn.XLOOKUP($S156,应收!$T:$T,应收!P:P))</f>
        <v/>
      </c>
      <c r="P156" s="109" t="str">
        <f>IF($B156="","",_xlfn.XLOOKUP($S156,应收!$T:$T,应收!Q:Q))</f>
        <v/>
      </c>
      <c r="Q156" s="109" t="str">
        <f>IF($B156="","",_xlfn.XLOOKUP($S156,应收!$T:$T,应收!R:R))</f>
        <v/>
      </c>
      <c r="R156" s="109" t="str">
        <f>IF($B156="","",_xlfn.XLOOKUP($S156,应收!$T:$T,应收!S:S))</f>
        <v/>
      </c>
      <c r="S156" s="109" t="str">
        <f t="shared" si="7"/>
        <v/>
      </c>
      <c r="T156" s="109" t="str">
        <f t="shared" si="8"/>
        <v/>
      </c>
      <c r="U156" s="109" t="str">
        <f>IF($B156="","",_xlfn.XLOOKUP(S156,应收!T:T,应收!V:V))</f>
        <v/>
      </c>
      <c r="V156" s="109" t="str">
        <f>IF(U156="","",_xlfn.XLOOKUP(U156,立项!W:W,立项!P:P))</f>
        <v/>
      </c>
      <c r="W156" s="109" t="str">
        <f>IF(B156="","",_xlfn.XLOOKUP($S156,应收!$T:$T,应收!B:B))</f>
        <v/>
      </c>
      <c r="X156" s="109" t="str">
        <f t="shared" si="6"/>
        <v>孙莉</v>
      </c>
      <c r="Y156" s="136"/>
      <c r="Z156" s="111"/>
      <c r="AA156" s="111"/>
      <c r="AB156" s="111"/>
      <c r="AC156" s="112"/>
      <c r="AD156" s="67" t="s">
        <v>1978</v>
      </c>
    </row>
    <row r="157" s="67" customFormat="1" customHeight="1" spans="1:30">
      <c r="A157" s="111"/>
      <c r="B157" s="128" t="s">
        <v>1978</v>
      </c>
      <c r="C157" s="129"/>
      <c r="D157" s="130"/>
      <c r="E157" s="131"/>
      <c r="F157" s="111" t="s">
        <v>1978</v>
      </c>
      <c r="G157" s="128"/>
      <c r="H157" s="111" t="s">
        <v>317</v>
      </c>
      <c r="I157" s="111"/>
      <c r="J157" s="134" t="s">
        <v>2068</v>
      </c>
      <c r="K157" s="109" t="str">
        <f>IF($B157="","",_xlfn.XLOOKUP(S157,应收!T:T,应收!D:D))</f>
        <v/>
      </c>
      <c r="L157" s="109" t="str">
        <f>IF($B157="","",_xlfn.XLOOKUP($S157,应收!$T:$T,应收!E:E))</f>
        <v/>
      </c>
      <c r="M157" s="109" t="str">
        <f>IF($B157="","",_xlfn.XLOOKUP($S157,应收!$T:$T,应收!N:N))</f>
        <v/>
      </c>
      <c r="N157" s="109" t="str">
        <f>IF($B157="","",_xlfn.XLOOKUP($S157,应收!$T:$T,应收!O:O))</f>
        <v/>
      </c>
      <c r="O157" s="109" t="str">
        <f>IF($B157="","",_xlfn.XLOOKUP($S157,应收!$T:$T,应收!P:P))</f>
        <v/>
      </c>
      <c r="P157" s="109" t="str">
        <f>IF($B157="","",_xlfn.XLOOKUP($S157,应收!$T:$T,应收!Q:Q))</f>
        <v/>
      </c>
      <c r="Q157" s="109" t="str">
        <f>IF($B157="","",_xlfn.XLOOKUP($S157,应收!$T:$T,应收!R:R))</f>
        <v/>
      </c>
      <c r="R157" s="109" t="str">
        <f>IF($B157="","",_xlfn.XLOOKUP($S157,应收!$T:$T,应收!S:S))</f>
        <v/>
      </c>
      <c r="S157" s="109" t="str">
        <f t="shared" si="7"/>
        <v/>
      </c>
      <c r="T157" s="109" t="str">
        <f t="shared" si="8"/>
        <v/>
      </c>
      <c r="U157" s="109" t="str">
        <f>IF($B157="","",_xlfn.XLOOKUP(S157,应收!T:T,应收!V:V))</f>
        <v/>
      </c>
      <c r="V157" s="109" t="str">
        <f>IF(U157="","",_xlfn.XLOOKUP(U157,立项!W:W,立项!P:P))</f>
        <v/>
      </c>
      <c r="W157" s="109" t="str">
        <f>IF(B157="","",_xlfn.XLOOKUP($S157,应收!$T:$T,应收!B:B))</f>
        <v/>
      </c>
      <c r="X157" s="109" t="str">
        <f t="shared" si="6"/>
        <v>孙莉</v>
      </c>
      <c r="Y157" s="136"/>
      <c r="Z157" s="111"/>
      <c r="AA157" s="111"/>
      <c r="AB157" s="111"/>
      <c r="AC157" s="112"/>
      <c r="AD157" s="67" t="s">
        <v>1978</v>
      </c>
    </row>
    <row r="158" s="67" customFormat="1" customHeight="1" spans="1:30">
      <c r="A158" s="111"/>
      <c r="B158" s="128" t="s">
        <v>1978</v>
      </c>
      <c r="C158" s="129"/>
      <c r="D158" s="130"/>
      <c r="E158" s="131"/>
      <c r="F158" s="111" t="s">
        <v>1978</v>
      </c>
      <c r="G158" s="128"/>
      <c r="H158" s="111" t="s">
        <v>317</v>
      </c>
      <c r="I158" s="111"/>
      <c r="J158" s="134" t="s">
        <v>2069</v>
      </c>
      <c r="K158" s="109" t="str">
        <f>IF($B158="","",_xlfn.XLOOKUP(S158,应收!T:T,应收!D:D))</f>
        <v/>
      </c>
      <c r="L158" s="109" t="str">
        <f>IF($B158="","",_xlfn.XLOOKUP($S158,应收!$T:$T,应收!E:E))</f>
        <v/>
      </c>
      <c r="M158" s="109" t="str">
        <f>IF($B158="","",_xlfn.XLOOKUP($S158,应收!$T:$T,应收!N:N))</f>
        <v/>
      </c>
      <c r="N158" s="109" t="str">
        <f>IF($B158="","",_xlfn.XLOOKUP($S158,应收!$T:$T,应收!O:O))</f>
        <v/>
      </c>
      <c r="O158" s="109" t="str">
        <f>IF($B158="","",_xlfn.XLOOKUP($S158,应收!$T:$T,应收!P:P))</f>
        <v/>
      </c>
      <c r="P158" s="109" t="str">
        <f>IF($B158="","",_xlfn.XLOOKUP($S158,应收!$T:$T,应收!Q:Q))</f>
        <v/>
      </c>
      <c r="Q158" s="109" t="str">
        <f>IF($B158="","",_xlfn.XLOOKUP($S158,应收!$T:$T,应收!R:R))</f>
        <v/>
      </c>
      <c r="R158" s="109" t="str">
        <f>IF($B158="","",_xlfn.XLOOKUP($S158,应收!$T:$T,应收!S:S))</f>
        <v/>
      </c>
      <c r="S158" s="109" t="str">
        <f t="shared" si="7"/>
        <v/>
      </c>
      <c r="T158" s="109" t="str">
        <f t="shared" si="8"/>
        <v/>
      </c>
      <c r="U158" s="109" t="str">
        <f>IF($B158="","",_xlfn.XLOOKUP(S158,应收!T:T,应收!V:V))</f>
        <v/>
      </c>
      <c r="V158" s="109" t="str">
        <f>IF(U158="","",_xlfn.XLOOKUP(U158,立项!W:W,立项!P:P))</f>
        <v/>
      </c>
      <c r="W158" s="109" t="str">
        <f>IF(B158="","",_xlfn.XLOOKUP($S158,应收!$T:$T,应收!B:B))</f>
        <v/>
      </c>
      <c r="X158" s="109" t="str">
        <f t="shared" si="6"/>
        <v>孙莉</v>
      </c>
      <c r="Y158" s="136"/>
      <c r="Z158" s="111"/>
      <c r="AA158" s="111"/>
      <c r="AB158" s="111"/>
      <c r="AC158" s="112"/>
      <c r="AD158" s="67" t="s">
        <v>1978</v>
      </c>
    </row>
    <row r="159" s="67" customFormat="1" customHeight="1" spans="1:30">
      <c r="A159" s="111"/>
      <c r="B159" s="128" t="s">
        <v>1978</v>
      </c>
      <c r="C159" s="129"/>
      <c r="D159" s="130"/>
      <c r="E159" s="131"/>
      <c r="F159" s="111" t="s">
        <v>1978</v>
      </c>
      <c r="G159" s="128"/>
      <c r="H159" s="111" t="s">
        <v>317</v>
      </c>
      <c r="I159" s="111"/>
      <c r="J159" s="134" t="s">
        <v>2070</v>
      </c>
      <c r="K159" s="109" t="str">
        <f>IF($B159="","",_xlfn.XLOOKUP(S159,应收!T:T,应收!D:D))</f>
        <v/>
      </c>
      <c r="L159" s="109" t="str">
        <f>IF($B159="","",_xlfn.XLOOKUP($S159,应收!$T:$T,应收!E:E))</f>
        <v/>
      </c>
      <c r="M159" s="109" t="str">
        <f>IF($B159="","",_xlfn.XLOOKUP($S159,应收!$T:$T,应收!N:N))</f>
        <v/>
      </c>
      <c r="N159" s="109" t="str">
        <f>IF($B159="","",_xlfn.XLOOKUP($S159,应收!$T:$T,应收!O:O))</f>
        <v/>
      </c>
      <c r="O159" s="109" t="str">
        <f>IF($B159="","",_xlfn.XLOOKUP($S159,应收!$T:$T,应收!P:P))</f>
        <v/>
      </c>
      <c r="P159" s="109" t="str">
        <f>IF($B159="","",_xlfn.XLOOKUP($S159,应收!$T:$T,应收!Q:Q))</f>
        <v/>
      </c>
      <c r="Q159" s="109" t="str">
        <f>IF($B159="","",_xlfn.XLOOKUP($S159,应收!$T:$T,应收!R:R))</f>
        <v/>
      </c>
      <c r="R159" s="109" t="str">
        <f>IF($B159="","",_xlfn.XLOOKUP($S159,应收!$T:$T,应收!S:S))</f>
        <v/>
      </c>
      <c r="S159" s="109" t="str">
        <f t="shared" si="7"/>
        <v/>
      </c>
      <c r="T159" s="109" t="str">
        <f t="shared" si="8"/>
        <v/>
      </c>
      <c r="U159" s="109" t="str">
        <f>IF($B159="","",_xlfn.XLOOKUP(S159,应收!T:T,应收!V:V))</f>
        <v/>
      </c>
      <c r="V159" s="109" t="str">
        <f>IF(U159="","",_xlfn.XLOOKUP(U159,立项!W:W,立项!P:P))</f>
        <v/>
      </c>
      <c r="W159" s="109" t="str">
        <f>IF(B159="","",_xlfn.XLOOKUP($S159,应收!$T:$T,应收!B:B))</f>
        <v/>
      </c>
      <c r="X159" s="109" t="str">
        <f t="shared" si="6"/>
        <v>孙莉</v>
      </c>
      <c r="Y159" s="136"/>
      <c r="Z159" s="111"/>
      <c r="AA159" s="111"/>
      <c r="AB159" s="111"/>
      <c r="AC159" s="112"/>
      <c r="AD159" s="67" t="s">
        <v>1978</v>
      </c>
    </row>
    <row r="160" s="67" customFormat="1" customHeight="1" spans="1:30">
      <c r="A160" s="111"/>
      <c r="B160" s="128" t="s">
        <v>1978</v>
      </c>
      <c r="C160" s="129"/>
      <c r="D160" s="130"/>
      <c r="E160" s="131"/>
      <c r="F160" s="111" t="s">
        <v>1978</v>
      </c>
      <c r="G160" s="128"/>
      <c r="H160" s="111" t="s">
        <v>317</v>
      </c>
      <c r="I160" s="111"/>
      <c r="J160" s="134" t="s">
        <v>2071</v>
      </c>
      <c r="K160" s="109" t="str">
        <f>IF($B160="","",_xlfn.XLOOKUP(S160,应收!T:T,应收!D:D))</f>
        <v/>
      </c>
      <c r="L160" s="109" t="str">
        <f>IF($B160="","",_xlfn.XLOOKUP($S160,应收!$T:$T,应收!E:E))</f>
        <v/>
      </c>
      <c r="M160" s="109" t="str">
        <f>IF($B160="","",_xlfn.XLOOKUP($S160,应收!$T:$T,应收!N:N))</f>
        <v/>
      </c>
      <c r="N160" s="109" t="str">
        <f>IF($B160="","",_xlfn.XLOOKUP($S160,应收!$T:$T,应收!O:O))</f>
        <v/>
      </c>
      <c r="O160" s="109" t="str">
        <f>IF($B160="","",_xlfn.XLOOKUP($S160,应收!$T:$T,应收!P:P))</f>
        <v/>
      </c>
      <c r="P160" s="109" t="str">
        <f>IF($B160="","",_xlfn.XLOOKUP($S160,应收!$T:$T,应收!Q:Q))</f>
        <v/>
      </c>
      <c r="Q160" s="109" t="str">
        <f>IF($B160="","",_xlfn.XLOOKUP($S160,应收!$T:$T,应收!R:R))</f>
        <v/>
      </c>
      <c r="R160" s="109" t="str">
        <f>IF($B160="","",_xlfn.XLOOKUP($S160,应收!$T:$T,应收!S:S))</f>
        <v/>
      </c>
      <c r="S160" s="109" t="str">
        <f t="shared" si="7"/>
        <v/>
      </c>
      <c r="T160" s="109" t="str">
        <f t="shared" si="8"/>
        <v/>
      </c>
      <c r="U160" s="109" t="str">
        <f>IF($B160="","",_xlfn.XLOOKUP(S160,应收!T:T,应收!V:V))</f>
        <v/>
      </c>
      <c r="V160" s="109" t="str">
        <f>IF(U160="","",_xlfn.XLOOKUP(U160,立项!W:W,立项!P:P))</f>
        <v/>
      </c>
      <c r="W160" s="109" t="str">
        <f>IF(B160="","",_xlfn.XLOOKUP($S160,应收!$T:$T,应收!B:B))</f>
        <v/>
      </c>
      <c r="X160" s="109" t="str">
        <f t="shared" si="6"/>
        <v>孙莉</v>
      </c>
      <c r="Y160" s="136"/>
      <c r="Z160" s="111"/>
      <c r="AA160" s="111"/>
      <c r="AB160" s="111"/>
      <c r="AC160" s="112"/>
      <c r="AD160" s="67" t="s">
        <v>1978</v>
      </c>
    </row>
    <row r="161" s="67" customFormat="1" customHeight="1" spans="1:30">
      <c r="A161" s="111"/>
      <c r="B161" s="128" t="s">
        <v>1978</v>
      </c>
      <c r="C161" s="129"/>
      <c r="D161" s="130"/>
      <c r="E161" s="131"/>
      <c r="F161" s="111" t="s">
        <v>1978</v>
      </c>
      <c r="G161" s="128"/>
      <c r="H161" s="111" t="s">
        <v>317</v>
      </c>
      <c r="I161" s="111"/>
      <c r="J161" s="134" t="s">
        <v>2072</v>
      </c>
      <c r="K161" s="109" t="str">
        <f>IF($B161="","",_xlfn.XLOOKUP(S161,应收!T:T,应收!D:D))</f>
        <v/>
      </c>
      <c r="L161" s="109" t="str">
        <f>IF($B161="","",_xlfn.XLOOKUP($S161,应收!$T:$T,应收!E:E))</f>
        <v/>
      </c>
      <c r="M161" s="109" t="str">
        <f>IF($B161="","",_xlfn.XLOOKUP($S161,应收!$T:$T,应收!N:N))</f>
        <v/>
      </c>
      <c r="N161" s="109" t="str">
        <f>IF($B161="","",_xlfn.XLOOKUP($S161,应收!$T:$T,应收!O:O))</f>
        <v/>
      </c>
      <c r="O161" s="109" t="str">
        <f>IF($B161="","",_xlfn.XLOOKUP($S161,应收!$T:$T,应收!P:P))</f>
        <v/>
      </c>
      <c r="P161" s="109" t="str">
        <f>IF($B161="","",_xlfn.XLOOKUP($S161,应收!$T:$T,应收!Q:Q))</f>
        <v/>
      </c>
      <c r="Q161" s="109" t="str">
        <f>IF($B161="","",_xlfn.XLOOKUP($S161,应收!$T:$T,应收!R:R))</f>
        <v/>
      </c>
      <c r="R161" s="109" t="str">
        <f>IF($B161="","",_xlfn.XLOOKUP($S161,应收!$T:$T,应收!S:S))</f>
        <v/>
      </c>
      <c r="S161" s="109" t="str">
        <f t="shared" si="7"/>
        <v/>
      </c>
      <c r="T161" s="109" t="str">
        <f t="shared" si="8"/>
        <v/>
      </c>
      <c r="U161" s="109" t="str">
        <f>IF($B161="","",_xlfn.XLOOKUP(S161,应收!T:T,应收!V:V))</f>
        <v/>
      </c>
      <c r="V161" s="109" t="str">
        <f>IF(U161="","",_xlfn.XLOOKUP(U161,立项!W:W,立项!P:P))</f>
        <v/>
      </c>
      <c r="W161" s="109" t="str">
        <f>IF(B161="","",_xlfn.XLOOKUP($S161,应收!$T:$T,应收!B:B))</f>
        <v/>
      </c>
      <c r="X161" s="109" t="str">
        <f t="shared" si="6"/>
        <v>孙莉</v>
      </c>
      <c r="Y161" s="136"/>
      <c r="Z161" s="111"/>
      <c r="AA161" s="111"/>
      <c r="AB161" s="111"/>
      <c r="AC161" s="112"/>
      <c r="AD161" s="67" t="s">
        <v>1978</v>
      </c>
    </row>
    <row r="162" s="67" customFormat="1" customHeight="1" spans="1:30">
      <c r="A162" s="111"/>
      <c r="B162" s="128" t="s">
        <v>1978</v>
      </c>
      <c r="C162" s="129"/>
      <c r="D162" s="130"/>
      <c r="E162" s="131"/>
      <c r="F162" s="111" t="s">
        <v>1978</v>
      </c>
      <c r="G162" s="128"/>
      <c r="H162" s="111" t="s">
        <v>317</v>
      </c>
      <c r="I162" s="111"/>
      <c r="J162" s="134" t="s">
        <v>2073</v>
      </c>
      <c r="K162" s="109" t="str">
        <f>IF($B162="","",_xlfn.XLOOKUP(S162,应收!T:T,应收!D:D))</f>
        <v/>
      </c>
      <c r="L162" s="109" t="str">
        <f>IF($B162="","",_xlfn.XLOOKUP($S162,应收!$T:$T,应收!E:E))</f>
        <v/>
      </c>
      <c r="M162" s="109" t="str">
        <f>IF($B162="","",_xlfn.XLOOKUP($S162,应收!$T:$T,应收!N:N))</f>
        <v/>
      </c>
      <c r="N162" s="109" t="str">
        <f>IF($B162="","",_xlfn.XLOOKUP($S162,应收!$T:$T,应收!O:O))</f>
        <v/>
      </c>
      <c r="O162" s="109" t="str">
        <f>IF($B162="","",_xlfn.XLOOKUP($S162,应收!$T:$T,应收!P:P))</f>
        <v/>
      </c>
      <c r="P162" s="109" t="str">
        <f>IF($B162="","",_xlfn.XLOOKUP($S162,应收!$T:$T,应收!Q:Q))</f>
        <v/>
      </c>
      <c r="Q162" s="109" t="str">
        <f>IF($B162="","",_xlfn.XLOOKUP($S162,应收!$T:$T,应收!R:R))</f>
        <v/>
      </c>
      <c r="R162" s="109" t="str">
        <f>IF($B162="","",_xlfn.XLOOKUP($S162,应收!$T:$T,应收!S:S))</f>
        <v/>
      </c>
      <c r="S162" s="109" t="str">
        <f t="shared" si="7"/>
        <v/>
      </c>
      <c r="T162" s="109" t="str">
        <f t="shared" si="8"/>
        <v/>
      </c>
      <c r="U162" s="109" t="str">
        <f>IF($B162="","",_xlfn.XLOOKUP(S162,应收!T:T,应收!V:V))</f>
        <v/>
      </c>
      <c r="V162" s="109" t="str">
        <f>IF(U162="","",_xlfn.XLOOKUP(U162,立项!W:W,立项!P:P))</f>
        <v/>
      </c>
      <c r="W162" s="109" t="str">
        <f>IF(B162="","",_xlfn.XLOOKUP($S162,应收!$T:$T,应收!B:B))</f>
        <v/>
      </c>
      <c r="X162" s="109" t="str">
        <f t="shared" si="6"/>
        <v>孙莉</v>
      </c>
      <c r="Y162" s="136"/>
      <c r="Z162" s="111"/>
      <c r="AA162" s="111"/>
      <c r="AB162" s="111"/>
      <c r="AC162" s="112"/>
      <c r="AD162" s="67" t="s">
        <v>1978</v>
      </c>
    </row>
    <row r="163" s="67" customFormat="1" customHeight="1" spans="1:30">
      <c r="A163" s="111"/>
      <c r="B163" s="128" t="s">
        <v>1978</v>
      </c>
      <c r="C163" s="129"/>
      <c r="D163" s="130"/>
      <c r="E163" s="131"/>
      <c r="F163" s="111" t="s">
        <v>1978</v>
      </c>
      <c r="G163" s="128"/>
      <c r="H163" s="111" t="s">
        <v>317</v>
      </c>
      <c r="I163" s="111"/>
      <c r="J163" s="134" t="s">
        <v>2074</v>
      </c>
      <c r="K163" s="109" t="str">
        <f>IF($B163="","",_xlfn.XLOOKUP(S163,应收!T:T,应收!D:D))</f>
        <v/>
      </c>
      <c r="L163" s="109" t="str">
        <f>IF($B163="","",_xlfn.XLOOKUP($S163,应收!$T:$T,应收!E:E))</f>
        <v/>
      </c>
      <c r="M163" s="109" t="str">
        <f>IF($B163="","",_xlfn.XLOOKUP($S163,应收!$T:$T,应收!N:N))</f>
        <v/>
      </c>
      <c r="N163" s="109" t="str">
        <f>IF($B163="","",_xlfn.XLOOKUP($S163,应收!$T:$T,应收!O:O))</f>
        <v/>
      </c>
      <c r="O163" s="109" t="str">
        <f>IF($B163="","",_xlfn.XLOOKUP($S163,应收!$T:$T,应收!P:P))</f>
        <v/>
      </c>
      <c r="P163" s="109" t="str">
        <f>IF($B163="","",_xlfn.XLOOKUP($S163,应收!$T:$T,应收!Q:Q))</f>
        <v/>
      </c>
      <c r="Q163" s="109" t="str">
        <f>IF($B163="","",_xlfn.XLOOKUP($S163,应收!$T:$T,应收!R:R))</f>
        <v/>
      </c>
      <c r="R163" s="109" t="str">
        <f>IF($B163="","",_xlfn.XLOOKUP($S163,应收!$T:$T,应收!S:S))</f>
        <v/>
      </c>
      <c r="S163" s="109" t="str">
        <f t="shared" si="7"/>
        <v/>
      </c>
      <c r="T163" s="109" t="str">
        <f t="shared" si="8"/>
        <v/>
      </c>
      <c r="U163" s="109" t="str">
        <f>IF($B163="","",_xlfn.XLOOKUP(S163,应收!T:T,应收!V:V))</f>
        <v/>
      </c>
      <c r="V163" s="109" t="str">
        <f>IF(U163="","",_xlfn.XLOOKUP(U163,立项!W:W,立项!P:P))</f>
        <v/>
      </c>
      <c r="W163" s="109" t="str">
        <f>IF(B163="","",_xlfn.XLOOKUP($S163,应收!$T:$T,应收!B:B))</f>
        <v/>
      </c>
      <c r="X163" s="109" t="str">
        <f t="shared" si="6"/>
        <v>孙莉</v>
      </c>
      <c r="Y163" s="136"/>
      <c r="Z163" s="111"/>
      <c r="AA163" s="111"/>
      <c r="AB163" s="111"/>
      <c r="AC163" s="112"/>
      <c r="AD163" s="67" t="s">
        <v>1978</v>
      </c>
    </row>
    <row r="164" s="67" customFormat="1" customHeight="1" spans="1:30">
      <c r="A164" s="111"/>
      <c r="B164" s="128" t="s">
        <v>1978</v>
      </c>
      <c r="C164" s="129"/>
      <c r="D164" s="130"/>
      <c r="E164" s="131"/>
      <c r="F164" s="111" t="s">
        <v>1978</v>
      </c>
      <c r="G164" s="128"/>
      <c r="H164" s="111" t="s">
        <v>317</v>
      </c>
      <c r="I164" s="111"/>
      <c r="J164" s="134" t="s">
        <v>2075</v>
      </c>
      <c r="K164" s="109" t="str">
        <f>IF($B164="","",_xlfn.XLOOKUP(S164,应收!T:T,应收!D:D))</f>
        <v/>
      </c>
      <c r="L164" s="109" t="str">
        <f>IF($B164="","",_xlfn.XLOOKUP($S164,应收!$T:$T,应收!E:E))</f>
        <v/>
      </c>
      <c r="M164" s="109" t="str">
        <f>IF($B164="","",_xlfn.XLOOKUP($S164,应收!$T:$T,应收!N:N))</f>
        <v/>
      </c>
      <c r="N164" s="109" t="str">
        <f>IF($B164="","",_xlfn.XLOOKUP($S164,应收!$T:$T,应收!O:O))</f>
        <v/>
      </c>
      <c r="O164" s="109" t="str">
        <f>IF($B164="","",_xlfn.XLOOKUP($S164,应收!$T:$T,应收!P:P))</f>
        <v/>
      </c>
      <c r="P164" s="109" t="str">
        <f>IF($B164="","",_xlfn.XLOOKUP($S164,应收!$T:$T,应收!Q:Q))</f>
        <v/>
      </c>
      <c r="Q164" s="109" t="str">
        <f>IF($B164="","",_xlfn.XLOOKUP($S164,应收!$T:$T,应收!R:R))</f>
        <v/>
      </c>
      <c r="R164" s="109" t="str">
        <f>IF($B164="","",_xlfn.XLOOKUP($S164,应收!$T:$T,应收!S:S))</f>
        <v/>
      </c>
      <c r="S164" s="109" t="str">
        <f t="shared" si="7"/>
        <v/>
      </c>
      <c r="T164" s="109" t="str">
        <f t="shared" si="8"/>
        <v/>
      </c>
      <c r="U164" s="109" t="str">
        <f>IF($B164="","",_xlfn.XLOOKUP(S164,应收!T:T,应收!V:V))</f>
        <v/>
      </c>
      <c r="V164" s="109" t="str">
        <f>IF(U164="","",_xlfn.XLOOKUP(U164,立项!W:W,立项!P:P))</f>
        <v/>
      </c>
      <c r="W164" s="109" t="str">
        <f>IF(B164="","",_xlfn.XLOOKUP($S164,应收!$T:$T,应收!B:B))</f>
        <v/>
      </c>
      <c r="X164" s="109" t="str">
        <f t="shared" si="6"/>
        <v>孙莉</v>
      </c>
      <c r="Y164" s="136"/>
      <c r="Z164" s="111"/>
      <c r="AA164" s="111"/>
      <c r="AB164" s="111"/>
      <c r="AC164" s="112"/>
      <c r="AD164" s="67" t="s">
        <v>1978</v>
      </c>
    </row>
    <row r="165" s="67" customFormat="1" customHeight="1" spans="1:30">
      <c r="A165" s="111"/>
      <c r="B165" s="128" t="s">
        <v>1978</v>
      </c>
      <c r="C165" s="129"/>
      <c r="D165" s="130"/>
      <c r="E165" s="131"/>
      <c r="F165" s="111" t="s">
        <v>1978</v>
      </c>
      <c r="G165" s="128"/>
      <c r="H165" s="111" t="s">
        <v>317</v>
      </c>
      <c r="I165" s="111"/>
      <c r="J165" s="134" t="s">
        <v>2076</v>
      </c>
      <c r="K165" s="109" t="str">
        <f>IF($B165="","",_xlfn.XLOOKUP(S165,应收!T:T,应收!D:D))</f>
        <v/>
      </c>
      <c r="L165" s="109" t="str">
        <f>IF($B165="","",_xlfn.XLOOKUP($S165,应收!$T:$T,应收!E:E))</f>
        <v/>
      </c>
      <c r="M165" s="109" t="str">
        <f>IF($B165="","",_xlfn.XLOOKUP($S165,应收!$T:$T,应收!N:N))</f>
        <v/>
      </c>
      <c r="N165" s="109" t="str">
        <f>IF($B165="","",_xlfn.XLOOKUP($S165,应收!$T:$T,应收!O:O))</f>
        <v/>
      </c>
      <c r="O165" s="109" t="str">
        <f>IF($B165="","",_xlfn.XLOOKUP($S165,应收!$T:$T,应收!P:P))</f>
        <v/>
      </c>
      <c r="P165" s="109" t="str">
        <f>IF($B165="","",_xlfn.XLOOKUP($S165,应收!$T:$T,应收!Q:Q))</f>
        <v/>
      </c>
      <c r="Q165" s="109" t="str">
        <f>IF($B165="","",_xlfn.XLOOKUP($S165,应收!$T:$T,应收!R:R))</f>
        <v/>
      </c>
      <c r="R165" s="109" t="str">
        <f>IF($B165="","",_xlfn.XLOOKUP($S165,应收!$T:$T,应收!S:S))</f>
        <v/>
      </c>
      <c r="S165" s="109" t="str">
        <f t="shared" si="7"/>
        <v/>
      </c>
      <c r="T165" s="109" t="str">
        <f t="shared" si="8"/>
        <v/>
      </c>
      <c r="U165" s="109" t="str">
        <f>IF($B165="","",_xlfn.XLOOKUP(S165,应收!T:T,应收!V:V))</f>
        <v/>
      </c>
      <c r="V165" s="109" t="str">
        <f>IF(U165="","",_xlfn.XLOOKUP(U165,立项!W:W,立项!P:P))</f>
        <v/>
      </c>
      <c r="W165" s="109" t="str">
        <f>IF(B165="","",_xlfn.XLOOKUP($S165,应收!$T:$T,应收!B:B))</f>
        <v/>
      </c>
      <c r="X165" s="109" t="str">
        <f t="shared" si="6"/>
        <v>孙莉</v>
      </c>
      <c r="Y165" s="136"/>
      <c r="Z165" s="111"/>
      <c r="AA165" s="111"/>
      <c r="AB165" s="111"/>
      <c r="AC165" s="112"/>
      <c r="AD165" s="67" t="s">
        <v>1978</v>
      </c>
    </row>
    <row r="166" s="67" customFormat="1" customHeight="1" spans="1:30">
      <c r="A166" s="111"/>
      <c r="B166" s="128" t="s">
        <v>1978</v>
      </c>
      <c r="C166" s="129"/>
      <c r="D166" s="130"/>
      <c r="E166" s="131"/>
      <c r="F166" s="111" t="s">
        <v>1978</v>
      </c>
      <c r="G166" s="128"/>
      <c r="H166" s="111" t="s">
        <v>317</v>
      </c>
      <c r="I166" s="111"/>
      <c r="J166" s="134" t="s">
        <v>2077</v>
      </c>
      <c r="K166" s="109" t="str">
        <f>IF($B166="","",_xlfn.XLOOKUP(S166,应收!T:T,应收!D:D))</f>
        <v/>
      </c>
      <c r="L166" s="109" t="str">
        <f>IF($B166="","",_xlfn.XLOOKUP($S166,应收!$T:$T,应收!E:E))</f>
        <v/>
      </c>
      <c r="M166" s="109" t="str">
        <f>IF($B166="","",_xlfn.XLOOKUP($S166,应收!$T:$T,应收!N:N))</f>
        <v/>
      </c>
      <c r="N166" s="109" t="str">
        <f>IF($B166="","",_xlfn.XLOOKUP($S166,应收!$T:$T,应收!O:O))</f>
        <v/>
      </c>
      <c r="O166" s="109" t="str">
        <f>IF($B166="","",_xlfn.XLOOKUP($S166,应收!$T:$T,应收!P:P))</f>
        <v/>
      </c>
      <c r="P166" s="109" t="str">
        <f>IF($B166="","",_xlfn.XLOOKUP($S166,应收!$T:$T,应收!Q:Q))</f>
        <v/>
      </c>
      <c r="Q166" s="109" t="str">
        <f>IF($B166="","",_xlfn.XLOOKUP($S166,应收!$T:$T,应收!R:R))</f>
        <v/>
      </c>
      <c r="R166" s="109" t="str">
        <f>IF($B166="","",_xlfn.XLOOKUP($S166,应收!$T:$T,应收!S:S))</f>
        <v/>
      </c>
      <c r="S166" s="109" t="str">
        <f t="shared" si="7"/>
        <v/>
      </c>
      <c r="T166" s="109" t="str">
        <f t="shared" si="8"/>
        <v/>
      </c>
      <c r="U166" s="109" t="str">
        <f>IF($B166="","",_xlfn.XLOOKUP(S166,应收!T:T,应收!V:V))</f>
        <v/>
      </c>
      <c r="V166" s="109" t="str">
        <f>IF(U166="","",_xlfn.XLOOKUP(U166,立项!W:W,立项!P:P))</f>
        <v/>
      </c>
      <c r="W166" s="109" t="str">
        <f>IF(B166="","",_xlfn.XLOOKUP($S166,应收!$T:$T,应收!B:B))</f>
        <v/>
      </c>
      <c r="X166" s="109" t="s">
        <v>2078</v>
      </c>
      <c r="Y166" s="136"/>
      <c r="Z166" s="111"/>
      <c r="AA166" s="111"/>
      <c r="AB166" s="111"/>
      <c r="AC166" s="112"/>
      <c r="AD166" s="67" t="s">
        <v>1978</v>
      </c>
    </row>
    <row r="167" s="67" customFormat="1" customHeight="1" spans="1:30">
      <c r="A167" s="111"/>
      <c r="B167" s="128" t="s">
        <v>1978</v>
      </c>
      <c r="C167" s="129"/>
      <c r="D167" s="130"/>
      <c r="E167" s="131"/>
      <c r="F167" s="111" t="s">
        <v>1978</v>
      </c>
      <c r="G167" s="128"/>
      <c r="H167" s="111" t="s">
        <v>317</v>
      </c>
      <c r="I167" s="111"/>
      <c r="J167" s="134" t="s">
        <v>2079</v>
      </c>
      <c r="K167" s="109" t="str">
        <f>IF($B167="","",_xlfn.XLOOKUP(S167,应收!T:T,应收!D:D))</f>
        <v/>
      </c>
      <c r="L167" s="109" t="str">
        <f>IF($B167="","",_xlfn.XLOOKUP($S167,应收!$T:$T,应收!E:E))</f>
        <v/>
      </c>
      <c r="M167" s="109" t="str">
        <f>IF($B167="","",_xlfn.XLOOKUP($S167,应收!$T:$T,应收!N:N))</f>
        <v/>
      </c>
      <c r="N167" s="109" t="str">
        <f>IF($B167="","",_xlfn.XLOOKUP($S167,应收!$T:$T,应收!O:O))</f>
        <v/>
      </c>
      <c r="O167" s="109" t="str">
        <f>IF($B167="","",_xlfn.XLOOKUP($S167,应收!$T:$T,应收!P:P))</f>
        <v/>
      </c>
      <c r="P167" s="109" t="str">
        <f>IF($B167="","",_xlfn.XLOOKUP($S167,应收!$T:$T,应收!Q:Q))</f>
        <v/>
      </c>
      <c r="Q167" s="109" t="str">
        <f>IF($B167="","",_xlfn.XLOOKUP($S167,应收!$T:$T,应收!R:R))</f>
        <v/>
      </c>
      <c r="R167" s="109" t="str">
        <f>IF($B167="","",_xlfn.XLOOKUP($S167,应收!$T:$T,应收!S:S))</f>
        <v/>
      </c>
      <c r="S167" s="109" t="str">
        <f t="shared" si="7"/>
        <v/>
      </c>
      <c r="T167" s="109" t="str">
        <f t="shared" si="8"/>
        <v/>
      </c>
      <c r="U167" s="109" t="str">
        <f>IF($B167="","",_xlfn.XLOOKUP(S167,应收!T:T,应收!V:V))</f>
        <v/>
      </c>
      <c r="V167" s="109" t="str">
        <f>IF(U167="","",_xlfn.XLOOKUP(U167,立项!W:W,立项!P:P))</f>
        <v/>
      </c>
      <c r="W167" s="109" t="str">
        <f>IF(B167="","",_xlfn.XLOOKUP($S167,应收!$T:$T,应收!B:B))</f>
        <v/>
      </c>
      <c r="X167" s="109" t="s">
        <v>2080</v>
      </c>
      <c r="Y167" s="136"/>
      <c r="Z167" s="111"/>
      <c r="AA167" s="111"/>
      <c r="AB167" s="111"/>
      <c r="AC167" s="112"/>
      <c r="AD167" s="67" t="s">
        <v>1978</v>
      </c>
    </row>
    <row r="168" s="67" customFormat="1" customHeight="1" spans="1:30">
      <c r="A168" s="111"/>
      <c r="B168" s="128" t="s">
        <v>1978</v>
      </c>
      <c r="C168" s="129"/>
      <c r="D168" s="130"/>
      <c r="E168" s="131"/>
      <c r="F168" s="111" t="s">
        <v>1978</v>
      </c>
      <c r="G168" s="128"/>
      <c r="H168" s="111" t="s">
        <v>317</v>
      </c>
      <c r="I168" s="111"/>
      <c r="J168" s="134" t="s">
        <v>2081</v>
      </c>
      <c r="K168" s="109" t="str">
        <f>IF($B168="","",_xlfn.XLOOKUP(S168,应收!T:T,应收!D:D))</f>
        <v/>
      </c>
      <c r="L168" s="109" t="str">
        <f>IF($B168="","",_xlfn.XLOOKUP($S168,应收!$T:$T,应收!E:E))</f>
        <v/>
      </c>
      <c r="M168" s="109" t="str">
        <f>IF($B168="","",_xlfn.XLOOKUP($S168,应收!$T:$T,应收!N:N))</f>
        <v/>
      </c>
      <c r="N168" s="109" t="str">
        <f>IF($B168="","",_xlfn.XLOOKUP($S168,应收!$T:$T,应收!O:O))</f>
        <v/>
      </c>
      <c r="O168" s="109" t="str">
        <f>IF($B168="","",_xlfn.XLOOKUP($S168,应收!$T:$T,应收!P:P))</f>
        <v/>
      </c>
      <c r="P168" s="109" t="str">
        <f>IF($B168="","",_xlfn.XLOOKUP($S168,应收!$T:$T,应收!Q:Q))</f>
        <v/>
      </c>
      <c r="Q168" s="109" t="str">
        <f>IF($B168="","",_xlfn.XLOOKUP($S168,应收!$T:$T,应收!R:R))</f>
        <v/>
      </c>
      <c r="R168" s="109" t="str">
        <f>IF($B168="","",_xlfn.XLOOKUP($S168,应收!$T:$T,应收!S:S))</f>
        <v/>
      </c>
      <c r="S168" s="109" t="str">
        <f t="shared" si="7"/>
        <v/>
      </c>
      <c r="T168" s="109" t="str">
        <f t="shared" si="8"/>
        <v/>
      </c>
      <c r="U168" s="109" t="str">
        <f>IF($B168="","",_xlfn.XLOOKUP(S168,应收!T:T,应收!V:V))</f>
        <v/>
      </c>
      <c r="V168" s="109" t="str">
        <f>IF(U168="","",_xlfn.XLOOKUP(U168,立项!W:W,立项!P:P))</f>
        <v/>
      </c>
      <c r="W168" s="109" t="str">
        <f>IF(B168="","",_xlfn.XLOOKUP($S168,应收!$T:$T,应收!B:B))</f>
        <v/>
      </c>
      <c r="X168" s="109" t="s">
        <v>2080</v>
      </c>
      <c r="Y168" s="136"/>
      <c r="Z168" s="111"/>
      <c r="AA168" s="111"/>
      <c r="AB168" s="111"/>
      <c r="AC168" s="112"/>
      <c r="AD168" s="67" t="s">
        <v>1978</v>
      </c>
    </row>
    <row r="169" s="67" customFormat="1" customHeight="1" spans="1:30">
      <c r="A169" s="111"/>
      <c r="B169" s="128" t="s">
        <v>1978</v>
      </c>
      <c r="C169" s="129"/>
      <c r="D169" s="130"/>
      <c r="E169" s="131"/>
      <c r="F169" s="111" t="s">
        <v>1978</v>
      </c>
      <c r="G169" s="128"/>
      <c r="H169" s="111" t="s">
        <v>317</v>
      </c>
      <c r="I169" s="111"/>
      <c r="J169" s="134" t="s">
        <v>2082</v>
      </c>
      <c r="K169" s="109" t="str">
        <f>IF($B169="","",_xlfn.XLOOKUP(S169,应收!T:T,应收!D:D))</f>
        <v/>
      </c>
      <c r="L169" s="109" t="str">
        <f>IF($B169="","",_xlfn.XLOOKUP($S169,应收!$T:$T,应收!E:E))</f>
        <v/>
      </c>
      <c r="M169" s="109" t="str">
        <f>IF($B169="","",_xlfn.XLOOKUP($S169,应收!$T:$T,应收!N:N))</f>
        <v/>
      </c>
      <c r="N169" s="109" t="str">
        <f>IF($B169="","",_xlfn.XLOOKUP($S169,应收!$T:$T,应收!O:O))</f>
        <v/>
      </c>
      <c r="O169" s="109" t="str">
        <f>IF($B169="","",_xlfn.XLOOKUP($S169,应收!$T:$T,应收!P:P))</f>
        <v/>
      </c>
      <c r="P169" s="109" t="str">
        <f>IF($B169="","",_xlfn.XLOOKUP($S169,应收!$T:$T,应收!Q:Q))</f>
        <v/>
      </c>
      <c r="Q169" s="109" t="str">
        <f>IF($B169="","",_xlfn.XLOOKUP($S169,应收!$T:$T,应收!R:R))</f>
        <v/>
      </c>
      <c r="R169" s="109" t="str">
        <f>IF($B169="","",_xlfn.XLOOKUP($S169,应收!$T:$T,应收!S:S))</f>
        <v/>
      </c>
      <c r="S169" s="109" t="str">
        <f t="shared" si="7"/>
        <v/>
      </c>
      <c r="T169" s="109" t="str">
        <f t="shared" si="8"/>
        <v/>
      </c>
      <c r="U169" s="109" t="str">
        <f>IF($B169="","",_xlfn.XLOOKUP(S169,应收!T:T,应收!V:V))</f>
        <v/>
      </c>
      <c r="V169" s="109" t="str">
        <f>IF(U169="","",_xlfn.XLOOKUP(U169,立项!W:W,立项!P:P))</f>
        <v/>
      </c>
      <c r="W169" s="109" t="str">
        <f>IF(B169="","",_xlfn.XLOOKUP($S169,应收!$T:$T,应收!B:B))</f>
        <v/>
      </c>
      <c r="X169" s="109" t="str">
        <f t="shared" ref="X169:X219" si="9">IF(H169="","",LEFT(H169,16))</f>
        <v>孙莉</v>
      </c>
      <c r="Y169" s="136"/>
      <c r="Z169" s="111"/>
      <c r="AA169" s="111"/>
      <c r="AB169" s="111"/>
      <c r="AC169" s="112"/>
      <c r="AD169" s="67" t="s">
        <v>1978</v>
      </c>
    </row>
    <row r="170" s="67" customFormat="1" customHeight="1" spans="1:30">
      <c r="A170" s="111"/>
      <c r="B170" s="128" t="s">
        <v>1978</v>
      </c>
      <c r="C170" s="129"/>
      <c r="D170" s="130"/>
      <c r="E170" s="131"/>
      <c r="F170" s="111" t="s">
        <v>1978</v>
      </c>
      <c r="G170" s="128"/>
      <c r="H170" s="111" t="s">
        <v>317</v>
      </c>
      <c r="I170" s="111"/>
      <c r="J170" s="134" t="s">
        <v>2083</v>
      </c>
      <c r="K170" s="109" t="str">
        <f>IF($B170="","",_xlfn.XLOOKUP(S170,应收!T:T,应收!D:D))</f>
        <v/>
      </c>
      <c r="L170" s="109" t="str">
        <f>IF($B170="","",_xlfn.XLOOKUP($S170,应收!$T:$T,应收!E:E))</f>
        <v/>
      </c>
      <c r="M170" s="109" t="str">
        <f>IF($B170="","",_xlfn.XLOOKUP($S170,应收!$T:$T,应收!N:N))</f>
        <v/>
      </c>
      <c r="N170" s="109" t="str">
        <f>IF($B170="","",_xlfn.XLOOKUP($S170,应收!$T:$T,应收!O:O))</f>
        <v/>
      </c>
      <c r="O170" s="109" t="str">
        <f>IF($B170="","",_xlfn.XLOOKUP($S170,应收!$T:$T,应收!P:P))</f>
        <v/>
      </c>
      <c r="P170" s="109" t="str">
        <f>IF($B170="","",_xlfn.XLOOKUP($S170,应收!$T:$T,应收!Q:Q))</f>
        <v/>
      </c>
      <c r="Q170" s="109" t="str">
        <f>IF($B170="","",_xlfn.XLOOKUP($S170,应收!$T:$T,应收!R:R))</f>
        <v/>
      </c>
      <c r="R170" s="109" t="str">
        <f>IF($B170="","",_xlfn.XLOOKUP($S170,应收!$T:$T,应收!S:S))</f>
        <v/>
      </c>
      <c r="S170" s="109" t="str">
        <f t="shared" si="7"/>
        <v/>
      </c>
      <c r="T170" s="109" t="str">
        <f t="shared" si="8"/>
        <v/>
      </c>
      <c r="U170" s="109" t="str">
        <f>IF($B170="","",_xlfn.XLOOKUP(S170,应收!T:T,应收!V:V))</f>
        <v/>
      </c>
      <c r="V170" s="109" t="str">
        <f>IF(U170="","",_xlfn.XLOOKUP(U170,立项!W:W,立项!P:P))</f>
        <v/>
      </c>
      <c r="W170" s="109" t="str">
        <f>IF(B170="","",_xlfn.XLOOKUP($S170,应收!$T:$T,应收!B:B))</f>
        <v/>
      </c>
      <c r="X170" s="109" t="str">
        <f t="shared" si="9"/>
        <v>孙莉</v>
      </c>
      <c r="Y170" s="136"/>
      <c r="Z170" s="111"/>
      <c r="AA170" s="111"/>
      <c r="AB170" s="111"/>
      <c r="AC170" s="112"/>
      <c r="AD170" s="67" t="s">
        <v>1978</v>
      </c>
    </row>
    <row r="171" s="67" customFormat="1" customHeight="1" spans="1:30">
      <c r="A171" s="111"/>
      <c r="B171" s="128" t="s">
        <v>1978</v>
      </c>
      <c r="C171" s="129"/>
      <c r="D171" s="130"/>
      <c r="E171" s="131"/>
      <c r="F171" s="111" t="s">
        <v>1978</v>
      </c>
      <c r="G171" s="128"/>
      <c r="H171" s="111" t="s">
        <v>317</v>
      </c>
      <c r="I171" s="111"/>
      <c r="J171" s="134" t="s">
        <v>2084</v>
      </c>
      <c r="K171" s="109" t="str">
        <f>IF($B171="","",_xlfn.XLOOKUP(S171,应收!T:T,应收!D:D))</f>
        <v/>
      </c>
      <c r="L171" s="109" t="str">
        <f>IF($B171="","",_xlfn.XLOOKUP($S171,应收!$T:$T,应收!E:E))</f>
        <v/>
      </c>
      <c r="M171" s="109" t="str">
        <f>IF($B171="","",_xlfn.XLOOKUP($S171,应收!$T:$T,应收!N:N))</f>
        <v/>
      </c>
      <c r="N171" s="109" t="str">
        <f>IF($B171="","",_xlfn.XLOOKUP($S171,应收!$T:$T,应收!O:O))</f>
        <v/>
      </c>
      <c r="O171" s="109" t="str">
        <f>IF($B171="","",_xlfn.XLOOKUP($S171,应收!$T:$T,应收!P:P))</f>
        <v/>
      </c>
      <c r="P171" s="109" t="str">
        <f>IF($B171="","",_xlfn.XLOOKUP($S171,应收!$T:$T,应收!Q:Q))</f>
        <v/>
      </c>
      <c r="Q171" s="109" t="str">
        <f>IF($B171="","",_xlfn.XLOOKUP($S171,应收!$T:$T,应收!R:R))</f>
        <v/>
      </c>
      <c r="R171" s="109" t="str">
        <f>IF($B171="","",_xlfn.XLOOKUP($S171,应收!$T:$T,应收!S:S))</f>
        <v/>
      </c>
      <c r="S171" s="109" t="str">
        <f t="shared" si="7"/>
        <v/>
      </c>
      <c r="T171" s="109" t="str">
        <f t="shared" si="8"/>
        <v/>
      </c>
      <c r="U171" s="109" t="str">
        <f>IF($B171="","",_xlfn.XLOOKUP(S171,应收!T:T,应收!V:V))</f>
        <v/>
      </c>
      <c r="V171" s="109" t="str">
        <f>IF(U171="","",_xlfn.XLOOKUP(U171,立项!W:W,立项!P:P))</f>
        <v/>
      </c>
      <c r="W171" s="109" t="str">
        <f>IF(B171="","",_xlfn.XLOOKUP($S171,应收!$T:$T,应收!B:B))</f>
        <v/>
      </c>
      <c r="X171" s="109" t="str">
        <f t="shared" si="9"/>
        <v>孙莉</v>
      </c>
      <c r="Y171" s="136"/>
      <c r="Z171" s="111"/>
      <c r="AA171" s="111"/>
      <c r="AB171" s="111"/>
      <c r="AC171" s="112"/>
      <c r="AD171" s="67" t="s">
        <v>1978</v>
      </c>
    </row>
    <row r="172" s="67" customFormat="1" customHeight="1" spans="1:30">
      <c r="A172" s="111"/>
      <c r="B172" s="128" t="s">
        <v>1978</v>
      </c>
      <c r="C172" s="129"/>
      <c r="D172" s="130"/>
      <c r="E172" s="131"/>
      <c r="F172" s="111" t="s">
        <v>1978</v>
      </c>
      <c r="G172" s="128"/>
      <c r="H172" s="111" t="s">
        <v>317</v>
      </c>
      <c r="I172" s="111"/>
      <c r="J172" s="134" t="s">
        <v>2085</v>
      </c>
      <c r="K172" s="109" t="str">
        <f>IF($B172="","",_xlfn.XLOOKUP(S172,应收!T:T,应收!D:D))</f>
        <v/>
      </c>
      <c r="L172" s="109" t="str">
        <f>IF($B172="","",_xlfn.XLOOKUP($S172,应收!$T:$T,应收!E:E))</f>
        <v/>
      </c>
      <c r="M172" s="109" t="str">
        <f>IF($B172="","",_xlfn.XLOOKUP($S172,应收!$T:$T,应收!N:N))</f>
        <v/>
      </c>
      <c r="N172" s="109" t="str">
        <f>IF($B172="","",_xlfn.XLOOKUP($S172,应收!$T:$T,应收!O:O))</f>
        <v/>
      </c>
      <c r="O172" s="109" t="str">
        <f>IF($B172="","",_xlfn.XLOOKUP($S172,应收!$T:$T,应收!P:P))</f>
        <v/>
      </c>
      <c r="P172" s="109" t="str">
        <f>IF($B172="","",_xlfn.XLOOKUP($S172,应收!$T:$T,应收!Q:Q))</f>
        <v/>
      </c>
      <c r="Q172" s="109" t="str">
        <f>IF($B172="","",_xlfn.XLOOKUP($S172,应收!$T:$T,应收!R:R))</f>
        <v/>
      </c>
      <c r="R172" s="109" t="str">
        <f>IF($B172="","",_xlfn.XLOOKUP($S172,应收!$T:$T,应收!S:S))</f>
        <v/>
      </c>
      <c r="S172" s="109" t="str">
        <f t="shared" si="7"/>
        <v/>
      </c>
      <c r="T172" s="109" t="str">
        <f t="shared" si="8"/>
        <v/>
      </c>
      <c r="U172" s="109" t="str">
        <f>IF($B172="","",_xlfn.XLOOKUP(S172,应收!T:T,应收!V:V))</f>
        <v/>
      </c>
      <c r="V172" s="109" t="str">
        <f>IF(U172="","",_xlfn.XLOOKUP(U172,立项!W:W,立项!P:P))</f>
        <v/>
      </c>
      <c r="W172" s="109" t="str">
        <f>IF(B172="","",_xlfn.XLOOKUP($S172,应收!$T:$T,应收!B:B))</f>
        <v/>
      </c>
      <c r="X172" s="109" t="str">
        <f t="shared" si="9"/>
        <v>孙莉</v>
      </c>
      <c r="Y172" s="136"/>
      <c r="Z172" s="111"/>
      <c r="AA172" s="111"/>
      <c r="AB172" s="111"/>
      <c r="AC172" s="112"/>
      <c r="AD172" s="67" t="s">
        <v>1978</v>
      </c>
    </row>
    <row r="173" s="67" customFormat="1" customHeight="1" spans="1:30">
      <c r="A173" s="111"/>
      <c r="B173" s="128" t="s">
        <v>1978</v>
      </c>
      <c r="C173" s="129"/>
      <c r="D173" s="130"/>
      <c r="E173" s="131"/>
      <c r="F173" s="111" t="s">
        <v>1978</v>
      </c>
      <c r="G173" s="128"/>
      <c r="H173" s="111" t="s">
        <v>317</v>
      </c>
      <c r="I173" s="111"/>
      <c r="J173" s="134" t="s">
        <v>2086</v>
      </c>
      <c r="K173" s="109" t="str">
        <f>IF($B173="","",_xlfn.XLOOKUP(S173,应收!T:T,应收!D:D))</f>
        <v/>
      </c>
      <c r="L173" s="109" t="str">
        <f>IF($B173="","",_xlfn.XLOOKUP($S173,应收!$T:$T,应收!E:E))</f>
        <v/>
      </c>
      <c r="M173" s="109" t="str">
        <f>IF($B173="","",_xlfn.XLOOKUP($S173,应收!$T:$T,应收!N:N))</f>
        <v/>
      </c>
      <c r="N173" s="109" t="str">
        <f>IF($B173="","",_xlfn.XLOOKUP($S173,应收!$T:$T,应收!O:O))</f>
        <v/>
      </c>
      <c r="O173" s="109" t="str">
        <f>IF($B173="","",_xlfn.XLOOKUP($S173,应收!$T:$T,应收!P:P))</f>
        <v/>
      </c>
      <c r="P173" s="109" t="str">
        <f>IF($B173="","",_xlfn.XLOOKUP($S173,应收!$T:$T,应收!Q:Q))</f>
        <v/>
      </c>
      <c r="Q173" s="109" t="str">
        <f>IF($B173="","",_xlfn.XLOOKUP($S173,应收!$T:$T,应收!R:R))</f>
        <v/>
      </c>
      <c r="R173" s="109" t="str">
        <f>IF($B173="","",_xlfn.XLOOKUP($S173,应收!$T:$T,应收!S:S))</f>
        <v/>
      </c>
      <c r="S173" s="109" t="str">
        <f t="shared" si="7"/>
        <v/>
      </c>
      <c r="T173" s="109" t="str">
        <f t="shared" si="8"/>
        <v/>
      </c>
      <c r="U173" s="109" t="str">
        <f>IF($B173="","",_xlfn.XLOOKUP(S173,应收!T:T,应收!V:V))</f>
        <v/>
      </c>
      <c r="V173" s="109" t="str">
        <f>IF(U173="","",_xlfn.XLOOKUP(U173,立项!W:W,立项!P:P))</f>
        <v/>
      </c>
      <c r="W173" s="109" t="str">
        <f>IF(B173="","",_xlfn.XLOOKUP($S173,应收!$T:$T,应收!B:B))</f>
        <v/>
      </c>
      <c r="X173" s="109" t="str">
        <f t="shared" si="9"/>
        <v>孙莉</v>
      </c>
      <c r="Y173" s="136"/>
      <c r="Z173" s="111"/>
      <c r="AA173" s="111"/>
      <c r="AB173" s="111"/>
      <c r="AC173" s="112"/>
      <c r="AD173" s="67" t="s">
        <v>1978</v>
      </c>
    </row>
    <row r="174" s="67" customFormat="1" customHeight="1" spans="1:30">
      <c r="A174" s="111"/>
      <c r="B174" s="128" t="s">
        <v>1978</v>
      </c>
      <c r="C174" s="129"/>
      <c r="D174" s="130"/>
      <c r="E174" s="131"/>
      <c r="F174" s="111" t="s">
        <v>1978</v>
      </c>
      <c r="G174" s="128"/>
      <c r="H174" s="111" t="s">
        <v>317</v>
      </c>
      <c r="I174" s="111"/>
      <c r="J174" s="134" t="s">
        <v>2087</v>
      </c>
      <c r="K174" s="109" t="str">
        <f>IF($B174="","",_xlfn.XLOOKUP(S174,应收!T:T,应收!D:D))</f>
        <v/>
      </c>
      <c r="L174" s="109" t="str">
        <f>IF($B174="","",_xlfn.XLOOKUP($S174,应收!$T:$T,应收!E:E))</f>
        <v/>
      </c>
      <c r="M174" s="109" t="str">
        <f>IF($B174="","",_xlfn.XLOOKUP($S174,应收!$T:$T,应收!N:N))</f>
        <v/>
      </c>
      <c r="N174" s="109" t="str">
        <f>IF($B174="","",_xlfn.XLOOKUP($S174,应收!$T:$T,应收!O:O))</f>
        <v/>
      </c>
      <c r="O174" s="109" t="str">
        <f>IF($B174="","",_xlfn.XLOOKUP($S174,应收!$T:$T,应收!P:P))</f>
        <v/>
      </c>
      <c r="P174" s="109" t="str">
        <f>IF($B174="","",_xlfn.XLOOKUP($S174,应收!$T:$T,应收!Q:Q))</f>
        <v/>
      </c>
      <c r="Q174" s="109" t="str">
        <f>IF($B174="","",_xlfn.XLOOKUP($S174,应收!$T:$T,应收!R:R))</f>
        <v/>
      </c>
      <c r="R174" s="109" t="str">
        <f>IF($B174="","",_xlfn.XLOOKUP($S174,应收!$T:$T,应收!S:S))</f>
        <v/>
      </c>
      <c r="S174" s="109" t="str">
        <f t="shared" si="7"/>
        <v/>
      </c>
      <c r="T174" s="109" t="str">
        <f t="shared" si="8"/>
        <v/>
      </c>
      <c r="U174" s="109" t="str">
        <f>IF($B174="","",_xlfn.XLOOKUP(S174,应收!T:T,应收!V:V))</f>
        <v/>
      </c>
      <c r="V174" s="109" t="str">
        <f>IF(U174="","",_xlfn.XLOOKUP(U174,立项!W:W,立项!P:P))</f>
        <v/>
      </c>
      <c r="W174" s="109" t="str">
        <f>IF(B174="","",_xlfn.XLOOKUP($S174,应收!$T:$T,应收!B:B))</f>
        <v/>
      </c>
      <c r="X174" s="109" t="str">
        <f t="shared" si="9"/>
        <v>孙莉</v>
      </c>
      <c r="Y174" s="136"/>
      <c r="Z174" s="111"/>
      <c r="AA174" s="111"/>
      <c r="AB174" s="111"/>
      <c r="AC174" s="112"/>
      <c r="AD174" s="67" t="s">
        <v>1978</v>
      </c>
    </row>
    <row r="175" s="67" customFormat="1" customHeight="1" spans="1:30">
      <c r="A175" s="111"/>
      <c r="B175" s="128" t="s">
        <v>1978</v>
      </c>
      <c r="C175" s="129"/>
      <c r="D175" s="130"/>
      <c r="E175" s="131"/>
      <c r="F175" s="111" t="s">
        <v>1978</v>
      </c>
      <c r="G175" s="128"/>
      <c r="H175" s="111" t="s">
        <v>317</v>
      </c>
      <c r="I175" s="111"/>
      <c r="J175" s="134" t="s">
        <v>2088</v>
      </c>
      <c r="K175" s="109" t="str">
        <f>IF($B175="","",_xlfn.XLOOKUP(S175,应收!T:T,应收!D:D))</f>
        <v/>
      </c>
      <c r="L175" s="109" t="str">
        <f>IF($B175="","",_xlfn.XLOOKUP($S175,应收!$T:$T,应收!E:E))</f>
        <v/>
      </c>
      <c r="M175" s="109" t="str">
        <f>IF($B175="","",_xlfn.XLOOKUP($S175,应收!$T:$T,应收!N:N))</f>
        <v/>
      </c>
      <c r="N175" s="109" t="str">
        <f>IF($B175="","",_xlfn.XLOOKUP($S175,应收!$T:$T,应收!O:O))</f>
        <v/>
      </c>
      <c r="O175" s="109" t="str">
        <f>IF($B175="","",_xlfn.XLOOKUP($S175,应收!$T:$T,应收!P:P))</f>
        <v/>
      </c>
      <c r="P175" s="109" t="str">
        <f>IF($B175="","",_xlfn.XLOOKUP($S175,应收!$T:$T,应收!Q:Q))</f>
        <v/>
      </c>
      <c r="Q175" s="109" t="str">
        <f>IF($B175="","",_xlfn.XLOOKUP($S175,应收!$T:$T,应收!R:R))</f>
        <v/>
      </c>
      <c r="R175" s="109" t="str">
        <f>IF($B175="","",_xlfn.XLOOKUP($S175,应收!$T:$T,应收!S:S))</f>
        <v/>
      </c>
      <c r="S175" s="109" t="str">
        <f t="shared" si="7"/>
        <v/>
      </c>
      <c r="T175" s="109" t="str">
        <f t="shared" si="8"/>
        <v/>
      </c>
      <c r="U175" s="109" t="str">
        <f>IF($B175="","",_xlfn.XLOOKUP(S175,应收!T:T,应收!V:V))</f>
        <v/>
      </c>
      <c r="V175" s="109" t="str">
        <f>IF(U175="","",_xlfn.XLOOKUP(U175,立项!W:W,立项!P:P))</f>
        <v/>
      </c>
      <c r="W175" s="109" t="str">
        <f>IF(B175="","",_xlfn.XLOOKUP($S175,应收!$T:$T,应收!B:B))</f>
        <v/>
      </c>
      <c r="X175" s="109" t="str">
        <f t="shared" si="9"/>
        <v>孙莉</v>
      </c>
      <c r="Y175" s="136"/>
      <c r="Z175" s="111"/>
      <c r="AA175" s="111"/>
      <c r="AB175" s="111"/>
      <c r="AC175" s="112"/>
      <c r="AD175" s="67" t="s">
        <v>1978</v>
      </c>
    </row>
    <row r="176" s="67" customFormat="1" customHeight="1" spans="1:30">
      <c r="A176" s="111"/>
      <c r="B176" s="128" t="s">
        <v>1978</v>
      </c>
      <c r="C176" s="129"/>
      <c r="D176" s="130"/>
      <c r="E176" s="131"/>
      <c r="F176" s="111" t="s">
        <v>1978</v>
      </c>
      <c r="G176" s="128"/>
      <c r="H176" s="111" t="s">
        <v>317</v>
      </c>
      <c r="I176" s="111"/>
      <c r="J176" s="134" t="s">
        <v>2089</v>
      </c>
      <c r="K176" s="109" t="str">
        <f>IF($B176="","",_xlfn.XLOOKUP(S176,应收!T:T,应收!D:D))</f>
        <v/>
      </c>
      <c r="L176" s="109" t="str">
        <f>IF($B176="","",_xlfn.XLOOKUP($S176,应收!$T:$T,应收!E:E))</f>
        <v/>
      </c>
      <c r="M176" s="109" t="str">
        <f>IF($B176="","",_xlfn.XLOOKUP($S176,应收!$T:$T,应收!N:N))</f>
        <v/>
      </c>
      <c r="N176" s="109" t="str">
        <f>IF($B176="","",_xlfn.XLOOKUP($S176,应收!$T:$T,应收!O:O))</f>
        <v/>
      </c>
      <c r="O176" s="109" t="str">
        <f>IF($B176="","",_xlfn.XLOOKUP($S176,应收!$T:$T,应收!P:P))</f>
        <v/>
      </c>
      <c r="P176" s="109" t="str">
        <f>IF($B176="","",_xlfn.XLOOKUP($S176,应收!$T:$T,应收!Q:Q))</f>
        <v/>
      </c>
      <c r="Q176" s="109" t="str">
        <f>IF($B176="","",_xlfn.XLOOKUP($S176,应收!$T:$T,应收!R:R))</f>
        <v/>
      </c>
      <c r="R176" s="109" t="str">
        <f>IF($B176="","",_xlfn.XLOOKUP($S176,应收!$T:$T,应收!S:S))</f>
        <v/>
      </c>
      <c r="S176" s="109" t="str">
        <f t="shared" si="7"/>
        <v/>
      </c>
      <c r="T176" s="109" t="str">
        <f t="shared" si="8"/>
        <v/>
      </c>
      <c r="U176" s="109" t="str">
        <f>IF($B176="","",_xlfn.XLOOKUP(S176,应收!T:T,应收!V:V))</f>
        <v/>
      </c>
      <c r="V176" s="109" t="str">
        <f>IF(U176="","",_xlfn.XLOOKUP(U176,立项!W:W,立项!P:P))</f>
        <v/>
      </c>
      <c r="W176" s="109" t="str">
        <f>IF(B176="","",_xlfn.XLOOKUP($S176,应收!$T:$T,应收!B:B))</f>
        <v/>
      </c>
      <c r="X176" s="109" t="str">
        <f t="shared" si="9"/>
        <v>孙莉</v>
      </c>
      <c r="Y176" s="136"/>
      <c r="Z176" s="111"/>
      <c r="AA176" s="111"/>
      <c r="AB176" s="111"/>
      <c r="AC176" s="112"/>
      <c r="AD176" s="67" t="s">
        <v>1978</v>
      </c>
    </row>
    <row r="177" s="67" customFormat="1" customHeight="1" spans="1:30">
      <c r="A177" s="111"/>
      <c r="B177" s="128" t="s">
        <v>1978</v>
      </c>
      <c r="C177" s="129"/>
      <c r="D177" s="130"/>
      <c r="E177" s="131"/>
      <c r="F177" s="111" t="s">
        <v>1978</v>
      </c>
      <c r="G177" s="128"/>
      <c r="H177" s="111" t="s">
        <v>317</v>
      </c>
      <c r="I177" s="111"/>
      <c r="J177" s="134" t="s">
        <v>2090</v>
      </c>
      <c r="K177" s="109" t="str">
        <f>IF($B177="","",_xlfn.XLOOKUP(S177,应收!T:T,应收!D:D))</f>
        <v/>
      </c>
      <c r="L177" s="109" t="str">
        <f>IF($B177="","",_xlfn.XLOOKUP($S177,应收!$T:$T,应收!E:E))</f>
        <v/>
      </c>
      <c r="M177" s="109" t="str">
        <f>IF($B177="","",_xlfn.XLOOKUP($S177,应收!$T:$T,应收!N:N))</f>
        <v/>
      </c>
      <c r="N177" s="109" t="str">
        <f>IF($B177="","",_xlfn.XLOOKUP($S177,应收!$T:$T,应收!O:O))</f>
        <v/>
      </c>
      <c r="O177" s="109" t="str">
        <f>IF($B177="","",_xlfn.XLOOKUP($S177,应收!$T:$T,应收!P:P))</f>
        <v/>
      </c>
      <c r="P177" s="109" t="str">
        <f>IF($B177="","",_xlfn.XLOOKUP($S177,应收!$T:$T,应收!Q:Q))</f>
        <v/>
      </c>
      <c r="Q177" s="109" t="str">
        <f>IF($B177="","",_xlfn.XLOOKUP($S177,应收!$T:$T,应收!R:R))</f>
        <v/>
      </c>
      <c r="R177" s="109" t="str">
        <f>IF($B177="","",_xlfn.XLOOKUP($S177,应收!$T:$T,应收!S:S))</f>
        <v/>
      </c>
      <c r="S177" s="109" t="str">
        <f t="shared" si="7"/>
        <v/>
      </c>
      <c r="T177" s="109" t="str">
        <f t="shared" si="8"/>
        <v/>
      </c>
      <c r="U177" s="109" t="str">
        <f>IF($B177="","",_xlfn.XLOOKUP(S177,应收!T:T,应收!V:V))</f>
        <v/>
      </c>
      <c r="V177" s="109" t="str">
        <f>IF(U177="","",_xlfn.XLOOKUP(U177,立项!W:W,立项!P:P))</f>
        <v/>
      </c>
      <c r="W177" s="109" t="str">
        <f>IF(B177="","",_xlfn.XLOOKUP($S177,应收!$T:$T,应收!B:B))</f>
        <v/>
      </c>
      <c r="X177" s="109" t="str">
        <f t="shared" si="9"/>
        <v>孙莉</v>
      </c>
      <c r="Y177" s="136"/>
      <c r="Z177" s="111"/>
      <c r="AA177" s="111"/>
      <c r="AB177" s="111"/>
      <c r="AC177" s="112"/>
      <c r="AD177" s="67" t="s">
        <v>1978</v>
      </c>
    </row>
    <row r="178" s="67" customFormat="1" customHeight="1" spans="1:30">
      <c r="A178" s="111"/>
      <c r="B178" s="128" t="s">
        <v>1978</v>
      </c>
      <c r="C178" s="129"/>
      <c r="D178" s="130"/>
      <c r="E178" s="131"/>
      <c r="F178" s="111" t="s">
        <v>1978</v>
      </c>
      <c r="G178" s="128"/>
      <c r="H178" s="111" t="s">
        <v>317</v>
      </c>
      <c r="I178" s="111"/>
      <c r="J178" s="134" t="s">
        <v>2091</v>
      </c>
      <c r="K178" s="109" t="str">
        <f>IF($B178="","",_xlfn.XLOOKUP(S178,应收!T:T,应收!D:D))</f>
        <v/>
      </c>
      <c r="L178" s="109" t="str">
        <f>IF($B178="","",_xlfn.XLOOKUP($S178,应收!$T:$T,应收!E:E))</f>
        <v/>
      </c>
      <c r="M178" s="109" t="str">
        <f>IF($B178="","",_xlfn.XLOOKUP($S178,应收!$T:$T,应收!N:N))</f>
        <v/>
      </c>
      <c r="N178" s="109" t="str">
        <f>IF($B178="","",_xlfn.XLOOKUP($S178,应收!$T:$T,应收!O:O))</f>
        <v/>
      </c>
      <c r="O178" s="109" t="str">
        <f>IF($B178="","",_xlfn.XLOOKUP($S178,应收!$T:$T,应收!P:P))</f>
        <v/>
      </c>
      <c r="P178" s="109" t="str">
        <f>IF($B178="","",_xlfn.XLOOKUP($S178,应收!$T:$T,应收!Q:Q))</f>
        <v/>
      </c>
      <c r="Q178" s="109" t="str">
        <f>IF($B178="","",_xlfn.XLOOKUP($S178,应收!$T:$T,应收!R:R))</f>
        <v/>
      </c>
      <c r="R178" s="109" t="str">
        <f>IF($B178="","",_xlfn.XLOOKUP($S178,应收!$T:$T,应收!S:S))</f>
        <v/>
      </c>
      <c r="S178" s="109" t="str">
        <f t="shared" si="7"/>
        <v/>
      </c>
      <c r="T178" s="109" t="str">
        <f t="shared" si="8"/>
        <v/>
      </c>
      <c r="U178" s="109" t="str">
        <f>IF($B178="","",_xlfn.XLOOKUP(S178,应收!T:T,应收!V:V))</f>
        <v/>
      </c>
      <c r="V178" s="109" t="str">
        <f>IF(U178="","",_xlfn.XLOOKUP(U178,立项!W:W,立项!P:P))</f>
        <v/>
      </c>
      <c r="W178" s="109" t="str">
        <f>IF(B178="","",_xlfn.XLOOKUP($S178,应收!$T:$T,应收!B:B))</f>
        <v/>
      </c>
      <c r="X178" s="109" t="str">
        <f t="shared" si="9"/>
        <v>孙莉</v>
      </c>
      <c r="Y178" s="136"/>
      <c r="Z178" s="111"/>
      <c r="AA178" s="111"/>
      <c r="AB178" s="111"/>
      <c r="AC178" s="112"/>
      <c r="AD178" s="67" t="s">
        <v>1978</v>
      </c>
    </row>
    <row r="179" s="67" customFormat="1" customHeight="1" spans="1:30">
      <c r="A179" s="111"/>
      <c r="B179" s="128" t="s">
        <v>1978</v>
      </c>
      <c r="C179" s="129"/>
      <c r="D179" s="130"/>
      <c r="E179" s="131"/>
      <c r="F179" s="111" t="s">
        <v>1978</v>
      </c>
      <c r="G179" s="128"/>
      <c r="H179" s="111" t="s">
        <v>317</v>
      </c>
      <c r="I179" s="111"/>
      <c r="J179" s="134" t="s">
        <v>2092</v>
      </c>
      <c r="K179" s="109" t="str">
        <f>IF($B179="","",_xlfn.XLOOKUP(S179,应收!T:T,应收!D:D))</f>
        <v/>
      </c>
      <c r="L179" s="109" t="str">
        <f>IF($B179="","",_xlfn.XLOOKUP($S179,应收!$T:$T,应收!E:E))</f>
        <v/>
      </c>
      <c r="M179" s="109" t="str">
        <f>IF($B179="","",_xlfn.XLOOKUP($S179,应收!$T:$T,应收!N:N))</f>
        <v/>
      </c>
      <c r="N179" s="109" t="str">
        <f>IF($B179="","",_xlfn.XLOOKUP($S179,应收!$T:$T,应收!O:O))</f>
        <v/>
      </c>
      <c r="O179" s="109" t="str">
        <f>IF($B179="","",_xlfn.XLOOKUP($S179,应收!$T:$T,应收!P:P))</f>
        <v/>
      </c>
      <c r="P179" s="109" t="str">
        <f>IF($B179="","",_xlfn.XLOOKUP($S179,应收!$T:$T,应收!Q:Q))</f>
        <v/>
      </c>
      <c r="Q179" s="109" t="str">
        <f>IF($B179="","",_xlfn.XLOOKUP($S179,应收!$T:$T,应收!R:R))</f>
        <v/>
      </c>
      <c r="R179" s="109" t="str">
        <f>IF($B179="","",_xlfn.XLOOKUP($S179,应收!$T:$T,应收!S:S))</f>
        <v/>
      </c>
      <c r="S179" s="109" t="str">
        <f t="shared" si="7"/>
        <v/>
      </c>
      <c r="T179" s="109" t="str">
        <f t="shared" si="8"/>
        <v/>
      </c>
      <c r="U179" s="109" t="str">
        <f>IF($B179="","",_xlfn.XLOOKUP(S179,应收!T:T,应收!V:V))</f>
        <v/>
      </c>
      <c r="V179" s="109" t="str">
        <f>IF(U179="","",_xlfn.XLOOKUP(U179,立项!W:W,立项!P:P))</f>
        <v/>
      </c>
      <c r="W179" s="109" t="str">
        <f>IF(B179="","",_xlfn.XLOOKUP($S179,应收!$T:$T,应收!B:B))</f>
        <v/>
      </c>
      <c r="X179" s="109" t="str">
        <f t="shared" si="9"/>
        <v>孙莉</v>
      </c>
      <c r="Y179" s="136"/>
      <c r="Z179" s="111"/>
      <c r="AA179" s="111"/>
      <c r="AB179" s="111"/>
      <c r="AC179" s="112"/>
      <c r="AD179" s="67" t="s">
        <v>1978</v>
      </c>
    </row>
    <row r="180" s="67" customFormat="1" customHeight="1" spans="1:30">
      <c r="A180" s="111"/>
      <c r="B180" s="128" t="s">
        <v>1978</v>
      </c>
      <c r="C180" s="129"/>
      <c r="D180" s="130"/>
      <c r="E180" s="131"/>
      <c r="F180" s="111" t="s">
        <v>1978</v>
      </c>
      <c r="G180" s="128"/>
      <c r="H180" s="111" t="s">
        <v>317</v>
      </c>
      <c r="I180" s="111"/>
      <c r="J180" s="134" t="s">
        <v>2093</v>
      </c>
      <c r="K180" s="109" t="str">
        <f>IF($B180="","",_xlfn.XLOOKUP(S180,应收!T:T,应收!D:D))</f>
        <v/>
      </c>
      <c r="L180" s="109" t="str">
        <f>IF($B180="","",_xlfn.XLOOKUP($S180,应收!$T:$T,应收!E:E))</f>
        <v/>
      </c>
      <c r="M180" s="109" t="str">
        <f>IF($B180="","",_xlfn.XLOOKUP($S180,应收!$T:$T,应收!N:N))</f>
        <v/>
      </c>
      <c r="N180" s="109" t="str">
        <f>IF($B180="","",_xlfn.XLOOKUP($S180,应收!$T:$T,应收!O:O))</f>
        <v/>
      </c>
      <c r="O180" s="109" t="str">
        <f>IF($B180="","",_xlfn.XLOOKUP($S180,应收!$T:$T,应收!P:P))</f>
        <v/>
      </c>
      <c r="P180" s="109" t="str">
        <f>IF($B180="","",_xlfn.XLOOKUP($S180,应收!$T:$T,应收!Q:Q))</f>
        <v/>
      </c>
      <c r="Q180" s="109" t="str">
        <f>IF($B180="","",_xlfn.XLOOKUP($S180,应收!$T:$T,应收!R:R))</f>
        <v/>
      </c>
      <c r="R180" s="109" t="str">
        <f>IF($B180="","",_xlfn.XLOOKUP($S180,应收!$T:$T,应收!S:S))</f>
        <v/>
      </c>
      <c r="S180" s="109" t="str">
        <f t="shared" si="7"/>
        <v/>
      </c>
      <c r="T180" s="109" t="str">
        <f t="shared" si="8"/>
        <v/>
      </c>
      <c r="U180" s="109" t="str">
        <f>IF($B180="","",_xlfn.XLOOKUP(S180,应收!T:T,应收!V:V))</f>
        <v/>
      </c>
      <c r="V180" s="109" t="str">
        <f>IF(U180="","",_xlfn.XLOOKUP(U180,立项!W:W,立项!P:P))</f>
        <v/>
      </c>
      <c r="W180" s="109" t="str">
        <f>IF(B180="","",_xlfn.XLOOKUP($S180,应收!$T:$T,应收!B:B))</f>
        <v/>
      </c>
      <c r="X180" s="109" t="str">
        <f t="shared" si="9"/>
        <v>孙莉</v>
      </c>
      <c r="Y180" s="136"/>
      <c r="Z180" s="111"/>
      <c r="AA180" s="111"/>
      <c r="AB180" s="111"/>
      <c r="AC180" s="112"/>
      <c r="AD180" s="67" t="s">
        <v>1978</v>
      </c>
    </row>
    <row r="181" s="67" customFormat="1" customHeight="1" spans="1:30">
      <c r="A181" s="111"/>
      <c r="B181" s="128" t="s">
        <v>1978</v>
      </c>
      <c r="C181" s="129"/>
      <c r="D181" s="130"/>
      <c r="E181" s="131"/>
      <c r="F181" s="111" t="s">
        <v>1978</v>
      </c>
      <c r="G181" s="128"/>
      <c r="H181" s="111" t="s">
        <v>317</v>
      </c>
      <c r="I181" s="111"/>
      <c r="J181" s="134" t="s">
        <v>2094</v>
      </c>
      <c r="K181" s="109" t="str">
        <f>IF($B181="","",_xlfn.XLOOKUP(S181,应收!T:T,应收!D:D))</f>
        <v/>
      </c>
      <c r="L181" s="109" t="str">
        <f>IF($B181="","",_xlfn.XLOOKUP($S181,应收!$T:$T,应收!E:E))</f>
        <v/>
      </c>
      <c r="M181" s="109" t="str">
        <f>IF($B181="","",_xlfn.XLOOKUP($S181,应收!$T:$T,应收!N:N))</f>
        <v/>
      </c>
      <c r="N181" s="109" t="str">
        <f>IF($B181="","",_xlfn.XLOOKUP($S181,应收!$T:$T,应收!O:O))</f>
        <v/>
      </c>
      <c r="O181" s="109" t="str">
        <f>IF($B181="","",_xlfn.XLOOKUP($S181,应收!$T:$T,应收!P:P))</f>
        <v/>
      </c>
      <c r="P181" s="109" t="str">
        <f>IF($B181="","",_xlfn.XLOOKUP($S181,应收!$T:$T,应收!Q:Q))</f>
        <v/>
      </c>
      <c r="Q181" s="109" t="str">
        <f>IF($B181="","",_xlfn.XLOOKUP($S181,应收!$T:$T,应收!R:R))</f>
        <v/>
      </c>
      <c r="R181" s="109" t="str">
        <f>IF($B181="","",_xlfn.XLOOKUP($S181,应收!$T:$T,应收!S:S))</f>
        <v/>
      </c>
      <c r="S181" s="109" t="str">
        <f t="shared" si="7"/>
        <v/>
      </c>
      <c r="T181" s="109" t="str">
        <f t="shared" si="8"/>
        <v/>
      </c>
      <c r="U181" s="109" t="str">
        <f>IF($B181="","",_xlfn.XLOOKUP(S181,应收!T:T,应收!V:V))</f>
        <v/>
      </c>
      <c r="V181" s="109" t="str">
        <f>IF(U181="","",_xlfn.XLOOKUP(U181,立项!W:W,立项!P:P))</f>
        <v/>
      </c>
      <c r="W181" s="109" t="str">
        <f>IF(B181="","",_xlfn.XLOOKUP($S181,应收!$T:$T,应收!B:B))</f>
        <v/>
      </c>
      <c r="X181" s="109" t="str">
        <f t="shared" si="9"/>
        <v>孙莉</v>
      </c>
      <c r="Y181" s="136"/>
      <c r="Z181" s="111"/>
      <c r="AA181" s="111"/>
      <c r="AB181" s="111"/>
      <c r="AC181" s="112"/>
      <c r="AD181" s="67" t="s">
        <v>1978</v>
      </c>
    </row>
    <row r="182" s="67" customFormat="1" customHeight="1" spans="1:30">
      <c r="A182" s="111"/>
      <c r="B182" s="128" t="s">
        <v>1978</v>
      </c>
      <c r="C182" s="129"/>
      <c r="D182" s="130"/>
      <c r="E182" s="131"/>
      <c r="F182" s="111" t="s">
        <v>1978</v>
      </c>
      <c r="G182" s="128"/>
      <c r="H182" s="111" t="s">
        <v>317</v>
      </c>
      <c r="I182" s="111"/>
      <c r="J182" s="134" t="s">
        <v>2095</v>
      </c>
      <c r="K182" s="109" t="str">
        <f>IF($B182="","",_xlfn.XLOOKUP(S182,应收!T:T,应收!D:D))</f>
        <v/>
      </c>
      <c r="L182" s="109" t="str">
        <f>IF($B182="","",_xlfn.XLOOKUP($S182,应收!$T:$T,应收!E:E))</f>
        <v/>
      </c>
      <c r="M182" s="109" t="str">
        <f>IF($B182="","",_xlfn.XLOOKUP($S182,应收!$T:$T,应收!N:N))</f>
        <v/>
      </c>
      <c r="N182" s="109" t="str">
        <f>IF($B182="","",_xlfn.XLOOKUP($S182,应收!$T:$T,应收!O:O))</f>
        <v/>
      </c>
      <c r="O182" s="109" t="str">
        <f>IF($B182="","",_xlfn.XLOOKUP($S182,应收!$T:$T,应收!P:P))</f>
        <v/>
      </c>
      <c r="P182" s="109" t="str">
        <f>IF($B182="","",_xlfn.XLOOKUP($S182,应收!$T:$T,应收!Q:Q))</f>
        <v/>
      </c>
      <c r="Q182" s="109" t="str">
        <f>IF($B182="","",_xlfn.XLOOKUP($S182,应收!$T:$T,应收!R:R))</f>
        <v/>
      </c>
      <c r="R182" s="109" t="str">
        <f>IF($B182="","",_xlfn.XLOOKUP($S182,应收!$T:$T,应收!S:S))</f>
        <v/>
      </c>
      <c r="S182" s="109" t="str">
        <f t="shared" si="7"/>
        <v/>
      </c>
      <c r="T182" s="109" t="str">
        <f t="shared" si="8"/>
        <v/>
      </c>
      <c r="U182" s="109" t="str">
        <f>IF($B182="","",_xlfn.XLOOKUP(S182,应收!T:T,应收!V:V))</f>
        <v/>
      </c>
      <c r="V182" s="109" t="str">
        <f>IF(U182="","",_xlfn.XLOOKUP(U182,立项!W:W,立项!P:P))</f>
        <v/>
      </c>
      <c r="W182" s="109" t="str">
        <f>IF(B182="","",_xlfn.XLOOKUP($S182,应收!$T:$T,应收!B:B))</f>
        <v/>
      </c>
      <c r="X182" s="109" t="str">
        <f t="shared" si="9"/>
        <v>孙莉</v>
      </c>
      <c r="Y182" s="136"/>
      <c r="Z182" s="111"/>
      <c r="AA182" s="111"/>
      <c r="AB182" s="111"/>
      <c r="AC182" s="112"/>
      <c r="AD182" s="67" t="s">
        <v>1978</v>
      </c>
    </row>
    <row r="183" s="67" customFormat="1" customHeight="1" spans="1:30">
      <c r="A183" s="111"/>
      <c r="B183" s="128" t="s">
        <v>1978</v>
      </c>
      <c r="C183" s="129"/>
      <c r="D183" s="130"/>
      <c r="E183" s="131"/>
      <c r="F183" s="111" t="s">
        <v>1978</v>
      </c>
      <c r="G183" s="128"/>
      <c r="H183" s="111" t="s">
        <v>317</v>
      </c>
      <c r="I183" s="111"/>
      <c r="J183" s="134" t="s">
        <v>2096</v>
      </c>
      <c r="K183" s="109" t="str">
        <f>IF($B183="","",_xlfn.XLOOKUP(S183,应收!T:T,应收!D:D))</f>
        <v/>
      </c>
      <c r="L183" s="109" t="str">
        <f>IF($B183="","",_xlfn.XLOOKUP($S183,应收!$T:$T,应收!E:E))</f>
        <v/>
      </c>
      <c r="M183" s="109" t="str">
        <f>IF($B183="","",_xlfn.XLOOKUP($S183,应收!$T:$T,应收!N:N))</f>
        <v/>
      </c>
      <c r="N183" s="109" t="str">
        <f>IF($B183="","",_xlfn.XLOOKUP($S183,应收!$T:$T,应收!O:O))</f>
        <v/>
      </c>
      <c r="O183" s="109" t="str">
        <f>IF($B183="","",_xlfn.XLOOKUP($S183,应收!$T:$T,应收!P:P))</f>
        <v/>
      </c>
      <c r="P183" s="109" t="str">
        <f>IF($B183="","",_xlfn.XLOOKUP($S183,应收!$T:$T,应收!Q:Q))</f>
        <v/>
      </c>
      <c r="Q183" s="109" t="str">
        <f>IF($B183="","",_xlfn.XLOOKUP($S183,应收!$T:$T,应收!R:R))</f>
        <v/>
      </c>
      <c r="R183" s="109" t="str">
        <f>IF($B183="","",_xlfn.XLOOKUP($S183,应收!$T:$T,应收!S:S))</f>
        <v/>
      </c>
      <c r="S183" s="109" t="str">
        <f t="shared" si="7"/>
        <v/>
      </c>
      <c r="T183" s="109" t="str">
        <f t="shared" si="8"/>
        <v/>
      </c>
      <c r="U183" s="109" t="str">
        <f>IF($B183="","",_xlfn.XLOOKUP(S183,应收!T:T,应收!V:V))</f>
        <v/>
      </c>
      <c r="V183" s="109" t="str">
        <f>IF(U183="","",_xlfn.XLOOKUP(U183,立项!W:W,立项!P:P))</f>
        <v/>
      </c>
      <c r="W183" s="109" t="str">
        <f>IF(B183="","",_xlfn.XLOOKUP($S183,应收!$T:$T,应收!B:B))</f>
        <v/>
      </c>
      <c r="X183" s="109" t="str">
        <f t="shared" si="9"/>
        <v>孙莉</v>
      </c>
      <c r="Y183" s="136"/>
      <c r="Z183" s="111"/>
      <c r="AA183" s="111"/>
      <c r="AB183" s="111"/>
      <c r="AC183" s="112"/>
      <c r="AD183" s="67" t="s">
        <v>1978</v>
      </c>
    </row>
    <row r="184" s="67" customFormat="1" customHeight="1" spans="1:30">
      <c r="A184" s="111"/>
      <c r="B184" s="128" t="s">
        <v>1978</v>
      </c>
      <c r="C184" s="129"/>
      <c r="D184" s="130"/>
      <c r="E184" s="131"/>
      <c r="F184" s="111" t="s">
        <v>1978</v>
      </c>
      <c r="G184" s="128"/>
      <c r="H184" s="111" t="s">
        <v>317</v>
      </c>
      <c r="I184" s="111"/>
      <c r="J184" s="134" t="s">
        <v>2097</v>
      </c>
      <c r="K184" s="109" t="str">
        <f>IF($B184="","",_xlfn.XLOOKUP(S184,应收!T:T,应收!D:D))</f>
        <v/>
      </c>
      <c r="L184" s="109" t="str">
        <f>IF($B184="","",_xlfn.XLOOKUP($S184,应收!$T:$T,应收!E:E))</f>
        <v/>
      </c>
      <c r="M184" s="109" t="str">
        <f>IF($B184="","",_xlfn.XLOOKUP($S184,应收!$T:$T,应收!N:N))</f>
        <v/>
      </c>
      <c r="N184" s="109" t="str">
        <f>IF($B184="","",_xlfn.XLOOKUP($S184,应收!$T:$T,应收!O:O))</f>
        <v/>
      </c>
      <c r="O184" s="109" t="str">
        <f>IF($B184="","",_xlfn.XLOOKUP($S184,应收!$T:$T,应收!P:P))</f>
        <v/>
      </c>
      <c r="P184" s="109" t="str">
        <f>IF($B184="","",_xlfn.XLOOKUP($S184,应收!$T:$T,应收!Q:Q))</f>
        <v/>
      </c>
      <c r="Q184" s="109" t="str">
        <f>IF($B184="","",_xlfn.XLOOKUP($S184,应收!$T:$T,应收!R:R))</f>
        <v/>
      </c>
      <c r="R184" s="109" t="str">
        <f>IF($B184="","",_xlfn.XLOOKUP($S184,应收!$T:$T,应收!S:S))</f>
        <v/>
      </c>
      <c r="S184" s="109" t="str">
        <f t="shared" si="7"/>
        <v/>
      </c>
      <c r="T184" s="109" t="str">
        <f t="shared" si="8"/>
        <v/>
      </c>
      <c r="U184" s="109" t="str">
        <f>IF($B184="","",_xlfn.XLOOKUP(S184,应收!T:T,应收!V:V))</f>
        <v/>
      </c>
      <c r="V184" s="109" t="str">
        <f>IF(U184="","",_xlfn.XLOOKUP(U184,立项!W:W,立项!P:P))</f>
        <v/>
      </c>
      <c r="W184" s="109" t="str">
        <f>IF(B184="","",_xlfn.XLOOKUP($S184,应收!$T:$T,应收!B:B))</f>
        <v/>
      </c>
      <c r="X184" s="109" t="str">
        <f t="shared" si="9"/>
        <v>孙莉</v>
      </c>
      <c r="Y184" s="136"/>
      <c r="Z184" s="111"/>
      <c r="AA184" s="111"/>
      <c r="AB184" s="111"/>
      <c r="AC184" s="112"/>
      <c r="AD184" s="67" t="s">
        <v>1978</v>
      </c>
    </row>
    <row r="185" s="67" customFormat="1" customHeight="1" spans="1:30">
      <c r="A185" s="111"/>
      <c r="B185" s="128" t="s">
        <v>1978</v>
      </c>
      <c r="C185" s="129"/>
      <c r="D185" s="130"/>
      <c r="E185" s="131"/>
      <c r="F185" s="111" t="s">
        <v>1978</v>
      </c>
      <c r="G185" s="128"/>
      <c r="H185" s="111" t="s">
        <v>317</v>
      </c>
      <c r="I185" s="111"/>
      <c r="J185" s="134" t="s">
        <v>2098</v>
      </c>
      <c r="K185" s="109" t="str">
        <f>IF($B185="","",_xlfn.XLOOKUP(S185,应收!T:T,应收!D:D))</f>
        <v/>
      </c>
      <c r="L185" s="109" t="str">
        <f>IF($B185="","",_xlfn.XLOOKUP($S185,应收!$T:$T,应收!E:E))</f>
        <v/>
      </c>
      <c r="M185" s="109" t="str">
        <f>IF($B185="","",_xlfn.XLOOKUP($S185,应收!$T:$T,应收!N:N))</f>
        <v/>
      </c>
      <c r="N185" s="109" t="str">
        <f>IF($B185="","",_xlfn.XLOOKUP($S185,应收!$T:$T,应收!O:O))</f>
        <v/>
      </c>
      <c r="O185" s="109" t="str">
        <f>IF($B185="","",_xlfn.XLOOKUP($S185,应收!$T:$T,应收!P:P))</f>
        <v/>
      </c>
      <c r="P185" s="109" t="str">
        <f>IF($B185="","",_xlfn.XLOOKUP($S185,应收!$T:$T,应收!Q:Q))</f>
        <v/>
      </c>
      <c r="Q185" s="109" t="str">
        <f>IF($B185="","",_xlfn.XLOOKUP($S185,应收!$T:$T,应收!R:R))</f>
        <v/>
      </c>
      <c r="R185" s="109" t="str">
        <f>IF($B185="","",_xlfn.XLOOKUP($S185,应收!$T:$T,应收!S:S))</f>
        <v/>
      </c>
      <c r="S185" s="109" t="str">
        <f t="shared" si="7"/>
        <v/>
      </c>
      <c r="T185" s="109" t="str">
        <f t="shared" si="8"/>
        <v/>
      </c>
      <c r="U185" s="109" t="str">
        <f>IF($B185="","",_xlfn.XLOOKUP(S185,应收!T:T,应收!V:V))</f>
        <v/>
      </c>
      <c r="V185" s="109" t="str">
        <f>IF(U185="","",_xlfn.XLOOKUP(U185,立项!W:W,立项!P:P))</f>
        <v/>
      </c>
      <c r="W185" s="109" t="str">
        <f>IF(B185="","",_xlfn.XLOOKUP($S185,应收!$T:$T,应收!B:B))</f>
        <v/>
      </c>
      <c r="X185" s="109" t="str">
        <f t="shared" si="9"/>
        <v>孙莉</v>
      </c>
      <c r="Y185" s="136"/>
      <c r="Z185" s="111"/>
      <c r="AA185" s="111"/>
      <c r="AB185" s="111"/>
      <c r="AC185" s="112"/>
      <c r="AD185" s="67" t="s">
        <v>1978</v>
      </c>
    </row>
    <row r="186" s="67" customFormat="1" customHeight="1" spans="1:30">
      <c r="A186" s="111"/>
      <c r="B186" s="128" t="s">
        <v>1978</v>
      </c>
      <c r="C186" s="129"/>
      <c r="D186" s="130"/>
      <c r="E186" s="131"/>
      <c r="F186" s="111" t="s">
        <v>1978</v>
      </c>
      <c r="G186" s="128"/>
      <c r="H186" s="111" t="s">
        <v>317</v>
      </c>
      <c r="I186" s="111"/>
      <c r="J186" s="134" t="s">
        <v>2099</v>
      </c>
      <c r="K186" s="109" t="str">
        <f>IF($B186="","",_xlfn.XLOOKUP(S186,应收!T:T,应收!D:D))</f>
        <v/>
      </c>
      <c r="L186" s="109" t="str">
        <f>IF($B186="","",_xlfn.XLOOKUP($S186,应收!$T:$T,应收!E:E))</f>
        <v/>
      </c>
      <c r="M186" s="109" t="str">
        <f>IF($B186="","",_xlfn.XLOOKUP($S186,应收!$T:$T,应收!N:N))</f>
        <v/>
      </c>
      <c r="N186" s="109" t="str">
        <f>IF($B186="","",_xlfn.XLOOKUP($S186,应收!$T:$T,应收!O:O))</f>
        <v/>
      </c>
      <c r="O186" s="109" t="str">
        <f>IF($B186="","",_xlfn.XLOOKUP($S186,应收!$T:$T,应收!P:P))</f>
        <v/>
      </c>
      <c r="P186" s="109" t="str">
        <f>IF($B186="","",_xlfn.XLOOKUP($S186,应收!$T:$T,应收!Q:Q))</f>
        <v/>
      </c>
      <c r="Q186" s="109" t="str">
        <f>IF($B186="","",_xlfn.XLOOKUP($S186,应收!$T:$T,应收!R:R))</f>
        <v/>
      </c>
      <c r="R186" s="109" t="str">
        <f>IF($B186="","",_xlfn.XLOOKUP($S186,应收!$T:$T,应收!S:S))</f>
        <v/>
      </c>
      <c r="S186" s="109" t="str">
        <f t="shared" si="7"/>
        <v/>
      </c>
      <c r="T186" s="109" t="str">
        <f t="shared" si="8"/>
        <v/>
      </c>
      <c r="U186" s="109" t="str">
        <f>IF($B186="","",_xlfn.XLOOKUP(S186,应收!T:T,应收!V:V))</f>
        <v/>
      </c>
      <c r="V186" s="109" t="str">
        <f>IF(U186="","",_xlfn.XLOOKUP(U186,立项!W:W,立项!P:P))</f>
        <v/>
      </c>
      <c r="W186" s="109" t="str">
        <f>IF(B186="","",_xlfn.XLOOKUP($S186,应收!$T:$T,应收!B:B))</f>
        <v/>
      </c>
      <c r="X186" s="109" t="str">
        <f t="shared" si="9"/>
        <v>孙莉</v>
      </c>
      <c r="Y186" s="136"/>
      <c r="Z186" s="111"/>
      <c r="AA186" s="111"/>
      <c r="AB186" s="111"/>
      <c r="AC186" s="112"/>
      <c r="AD186" s="67" t="s">
        <v>1978</v>
      </c>
    </row>
    <row r="187" s="67" customFormat="1" customHeight="1" spans="1:30">
      <c r="A187" s="111"/>
      <c r="B187" s="128" t="s">
        <v>1978</v>
      </c>
      <c r="C187" s="129"/>
      <c r="D187" s="130"/>
      <c r="E187" s="131"/>
      <c r="F187" s="111" t="s">
        <v>1978</v>
      </c>
      <c r="G187" s="128"/>
      <c r="H187" s="111" t="s">
        <v>317</v>
      </c>
      <c r="I187" s="111"/>
      <c r="J187" s="134" t="s">
        <v>2100</v>
      </c>
      <c r="K187" s="109" t="str">
        <f>IF($B187="","",_xlfn.XLOOKUP(S187,应收!T:T,应收!D:D))</f>
        <v/>
      </c>
      <c r="L187" s="109" t="str">
        <f>IF($B187="","",_xlfn.XLOOKUP($S187,应收!$T:$T,应收!E:E))</f>
        <v/>
      </c>
      <c r="M187" s="109" t="str">
        <f>IF($B187="","",_xlfn.XLOOKUP($S187,应收!$T:$T,应收!N:N))</f>
        <v/>
      </c>
      <c r="N187" s="109" t="str">
        <f>IF($B187="","",_xlfn.XLOOKUP($S187,应收!$T:$T,应收!O:O))</f>
        <v/>
      </c>
      <c r="O187" s="109" t="str">
        <f>IF($B187="","",_xlfn.XLOOKUP($S187,应收!$T:$T,应收!P:P))</f>
        <v/>
      </c>
      <c r="P187" s="109" t="str">
        <f>IF($B187="","",_xlfn.XLOOKUP($S187,应收!$T:$T,应收!Q:Q))</f>
        <v/>
      </c>
      <c r="Q187" s="109" t="str">
        <f>IF($B187="","",_xlfn.XLOOKUP($S187,应收!$T:$T,应收!R:R))</f>
        <v/>
      </c>
      <c r="R187" s="109" t="str">
        <f>IF($B187="","",_xlfn.XLOOKUP($S187,应收!$T:$T,应收!S:S))</f>
        <v/>
      </c>
      <c r="S187" s="109" t="str">
        <f t="shared" si="7"/>
        <v/>
      </c>
      <c r="T187" s="109" t="str">
        <f t="shared" si="8"/>
        <v/>
      </c>
      <c r="U187" s="109" t="str">
        <f>IF($B187="","",_xlfn.XLOOKUP(S187,应收!T:T,应收!V:V))</f>
        <v/>
      </c>
      <c r="V187" s="109" t="str">
        <f>IF(U187="","",_xlfn.XLOOKUP(U187,立项!W:W,立项!P:P))</f>
        <v/>
      </c>
      <c r="W187" s="109" t="str">
        <f>IF(B187="","",_xlfn.XLOOKUP($S187,应收!$T:$T,应收!B:B))</f>
        <v/>
      </c>
      <c r="X187" s="109" t="str">
        <f t="shared" si="9"/>
        <v>孙莉</v>
      </c>
      <c r="Y187" s="136"/>
      <c r="Z187" s="111"/>
      <c r="AA187" s="111"/>
      <c r="AB187" s="111"/>
      <c r="AC187" s="112"/>
      <c r="AD187" s="67" t="s">
        <v>1978</v>
      </c>
    </row>
    <row r="188" s="67" customFormat="1" customHeight="1" spans="1:30">
      <c r="A188" s="111"/>
      <c r="B188" s="128" t="s">
        <v>1978</v>
      </c>
      <c r="C188" s="129"/>
      <c r="D188" s="130"/>
      <c r="E188" s="131"/>
      <c r="F188" s="111" t="s">
        <v>1978</v>
      </c>
      <c r="G188" s="128"/>
      <c r="H188" s="111" t="s">
        <v>317</v>
      </c>
      <c r="I188" s="111"/>
      <c r="J188" s="134" t="s">
        <v>2101</v>
      </c>
      <c r="K188" s="109" t="str">
        <f>IF($B188="","",_xlfn.XLOOKUP(S188,应收!T:T,应收!D:D))</f>
        <v/>
      </c>
      <c r="L188" s="109" t="str">
        <f>IF($B188="","",_xlfn.XLOOKUP($S188,应收!$T:$T,应收!E:E))</f>
        <v/>
      </c>
      <c r="M188" s="109" t="str">
        <f>IF($B188="","",_xlfn.XLOOKUP($S188,应收!$T:$T,应收!N:N))</f>
        <v/>
      </c>
      <c r="N188" s="109" t="str">
        <f>IF($B188="","",_xlfn.XLOOKUP($S188,应收!$T:$T,应收!O:O))</f>
        <v/>
      </c>
      <c r="O188" s="109" t="str">
        <f>IF($B188="","",_xlfn.XLOOKUP($S188,应收!$T:$T,应收!P:P))</f>
        <v/>
      </c>
      <c r="P188" s="109" t="str">
        <f>IF($B188="","",_xlfn.XLOOKUP($S188,应收!$T:$T,应收!Q:Q))</f>
        <v/>
      </c>
      <c r="Q188" s="109" t="str">
        <f>IF($B188="","",_xlfn.XLOOKUP($S188,应收!$T:$T,应收!R:R))</f>
        <v/>
      </c>
      <c r="R188" s="109" t="str">
        <f>IF($B188="","",_xlfn.XLOOKUP($S188,应收!$T:$T,应收!S:S))</f>
        <v/>
      </c>
      <c r="S188" s="109" t="str">
        <f t="shared" si="7"/>
        <v/>
      </c>
      <c r="T188" s="109" t="str">
        <f t="shared" si="8"/>
        <v/>
      </c>
      <c r="U188" s="109" t="str">
        <f>IF($B188="","",_xlfn.XLOOKUP(S188,应收!T:T,应收!V:V))</f>
        <v/>
      </c>
      <c r="V188" s="109" t="str">
        <f>IF(U188="","",_xlfn.XLOOKUP(U188,立项!W:W,立项!P:P))</f>
        <v/>
      </c>
      <c r="W188" s="109" t="str">
        <f>IF(B188="","",_xlfn.XLOOKUP($S188,应收!$T:$T,应收!B:B))</f>
        <v/>
      </c>
      <c r="X188" s="109" t="str">
        <f t="shared" si="9"/>
        <v>孙莉</v>
      </c>
      <c r="Y188" s="136"/>
      <c r="Z188" s="111"/>
      <c r="AA188" s="111"/>
      <c r="AB188" s="111"/>
      <c r="AC188" s="112"/>
      <c r="AD188" s="67" t="s">
        <v>1978</v>
      </c>
    </row>
    <row r="189" s="67" customFormat="1" customHeight="1" spans="1:30">
      <c r="A189" s="111"/>
      <c r="B189" s="128" t="s">
        <v>1978</v>
      </c>
      <c r="C189" s="129"/>
      <c r="D189" s="130"/>
      <c r="E189" s="131"/>
      <c r="F189" s="111" t="s">
        <v>1978</v>
      </c>
      <c r="G189" s="128"/>
      <c r="H189" s="111" t="s">
        <v>317</v>
      </c>
      <c r="I189" s="111"/>
      <c r="J189" s="134" t="s">
        <v>2102</v>
      </c>
      <c r="K189" s="109" t="str">
        <f>IF($B189="","",_xlfn.XLOOKUP(S189,应收!T:T,应收!D:D))</f>
        <v/>
      </c>
      <c r="L189" s="109" t="str">
        <f>IF($B189="","",_xlfn.XLOOKUP($S189,应收!$T:$T,应收!E:E))</f>
        <v/>
      </c>
      <c r="M189" s="109" t="str">
        <f>IF($B189="","",_xlfn.XLOOKUP($S189,应收!$T:$T,应收!N:N))</f>
        <v/>
      </c>
      <c r="N189" s="109" t="str">
        <f>IF($B189="","",_xlfn.XLOOKUP($S189,应收!$T:$T,应收!O:O))</f>
        <v/>
      </c>
      <c r="O189" s="109" t="str">
        <f>IF($B189="","",_xlfn.XLOOKUP($S189,应收!$T:$T,应收!P:P))</f>
        <v/>
      </c>
      <c r="P189" s="109" t="str">
        <f>IF($B189="","",_xlfn.XLOOKUP($S189,应收!$T:$T,应收!Q:Q))</f>
        <v/>
      </c>
      <c r="Q189" s="109" t="str">
        <f>IF($B189="","",_xlfn.XLOOKUP($S189,应收!$T:$T,应收!R:R))</f>
        <v/>
      </c>
      <c r="R189" s="109" t="str">
        <f>IF($B189="","",_xlfn.XLOOKUP($S189,应收!$T:$T,应收!S:S))</f>
        <v/>
      </c>
      <c r="S189" s="109" t="str">
        <f t="shared" si="7"/>
        <v/>
      </c>
      <c r="T189" s="109" t="str">
        <f t="shared" si="8"/>
        <v/>
      </c>
      <c r="U189" s="109" t="str">
        <f>IF($B189="","",_xlfn.XLOOKUP(S189,应收!T:T,应收!V:V))</f>
        <v/>
      </c>
      <c r="V189" s="109" t="str">
        <f>IF(U189="","",_xlfn.XLOOKUP(U189,立项!W:W,立项!P:P))</f>
        <v/>
      </c>
      <c r="W189" s="109" t="str">
        <f>IF(B189="","",_xlfn.XLOOKUP($S189,应收!$T:$T,应收!B:B))</f>
        <v/>
      </c>
      <c r="X189" s="109" t="str">
        <f t="shared" si="9"/>
        <v>孙莉</v>
      </c>
      <c r="Y189" s="136"/>
      <c r="Z189" s="111"/>
      <c r="AA189" s="111"/>
      <c r="AB189" s="111"/>
      <c r="AC189" s="112"/>
      <c r="AD189" s="67" t="s">
        <v>1978</v>
      </c>
    </row>
    <row r="190" s="67" customFormat="1" customHeight="1" spans="1:30">
      <c r="A190" s="111"/>
      <c r="B190" s="128" t="s">
        <v>1978</v>
      </c>
      <c r="C190" s="129"/>
      <c r="D190" s="130"/>
      <c r="E190" s="131"/>
      <c r="F190" s="111" t="s">
        <v>1978</v>
      </c>
      <c r="G190" s="128"/>
      <c r="H190" s="111" t="s">
        <v>317</v>
      </c>
      <c r="I190" s="111"/>
      <c r="J190" s="134" t="s">
        <v>2103</v>
      </c>
      <c r="K190" s="109" t="str">
        <f>IF($B190="","",_xlfn.XLOOKUP(S190,应收!T:T,应收!D:D))</f>
        <v/>
      </c>
      <c r="L190" s="109" t="str">
        <f>IF($B190="","",_xlfn.XLOOKUP($S190,应收!$T:$T,应收!E:E))</f>
        <v/>
      </c>
      <c r="M190" s="109" t="str">
        <f>IF($B190="","",_xlfn.XLOOKUP($S190,应收!$T:$T,应收!N:N))</f>
        <v/>
      </c>
      <c r="N190" s="109" t="str">
        <f>IF($B190="","",_xlfn.XLOOKUP($S190,应收!$T:$T,应收!O:O))</f>
        <v/>
      </c>
      <c r="O190" s="109" t="str">
        <f>IF($B190="","",_xlfn.XLOOKUP($S190,应收!$T:$T,应收!P:P))</f>
        <v/>
      </c>
      <c r="P190" s="109" t="str">
        <f>IF($B190="","",_xlfn.XLOOKUP($S190,应收!$T:$T,应收!Q:Q))</f>
        <v/>
      </c>
      <c r="Q190" s="109" t="str">
        <f>IF($B190="","",_xlfn.XLOOKUP($S190,应收!$T:$T,应收!R:R))</f>
        <v/>
      </c>
      <c r="R190" s="109" t="str">
        <f>IF($B190="","",_xlfn.XLOOKUP($S190,应收!$T:$T,应收!S:S))</f>
        <v/>
      </c>
      <c r="S190" s="109" t="str">
        <f t="shared" si="7"/>
        <v/>
      </c>
      <c r="T190" s="109" t="str">
        <f t="shared" si="8"/>
        <v/>
      </c>
      <c r="U190" s="109" t="str">
        <f>IF($B190="","",_xlfn.XLOOKUP(S190,应收!T:T,应收!V:V))</f>
        <v/>
      </c>
      <c r="V190" s="109" t="str">
        <f>IF(U190="","",_xlfn.XLOOKUP(U190,立项!W:W,立项!P:P))</f>
        <v/>
      </c>
      <c r="W190" s="109" t="str">
        <f>IF(B190="","",_xlfn.XLOOKUP($S190,应收!$T:$T,应收!B:B))</f>
        <v/>
      </c>
      <c r="X190" s="109" t="str">
        <f t="shared" si="9"/>
        <v>孙莉</v>
      </c>
      <c r="Y190" s="136"/>
      <c r="Z190" s="111"/>
      <c r="AA190" s="111"/>
      <c r="AB190" s="111"/>
      <c r="AC190" s="112"/>
      <c r="AD190" s="67" t="s">
        <v>1978</v>
      </c>
    </row>
    <row r="191" s="67" customFormat="1" customHeight="1" spans="1:30">
      <c r="A191" s="111"/>
      <c r="B191" s="128" t="s">
        <v>1978</v>
      </c>
      <c r="C191" s="129"/>
      <c r="D191" s="130"/>
      <c r="E191" s="131"/>
      <c r="F191" s="111" t="s">
        <v>1978</v>
      </c>
      <c r="G191" s="128"/>
      <c r="H191" s="111" t="s">
        <v>317</v>
      </c>
      <c r="I191" s="111"/>
      <c r="J191" s="134" t="s">
        <v>2104</v>
      </c>
      <c r="K191" s="109" t="str">
        <f>IF($B191="","",_xlfn.XLOOKUP(S191,应收!T:T,应收!D:D))</f>
        <v/>
      </c>
      <c r="L191" s="109" t="str">
        <f>IF($B191="","",_xlfn.XLOOKUP($S191,应收!$T:$T,应收!E:E))</f>
        <v/>
      </c>
      <c r="M191" s="109" t="str">
        <f>IF($B191="","",_xlfn.XLOOKUP($S191,应收!$T:$T,应收!N:N))</f>
        <v/>
      </c>
      <c r="N191" s="109" t="str">
        <f>IF($B191="","",_xlfn.XLOOKUP($S191,应收!$T:$T,应收!O:O))</f>
        <v/>
      </c>
      <c r="O191" s="109" t="str">
        <f>IF($B191="","",_xlfn.XLOOKUP($S191,应收!$T:$T,应收!P:P))</f>
        <v/>
      </c>
      <c r="P191" s="109" t="str">
        <f>IF($B191="","",_xlfn.XLOOKUP($S191,应收!$T:$T,应收!Q:Q))</f>
        <v/>
      </c>
      <c r="Q191" s="109" t="str">
        <f>IF($B191="","",_xlfn.XLOOKUP($S191,应收!$T:$T,应收!R:R))</f>
        <v/>
      </c>
      <c r="R191" s="109" t="str">
        <f>IF($B191="","",_xlfn.XLOOKUP($S191,应收!$T:$T,应收!S:S))</f>
        <v/>
      </c>
      <c r="S191" s="109" t="str">
        <f t="shared" si="7"/>
        <v/>
      </c>
      <c r="T191" s="109" t="str">
        <f t="shared" si="8"/>
        <v/>
      </c>
      <c r="U191" s="109" t="str">
        <f>IF($B191="","",_xlfn.XLOOKUP(S191,应收!T:T,应收!V:V))</f>
        <v/>
      </c>
      <c r="V191" s="109" t="str">
        <f>IF(U191="","",_xlfn.XLOOKUP(U191,立项!W:W,立项!P:P))</f>
        <v/>
      </c>
      <c r="W191" s="109" t="str">
        <f>IF(B191="","",_xlfn.XLOOKUP($S191,应收!$T:$T,应收!B:B))</f>
        <v/>
      </c>
      <c r="X191" s="109" t="str">
        <f t="shared" si="9"/>
        <v>孙莉</v>
      </c>
      <c r="Y191" s="136"/>
      <c r="Z191" s="111"/>
      <c r="AA191" s="111"/>
      <c r="AB191" s="111"/>
      <c r="AC191" s="112"/>
      <c r="AD191" s="67" t="s">
        <v>1978</v>
      </c>
    </row>
    <row r="192" s="67" customFormat="1" customHeight="1" spans="1:30">
      <c r="A192" s="111"/>
      <c r="B192" s="128" t="s">
        <v>1978</v>
      </c>
      <c r="C192" s="129"/>
      <c r="D192" s="130"/>
      <c r="E192" s="131"/>
      <c r="F192" s="111" t="s">
        <v>1978</v>
      </c>
      <c r="G192" s="128"/>
      <c r="H192" s="111" t="s">
        <v>317</v>
      </c>
      <c r="I192" s="111"/>
      <c r="J192" s="134" t="s">
        <v>2105</v>
      </c>
      <c r="K192" s="109" t="str">
        <f>IF($B192="","",_xlfn.XLOOKUP(S192,应收!T:T,应收!D:D))</f>
        <v/>
      </c>
      <c r="L192" s="109" t="str">
        <f>IF($B192="","",_xlfn.XLOOKUP($S192,应收!$T:$T,应收!E:E))</f>
        <v/>
      </c>
      <c r="M192" s="109" t="str">
        <f>IF($B192="","",_xlfn.XLOOKUP($S192,应收!$T:$T,应收!N:N))</f>
        <v/>
      </c>
      <c r="N192" s="109" t="str">
        <f>IF($B192="","",_xlfn.XLOOKUP($S192,应收!$T:$T,应收!O:O))</f>
        <v/>
      </c>
      <c r="O192" s="109" t="str">
        <f>IF($B192="","",_xlfn.XLOOKUP($S192,应收!$T:$T,应收!P:P))</f>
        <v/>
      </c>
      <c r="P192" s="109" t="str">
        <f>IF($B192="","",_xlfn.XLOOKUP($S192,应收!$T:$T,应收!Q:Q))</f>
        <v/>
      </c>
      <c r="Q192" s="109" t="str">
        <f>IF($B192="","",_xlfn.XLOOKUP($S192,应收!$T:$T,应收!R:R))</f>
        <v/>
      </c>
      <c r="R192" s="109" t="str">
        <f>IF($B192="","",_xlfn.XLOOKUP($S192,应收!$T:$T,应收!S:S))</f>
        <v/>
      </c>
      <c r="S192" s="109" t="str">
        <f t="shared" si="7"/>
        <v/>
      </c>
      <c r="T192" s="109" t="str">
        <f t="shared" si="8"/>
        <v/>
      </c>
      <c r="U192" s="109" t="str">
        <f>IF($B192="","",_xlfn.XLOOKUP(S192,应收!T:T,应收!V:V))</f>
        <v/>
      </c>
      <c r="V192" s="109" t="str">
        <f>IF(U192="","",_xlfn.XLOOKUP(U192,立项!W:W,立项!P:P))</f>
        <v/>
      </c>
      <c r="W192" s="109" t="str">
        <f>IF(B192="","",_xlfn.XLOOKUP($S192,应收!$T:$T,应收!B:B))</f>
        <v/>
      </c>
      <c r="X192" s="109" t="str">
        <f t="shared" si="9"/>
        <v>孙莉</v>
      </c>
      <c r="Y192" s="136"/>
      <c r="Z192" s="111"/>
      <c r="AA192" s="111"/>
      <c r="AB192" s="111"/>
      <c r="AC192" s="112"/>
      <c r="AD192" s="67" t="s">
        <v>1978</v>
      </c>
    </row>
    <row r="193" s="67" customFormat="1" customHeight="1" spans="1:30">
      <c r="A193" s="111"/>
      <c r="B193" s="128" t="s">
        <v>1978</v>
      </c>
      <c r="C193" s="129"/>
      <c r="D193" s="130"/>
      <c r="E193" s="131"/>
      <c r="F193" s="111" t="s">
        <v>1978</v>
      </c>
      <c r="G193" s="128"/>
      <c r="H193" s="111" t="s">
        <v>317</v>
      </c>
      <c r="I193" s="111"/>
      <c r="J193" s="134" t="s">
        <v>2106</v>
      </c>
      <c r="K193" s="109" t="str">
        <f>IF($B193="","",_xlfn.XLOOKUP(S193,应收!T:T,应收!D:D))</f>
        <v/>
      </c>
      <c r="L193" s="109" t="str">
        <f>IF($B193="","",_xlfn.XLOOKUP($S193,应收!$T:$T,应收!E:E))</f>
        <v/>
      </c>
      <c r="M193" s="109" t="str">
        <f>IF($B193="","",_xlfn.XLOOKUP($S193,应收!$T:$T,应收!N:N))</f>
        <v/>
      </c>
      <c r="N193" s="109" t="str">
        <f>IF($B193="","",_xlfn.XLOOKUP($S193,应收!$T:$T,应收!O:O))</f>
        <v/>
      </c>
      <c r="O193" s="109" t="str">
        <f>IF($B193="","",_xlfn.XLOOKUP($S193,应收!$T:$T,应收!P:P))</f>
        <v/>
      </c>
      <c r="P193" s="109" t="str">
        <f>IF($B193="","",_xlfn.XLOOKUP($S193,应收!$T:$T,应收!Q:Q))</f>
        <v/>
      </c>
      <c r="Q193" s="109" t="str">
        <f>IF($B193="","",_xlfn.XLOOKUP($S193,应收!$T:$T,应收!R:R))</f>
        <v/>
      </c>
      <c r="R193" s="109" t="str">
        <f>IF($B193="","",_xlfn.XLOOKUP($S193,应收!$T:$T,应收!S:S))</f>
        <v/>
      </c>
      <c r="S193" s="109" t="str">
        <f t="shared" si="7"/>
        <v/>
      </c>
      <c r="T193" s="109" t="str">
        <f t="shared" si="8"/>
        <v/>
      </c>
      <c r="U193" s="109" t="str">
        <f>IF($B193="","",_xlfn.XLOOKUP(S193,应收!T:T,应收!V:V))</f>
        <v/>
      </c>
      <c r="V193" s="109" t="str">
        <f>IF(U193="","",_xlfn.XLOOKUP(U193,立项!W:W,立项!P:P))</f>
        <v/>
      </c>
      <c r="W193" s="109" t="str">
        <f>IF(B193="","",_xlfn.XLOOKUP($S193,应收!$T:$T,应收!B:B))</f>
        <v/>
      </c>
      <c r="X193" s="109" t="str">
        <f t="shared" si="9"/>
        <v>孙莉</v>
      </c>
      <c r="Y193" s="136"/>
      <c r="Z193" s="111"/>
      <c r="AA193" s="111"/>
      <c r="AB193" s="111"/>
      <c r="AC193" s="112"/>
      <c r="AD193" s="67" t="s">
        <v>1978</v>
      </c>
    </row>
    <row r="194" s="67" customFormat="1" customHeight="1" spans="1:30">
      <c r="A194" s="111"/>
      <c r="B194" s="128" t="s">
        <v>1978</v>
      </c>
      <c r="C194" s="129"/>
      <c r="D194" s="130"/>
      <c r="E194" s="131"/>
      <c r="F194" s="111" t="s">
        <v>1978</v>
      </c>
      <c r="G194" s="128"/>
      <c r="H194" s="111" t="s">
        <v>317</v>
      </c>
      <c r="I194" s="111"/>
      <c r="J194" s="134" t="s">
        <v>2107</v>
      </c>
      <c r="K194" s="109" t="str">
        <f>IF($B194="","",_xlfn.XLOOKUP(S194,应收!T:T,应收!D:D))</f>
        <v/>
      </c>
      <c r="L194" s="109" t="str">
        <f>IF($B194="","",_xlfn.XLOOKUP($S194,应收!$T:$T,应收!E:E))</f>
        <v/>
      </c>
      <c r="M194" s="109" t="str">
        <f>IF($B194="","",_xlfn.XLOOKUP($S194,应收!$T:$T,应收!N:N))</f>
        <v/>
      </c>
      <c r="N194" s="109" t="str">
        <f>IF($B194="","",_xlfn.XLOOKUP($S194,应收!$T:$T,应收!O:O))</f>
        <v/>
      </c>
      <c r="O194" s="109" t="str">
        <f>IF($B194="","",_xlfn.XLOOKUP($S194,应收!$T:$T,应收!P:P))</f>
        <v/>
      </c>
      <c r="P194" s="109" t="str">
        <f>IF($B194="","",_xlfn.XLOOKUP($S194,应收!$T:$T,应收!Q:Q))</f>
        <v/>
      </c>
      <c r="Q194" s="109" t="str">
        <f>IF($B194="","",_xlfn.XLOOKUP($S194,应收!$T:$T,应收!R:R))</f>
        <v/>
      </c>
      <c r="R194" s="109" t="str">
        <f>IF($B194="","",_xlfn.XLOOKUP($S194,应收!$T:$T,应收!S:S))</f>
        <v/>
      </c>
      <c r="S194" s="109" t="str">
        <f t="shared" ref="S194:S257" si="10">IF(B194="","",LEFT(B194,7))</f>
        <v/>
      </c>
      <c r="T194" s="109" t="str">
        <f t="shared" ref="T194:T257" si="11">IF(F194="","",LEFT(F194,6))</f>
        <v/>
      </c>
      <c r="U194" s="109" t="str">
        <f>IF($B194="","",_xlfn.XLOOKUP(S194,应收!T:T,应收!V:V))</f>
        <v/>
      </c>
      <c r="V194" s="109" t="str">
        <f>IF(U194="","",_xlfn.XLOOKUP(U194,立项!W:W,立项!P:P))</f>
        <v/>
      </c>
      <c r="W194" s="109" t="str">
        <f>IF(B194="","",_xlfn.XLOOKUP($S194,应收!$T:$T,应收!B:B))</f>
        <v/>
      </c>
      <c r="X194" s="109" t="str">
        <f t="shared" si="9"/>
        <v>孙莉</v>
      </c>
      <c r="Y194" s="136"/>
      <c r="Z194" s="111"/>
      <c r="AA194" s="111"/>
      <c r="AB194" s="111"/>
      <c r="AC194" s="112"/>
      <c r="AD194" s="67" t="s">
        <v>1978</v>
      </c>
    </row>
    <row r="195" s="67" customFormat="1" customHeight="1" spans="1:30">
      <c r="A195" s="111"/>
      <c r="B195" s="128" t="s">
        <v>1978</v>
      </c>
      <c r="C195" s="129"/>
      <c r="D195" s="130"/>
      <c r="E195" s="131"/>
      <c r="F195" s="111" t="s">
        <v>1978</v>
      </c>
      <c r="G195" s="128"/>
      <c r="H195" s="111" t="s">
        <v>317</v>
      </c>
      <c r="I195" s="111"/>
      <c r="J195" s="134" t="s">
        <v>2108</v>
      </c>
      <c r="K195" s="109" t="str">
        <f>IF($B195="","",_xlfn.XLOOKUP(S195,应收!T:T,应收!D:D))</f>
        <v/>
      </c>
      <c r="L195" s="109" t="str">
        <f>IF($B195="","",_xlfn.XLOOKUP($S195,应收!$T:$T,应收!E:E))</f>
        <v/>
      </c>
      <c r="M195" s="109" t="str">
        <f>IF($B195="","",_xlfn.XLOOKUP($S195,应收!$T:$T,应收!N:N))</f>
        <v/>
      </c>
      <c r="N195" s="109" t="str">
        <f>IF($B195="","",_xlfn.XLOOKUP($S195,应收!$T:$T,应收!O:O))</f>
        <v/>
      </c>
      <c r="O195" s="109" t="str">
        <f>IF($B195="","",_xlfn.XLOOKUP($S195,应收!$T:$T,应收!P:P))</f>
        <v/>
      </c>
      <c r="P195" s="109" t="str">
        <f>IF($B195="","",_xlfn.XLOOKUP($S195,应收!$T:$T,应收!Q:Q))</f>
        <v/>
      </c>
      <c r="Q195" s="109" t="str">
        <f>IF($B195="","",_xlfn.XLOOKUP($S195,应收!$T:$T,应收!R:R))</f>
        <v/>
      </c>
      <c r="R195" s="109" t="str">
        <f>IF($B195="","",_xlfn.XLOOKUP($S195,应收!$T:$T,应收!S:S))</f>
        <v/>
      </c>
      <c r="S195" s="109" t="str">
        <f t="shared" si="10"/>
        <v/>
      </c>
      <c r="T195" s="109" t="str">
        <f t="shared" si="11"/>
        <v/>
      </c>
      <c r="U195" s="109" t="str">
        <f>IF($B195="","",_xlfn.XLOOKUP(S195,应收!T:T,应收!V:V))</f>
        <v/>
      </c>
      <c r="V195" s="109" t="str">
        <f>IF(U195="","",_xlfn.XLOOKUP(U195,立项!W:W,立项!P:P))</f>
        <v/>
      </c>
      <c r="W195" s="109" t="str">
        <f>IF(B195="","",_xlfn.XLOOKUP($S195,应收!$T:$T,应收!B:B))</f>
        <v/>
      </c>
      <c r="X195" s="109" t="str">
        <f t="shared" si="9"/>
        <v>孙莉</v>
      </c>
      <c r="Y195" s="136"/>
      <c r="Z195" s="111"/>
      <c r="AA195" s="111"/>
      <c r="AB195" s="111"/>
      <c r="AC195" s="112"/>
      <c r="AD195" s="67" t="s">
        <v>1978</v>
      </c>
    </row>
    <row r="196" s="67" customFormat="1" customHeight="1" spans="1:30">
      <c r="A196" s="111"/>
      <c r="B196" s="128" t="s">
        <v>1978</v>
      </c>
      <c r="C196" s="129"/>
      <c r="D196" s="130"/>
      <c r="E196" s="131"/>
      <c r="F196" s="111" t="s">
        <v>1978</v>
      </c>
      <c r="G196" s="128"/>
      <c r="H196" s="111" t="s">
        <v>317</v>
      </c>
      <c r="I196" s="111"/>
      <c r="J196" s="134" t="s">
        <v>2109</v>
      </c>
      <c r="K196" s="109" t="str">
        <f>IF($B196="","",_xlfn.XLOOKUP(S196,应收!T:T,应收!D:D))</f>
        <v/>
      </c>
      <c r="L196" s="109" t="str">
        <f>IF($B196="","",_xlfn.XLOOKUP($S196,应收!$T:$T,应收!E:E))</f>
        <v/>
      </c>
      <c r="M196" s="109" t="str">
        <f>IF($B196="","",_xlfn.XLOOKUP($S196,应收!$T:$T,应收!N:N))</f>
        <v/>
      </c>
      <c r="N196" s="109" t="str">
        <f>IF($B196="","",_xlfn.XLOOKUP($S196,应收!$T:$T,应收!O:O))</f>
        <v/>
      </c>
      <c r="O196" s="109" t="str">
        <f>IF($B196="","",_xlfn.XLOOKUP($S196,应收!$T:$T,应收!P:P))</f>
        <v/>
      </c>
      <c r="P196" s="109" t="str">
        <f>IF($B196="","",_xlfn.XLOOKUP($S196,应收!$T:$T,应收!Q:Q))</f>
        <v/>
      </c>
      <c r="Q196" s="109" t="str">
        <f>IF($B196="","",_xlfn.XLOOKUP($S196,应收!$T:$T,应收!R:R))</f>
        <v/>
      </c>
      <c r="R196" s="109" t="str">
        <f>IF($B196="","",_xlfn.XLOOKUP($S196,应收!$T:$T,应收!S:S))</f>
        <v/>
      </c>
      <c r="S196" s="109" t="str">
        <f t="shared" si="10"/>
        <v/>
      </c>
      <c r="T196" s="109" t="str">
        <f t="shared" si="11"/>
        <v/>
      </c>
      <c r="U196" s="109" t="str">
        <f>IF($B196="","",_xlfn.XLOOKUP(S196,应收!T:T,应收!V:V))</f>
        <v/>
      </c>
      <c r="V196" s="109" t="str">
        <f>IF(U196="","",_xlfn.XLOOKUP(U196,立项!W:W,立项!P:P))</f>
        <v/>
      </c>
      <c r="W196" s="109" t="str">
        <f>IF(B196="","",_xlfn.XLOOKUP($S196,应收!$T:$T,应收!B:B))</f>
        <v/>
      </c>
      <c r="X196" s="109" t="str">
        <f t="shared" si="9"/>
        <v>孙莉</v>
      </c>
      <c r="Y196" s="136"/>
      <c r="Z196" s="111"/>
      <c r="AA196" s="111"/>
      <c r="AB196" s="111"/>
      <c r="AC196" s="112"/>
      <c r="AD196" s="67" t="s">
        <v>1978</v>
      </c>
    </row>
    <row r="197" s="67" customFormat="1" customHeight="1" spans="1:30">
      <c r="A197" s="111"/>
      <c r="B197" s="128" t="s">
        <v>1978</v>
      </c>
      <c r="C197" s="129"/>
      <c r="D197" s="130"/>
      <c r="E197" s="131"/>
      <c r="F197" s="111" t="s">
        <v>1978</v>
      </c>
      <c r="G197" s="128"/>
      <c r="H197" s="111" t="s">
        <v>317</v>
      </c>
      <c r="I197" s="111"/>
      <c r="J197" s="134" t="s">
        <v>2110</v>
      </c>
      <c r="K197" s="109" t="str">
        <f>IF($B197="","",_xlfn.XLOOKUP(S197,应收!T:T,应收!D:D))</f>
        <v/>
      </c>
      <c r="L197" s="109" t="str">
        <f>IF($B197="","",_xlfn.XLOOKUP($S197,应收!$T:$T,应收!E:E))</f>
        <v/>
      </c>
      <c r="M197" s="109" t="str">
        <f>IF($B197="","",_xlfn.XLOOKUP($S197,应收!$T:$T,应收!N:N))</f>
        <v/>
      </c>
      <c r="N197" s="109" t="str">
        <f>IF($B197="","",_xlfn.XLOOKUP($S197,应收!$T:$T,应收!O:O))</f>
        <v/>
      </c>
      <c r="O197" s="109" t="str">
        <f>IF($B197="","",_xlfn.XLOOKUP($S197,应收!$T:$T,应收!P:P))</f>
        <v/>
      </c>
      <c r="P197" s="109" t="str">
        <f>IF($B197="","",_xlfn.XLOOKUP($S197,应收!$T:$T,应收!Q:Q))</f>
        <v/>
      </c>
      <c r="Q197" s="109" t="str">
        <f>IF($B197="","",_xlfn.XLOOKUP($S197,应收!$T:$T,应收!R:R))</f>
        <v/>
      </c>
      <c r="R197" s="109" t="str">
        <f>IF($B197="","",_xlfn.XLOOKUP($S197,应收!$T:$T,应收!S:S))</f>
        <v/>
      </c>
      <c r="S197" s="109" t="str">
        <f t="shared" si="10"/>
        <v/>
      </c>
      <c r="T197" s="109" t="str">
        <f t="shared" si="11"/>
        <v/>
      </c>
      <c r="U197" s="109" t="str">
        <f>IF($B197="","",_xlfn.XLOOKUP(S197,应收!T:T,应收!V:V))</f>
        <v/>
      </c>
      <c r="V197" s="109" t="str">
        <f>IF(U197="","",_xlfn.XLOOKUP(U197,立项!W:W,立项!P:P))</f>
        <v/>
      </c>
      <c r="W197" s="109" t="str">
        <f>IF(B197="","",_xlfn.XLOOKUP($S197,应收!$T:$T,应收!B:B))</f>
        <v/>
      </c>
      <c r="X197" s="109" t="str">
        <f t="shared" si="9"/>
        <v>孙莉</v>
      </c>
      <c r="Y197" s="136"/>
      <c r="Z197" s="111"/>
      <c r="AA197" s="111"/>
      <c r="AB197" s="111"/>
      <c r="AC197" s="112"/>
      <c r="AD197" s="67" t="s">
        <v>1978</v>
      </c>
    </row>
    <row r="198" s="67" customFormat="1" customHeight="1" spans="1:30">
      <c r="A198" s="111"/>
      <c r="B198" s="128" t="s">
        <v>1978</v>
      </c>
      <c r="C198" s="129"/>
      <c r="D198" s="130"/>
      <c r="E198" s="131"/>
      <c r="F198" s="111" t="s">
        <v>1978</v>
      </c>
      <c r="G198" s="128"/>
      <c r="H198" s="111" t="s">
        <v>317</v>
      </c>
      <c r="I198" s="111"/>
      <c r="J198" s="134" t="s">
        <v>2111</v>
      </c>
      <c r="K198" s="109" t="str">
        <f>IF($B198="","",_xlfn.XLOOKUP(S198,应收!T:T,应收!D:D))</f>
        <v/>
      </c>
      <c r="L198" s="109" t="str">
        <f>IF($B198="","",_xlfn.XLOOKUP($S198,应收!$T:$T,应收!E:E))</f>
        <v/>
      </c>
      <c r="M198" s="109" t="str">
        <f>IF($B198="","",_xlfn.XLOOKUP($S198,应收!$T:$T,应收!N:N))</f>
        <v/>
      </c>
      <c r="N198" s="109" t="str">
        <f>IF($B198="","",_xlfn.XLOOKUP($S198,应收!$T:$T,应收!O:O))</f>
        <v/>
      </c>
      <c r="O198" s="109" t="str">
        <f>IF($B198="","",_xlfn.XLOOKUP($S198,应收!$T:$T,应收!P:P))</f>
        <v/>
      </c>
      <c r="P198" s="109" t="str">
        <f>IF($B198="","",_xlfn.XLOOKUP($S198,应收!$T:$T,应收!Q:Q))</f>
        <v/>
      </c>
      <c r="Q198" s="109" t="str">
        <f>IF($B198="","",_xlfn.XLOOKUP($S198,应收!$T:$T,应收!R:R))</f>
        <v/>
      </c>
      <c r="R198" s="109" t="str">
        <f>IF($B198="","",_xlfn.XLOOKUP($S198,应收!$T:$T,应收!S:S))</f>
        <v/>
      </c>
      <c r="S198" s="109" t="str">
        <f t="shared" si="10"/>
        <v/>
      </c>
      <c r="T198" s="109" t="str">
        <f t="shared" si="11"/>
        <v/>
      </c>
      <c r="U198" s="109" t="str">
        <f>IF($B198="","",_xlfn.XLOOKUP(S198,应收!T:T,应收!V:V))</f>
        <v/>
      </c>
      <c r="V198" s="109" t="str">
        <f>IF(U198="","",_xlfn.XLOOKUP(U198,立项!W:W,立项!P:P))</f>
        <v/>
      </c>
      <c r="W198" s="109" t="str">
        <f>IF(B198="","",_xlfn.XLOOKUP($S198,应收!$T:$T,应收!B:B))</f>
        <v/>
      </c>
      <c r="X198" s="109" t="str">
        <f t="shared" si="9"/>
        <v>孙莉</v>
      </c>
      <c r="Y198" s="136"/>
      <c r="Z198" s="111"/>
      <c r="AA198" s="111"/>
      <c r="AB198" s="111"/>
      <c r="AC198" s="112"/>
      <c r="AD198" s="67" t="s">
        <v>1978</v>
      </c>
    </row>
    <row r="199" s="67" customFormat="1" customHeight="1" spans="1:30">
      <c r="A199" s="111"/>
      <c r="B199" s="128" t="s">
        <v>1978</v>
      </c>
      <c r="C199" s="129"/>
      <c r="D199" s="130"/>
      <c r="E199" s="131"/>
      <c r="F199" s="111" t="s">
        <v>1978</v>
      </c>
      <c r="G199" s="128"/>
      <c r="H199" s="111" t="s">
        <v>317</v>
      </c>
      <c r="I199" s="111"/>
      <c r="J199" s="134" t="s">
        <v>2112</v>
      </c>
      <c r="K199" s="109" t="str">
        <f>IF($B199="","",_xlfn.XLOOKUP(S199,应收!T:T,应收!D:D))</f>
        <v/>
      </c>
      <c r="L199" s="109" t="str">
        <f>IF($B199="","",_xlfn.XLOOKUP($S199,应收!$T:$T,应收!E:E))</f>
        <v/>
      </c>
      <c r="M199" s="109" t="str">
        <f>IF($B199="","",_xlfn.XLOOKUP($S199,应收!$T:$T,应收!N:N))</f>
        <v/>
      </c>
      <c r="N199" s="109" t="str">
        <f>IF($B199="","",_xlfn.XLOOKUP($S199,应收!$T:$T,应收!O:O))</f>
        <v/>
      </c>
      <c r="O199" s="109" t="str">
        <f>IF($B199="","",_xlfn.XLOOKUP($S199,应收!$T:$T,应收!P:P))</f>
        <v/>
      </c>
      <c r="P199" s="109" t="str">
        <f>IF($B199="","",_xlfn.XLOOKUP($S199,应收!$T:$T,应收!Q:Q))</f>
        <v/>
      </c>
      <c r="Q199" s="109" t="str">
        <f>IF($B199="","",_xlfn.XLOOKUP($S199,应收!$T:$T,应收!R:R))</f>
        <v/>
      </c>
      <c r="R199" s="109" t="str">
        <f>IF($B199="","",_xlfn.XLOOKUP($S199,应收!$T:$T,应收!S:S))</f>
        <v/>
      </c>
      <c r="S199" s="109" t="str">
        <f t="shared" si="10"/>
        <v/>
      </c>
      <c r="T199" s="109" t="str">
        <f t="shared" si="11"/>
        <v/>
      </c>
      <c r="U199" s="109" t="str">
        <f>IF($B199="","",_xlfn.XLOOKUP(S199,应收!T:T,应收!V:V))</f>
        <v/>
      </c>
      <c r="V199" s="109" t="str">
        <f>IF(U199="","",_xlfn.XLOOKUP(U199,立项!W:W,立项!P:P))</f>
        <v/>
      </c>
      <c r="W199" s="109" t="str">
        <f>IF(B199="","",_xlfn.XLOOKUP($S199,应收!$T:$T,应收!B:B))</f>
        <v/>
      </c>
      <c r="X199" s="109" t="str">
        <f t="shared" si="9"/>
        <v>孙莉</v>
      </c>
      <c r="Y199" s="136"/>
      <c r="Z199" s="111"/>
      <c r="AA199" s="111"/>
      <c r="AB199" s="111"/>
      <c r="AC199" s="112"/>
      <c r="AD199" s="67" t="s">
        <v>1978</v>
      </c>
    </row>
    <row r="200" s="67" customFormat="1" customHeight="1" spans="1:30">
      <c r="A200" s="111"/>
      <c r="B200" s="128" t="s">
        <v>1978</v>
      </c>
      <c r="C200" s="129"/>
      <c r="D200" s="130"/>
      <c r="E200" s="131"/>
      <c r="F200" s="111" t="s">
        <v>1978</v>
      </c>
      <c r="G200" s="128"/>
      <c r="H200" s="111" t="s">
        <v>317</v>
      </c>
      <c r="I200" s="111"/>
      <c r="J200" s="134" t="s">
        <v>2113</v>
      </c>
      <c r="K200" s="109" t="str">
        <f>IF($B200="","",_xlfn.XLOOKUP(S200,应收!T:T,应收!D:D))</f>
        <v/>
      </c>
      <c r="L200" s="109" t="str">
        <f>IF($B200="","",_xlfn.XLOOKUP($S200,应收!$T:$T,应收!E:E))</f>
        <v/>
      </c>
      <c r="M200" s="109" t="str">
        <f>IF($B200="","",_xlfn.XLOOKUP($S200,应收!$T:$T,应收!N:N))</f>
        <v/>
      </c>
      <c r="N200" s="109" t="str">
        <f>IF($B200="","",_xlfn.XLOOKUP($S200,应收!$T:$T,应收!O:O))</f>
        <v/>
      </c>
      <c r="O200" s="109" t="str">
        <f>IF($B200="","",_xlfn.XLOOKUP($S200,应收!$T:$T,应收!P:P))</f>
        <v/>
      </c>
      <c r="P200" s="109" t="str">
        <f>IF($B200="","",_xlfn.XLOOKUP($S200,应收!$T:$T,应收!Q:Q))</f>
        <v/>
      </c>
      <c r="Q200" s="109" t="str">
        <f>IF($B200="","",_xlfn.XLOOKUP($S200,应收!$T:$T,应收!R:R))</f>
        <v/>
      </c>
      <c r="R200" s="109" t="str">
        <f>IF($B200="","",_xlfn.XLOOKUP($S200,应收!$T:$T,应收!S:S))</f>
        <v/>
      </c>
      <c r="S200" s="109" t="str">
        <f t="shared" si="10"/>
        <v/>
      </c>
      <c r="T200" s="109" t="str">
        <f t="shared" si="11"/>
        <v/>
      </c>
      <c r="U200" s="109" t="str">
        <f>IF($B200="","",_xlfn.XLOOKUP(S200,应收!T:T,应收!V:V))</f>
        <v/>
      </c>
      <c r="V200" s="109" t="str">
        <f>IF(U200="","",_xlfn.XLOOKUP(U200,立项!W:W,立项!P:P))</f>
        <v/>
      </c>
      <c r="W200" s="109" t="str">
        <f>IF(B200="","",_xlfn.XLOOKUP($S200,应收!$T:$T,应收!B:B))</f>
        <v/>
      </c>
      <c r="X200" s="109" t="str">
        <f t="shared" si="9"/>
        <v>孙莉</v>
      </c>
      <c r="Y200" s="136"/>
      <c r="Z200" s="111"/>
      <c r="AA200" s="111"/>
      <c r="AB200" s="111"/>
      <c r="AC200" s="112"/>
      <c r="AD200" s="67" t="s">
        <v>1978</v>
      </c>
    </row>
    <row r="201" s="67" customFormat="1" customHeight="1" spans="1:30">
      <c r="A201" s="111"/>
      <c r="B201" s="128" t="s">
        <v>1978</v>
      </c>
      <c r="C201" s="129"/>
      <c r="D201" s="130"/>
      <c r="E201" s="131"/>
      <c r="F201" s="111" t="s">
        <v>1978</v>
      </c>
      <c r="G201" s="128"/>
      <c r="H201" s="111" t="s">
        <v>317</v>
      </c>
      <c r="I201" s="111"/>
      <c r="J201" s="134" t="s">
        <v>2114</v>
      </c>
      <c r="K201" s="109" t="str">
        <f>IF($B201="","",_xlfn.XLOOKUP(S201,应收!T:T,应收!D:D))</f>
        <v/>
      </c>
      <c r="L201" s="109" t="str">
        <f>IF($B201="","",_xlfn.XLOOKUP($S201,应收!$T:$T,应收!E:E))</f>
        <v/>
      </c>
      <c r="M201" s="109" t="str">
        <f>IF($B201="","",_xlfn.XLOOKUP($S201,应收!$T:$T,应收!N:N))</f>
        <v/>
      </c>
      <c r="N201" s="109" t="str">
        <f>IF($B201="","",_xlfn.XLOOKUP($S201,应收!$T:$T,应收!O:O))</f>
        <v/>
      </c>
      <c r="O201" s="109" t="str">
        <f>IF($B201="","",_xlfn.XLOOKUP($S201,应收!$T:$T,应收!P:P))</f>
        <v/>
      </c>
      <c r="P201" s="109" t="str">
        <f>IF($B201="","",_xlfn.XLOOKUP($S201,应收!$T:$T,应收!Q:Q))</f>
        <v/>
      </c>
      <c r="Q201" s="109" t="str">
        <f>IF($B201="","",_xlfn.XLOOKUP($S201,应收!$T:$T,应收!R:R))</f>
        <v/>
      </c>
      <c r="R201" s="109" t="str">
        <f>IF($B201="","",_xlfn.XLOOKUP($S201,应收!$T:$T,应收!S:S))</f>
        <v/>
      </c>
      <c r="S201" s="109" t="str">
        <f t="shared" si="10"/>
        <v/>
      </c>
      <c r="T201" s="109" t="str">
        <f t="shared" si="11"/>
        <v/>
      </c>
      <c r="U201" s="109" t="str">
        <f>IF($B201="","",_xlfn.XLOOKUP(S201,应收!T:T,应收!V:V))</f>
        <v/>
      </c>
      <c r="V201" s="109" t="str">
        <f>IF(U201="","",_xlfn.XLOOKUP(U201,立项!W:W,立项!P:P))</f>
        <v/>
      </c>
      <c r="W201" s="109" t="str">
        <f>IF(B201="","",_xlfn.XLOOKUP($S201,应收!$T:$T,应收!B:B))</f>
        <v/>
      </c>
      <c r="X201" s="109" t="str">
        <f t="shared" si="9"/>
        <v>孙莉</v>
      </c>
      <c r="Y201" s="136"/>
      <c r="Z201" s="111"/>
      <c r="AA201" s="111"/>
      <c r="AB201" s="111"/>
      <c r="AC201" s="112"/>
      <c r="AD201" s="67" t="s">
        <v>1978</v>
      </c>
    </row>
    <row r="202" s="67" customFormat="1" customHeight="1" spans="1:30">
      <c r="A202" s="111"/>
      <c r="B202" s="128" t="s">
        <v>1978</v>
      </c>
      <c r="C202" s="129"/>
      <c r="D202" s="130"/>
      <c r="E202" s="131"/>
      <c r="F202" s="111" t="s">
        <v>1978</v>
      </c>
      <c r="G202" s="128"/>
      <c r="H202" s="111" t="s">
        <v>317</v>
      </c>
      <c r="I202" s="111"/>
      <c r="J202" s="134" t="s">
        <v>2115</v>
      </c>
      <c r="K202" s="109" t="str">
        <f>IF($B202="","",_xlfn.XLOOKUP(S202,应收!T:T,应收!D:D))</f>
        <v/>
      </c>
      <c r="L202" s="109" t="str">
        <f>IF($B202="","",_xlfn.XLOOKUP($S202,应收!$T:$T,应收!E:E))</f>
        <v/>
      </c>
      <c r="M202" s="109" t="str">
        <f>IF($B202="","",_xlfn.XLOOKUP($S202,应收!$T:$T,应收!N:N))</f>
        <v/>
      </c>
      <c r="N202" s="109" t="str">
        <f>IF($B202="","",_xlfn.XLOOKUP($S202,应收!$T:$T,应收!O:O))</f>
        <v/>
      </c>
      <c r="O202" s="109" t="str">
        <f>IF($B202="","",_xlfn.XLOOKUP($S202,应收!$T:$T,应收!P:P))</f>
        <v/>
      </c>
      <c r="P202" s="109" t="str">
        <f>IF($B202="","",_xlfn.XLOOKUP($S202,应收!$T:$T,应收!Q:Q))</f>
        <v/>
      </c>
      <c r="Q202" s="109" t="str">
        <f>IF($B202="","",_xlfn.XLOOKUP($S202,应收!$T:$T,应收!R:R))</f>
        <v/>
      </c>
      <c r="R202" s="109" t="str">
        <f>IF($B202="","",_xlfn.XLOOKUP($S202,应收!$T:$T,应收!S:S))</f>
        <v/>
      </c>
      <c r="S202" s="109" t="str">
        <f t="shared" si="10"/>
        <v/>
      </c>
      <c r="T202" s="109" t="str">
        <f t="shared" si="11"/>
        <v/>
      </c>
      <c r="U202" s="109" t="str">
        <f>IF($B202="","",_xlfn.XLOOKUP(S202,应收!T:T,应收!V:V))</f>
        <v/>
      </c>
      <c r="V202" s="109" t="str">
        <f>IF(U202="","",_xlfn.XLOOKUP(U202,立项!W:W,立项!P:P))</f>
        <v/>
      </c>
      <c r="W202" s="109" t="str">
        <f>IF(B202="","",_xlfn.XLOOKUP($S202,应收!$T:$T,应收!B:B))</f>
        <v/>
      </c>
      <c r="X202" s="109" t="str">
        <f t="shared" si="9"/>
        <v>孙莉</v>
      </c>
      <c r="Y202" s="136"/>
      <c r="Z202" s="111"/>
      <c r="AA202" s="111"/>
      <c r="AB202" s="111"/>
      <c r="AC202" s="112"/>
      <c r="AD202" s="67" t="s">
        <v>1978</v>
      </c>
    </row>
    <row r="203" s="67" customFormat="1" customHeight="1" spans="1:30">
      <c r="A203" s="111"/>
      <c r="B203" s="128" t="s">
        <v>1978</v>
      </c>
      <c r="C203" s="129"/>
      <c r="D203" s="130"/>
      <c r="E203" s="131"/>
      <c r="F203" s="111" t="s">
        <v>1978</v>
      </c>
      <c r="G203" s="128"/>
      <c r="H203" s="111" t="s">
        <v>317</v>
      </c>
      <c r="I203" s="111"/>
      <c r="J203" s="134" t="s">
        <v>2116</v>
      </c>
      <c r="K203" s="109" t="str">
        <f>IF($B203="","",_xlfn.XLOOKUP(S203,应收!T:T,应收!D:D))</f>
        <v/>
      </c>
      <c r="L203" s="109" t="str">
        <f>IF($B203="","",_xlfn.XLOOKUP($S203,应收!$T:$T,应收!E:E))</f>
        <v/>
      </c>
      <c r="M203" s="109" t="str">
        <f>IF($B203="","",_xlfn.XLOOKUP($S203,应收!$T:$T,应收!N:N))</f>
        <v/>
      </c>
      <c r="N203" s="109" t="str">
        <f>IF($B203="","",_xlfn.XLOOKUP($S203,应收!$T:$T,应收!O:O))</f>
        <v/>
      </c>
      <c r="O203" s="109" t="str">
        <f>IF($B203="","",_xlfn.XLOOKUP($S203,应收!$T:$T,应收!P:P))</f>
        <v/>
      </c>
      <c r="P203" s="109" t="str">
        <f>IF($B203="","",_xlfn.XLOOKUP($S203,应收!$T:$T,应收!Q:Q))</f>
        <v/>
      </c>
      <c r="Q203" s="109" t="str">
        <f>IF($B203="","",_xlfn.XLOOKUP($S203,应收!$T:$T,应收!R:R))</f>
        <v/>
      </c>
      <c r="R203" s="109" t="str">
        <f>IF($B203="","",_xlfn.XLOOKUP($S203,应收!$T:$T,应收!S:S))</f>
        <v/>
      </c>
      <c r="S203" s="109" t="str">
        <f t="shared" si="10"/>
        <v/>
      </c>
      <c r="T203" s="109" t="str">
        <f t="shared" si="11"/>
        <v/>
      </c>
      <c r="U203" s="109" t="str">
        <f>IF($B203="","",_xlfn.XLOOKUP(S203,应收!T:T,应收!V:V))</f>
        <v/>
      </c>
      <c r="V203" s="109" t="str">
        <f>IF(U203="","",_xlfn.XLOOKUP(U203,立项!W:W,立项!P:P))</f>
        <v/>
      </c>
      <c r="W203" s="109" t="str">
        <f>IF(B203="","",_xlfn.XLOOKUP($S203,应收!$T:$T,应收!B:B))</f>
        <v/>
      </c>
      <c r="X203" s="109" t="str">
        <f t="shared" si="9"/>
        <v>孙莉</v>
      </c>
      <c r="Y203" s="136"/>
      <c r="Z203" s="111"/>
      <c r="AA203" s="111"/>
      <c r="AB203" s="111"/>
      <c r="AC203" s="112"/>
      <c r="AD203" s="67" t="s">
        <v>1978</v>
      </c>
    </row>
    <row r="204" s="67" customFormat="1" customHeight="1" spans="1:30">
      <c r="A204" s="111"/>
      <c r="B204" s="128" t="s">
        <v>1978</v>
      </c>
      <c r="C204" s="129"/>
      <c r="D204" s="130"/>
      <c r="E204" s="131"/>
      <c r="F204" s="111" t="s">
        <v>1978</v>
      </c>
      <c r="G204" s="128"/>
      <c r="H204" s="111" t="s">
        <v>317</v>
      </c>
      <c r="I204" s="111"/>
      <c r="J204" s="134" t="s">
        <v>2117</v>
      </c>
      <c r="K204" s="109" t="str">
        <f>IF($B204="","",_xlfn.XLOOKUP(S204,应收!T:T,应收!D:D))</f>
        <v/>
      </c>
      <c r="L204" s="109" t="str">
        <f>IF($B204="","",_xlfn.XLOOKUP($S204,应收!$T:$T,应收!E:E))</f>
        <v/>
      </c>
      <c r="M204" s="109" t="str">
        <f>IF($B204="","",_xlfn.XLOOKUP($S204,应收!$T:$T,应收!N:N))</f>
        <v/>
      </c>
      <c r="N204" s="109" t="str">
        <f>IF($B204="","",_xlfn.XLOOKUP($S204,应收!$T:$T,应收!O:O))</f>
        <v/>
      </c>
      <c r="O204" s="109" t="str">
        <f>IF($B204="","",_xlfn.XLOOKUP($S204,应收!$T:$T,应收!P:P))</f>
        <v/>
      </c>
      <c r="P204" s="109" t="str">
        <f>IF($B204="","",_xlfn.XLOOKUP($S204,应收!$T:$T,应收!Q:Q))</f>
        <v/>
      </c>
      <c r="Q204" s="109" t="str">
        <f>IF($B204="","",_xlfn.XLOOKUP($S204,应收!$T:$T,应收!R:R))</f>
        <v/>
      </c>
      <c r="R204" s="109" t="str">
        <f>IF($B204="","",_xlfn.XLOOKUP($S204,应收!$T:$T,应收!S:S))</f>
        <v/>
      </c>
      <c r="S204" s="109" t="str">
        <f t="shared" si="10"/>
        <v/>
      </c>
      <c r="T204" s="109" t="str">
        <f t="shared" si="11"/>
        <v/>
      </c>
      <c r="U204" s="109" t="str">
        <f>IF($B204="","",_xlfn.XLOOKUP(S204,应收!T:T,应收!V:V))</f>
        <v/>
      </c>
      <c r="V204" s="109" t="str">
        <f>IF(U204="","",_xlfn.XLOOKUP(U204,立项!W:W,立项!P:P))</f>
        <v/>
      </c>
      <c r="W204" s="109" t="str">
        <f>IF(B204="","",_xlfn.XLOOKUP($S204,应收!$T:$T,应收!B:B))</f>
        <v/>
      </c>
      <c r="X204" s="109" t="str">
        <f t="shared" si="9"/>
        <v>孙莉</v>
      </c>
      <c r="Y204" s="136"/>
      <c r="Z204" s="111"/>
      <c r="AA204" s="111"/>
      <c r="AB204" s="111"/>
      <c r="AC204" s="112"/>
      <c r="AD204" s="67" t="s">
        <v>1978</v>
      </c>
    </row>
    <row r="205" s="67" customFormat="1" customHeight="1" spans="1:30">
      <c r="A205" s="111"/>
      <c r="B205" s="128" t="s">
        <v>1978</v>
      </c>
      <c r="C205" s="129"/>
      <c r="D205" s="130"/>
      <c r="E205" s="131"/>
      <c r="F205" s="111" t="s">
        <v>1978</v>
      </c>
      <c r="G205" s="128"/>
      <c r="H205" s="111" t="s">
        <v>317</v>
      </c>
      <c r="I205" s="111"/>
      <c r="J205" s="134" t="s">
        <v>2118</v>
      </c>
      <c r="K205" s="109" t="str">
        <f>IF($B205="","",_xlfn.XLOOKUP(S205,应收!T:T,应收!D:D))</f>
        <v/>
      </c>
      <c r="L205" s="109" t="str">
        <f>IF($B205="","",_xlfn.XLOOKUP($S205,应收!$T:$T,应收!E:E))</f>
        <v/>
      </c>
      <c r="M205" s="109" t="str">
        <f>IF($B205="","",_xlfn.XLOOKUP($S205,应收!$T:$T,应收!N:N))</f>
        <v/>
      </c>
      <c r="N205" s="109" t="str">
        <f>IF($B205="","",_xlfn.XLOOKUP($S205,应收!$T:$T,应收!O:O))</f>
        <v/>
      </c>
      <c r="O205" s="109" t="str">
        <f>IF($B205="","",_xlfn.XLOOKUP($S205,应收!$T:$T,应收!P:P))</f>
        <v/>
      </c>
      <c r="P205" s="109" t="str">
        <f>IF($B205="","",_xlfn.XLOOKUP($S205,应收!$T:$T,应收!Q:Q))</f>
        <v/>
      </c>
      <c r="Q205" s="109" t="str">
        <f>IF($B205="","",_xlfn.XLOOKUP($S205,应收!$T:$T,应收!R:R))</f>
        <v/>
      </c>
      <c r="R205" s="109" t="str">
        <f>IF($B205="","",_xlfn.XLOOKUP($S205,应收!$T:$T,应收!S:S))</f>
        <v/>
      </c>
      <c r="S205" s="109" t="str">
        <f t="shared" si="10"/>
        <v/>
      </c>
      <c r="T205" s="109" t="str">
        <f t="shared" si="11"/>
        <v/>
      </c>
      <c r="U205" s="109" t="str">
        <f>IF($B205="","",_xlfn.XLOOKUP(S205,应收!T:T,应收!V:V))</f>
        <v/>
      </c>
      <c r="V205" s="109" t="str">
        <f>IF(U205="","",_xlfn.XLOOKUP(U205,立项!W:W,立项!P:P))</f>
        <v/>
      </c>
      <c r="W205" s="109" t="str">
        <f>IF(B205="","",_xlfn.XLOOKUP($S205,应收!$T:$T,应收!B:B))</f>
        <v/>
      </c>
      <c r="X205" s="109" t="str">
        <f t="shared" si="9"/>
        <v>孙莉</v>
      </c>
      <c r="Y205" s="136"/>
      <c r="Z205" s="111"/>
      <c r="AA205" s="111"/>
      <c r="AB205" s="111"/>
      <c r="AC205" s="112"/>
      <c r="AD205" s="67" t="s">
        <v>1978</v>
      </c>
    </row>
    <row r="206" s="67" customFormat="1" customHeight="1" spans="1:30">
      <c r="A206" s="111"/>
      <c r="B206" s="128" t="s">
        <v>1978</v>
      </c>
      <c r="C206" s="129"/>
      <c r="D206" s="130"/>
      <c r="E206" s="131"/>
      <c r="F206" s="111" t="s">
        <v>1978</v>
      </c>
      <c r="G206" s="128"/>
      <c r="H206" s="111" t="s">
        <v>317</v>
      </c>
      <c r="I206" s="111"/>
      <c r="J206" s="134" t="s">
        <v>2119</v>
      </c>
      <c r="K206" s="109" t="str">
        <f>IF($B206="","",_xlfn.XLOOKUP(S206,应收!T:T,应收!D:D))</f>
        <v/>
      </c>
      <c r="L206" s="109" t="str">
        <f>IF($B206="","",_xlfn.XLOOKUP($S206,应收!$T:$T,应收!E:E))</f>
        <v/>
      </c>
      <c r="M206" s="109" t="str">
        <f>IF($B206="","",_xlfn.XLOOKUP($S206,应收!$T:$T,应收!N:N))</f>
        <v/>
      </c>
      <c r="N206" s="109" t="str">
        <f>IF($B206="","",_xlfn.XLOOKUP($S206,应收!$T:$T,应收!O:O))</f>
        <v/>
      </c>
      <c r="O206" s="109" t="str">
        <f>IF($B206="","",_xlfn.XLOOKUP($S206,应收!$T:$T,应收!P:P))</f>
        <v/>
      </c>
      <c r="P206" s="109" t="str">
        <f>IF($B206="","",_xlfn.XLOOKUP($S206,应收!$T:$T,应收!Q:Q))</f>
        <v/>
      </c>
      <c r="Q206" s="109" t="str">
        <f>IF($B206="","",_xlfn.XLOOKUP($S206,应收!$T:$T,应收!R:R))</f>
        <v/>
      </c>
      <c r="R206" s="109" t="str">
        <f>IF($B206="","",_xlfn.XLOOKUP($S206,应收!$T:$T,应收!S:S))</f>
        <v/>
      </c>
      <c r="S206" s="109" t="str">
        <f t="shared" si="10"/>
        <v/>
      </c>
      <c r="T206" s="109" t="str">
        <f t="shared" si="11"/>
        <v/>
      </c>
      <c r="U206" s="109" t="str">
        <f>IF($B206="","",_xlfn.XLOOKUP(S206,应收!T:T,应收!V:V))</f>
        <v/>
      </c>
      <c r="V206" s="109" t="str">
        <f>IF(U206="","",_xlfn.XLOOKUP(U206,立项!W:W,立项!P:P))</f>
        <v/>
      </c>
      <c r="W206" s="109" t="str">
        <f>IF(B206="","",_xlfn.XLOOKUP($S206,应收!$T:$T,应收!B:B))</f>
        <v/>
      </c>
      <c r="X206" s="109" t="str">
        <f t="shared" si="9"/>
        <v>孙莉</v>
      </c>
      <c r="Y206" s="136"/>
      <c r="Z206" s="111"/>
      <c r="AA206" s="111"/>
      <c r="AB206" s="111"/>
      <c r="AC206" s="112"/>
      <c r="AD206" s="67" t="s">
        <v>1978</v>
      </c>
    </row>
    <row r="207" s="67" customFormat="1" customHeight="1" spans="1:30">
      <c r="A207" s="111"/>
      <c r="B207" s="128" t="s">
        <v>1978</v>
      </c>
      <c r="C207" s="129"/>
      <c r="D207" s="130"/>
      <c r="E207" s="131"/>
      <c r="F207" s="111" t="s">
        <v>1978</v>
      </c>
      <c r="G207" s="128"/>
      <c r="H207" s="111" t="s">
        <v>317</v>
      </c>
      <c r="I207" s="111"/>
      <c r="J207" s="134" t="s">
        <v>2120</v>
      </c>
      <c r="K207" s="109" t="str">
        <f>IF($B207="","",_xlfn.XLOOKUP(S207,应收!T:T,应收!D:D))</f>
        <v/>
      </c>
      <c r="L207" s="109" t="str">
        <f>IF($B207="","",_xlfn.XLOOKUP($S207,应收!$T:$T,应收!E:E))</f>
        <v/>
      </c>
      <c r="M207" s="109" t="str">
        <f>IF($B207="","",_xlfn.XLOOKUP($S207,应收!$T:$T,应收!N:N))</f>
        <v/>
      </c>
      <c r="N207" s="109" t="str">
        <f>IF($B207="","",_xlfn.XLOOKUP($S207,应收!$T:$T,应收!O:O))</f>
        <v/>
      </c>
      <c r="O207" s="109" t="str">
        <f>IF($B207="","",_xlfn.XLOOKUP($S207,应收!$T:$T,应收!P:P))</f>
        <v/>
      </c>
      <c r="P207" s="109" t="str">
        <f>IF($B207="","",_xlfn.XLOOKUP($S207,应收!$T:$T,应收!Q:Q))</f>
        <v/>
      </c>
      <c r="Q207" s="109" t="str">
        <f>IF($B207="","",_xlfn.XLOOKUP($S207,应收!$T:$T,应收!R:R))</f>
        <v/>
      </c>
      <c r="R207" s="109" t="str">
        <f>IF($B207="","",_xlfn.XLOOKUP($S207,应收!$T:$T,应收!S:S))</f>
        <v/>
      </c>
      <c r="S207" s="109" t="str">
        <f t="shared" si="10"/>
        <v/>
      </c>
      <c r="T207" s="109" t="str">
        <f t="shared" si="11"/>
        <v/>
      </c>
      <c r="U207" s="109" t="str">
        <f>IF($B207="","",_xlfn.XLOOKUP(S207,应收!T:T,应收!V:V))</f>
        <v/>
      </c>
      <c r="V207" s="109" t="str">
        <f>IF(U207="","",_xlfn.XLOOKUP(U207,立项!W:W,立项!P:P))</f>
        <v/>
      </c>
      <c r="W207" s="109" t="str">
        <f>IF(B207="","",_xlfn.XLOOKUP($S207,应收!$T:$T,应收!B:B))</f>
        <v/>
      </c>
      <c r="X207" s="109" t="str">
        <f t="shared" si="9"/>
        <v>孙莉</v>
      </c>
      <c r="Y207" s="136"/>
      <c r="Z207" s="111"/>
      <c r="AA207" s="111"/>
      <c r="AB207" s="111"/>
      <c r="AC207" s="112"/>
      <c r="AD207" s="67" t="s">
        <v>1978</v>
      </c>
    </row>
    <row r="208" s="67" customFormat="1" customHeight="1" spans="1:30">
      <c r="A208" s="111"/>
      <c r="B208" s="128" t="s">
        <v>1978</v>
      </c>
      <c r="C208" s="129"/>
      <c r="D208" s="130"/>
      <c r="E208" s="131"/>
      <c r="F208" s="111" t="s">
        <v>1978</v>
      </c>
      <c r="G208" s="128"/>
      <c r="H208" s="111" t="s">
        <v>317</v>
      </c>
      <c r="I208" s="111"/>
      <c r="J208" s="134" t="s">
        <v>2121</v>
      </c>
      <c r="K208" s="109" t="str">
        <f>IF($B208="","",_xlfn.XLOOKUP(S208,应收!T:T,应收!D:D))</f>
        <v/>
      </c>
      <c r="L208" s="109" t="str">
        <f>IF($B208="","",_xlfn.XLOOKUP($S208,应收!$T:$T,应收!E:E))</f>
        <v/>
      </c>
      <c r="M208" s="109" t="str">
        <f>IF($B208="","",_xlfn.XLOOKUP($S208,应收!$T:$T,应收!N:N))</f>
        <v/>
      </c>
      <c r="N208" s="109" t="str">
        <f>IF($B208="","",_xlfn.XLOOKUP($S208,应收!$T:$T,应收!O:O))</f>
        <v/>
      </c>
      <c r="O208" s="109" t="str">
        <f>IF($B208="","",_xlfn.XLOOKUP($S208,应收!$T:$T,应收!P:P))</f>
        <v/>
      </c>
      <c r="P208" s="109" t="str">
        <f>IF($B208="","",_xlfn.XLOOKUP($S208,应收!$T:$T,应收!Q:Q))</f>
        <v/>
      </c>
      <c r="Q208" s="109" t="str">
        <f>IF($B208="","",_xlfn.XLOOKUP($S208,应收!$T:$T,应收!R:R))</f>
        <v/>
      </c>
      <c r="R208" s="109" t="str">
        <f>IF($B208="","",_xlfn.XLOOKUP($S208,应收!$T:$T,应收!S:S))</f>
        <v/>
      </c>
      <c r="S208" s="109" t="str">
        <f t="shared" si="10"/>
        <v/>
      </c>
      <c r="T208" s="109" t="str">
        <f t="shared" si="11"/>
        <v/>
      </c>
      <c r="U208" s="109" t="str">
        <f>IF($B208="","",_xlfn.XLOOKUP(S208,应收!T:T,应收!V:V))</f>
        <v/>
      </c>
      <c r="V208" s="109" t="str">
        <f>IF(U208="","",_xlfn.XLOOKUP(U208,立项!W:W,立项!P:P))</f>
        <v/>
      </c>
      <c r="W208" s="109" t="str">
        <f>IF(B208="","",_xlfn.XLOOKUP($S208,应收!$T:$T,应收!B:B))</f>
        <v/>
      </c>
      <c r="X208" s="109" t="str">
        <f t="shared" si="9"/>
        <v>孙莉</v>
      </c>
      <c r="Y208" s="136"/>
      <c r="Z208" s="111"/>
      <c r="AA208" s="111"/>
      <c r="AB208" s="111"/>
      <c r="AC208" s="112"/>
      <c r="AD208" s="67" t="s">
        <v>1978</v>
      </c>
    </row>
    <row r="209" s="67" customFormat="1" customHeight="1" spans="1:30">
      <c r="A209" s="111"/>
      <c r="B209" s="128" t="s">
        <v>1978</v>
      </c>
      <c r="C209" s="129"/>
      <c r="D209" s="130"/>
      <c r="E209" s="131"/>
      <c r="F209" s="111" t="s">
        <v>1978</v>
      </c>
      <c r="G209" s="128"/>
      <c r="H209" s="111" t="s">
        <v>317</v>
      </c>
      <c r="I209" s="111"/>
      <c r="J209" s="134" t="s">
        <v>2122</v>
      </c>
      <c r="K209" s="109" t="str">
        <f>IF($B209="","",_xlfn.XLOOKUP(S209,应收!T:T,应收!D:D))</f>
        <v/>
      </c>
      <c r="L209" s="109" t="str">
        <f>IF($B209="","",_xlfn.XLOOKUP($S209,应收!$T:$T,应收!E:E))</f>
        <v/>
      </c>
      <c r="M209" s="109" t="str">
        <f>IF($B209="","",_xlfn.XLOOKUP($S209,应收!$T:$T,应收!N:N))</f>
        <v/>
      </c>
      <c r="N209" s="109" t="str">
        <f>IF($B209="","",_xlfn.XLOOKUP($S209,应收!$T:$T,应收!O:O))</f>
        <v/>
      </c>
      <c r="O209" s="109" t="str">
        <f>IF($B209="","",_xlfn.XLOOKUP($S209,应收!$T:$T,应收!P:P))</f>
        <v/>
      </c>
      <c r="P209" s="109" t="str">
        <f>IF($B209="","",_xlfn.XLOOKUP($S209,应收!$T:$T,应收!Q:Q))</f>
        <v/>
      </c>
      <c r="Q209" s="109" t="str">
        <f>IF($B209="","",_xlfn.XLOOKUP($S209,应收!$T:$T,应收!R:R))</f>
        <v/>
      </c>
      <c r="R209" s="109" t="str">
        <f>IF($B209="","",_xlfn.XLOOKUP($S209,应收!$T:$T,应收!S:S))</f>
        <v/>
      </c>
      <c r="S209" s="109" t="str">
        <f t="shared" si="10"/>
        <v/>
      </c>
      <c r="T209" s="109" t="str">
        <f t="shared" si="11"/>
        <v/>
      </c>
      <c r="U209" s="109" t="str">
        <f>IF($B209="","",_xlfn.XLOOKUP(S209,应收!T:T,应收!V:V))</f>
        <v/>
      </c>
      <c r="V209" s="109" t="str">
        <f>IF(U209="","",_xlfn.XLOOKUP(U209,立项!W:W,立项!P:P))</f>
        <v/>
      </c>
      <c r="W209" s="109" t="str">
        <f>IF(B209="","",_xlfn.XLOOKUP($S209,应收!$T:$T,应收!B:B))</f>
        <v/>
      </c>
      <c r="X209" s="109" t="str">
        <f t="shared" si="9"/>
        <v>孙莉</v>
      </c>
      <c r="Y209" s="136"/>
      <c r="Z209" s="111"/>
      <c r="AA209" s="111"/>
      <c r="AB209" s="111"/>
      <c r="AC209" s="112"/>
      <c r="AD209" s="67" t="s">
        <v>1978</v>
      </c>
    </row>
    <row r="210" s="67" customFormat="1" customHeight="1" spans="1:30">
      <c r="A210" s="111"/>
      <c r="B210" s="128" t="s">
        <v>1978</v>
      </c>
      <c r="C210" s="129"/>
      <c r="D210" s="130"/>
      <c r="E210" s="131"/>
      <c r="F210" s="111" t="s">
        <v>1978</v>
      </c>
      <c r="G210" s="128"/>
      <c r="H210" s="111" t="s">
        <v>317</v>
      </c>
      <c r="I210" s="111"/>
      <c r="J210" s="134" t="s">
        <v>2123</v>
      </c>
      <c r="K210" s="109" t="str">
        <f>IF($B210="","",_xlfn.XLOOKUP(S210,应收!T:T,应收!D:D))</f>
        <v/>
      </c>
      <c r="L210" s="109" t="str">
        <f>IF($B210="","",_xlfn.XLOOKUP($S210,应收!$T:$T,应收!E:E))</f>
        <v/>
      </c>
      <c r="M210" s="109" t="str">
        <f>IF($B210="","",_xlfn.XLOOKUP($S210,应收!$T:$T,应收!N:N))</f>
        <v/>
      </c>
      <c r="N210" s="109" t="str">
        <f>IF($B210="","",_xlfn.XLOOKUP($S210,应收!$T:$T,应收!O:O))</f>
        <v/>
      </c>
      <c r="O210" s="109" t="str">
        <f>IF($B210="","",_xlfn.XLOOKUP($S210,应收!$T:$T,应收!P:P))</f>
        <v/>
      </c>
      <c r="P210" s="109" t="str">
        <f>IF($B210="","",_xlfn.XLOOKUP($S210,应收!$T:$T,应收!Q:Q))</f>
        <v/>
      </c>
      <c r="Q210" s="109" t="str">
        <f>IF($B210="","",_xlfn.XLOOKUP($S210,应收!$T:$T,应收!R:R))</f>
        <v/>
      </c>
      <c r="R210" s="109" t="str">
        <f>IF($B210="","",_xlfn.XLOOKUP($S210,应收!$T:$T,应收!S:S))</f>
        <v/>
      </c>
      <c r="S210" s="109" t="str">
        <f t="shared" si="10"/>
        <v/>
      </c>
      <c r="T210" s="109" t="str">
        <f t="shared" si="11"/>
        <v/>
      </c>
      <c r="U210" s="109" t="str">
        <f>IF($B210="","",_xlfn.XLOOKUP(S210,应收!T:T,应收!V:V))</f>
        <v/>
      </c>
      <c r="V210" s="109" t="str">
        <f>IF(U210="","",_xlfn.XLOOKUP(U210,立项!W:W,立项!P:P))</f>
        <v/>
      </c>
      <c r="W210" s="109" t="str">
        <f>IF(B210="","",_xlfn.XLOOKUP($S210,应收!$T:$T,应收!B:B))</f>
        <v/>
      </c>
      <c r="X210" s="109" t="str">
        <f t="shared" si="9"/>
        <v>孙莉</v>
      </c>
      <c r="Y210" s="136"/>
      <c r="Z210" s="111"/>
      <c r="AA210" s="111"/>
      <c r="AB210" s="111"/>
      <c r="AC210" s="112"/>
      <c r="AD210" s="67" t="s">
        <v>1978</v>
      </c>
    </row>
    <row r="211" s="67" customFormat="1" customHeight="1" spans="1:30">
      <c r="A211" s="111"/>
      <c r="B211" s="128" t="s">
        <v>1978</v>
      </c>
      <c r="C211" s="129"/>
      <c r="D211" s="130"/>
      <c r="E211" s="131"/>
      <c r="F211" s="111" t="s">
        <v>1978</v>
      </c>
      <c r="G211" s="128"/>
      <c r="H211" s="111" t="s">
        <v>317</v>
      </c>
      <c r="I211" s="111"/>
      <c r="J211" s="134" t="s">
        <v>2124</v>
      </c>
      <c r="K211" s="109" t="str">
        <f>IF($B211="","",_xlfn.XLOOKUP(S211,应收!T:T,应收!D:D))</f>
        <v/>
      </c>
      <c r="L211" s="109" t="str">
        <f>IF($B211="","",_xlfn.XLOOKUP($S211,应收!$T:$T,应收!E:E))</f>
        <v/>
      </c>
      <c r="M211" s="109" t="str">
        <f>IF($B211="","",_xlfn.XLOOKUP($S211,应收!$T:$T,应收!N:N))</f>
        <v/>
      </c>
      <c r="N211" s="109" t="str">
        <f>IF($B211="","",_xlfn.XLOOKUP($S211,应收!$T:$T,应收!O:O))</f>
        <v/>
      </c>
      <c r="O211" s="109" t="str">
        <f>IF($B211="","",_xlfn.XLOOKUP($S211,应收!$T:$T,应收!P:P))</f>
        <v/>
      </c>
      <c r="P211" s="109" t="str">
        <f>IF($B211="","",_xlfn.XLOOKUP($S211,应收!$T:$T,应收!Q:Q))</f>
        <v/>
      </c>
      <c r="Q211" s="109" t="str">
        <f>IF($B211="","",_xlfn.XLOOKUP($S211,应收!$T:$T,应收!R:R))</f>
        <v/>
      </c>
      <c r="R211" s="109" t="str">
        <f>IF($B211="","",_xlfn.XLOOKUP($S211,应收!$T:$T,应收!S:S))</f>
        <v/>
      </c>
      <c r="S211" s="109" t="str">
        <f t="shared" si="10"/>
        <v/>
      </c>
      <c r="T211" s="109" t="str">
        <f t="shared" si="11"/>
        <v/>
      </c>
      <c r="U211" s="109" t="str">
        <f>IF($B211="","",_xlfn.XLOOKUP(S211,应收!T:T,应收!V:V))</f>
        <v/>
      </c>
      <c r="V211" s="109" t="str">
        <f>IF(U211="","",_xlfn.XLOOKUP(U211,立项!W:W,立项!P:P))</f>
        <v/>
      </c>
      <c r="W211" s="109" t="str">
        <f>IF(B211="","",_xlfn.XLOOKUP($S211,应收!$T:$T,应收!B:B))</f>
        <v/>
      </c>
      <c r="X211" s="109" t="str">
        <f t="shared" si="9"/>
        <v>孙莉</v>
      </c>
      <c r="Y211" s="136"/>
      <c r="Z211" s="111"/>
      <c r="AA211" s="111"/>
      <c r="AB211" s="111"/>
      <c r="AC211" s="112"/>
      <c r="AD211" s="67" t="s">
        <v>1978</v>
      </c>
    </row>
    <row r="212" s="67" customFormat="1" customHeight="1" spans="1:30">
      <c r="A212" s="111"/>
      <c r="B212" s="128" t="s">
        <v>1978</v>
      </c>
      <c r="C212" s="129"/>
      <c r="D212" s="130"/>
      <c r="E212" s="131"/>
      <c r="F212" s="111" t="s">
        <v>1978</v>
      </c>
      <c r="G212" s="128"/>
      <c r="H212" s="111" t="s">
        <v>317</v>
      </c>
      <c r="I212" s="111"/>
      <c r="J212" s="134" t="s">
        <v>2125</v>
      </c>
      <c r="K212" s="109" t="str">
        <f>IF($B212="","",_xlfn.XLOOKUP(S212,应收!T:T,应收!D:D))</f>
        <v/>
      </c>
      <c r="L212" s="109" t="str">
        <f>IF($B212="","",_xlfn.XLOOKUP($S212,应收!$T:$T,应收!E:E))</f>
        <v/>
      </c>
      <c r="M212" s="109" t="str">
        <f>IF($B212="","",_xlfn.XLOOKUP($S212,应收!$T:$T,应收!N:N))</f>
        <v/>
      </c>
      <c r="N212" s="109" t="str">
        <f>IF($B212="","",_xlfn.XLOOKUP($S212,应收!$T:$T,应收!O:O))</f>
        <v/>
      </c>
      <c r="O212" s="109" t="str">
        <f>IF($B212="","",_xlfn.XLOOKUP($S212,应收!$T:$T,应收!P:P))</f>
        <v/>
      </c>
      <c r="P212" s="109" t="str">
        <f>IF($B212="","",_xlfn.XLOOKUP($S212,应收!$T:$T,应收!Q:Q))</f>
        <v/>
      </c>
      <c r="Q212" s="109" t="str">
        <f>IF($B212="","",_xlfn.XLOOKUP($S212,应收!$T:$T,应收!R:R))</f>
        <v/>
      </c>
      <c r="R212" s="109" t="str">
        <f>IF($B212="","",_xlfn.XLOOKUP($S212,应收!$T:$T,应收!S:S))</f>
        <v/>
      </c>
      <c r="S212" s="109" t="str">
        <f t="shared" si="10"/>
        <v/>
      </c>
      <c r="T212" s="109" t="str">
        <f t="shared" si="11"/>
        <v/>
      </c>
      <c r="U212" s="109" t="str">
        <f>IF($B212="","",_xlfn.XLOOKUP(S212,应收!T:T,应收!V:V))</f>
        <v/>
      </c>
      <c r="V212" s="109" t="str">
        <f>IF(U212="","",_xlfn.XLOOKUP(U212,立项!W:W,立项!P:P))</f>
        <v/>
      </c>
      <c r="W212" s="109" t="str">
        <f>IF(B212="","",_xlfn.XLOOKUP($S212,应收!$T:$T,应收!B:B))</f>
        <v/>
      </c>
      <c r="X212" s="109" t="str">
        <f t="shared" si="9"/>
        <v>孙莉</v>
      </c>
      <c r="Y212" s="136"/>
      <c r="Z212" s="111"/>
      <c r="AA212" s="111"/>
      <c r="AB212" s="111"/>
      <c r="AC212" s="112"/>
      <c r="AD212" s="67" t="s">
        <v>1978</v>
      </c>
    </row>
    <row r="213" s="67" customFormat="1" customHeight="1" spans="1:30">
      <c r="A213" s="111"/>
      <c r="B213" s="128" t="s">
        <v>1978</v>
      </c>
      <c r="C213" s="129"/>
      <c r="D213" s="130"/>
      <c r="E213" s="131"/>
      <c r="F213" s="111" t="s">
        <v>1978</v>
      </c>
      <c r="G213" s="128"/>
      <c r="H213" s="111" t="s">
        <v>317</v>
      </c>
      <c r="I213" s="111"/>
      <c r="J213" s="134" t="s">
        <v>2126</v>
      </c>
      <c r="K213" s="109" t="str">
        <f>IF($B213="","",_xlfn.XLOOKUP(S213,应收!T:T,应收!D:D))</f>
        <v/>
      </c>
      <c r="L213" s="109" t="str">
        <f>IF($B213="","",_xlfn.XLOOKUP($S213,应收!$T:$T,应收!E:E))</f>
        <v/>
      </c>
      <c r="M213" s="109" t="str">
        <f>IF($B213="","",_xlfn.XLOOKUP($S213,应收!$T:$T,应收!N:N))</f>
        <v/>
      </c>
      <c r="N213" s="109" t="str">
        <f>IF($B213="","",_xlfn.XLOOKUP($S213,应收!$T:$T,应收!O:O))</f>
        <v/>
      </c>
      <c r="O213" s="109" t="str">
        <f>IF($B213="","",_xlfn.XLOOKUP($S213,应收!$T:$T,应收!P:P))</f>
        <v/>
      </c>
      <c r="P213" s="109" t="str">
        <f>IF($B213="","",_xlfn.XLOOKUP($S213,应收!$T:$T,应收!Q:Q))</f>
        <v/>
      </c>
      <c r="Q213" s="109" t="str">
        <f>IF($B213="","",_xlfn.XLOOKUP($S213,应收!$T:$T,应收!R:R))</f>
        <v/>
      </c>
      <c r="R213" s="109" t="str">
        <f>IF($B213="","",_xlfn.XLOOKUP($S213,应收!$T:$T,应收!S:S))</f>
        <v/>
      </c>
      <c r="S213" s="109" t="str">
        <f t="shared" si="10"/>
        <v/>
      </c>
      <c r="T213" s="109" t="str">
        <f t="shared" si="11"/>
        <v/>
      </c>
      <c r="U213" s="109" t="str">
        <f>IF($B213="","",_xlfn.XLOOKUP(S213,应收!T:T,应收!V:V))</f>
        <v/>
      </c>
      <c r="V213" s="109" t="str">
        <f>IF(U213="","",_xlfn.XLOOKUP(U213,立项!W:W,立项!P:P))</f>
        <v/>
      </c>
      <c r="W213" s="109" t="str">
        <f>IF(B213="","",_xlfn.XLOOKUP($S213,应收!$T:$T,应收!B:B))</f>
        <v/>
      </c>
      <c r="X213" s="109" t="str">
        <f t="shared" si="9"/>
        <v>孙莉</v>
      </c>
      <c r="Y213" s="136"/>
      <c r="Z213" s="111"/>
      <c r="AA213" s="111"/>
      <c r="AB213" s="111"/>
      <c r="AC213" s="112"/>
      <c r="AD213" s="67" t="s">
        <v>1978</v>
      </c>
    </row>
    <row r="214" s="67" customFormat="1" customHeight="1" spans="1:30">
      <c r="A214" s="111"/>
      <c r="B214" s="128" t="s">
        <v>1978</v>
      </c>
      <c r="C214" s="129"/>
      <c r="D214" s="130"/>
      <c r="E214" s="131"/>
      <c r="F214" s="111" t="s">
        <v>1978</v>
      </c>
      <c r="G214" s="128"/>
      <c r="H214" s="111" t="s">
        <v>317</v>
      </c>
      <c r="I214" s="111"/>
      <c r="J214" s="134" t="s">
        <v>2127</v>
      </c>
      <c r="K214" s="109" t="str">
        <f>IF($B214="","",_xlfn.XLOOKUP(S214,应收!T:T,应收!D:D))</f>
        <v/>
      </c>
      <c r="L214" s="109" t="str">
        <f>IF($B214="","",_xlfn.XLOOKUP($S214,应收!$T:$T,应收!E:E))</f>
        <v/>
      </c>
      <c r="M214" s="109" t="str">
        <f>IF($B214="","",_xlfn.XLOOKUP($S214,应收!$T:$T,应收!N:N))</f>
        <v/>
      </c>
      <c r="N214" s="109" t="str">
        <f>IF($B214="","",_xlfn.XLOOKUP($S214,应收!$T:$T,应收!O:O))</f>
        <v/>
      </c>
      <c r="O214" s="109" t="str">
        <f>IF($B214="","",_xlfn.XLOOKUP($S214,应收!$T:$T,应收!P:P))</f>
        <v/>
      </c>
      <c r="P214" s="109" t="str">
        <f>IF($B214="","",_xlfn.XLOOKUP($S214,应收!$T:$T,应收!Q:Q))</f>
        <v/>
      </c>
      <c r="Q214" s="109" t="str">
        <f>IF($B214="","",_xlfn.XLOOKUP($S214,应收!$T:$T,应收!R:R))</f>
        <v/>
      </c>
      <c r="R214" s="109" t="str">
        <f>IF($B214="","",_xlfn.XLOOKUP($S214,应收!$T:$T,应收!S:S))</f>
        <v/>
      </c>
      <c r="S214" s="109" t="str">
        <f t="shared" si="10"/>
        <v/>
      </c>
      <c r="T214" s="109" t="str">
        <f t="shared" si="11"/>
        <v/>
      </c>
      <c r="U214" s="109" t="str">
        <f>IF($B214="","",_xlfn.XLOOKUP(S214,应收!T:T,应收!V:V))</f>
        <v/>
      </c>
      <c r="V214" s="109" t="str">
        <f>IF(U214="","",_xlfn.XLOOKUP(U214,立项!W:W,立项!P:P))</f>
        <v/>
      </c>
      <c r="W214" s="109" t="str">
        <f>IF(B214="","",_xlfn.XLOOKUP($S214,应收!$T:$T,应收!B:B))</f>
        <v/>
      </c>
      <c r="X214" s="109" t="str">
        <f t="shared" si="9"/>
        <v>孙莉</v>
      </c>
      <c r="Y214" s="136"/>
      <c r="Z214" s="111"/>
      <c r="AA214" s="111"/>
      <c r="AB214" s="111"/>
      <c r="AC214" s="112"/>
      <c r="AD214" s="67" t="s">
        <v>1978</v>
      </c>
    </row>
    <row r="215" s="67" customFormat="1" customHeight="1" spans="1:30">
      <c r="A215" s="111"/>
      <c r="B215" s="128" t="s">
        <v>1978</v>
      </c>
      <c r="C215" s="129"/>
      <c r="D215" s="130"/>
      <c r="E215" s="131"/>
      <c r="F215" s="111" t="s">
        <v>1978</v>
      </c>
      <c r="G215" s="128"/>
      <c r="H215" s="111" t="s">
        <v>317</v>
      </c>
      <c r="I215" s="111"/>
      <c r="J215" s="134" t="s">
        <v>2128</v>
      </c>
      <c r="K215" s="109" t="str">
        <f>IF($B215="","",_xlfn.XLOOKUP(S215,应收!T:T,应收!D:D))</f>
        <v/>
      </c>
      <c r="L215" s="109" t="str">
        <f>IF($B215="","",_xlfn.XLOOKUP($S215,应收!$T:$T,应收!E:E))</f>
        <v/>
      </c>
      <c r="M215" s="109" t="str">
        <f>IF($B215="","",_xlfn.XLOOKUP($S215,应收!$T:$T,应收!N:N))</f>
        <v/>
      </c>
      <c r="N215" s="109" t="str">
        <f>IF($B215="","",_xlfn.XLOOKUP($S215,应收!$T:$T,应收!O:O))</f>
        <v/>
      </c>
      <c r="O215" s="109" t="str">
        <f>IF($B215="","",_xlfn.XLOOKUP($S215,应收!$T:$T,应收!P:P))</f>
        <v/>
      </c>
      <c r="P215" s="109" t="str">
        <f>IF($B215="","",_xlfn.XLOOKUP($S215,应收!$T:$T,应收!Q:Q))</f>
        <v/>
      </c>
      <c r="Q215" s="109" t="str">
        <f>IF($B215="","",_xlfn.XLOOKUP($S215,应收!$T:$T,应收!R:R))</f>
        <v/>
      </c>
      <c r="R215" s="109" t="str">
        <f>IF($B215="","",_xlfn.XLOOKUP($S215,应收!$T:$T,应收!S:S))</f>
        <v/>
      </c>
      <c r="S215" s="109" t="str">
        <f t="shared" si="10"/>
        <v/>
      </c>
      <c r="T215" s="109" t="str">
        <f t="shared" si="11"/>
        <v/>
      </c>
      <c r="U215" s="109" t="str">
        <f>IF($B215="","",_xlfn.XLOOKUP(S215,应收!T:T,应收!V:V))</f>
        <v/>
      </c>
      <c r="V215" s="109" t="str">
        <f>IF(U215="","",_xlfn.XLOOKUP(U215,立项!W:W,立项!P:P))</f>
        <v/>
      </c>
      <c r="W215" s="109" t="str">
        <f>IF(B215="","",_xlfn.XLOOKUP($S215,应收!$T:$T,应收!B:B))</f>
        <v/>
      </c>
      <c r="X215" s="109" t="str">
        <f t="shared" si="9"/>
        <v>孙莉</v>
      </c>
      <c r="Y215" s="136"/>
      <c r="Z215" s="111"/>
      <c r="AA215" s="111"/>
      <c r="AB215" s="111"/>
      <c r="AC215" s="112"/>
      <c r="AD215" s="67" t="s">
        <v>1978</v>
      </c>
    </row>
    <row r="216" s="67" customFormat="1" customHeight="1" spans="1:30">
      <c r="A216" s="111"/>
      <c r="B216" s="128" t="s">
        <v>1978</v>
      </c>
      <c r="C216" s="129"/>
      <c r="D216" s="130"/>
      <c r="E216" s="131"/>
      <c r="F216" s="111" t="s">
        <v>1978</v>
      </c>
      <c r="G216" s="128"/>
      <c r="H216" s="111" t="s">
        <v>317</v>
      </c>
      <c r="I216" s="111"/>
      <c r="J216" s="134" t="s">
        <v>2129</v>
      </c>
      <c r="K216" s="109" t="str">
        <f>IF($B216="","",_xlfn.XLOOKUP(S216,应收!T:T,应收!D:D))</f>
        <v/>
      </c>
      <c r="L216" s="109" t="str">
        <f>IF($B216="","",_xlfn.XLOOKUP($S216,应收!$T:$T,应收!E:E))</f>
        <v/>
      </c>
      <c r="M216" s="109" t="str">
        <f>IF($B216="","",_xlfn.XLOOKUP($S216,应收!$T:$T,应收!N:N))</f>
        <v/>
      </c>
      <c r="N216" s="109" t="str">
        <f>IF($B216="","",_xlfn.XLOOKUP($S216,应收!$T:$T,应收!O:O))</f>
        <v/>
      </c>
      <c r="O216" s="109" t="str">
        <f>IF($B216="","",_xlfn.XLOOKUP($S216,应收!$T:$T,应收!P:P))</f>
        <v/>
      </c>
      <c r="P216" s="109" t="str">
        <f>IF($B216="","",_xlfn.XLOOKUP($S216,应收!$T:$T,应收!Q:Q))</f>
        <v/>
      </c>
      <c r="Q216" s="109" t="str">
        <f>IF($B216="","",_xlfn.XLOOKUP($S216,应收!$T:$T,应收!R:R))</f>
        <v/>
      </c>
      <c r="R216" s="109" t="str">
        <f>IF($B216="","",_xlfn.XLOOKUP($S216,应收!$T:$T,应收!S:S))</f>
        <v/>
      </c>
      <c r="S216" s="109" t="str">
        <f t="shared" si="10"/>
        <v/>
      </c>
      <c r="T216" s="109" t="str">
        <f t="shared" si="11"/>
        <v/>
      </c>
      <c r="U216" s="109" t="str">
        <f>IF($B216="","",_xlfn.XLOOKUP(S216,应收!T:T,应收!V:V))</f>
        <v/>
      </c>
      <c r="V216" s="109" t="str">
        <f>IF(U216="","",_xlfn.XLOOKUP(U216,立项!W:W,立项!P:P))</f>
        <v/>
      </c>
      <c r="W216" s="109" t="str">
        <f>IF(B216="","",_xlfn.XLOOKUP($S216,应收!$T:$T,应收!B:B))</f>
        <v/>
      </c>
      <c r="X216" s="109" t="str">
        <f t="shared" si="9"/>
        <v>孙莉</v>
      </c>
      <c r="Y216" s="136"/>
      <c r="Z216" s="111"/>
      <c r="AA216" s="111"/>
      <c r="AB216" s="111"/>
      <c r="AC216" s="112"/>
      <c r="AD216" s="67" t="s">
        <v>1978</v>
      </c>
    </row>
    <row r="217" s="67" customFormat="1" customHeight="1" spans="1:30">
      <c r="A217" s="111"/>
      <c r="B217" s="128" t="s">
        <v>1978</v>
      </c>
      <c r="C217" s="129"/>
      <c r="D217" s="130"/>
      <c r="E217" s="131"/>
      <c r="F217" s="111" t="s">
        <v>1978</v>
      </c>
      <c r="G217" s="128"/>
      <c r="H217" s="111" t="s">
        <v>317</v>
      </c>
      <c r="I217" s="111"/>
      <c r="J217" s="134" t="s">
        <v>2130</v>
      </c>
      <c r="K217" s="109" t="str">
        <f>IF($B217="","",_xlfn.XLOOKUP(S217,应收!T:T,应收!D:D))</f>
        <v/>
      </c>
      <c r="L217" s="109" t="str">
        <f>IF($B217="","",_xlfn.XLOOKUP($S217,应收!$T:$T,应收!E:E))</f>
        <v/>
      </c>
      <c r="M217" s="109" t="str">
        <f>IF($B217="","",_xlfn.XLOOKUP($S217,应收!$T:$T,应收!N:N))</f>
        <v/>
      </c>
      <c r="N217" s="109" t="str">
        <f>IF($B217="","",_xlfn.XLOOKUP($S217,应收!$T:$T,应收!O:O))</f>
        <v/>
      </c>
      <c r="O217" s="109" t="str">
        <f>IF($B217="","",_xlfn.XLOOKUP($S217,应收!$T:$T,应收!P:P))</f>
        <v/>
      </c>
      <c r="P217" s="109" t="str">
        <f>IF($B217="","",_xlfn.XLOOKUP($S217,应收!$T:$T,应收!Q:Q))</f>
        <v/>
      </c>
      <c r="Q217" s="109" t="str">
        <f>IF($B217="","",_xlfn.XLOOKUP($S217,应收!$T:$T,应收!R:R))</f>
        <v/>
      </c>
      <c r="R217" s="109" t="str">
        <f>IF($B217="","",_xlfn.XLOOKUP($S217,应收!$T:$T,应收!S:S))</f>
        <v/>
      </c>
      <c r="S217" s="109" t="str">
        <f t="shared" si="10"/>
        <v/>
      </c>
      <c r="T217" s="109" t="str">
        <f t="shared" si="11"/>
        <v/>
      </c>
      <c r="U217" s="109" t="str">
        <f>IF($B217="","",_xlfn.XLOOKUP(S217,应收!T:T,应收!V:V))</f>
        <v/>
      </c>
      <c r="V217" s="109" t="str">
        <f>IF(U217="","",_xlfn.XLOOKUP(U217,立项!W:W,立项!P:P))</f>
        <v/>
      </c>
      <c r="W217" s="109" t="str">
        <f>IF(B217="","",_xlfn.XLOOKUP($S217,应收!$T:$T,应收!B:B))</f>
        <v/>
      </c>
      <c r="X217" s="109" t="str">
        <f t="shared" si="9"/>
        <v>孙莉</v>
      </c>
      <c r="Y217" s="136"/>
      <c r="Z217" s="111"/>
      <c r="AA217" s="111"/>
      <c r="AB217" s="111"/>
      <c r="AC217" s="112"/>
      <c r="AD217" s="67" t="s">
        <v>1978</v>
      </c>
    </row>
    <row r="218" s="67" customFormat="1" customHeight="1" spans="1:30">
      <c r="A218" s="111"/>
      <c r="B218" s="128" t="s">
        <v>1978</v>
      </c>
      <c r="C218" s="129"/>
      <c r="D218" s="130"/>
      <c r="E218" s="131"/>
      <c r="F218" s="111" t="s">
        <v>1978</v>
      </c>
      <c r="G218" s="128"/>
      <c r="H218" s="111" t="s">
        <v>317</v>
      </c>
      <c r="I218" s="111"/>
      <c r="J218" s="134" t="s">
        <v>2131</v>
      </c>
      <c r="K218" s="109" t="str">
        <f>IF($B218="","",_xlfn.XLOOKUP(S218,应收!T:T,应收!D:D))</f>
        <v/>
      </c>
      <c r="L218" s="109" t="str">
        <f>IF($B218="","",_xlfn.XLOOKUP($S218,应收!$T:$T,应收!E:E))</f>
        <v/>
      </c>
      <c r="M218" s="109" t="str">
        <f>IF($B218="","",_xlfn.XLOOKUP($S218,应收!$T:$T,应收!N:N))</f>
        <v/>
      </c>
      <c r="N218" s="109" t="str">
        <f>IF($B218="","",_xlfn.XLOOKUP($S218,应收!$T:$T,应收!O:O))</f>
        <v/>
      </c>
      <c r="O218" s="109" t="str">
        <f>IF($B218="","",_xlfn.XLOOKUP($S218,应收!$T:$T,应收!P:P))</f>
        <v/>
      </c>
      <c r="P218" s="109" t="str">
        <f>IF($B218="","",_xlfn.XLOOKUP($S218,应收!$T:$T,应收!Q:Q))</f>
        <v/>
      </c>
      <c r="Q218" s="109" t="str">
        <f>IF($B218="","",_xlfn.XLOOKUP($S218,应收!$T:$T,应收!R:R))</f>
        <v/>
      </c>
      <c r="R218" s="109" t="str">
        <f>IF($B218="","",_xlfn.XLOOKUP($S218,应收!$T:$T,应收!S:S))</f>
        <v/>
      </c>
      <c r="S218" s="109" t="str">
        <f t="shared" si="10"/>
        <v/>
      </c>
      <c r="T218" s="109" t="str">
        <f t="shared" si="11"/>
        <v/>
      </c>
      <c r="U218" s="109" t="str">
        <f>IF($B218="","",_xlfn.XLOOKUP(S218,应收!T:T,应收!V:V))</f>
        <v/>
      </c>
      <c r="V218" s="109" t="str">
        <f>IF(U218="","",_xlfn.XLOOKUP(U218,立项!W:W,立项!P:P))</f>
        <v/>
      </c>
      <c r="W218" s="109" t="str">
        <f>IF(B218="","",_xlfn.XLOOKUP($S218,应收!$T:$T,应收!B:B))</f>
        <v/>
      </c>
      <c r="X218" s="109" t="str">
        <f t="shared" si="9"/>
        <v>孙莉</v>
      </c>
      <c r="Y218" s="136"/>
      <c r="Z218" s="111"/>
      <c r="AA218" s="111"/>
      <c r="AB218" s="111"/>
      <c r="AC218" s="112"/>
      <c r="AD218" s="67" t="s">
        <v>1978</v>
      </c>
    </row>
    <row r="219" s="67" customFormat="1" customHeight="1" spans="1:30">
      <c r="A219" s="111"/>
      <c r="B219" s="128" t="s">
        <v>1978</v>
      </c>
      <c r="C219" s="129"/>
      <c r="D219" s="130"/>
      <c r="E219" s="131"/>
      <c r="F219" s="111" t="s">
        <v>1978</v>
      </c>
      <c r="G219" s="128"/>
      <c r="H219" s="111" t="s">
        <v>317</v>
      </c>
      <c r="I219" s="111"/>
      <c r="J219" s="134" t="s">
        <v>2132</v>
      </c>
      <c r="K219" s="109" t="str">
        <f>IF($B219="","",_xlfn.XLOOKUP(S219,应收!T:T,应收!D:D))</f>
        <v/>
      </c>
      <c r="L219" s="109" t="str">
        <f>IF($B219="","",_xlfn.XLOOKUP($S219,应收!$T:$T,应收!E:E))</f>
        <v/>
      </c>
      <c r="M219" s="109" t="str">
        <f>IF($B219="","",_xlfn.XLOOKUP($S219,应收!$T:$T,应收!N:N))</f>
        <v/>
      </c>
      <c r="N219" s="109" t="str">
        <f>IF($B219="","",_xlfn.XLOOKUP($S219,应收!$T:$T,应收!O:O))</f>
        <v/>
      </c>
      <c r="O219" s="109" t="str">
        <f>IF($B219="","",_xlfn.XLOOKUP($S219,应收!$T:$T,应收!P:P))</f>
        <v/>
      </c>
      <c r="P219" s="109" t="str">
        <f>IF($B219="","",_xlfn.XLOOKUP($S219,应收!$T:$T,应收!Q:Q))</f>
        <v/>
      </c>
      <c r="Q219" s="109" t="str">
        <f>IF($B219="","",_xlfn.XLOOKUP($S219,应收!$T:$T,应收!R:R))</f>
        <v/>
      </c>
      <c r="R219" s="109" t="str">
        <f>IF($B219="","",_xlfn.XLOOKUP($S219,应收!$T:$T,应收!S:S))</f>
        <v/>
      </c>
      <c r="S219" s="109" t="str">
        <f t="shared" si="10"/>
        <v/>
      </c>
      <c r="T219" s="109" t="str">
        <f t="shared" si="11"/>
        <v/>
      </c>
      <c r="U219" s="109" t="str">
        <f>IF($B219="","",_xlfn.XLOOKUP(S219,应收!T:T,应收!V:V))</f>
        <v/>
      </c>
      <c r="V219" s="109" t="str">
        <f>IF(U219="","",_xlfn.XLOOKUP(U219,立项!W:W,立项!P:P))</f>
        <v/>
      </c>
      <c r="W219" s="109" t="str">
        <f>IF(B219="","",_xlfn.XLOOKUP($S219,应收!$T:$T,应收!B:B))</f>
        <v/>
      </c>
      <c r="X219" s="109" t="str">
        <f t="shared" si="9"/>
        <v>孙莉</v>
      </c>
      <c r="Y219" s="136"/>
      <c r="Z219" s="111"/>
      <c r="AA219" s="111"/>
      <c r="AB219" s="111"/>
      <c r="AC219" s="112"/>
      <c r="AD219" s="67" t="s">
        <v>1978</v>
      </c>
    </row>
    <row r="220" s="67" customFormat="1" customHeight="1" spans="1:30">
      <c r="A220" s="111"/>
      <c r="B220" s="128" t="s">
        <v>1978</v>
      </c>
      <c r="C220" s="129"/>
      <c r="D220" s="130"/>
      <c r="E220" s="131"/>
      <c r="F220" s="111" t="s">
        <v>1978</v>
      </c>
      <c r="G220" s="128"/>
      <c r="H220" s="111" t="s">
        <v>317</v>
      </c>
      <c r="I220" s="111"/>
      <c r="J220" s="134" t="s">
        <v>2133</v>
      </c>
      <c r="K220" s="109" t="str">
        <f>IF($B220="","",_xlfn.XLOOKUP(S220,应收!T:T,应收!D:D))</f>
        <v/>
      </c>
      <c r="L220" s="109" t="str">
        <f>IF($B220="","",_xlfn.XLOOKUP($S220,应收!$T:$T,应收!E:E))</f>
        <v/>
      </c>
      <c r="M220" s="109" t="str">
        <f>IF($B220="","",_xlfn.XLOOKUP($S220,应收!$T:$T,应收!N:N))</f>
        <v/>
      </c>
      <c r="N220" s="109" t="str">
        <f>IF($B220="","",_xlfn.XLOOKUP($S220,应收!$T:$T,应收!O:O))</f>
        <v/>
      </c>
      <c r="O220" s="109" t="str">
        <f>IF($B220="","",_xlfn.XLOOKUP($S220,应收!$T:$T,应收!P:P))</f>
        <v/>
      </c>
      <c r="P220" s="109" t="str">
        <f>IF($B220="","",_xlfn.XLOOKUP($S220,应收!$T:$T,应收!Q:Q))</f>
        <v/>
      </c>
      <c r="Q220" s="109" t="str">
        <f>IF($B220="","",_xlfn.XLOOKUP($S220,应收!$T:$T,应收!R:R))</f>
        <v/>
      </c>
      <c r="R220" s="109" t="str">
        <f>IF($B220="","",_xlfn.XLOOKUP($S220,应收!$T:$T,应收!S:S))</f>
        <v/>
      </c>
      <c r="S220" s="109" t="str">
        <f t="shared" si="10"/>
        <v/>
      </c>
      <c r="T220" s="109" t="str">
        <f t="shared" si="11"/>
        <v/>
      </c>
      <c r="U220" s="109" t="str">
        <f>IF($B220="","",_xlfn.XLOOKUP(S220,应收!T:T,应收!V:V))</f>
        <v/>
      </c>
      <c r="V220" s="109"/>
      <c r="W220" s="109"/>
      <c r="X220" s="109"/>
      <c r="Y220" s="136"/>
      <c r="Z220" s="111"/>
      <c r="AA220" s="111"/>
      <c r="AB220" s="111"/>
      <c r="AC220" s="112"/>
      <c r="AD220" s="67" t="s">
        <v>1978</v>
      </c>
    </row>
    <row r="221" s="67" customFormat="1" customHeight="1" spans="1:30">
      <c r="A221" s="111"/>
      <c r="B221" s="128" t="s">
        <v>1978</v>
      </c>
      <c r="C221" s="129"/>
      <c r="D221" s="130"/>
      <c r="E221" s="131"/>
      <c r="F221" s="111" t="s">
        <v>1978</v>
      </c>
      <c r="G221" s="128"/>
      <c r="H221" s="111" t="s">
        <v>317</v>
      </c>
      <c r="I221" s="111"/>
      <c r="J221" s="134" t="s">
        <v>2134</v>
      </c>
      <c r="K221" s="109" t="str">
        <f>IF($B221="","",_xlfn.XLOOKUP(S221,应收!T:T,应收!D:D))</f>
        <v/>
      </c>
      <c r="L221" s="109" t="str">
        <f>IF($B221="","",_xlfn.XLOOKUP($S221,应收!$T:$T,应收!E:E))</f>
        <v/>
      </c>
      <c r="M221" s="109" t="str">
        <f>IF($B221="","",_xlfn.XLOOKUP($S221,应收!$T:$T,应收!N:N))</f>
        <v/>
      </c>
      <c r="N221" s="109" t="str">
        <f>IF($B221="","",_xlfn.XLOOKUP($S221,应收!$T:$T,应收!O:O))</f>
        <v/>
      </c>
      <c r="O221" s="109" t="str">
        <f>IF($B221="","",_xlfn.XLOOKUP($S221,应收!$T:$T,应收!P:P))</f>
        <v/>
      </c>
      <c r="P221" s="109" t="str">
        <f>IF($B221="","",_xlfn.XLOOKUP($S221,应收!$T:$T,应收!Q:Q))</f>
        <v/>
      </c>
      <c r="Q221" s="109" t="str">
        <f>IF($B221="","",_xlfn.XLOOKUP($S221,应收!$T:$T,应收!R:R))</f>
        <v/>
      </c>
      <c r="R221" s="109" t="str">
        <f>IF($B221="","",_xlfn.XLOOKUP($S221,应收!$T:$T,应收!S:S))</f>
        <v/>
      </c>
      <c r="S221" s="109" t="str">
        <f t="shared" si="10"/>
        <v/>
      </c>
      <c r="T221" s="109" t="str">
        <f t="shared" si="11"/>
        <v/>
      </c>
      <c r="U221" s="109" t="str">
        <f>IF($B221="","",_xlfn.XLOOKUP(S221,应收!T:T,应收!V:V))</f>
        <v/>
      </c>
      <c r="V221" s="109"/>
      <c r="W221" s="109"/>
      <c r="X221" s="109"/>
      <c r="Y221" s="136"/>
      <c r="Z221" s="111"/>
      <c r="AA221" s="111"/>
      <c r="AB221" s="111"/>
      <c r="AC221" s="112"/>
      <c r="AD221" s="67" t="s">
        <v>1978</v>
      </c>
    </row>
    <row r="222" s="67" customFormat="1" customHeight="1" spans="1:30">
      <c r="A222" s="111"/>
      <c r="B222" s="128" t="s">
        <v>1978</v>
      </c>
      <c r="C222" s="129"/>
      <c r="D222" s="130"/>
      <c r="E222" s="131"/>
      <c r="F222" s="111" t="s">
        <v>1978</v>
      </c>
      <c r="G222" s="128"/>
      <c r="H222" s="111" t="s">
        <v>317</v>
      </c>
      <c r="I222" s="111"/>
      <c r="J222" s="134" t="s">
        <v>2135</v>
      </c>
      <c r="K222" s="109" t="str">
        <f>IF($B222="","",_xlfn.XLOOKUP(S222,应收!T:T,应收!D:D))</f>
        <v/>
      </c>
      <c r="L222" s="109" t="str">
        <f>IF($B222="","",_xlfn.XLOOKUP($S222,应收!$T:$T,应收!E:E))</f>
        <v/>
      </c>
      <c r="M222" s="109" t="str">
        <f>IF($B222="","",_xlfn.XLOOKUP($S222,应收!$T:$T,应收!N:N))</f>
        <v/>
      </c>
      <c r="N222" s="109" t="str">
        <f>IF($B222="","",_xlfn.XLOOKUP($S222,应收!$T:$T,应收!O:O))</f>
        <v/>
      </c>
      <c r="O222" s="109" t="str">
        <f>IF($B222="","",_xlfn.XLOOKUP($S222,应收!$T:$T,应收!P:P))</f>
        <v/>
      </c>
      <c r="P222" s="109" t="str">
        <f>IF($B222="","",_xlfn.XLOOKUP($S222,应收!$T:$T,应收!Q:Q))</f>
        <v/>
      </c>
      <c r="Q222" s="109" t="str">
        <f>IF($B222="","",_xlfn.XLOOKUP($S222,应收!$T:$T,应收!R:R))</f>
        <v/>
      </c>
      <c r="R222" s="109" t="str">
        <f>IF($B222="","",_xlfn.XLOOKUP($S222,应收!$T:$T,应收!S:S))</f>
        <v/>
      </c>
      <c r="S222" s="109" t="str">
        <f t="shared" si="10"/>
        <v/>
      </c>
      <c r="T222" s="109" t="str">
        <f t="shared" si="11"/>
        <v/>
      </c>
      <c r="U222" s="109" t="str">
        <f>IF($B222="","",_xlfn.XLOOKUP(S222,应收!T:T,应收!V:V))</f>
        <v/>
      </c>
      <c r="V222" s="109"/>
      <c r="W222" s="109"/>
      <c r="X222" s="109"/>
      <c r="Y222" s="136"/>
      <c r="Z222" s="111"/>
      <c r="AA222" s="111"/>
      <c r="AB222" s="111"/>
      <c r="AC222" s="112"/>
      <c r="AD222" s="67" t="s">
        <v>1978</v>
      </c>
    </row>
    <row r="223" s="67" customFormat="1" customHeight="1" spans="1:30">
      <c r="A223" s="111"/>
      <c r="B223" s="128" t="s">
        <v>1978</v>
      </c>
      <c r="C223" s="129"/>
      <c r="D223" s="130"/>
      <c r="E223" s="131"/>
      <c r="F223" s="111" t="s">
        <v>1978</v>
      </c>
      <c r="G223" s="128"/>
      <c r="H223" s="111" t="s">
        <v>317</v>
      </c>
      <c r="I223" s="111"/>
      <c r="J223" s="134" t="s">
        <v>2136</v>
      </c>
      <c r="K223" s="109" t="str">
        <f>IF($B223="","",_xlfn.XLOOKUP(S223,应收!T:T,应收!D:D))</f>
        <v/>
      </c>
      <c r="L223" s="109" t="str">
        <f>IF($B223="","",_xlfn.XLOOKUP($S223,应收!$T:$T,应收!E:E))</f>
        <v/>
      </c>
      <c r="M223" s="109" t="str">
        <f>IF($B223="","",_xlfn.XLOOKUP($S223,应收!$T:$T,应收!N:N))</f>
        <v/>
      </c>
      <c r="N223" s="109" t="str">
        <f>IF($B223="","",_xlfn.XLOOKUP($S223,应收!$T:$T,应收!O:O))</f>
        <v/>
      </c>
      <c r="O223" s="109" t="str">
        <f>IF($B223="","",_xlfn.XLOOKUP($S223,应收!$T:$T,应收!P:P))</f>
        <v/>
      </c>
      <c r="P223" s="109" t="str">
        <f>IF($B223="","",_xlfn.XLOOKUP($S223,应收!$T:$T,应收!Q:Q))</f>
        <v/>
      </c>
      <c r="Q223" s="109" t="str">
        <f>IF($B223="","",_xlfn.XLOOKUP($S223,应收!$T:$T,应收!R:R))</f>
        <v/>
      </c>
      <c r="R223" s="109" t="str">
        <f>IF($B223="","",_xlfn.XLOOKUP($S223,应收!$T:$T,应收!S:S))</f>
        <v/>
      </c>
      <c r="S223" s="109" t="str">
        <f t="shared" si="10"/>
        <v/>
      </c>
      <c r="T223" s="109" t="str">
        <f t="shared" si="11"/>
        <v/>
      </c>
      <c r="U223" s="109" t="str">
        <f>IF($B223="","",_xlfn.XLOOKUP(S223,应收!T:T,应收!V:V))</f>
        <v/>
      </c>
      <c r="V223" s="109"/>
      <c r="W223" s="109"/>
      <c r="X223" s="109"/>
      <c r="Y223" s="136"/>
      <c r="Z223" s="111"/>
      <c r="AA223" s="111"/>
      <c r="AB223" s="111"/>
      <c r="AC223" s="112"/>
      <c r="AD223" s="67" t="s">
        <v>1978</v>
      </c>
    </row>
    <row r="224" s="67" customFormat="1" customHeight="1" spans="1:30">
      <c r="A224" s="111"/>
      <c r="B224" s="128" t="s">
        <v>1978</v>
      </c>
      <c r="C224" s="129"/>
      <c r="D224" s="130"/>
      <c r="E224" s="131"/>
      <c r="F224" s="111" t="s">
        <v>1978</v>
      </c>
      <c r="G224" s="128"/>
      <c r="H224" s="111" t="s">
        <v>317</v>
      </c>
      <c r="I224" s="111"/>
      <c r="J224" s="134" t="s">
        <v>2137</v>
      </c>
      <c r="K224" s="109" t="str">
        <f>IF($B224="","",_xlfn.XLOOKUP(S224,应收!T:T,应收!D:D))</f>
        <v/>
      </c>
      <c r="L224" s="109" t="str">
        <f>IF($B224="","",_xlfn.XLOOKUP($S224,应收!$T:$T,应收!E:E))</f>
        <v/>
      </c>
      <c r="M224" s="109" t="str">
        <f>IF($B224="","",_xlfn.XLOOKUP($S224,应收!$T:$T,应收!N:N))</f>
        <v/>
      </c>
      <c r="N224" s="109" t="str">
        <f>IF($B224="","",_xlfn.XLOOKUP($S224,应收!$T:$T,应收!O:O))</f>
        <v/>
      </c>
      <c r="O224" s="109" t="str">
        <f>IF($B224="","",_xlfn.XLOOKUP($S224,应收!$T:$T,应收!P:P))</f>
        <v/>
      </c>
      <c r="P224" s="109" t="str">
        <f>IF($B224="","",_xlfn.XLOOKUP($S224,应收!$T:$T,应收!Q:Q))</f>
        <v/>
      </c>
      <c r="Q224" s="109" t="str">
        <f>IF($B224="","",_xlfn.XLOOKUP($S224,应收!$T:$T,应收!R:R))</f>
        <v/>
      </c>
      <c r="R224" s="109" t="str">
        <f>IF($B224="","",_xlfn.XLOOKUP($S224,应收!$T:$T,应收!S:S))</f>
        <v/>
      </c>
      <c r="S224" s="109" t="str">
        <f t="shared" si="10"/>
        <v/>
      </c>
      <c r="T224" s="109" t="str">
        <f t="shared" si="11"/>
        <v/>
      </c>
      <c r="U224" s="109" t="str">
        <f>IF($B224="","",_xlfn.XLOOKUP(S224,应收!T:T,应收!V:V))</f>
        <v/>
      </c>
      <c r="V224" s="109"/>
      <c r="W224" s="109"/>
      <c r="X224" s="109"/>
      <c r="Y224" s="136"/>
      <c r="Z224" s="111"/>
      <c r="AA224" s="111"/>
      <c r="AB224" s="111"/>
      <c r="AC224" s="112"/>
      <c r="AD224" s="67" t="s">
        <v>1978</v>
      </c>
    </row>
    <row r="225" s="67" customFormat="1" customHeight="1" spans="1:30">
      <c r="A225" s="111"/>
      <c r="B225" s="128" t="s">
        <v>1978</v>
      </c>
      <c r="C225" s="129"/>
      <c r="D225" s="130"/>
      <c r="E225" s="131"/>
      <c r="F225" s="111" t="s">
        <v>1978</v>
      </c>
      <c r="G225" s="128"/>
      <c r="H225" s="111" t="s">
        <v>317</v>
      </c>
      <c r="I225" s="111"/>
      <c r="J225" s="134" t="s">
        <v>2138</v>
      </c>
      <c r="K225" s="109" t="str">
        <f>IF($B225="","",_xlfn.XLOOKUP(S225,应收!T:T,应收!D:D))</f>
        <v/>
      </c>
      <c r="L225" s="109" t="str">
        <f>IF($B225="","",_xlfn.XLOOKUP($S225,应收!$T:$T,应收!E:E))</f>
        <v/>
      </c>
      <c r="M225" s="109" t="str">
        <f>IF($B225="","",_xlfn.XLOOKUP($S225,应收!$T:$T,应收!N:N))</f>
        <v/>
      </c>
      <c r="N225" s="109" t="str">
        <f>IF($B225="","",_xlfn.XLOOKUP($S225,应收!$T:$T,应收!O:O))</f>
        <v/>
      </c>
      <c r="O225" s="109" t="str">
        <f>IF($B225="","",_xlfn.XLOOKUP($S225,应收!$T:$T,应收!P:P))</f>
        <v/>
      </c>
      <c r="P225" s="109" t="str">
        <f>IF($B225="","",_xlfn.XLOOKUP($S225,应收!$T:$T,应收!Q:Q))</f>
        <v/>
      </c>
      <c r="Q225" s="109" t="str">
        <f>IF($B225="","",_xlfn.XLOOKUP($S225,应收!$T:$T,应收!R:R))</f>
        <v/>
      </c>
      <c r="R225" s="109" t="str">
        <f>IF($B225="","",_xlfn.XLOOKUP($S225,应收!$T:$T,应收!S:S))</f>
        <v/>
      </c>
      <c r="S225" s="109" t="str">
        <f t="shared" si="10"/>
        <v/>
      </c>
      <c r="T225" s="109" t="str">
        <f t="shared" si="11"/>
        <v/>
      </c>
      <c r="U225" s="109" t="str">
        <f>IF($B225="","",_xlfn.XLOOKUP(S225,应收!T:T,应收!V:V))</f>
        <v/>
      </c>
      <c r="V225" s="109"/>
      <c r="W225" s="109"/>
      <c r="X225" s="109"/>
      <c r="Y225" s="136"/>
      <c r="Z225" s="111"/>
      <c r="AA225" s="111"/>
      <c r="AB225" s="111"/>
      <c r="AC225" s="112"/>
      <c r="AD225" s="67" t="s">
        <v>1978</v>
      </c>
    </row>
    <row r="226" s="67" customFormat="1" customHeight="1" spans="1:30">
      <c r="A226" s="111"/>
      <c r="B226" s="128" t="s">
        <v>1978</v>
      </c>
      <c r="C226" s="129"/>
      <c r="D226" s="130"/>
      <c r="E226" s="131"/>
      <c r="F226" s="111" t="s">
        <v>1978</v>
      </c>
      <c r="G226" s="128"/>
      <c r="H226" s="111" t="s">
        <v>317</v>
      </c>
      <c r="I226" s="111"/>
      <c r="J226" s="134" t="s">
        <v>2139</v>
      </c>
      <c r="K226" s="109" t="str">
        <f>IF($B226="","",_xlfn.XLOOKUP(S226,应收!T:T,应收!D:D))</f>
        <v/>
      </c>
      <c r="L226" s="109" t="str">
        <f>IF($B226="","",_xlfn.XLOOKUP($S226,应收!$T:$T,应收!E:E))</f>
        <v/>
      </c>
      <c r="M226" s="109" t="str">
        <f>IF($B226="","",_xlfn.XLOOKUP($S226,应收!$T:$T,应收!N:N))</f>
        <v/>
      </c>
      <c r="N226" s="109" t="str">
        <f>IF($B226="","",_xlfn.XLOOKUP($S226,应收!$T:$T,应收!O:O))</f>
        <v/>
      </c>
      <c r="O226" s="109" t="str">
        <f>IF($B226="","",_xlfn.XLOOKUP($S226,应收!$T:$T,应收!P:P))</f>
        <v/>
      </c>
      <c r="P226" s="109" t="str">
        <f>IF($B226="","",_xlfn.XLOOKUP($S226,应收!$T:$T,应收!Q:Q))</f>
        <v/>
      </c>
      <c r="Q226" s="109" t="str">
        <f>IF($B226="","",_xlfn.XLOOKUP($S226,应收!$T:$T,应收!R:R))</f>
        <v/>
      </c>
      <c r="R226" s="109" t="str">
        <f>IF($B226="","",_xlfn.XLOOKUP($S226,应收!$T:$T,应收!S:S))</f>
        <v/>
      </c>
      <c r="S226" s="109" t="str">
        <f t="shared" si="10"/>
        <v/>
      </c>
      <c r="T226" s="109" t="str">
        <f t="shared" si="11"/>
        <v/>
      </c>
      <c r="U226" s="109" t="str">
        <f>IF($B226="","",_xlfn.XLOOKUP(S226,应收!T:T,应收!V:V))</f>
        <v/>
      </c>
      <c r="V226" s="109"/>
      <c r="W226" s="109"/>
      <c r="X226" s="109"/>
      <c r="Y226" s="136"/>
      <c r="Z226" s="111"/>
      <c r="AA226" s="111"/>
      <c r="AB226" s="111"/>
      <c r="AC226" s="112"/>
      <c r="AD226" s="67" t="s">
        <v>1978</v>
      </c>
    </row>
    <row r="227" s="67" customFormat="1" customHeight="1" spans="1:30">
      <c r="A227" s="111"/>
      <c r="B227" s="128" t="s">
        <v>1978</v>
      </c>
      <c r="C227" s="129"/>
      <c r="D227" s="130"/>
      <c r="E227" s="131"/>
      <c r="F227" s="111" t="s">
        <v>1978</v>
      </c>
      <c r="G227" s="128"/>
      <c r="H227" s="111" t="s">
        <v>317</v>
      </c>
      <c r="I227" s="111"/>
      <c r="J227" s="134" t="s">
        <v>2140</v>
      </c>
      <c r="K227" s="109" t="str">
        <f>IF($B227="","",_xlfn.XLOOKUP(S227,应收!T:T,应收!D:D))</f>
        <v/>
      </c>
      <c r="L227" s="109" t="str">
        <f>IF($B227="","",_xlfn.XLOOKUP($S227,应收!$T:$T,应收!E:E))</f>
        <v/>
      </c>
      <c r="M227" s="109" t="str">
        <f>IF($B227="","",_xlfn.XLOOKUP($S227,应收!$T:$T,应收!N:N))</f>
        <v/>
      </c>
      <c r="N227" s="109" t="str">
        <f>IF($B227="","",_xlfn.XLOOKUP($S227,应收!$T:$T,应收!O:O))</f>
        <v/>
      </c>
      <c r="O227" s="109" t="str">
        <f>IF($B227="","",_xlfn.XLOOKUP($S227,应收!$T:$T,应收!P:P))</f>
        <v/>
      </c>
      <c r="P227" s="109" t="str">
        <f>IF($B227="","",_xlfn.XLOOKUP($S227,应收!$T:$T,应收!Q:Q))</f>
        <v/>
      </c>
      <c r="Q227" s="109" t="str">
        <f>IF($B227="","",_xlfn.XLOOKUP($S227,应收!$T:$T,应收!R:R))</f>
        <v/>
      </c>
      <c r="R227" s="109" t="str">
        <f>IF($B227="","",_xlfn.XLOOKUP($S227,应收!$T:$T,应收!S:S))</f>
        <v/>
      </c>
      <c r="S227" s="109" t="str">
        <f t="shared" si="10"/>
        <v/>
      </c>
      <c r="T227" s="109" t="str">
        <f t="shared" si="11"/>
        <v/>
      </c>
      <c r="U227" s="109" t="str">
        <f>IF($B227="","",_xlfn.XLOOKUP(S227,应收!T:T,应收!V:V))</f>
        <v/>
      </c>
      <c r="V227" s="109"/>
      <c r="W227" s="109"/>
      <c r="X227" s="109"/>
      <c r="Y227" s="136"/>
      <c r="Z227" s="111"/>
      <c r="AA227" s="111"/>
      <c r="AB227" s="111"/>
      <c r="AC227" s="112"/>
      <c r="AD227" s="67" t="s">
        <v>1978</v>
      </c>
    </row>
    <row r="228" s="67" customFormat="1" customHeight="1" spans="1:30">
      <c r="A228" s="111"/>
      <c r="B228" s="128" t="s">
        <v>1978</v>
      </c>
      <c r="C228" s="129"/>
      <c r="D228" s="130"/>
      <c r="E228" s="131"/>
      <c r="F228" s="111" t="s">
        <v>1978</v>
      </c>
      <c r="G228" s="128"/>
      <c r="H228" s="111" t="s">
        <v>317</v>
      </c>
      <c r="I228" s="111"/>
      <c r="J228" s="134" t="s">
        <v>2141</v>
      </c>
      <c r="K228" s="109" t="str">
        <f>IF($B228="","",_xlfn.XLOOKUP(S228,应收!T:T,应收!D:D))</f>
        <v/>
      </c>
      <c r="L228" s="109" t="str">
        <f>IF($B228="","",_xlfn.XLOOKUP($S228,应收!$T:$T,应收!E:E))</f>
        <v/>
      </c>
      <c r="M228" s="109" t="str">
        <f>IF($B228="","",_xlfn.XLOOKUP($S228,应收!$T:$T,应收!N:N))</f>
        <v/>
      </c>
      <c r="N228" s="109" t="str">
        <f>IF($B228="","",_xlfn.XLOOKUP($S228,应收!$T:$T,应收!O:O))</f>
        <v/>
      </c>
      <c r="O228" s="109" t="str">
        <f>IF($B228="","",_xlfn.XLOOKUP($S228,应收!$T:$T,应收!P:P))</f>
        <v/>
      </c>
      <c r="P228" s="109" t="str">
        <f>IF($B228="","",_xlfn.XLOOKUP($S228,应收!$T:$T,应收!Q:Q))</f>
        <v/>
      </c>
      <c r="Q228" s="109" t="str">
        <f>IF($B228="","",_xlfn.XLOOKUP($S228,应收!$T:$T,应收!R:R))</f>
        <v/>
      </c>
      <c r="R228" s="109" t="str">
        <f>IF($B228="","",_xlfn.XLOOKUP($S228,应收!$T:$T,应收!S:S))</f>
        <v/>
      </c>
      <c r="S228" s="109" t="str">
        <f t="shared" si="10"/>
        <v/>
      </c>
      <c r="T228" s="109" t="str">
        <f t="shared" si="11"/>
        <v/>
      </c>
      <c r="U228" s="109" t="str">
        <f>IF($B228="","",_xlfn.XLOOKUP(S228,应收!T:T,应收!V:V))</f>
        <v/>
      </c>
      <c r="V228" s="109" t="str">
        <f t="shared" ref="V228:V258" si="12">IF(G228="","",LEFT(G228,16))</f>
        <v/>
      </c>
      <c r="W228" s="109" t="e">
        <f>IF(#REF!="","",LEFT(#REF!,16))</f>
        <v>#REF!</v>
      </c>
      <c r="X228" s="109" t="str">
        <f t="shared" ref="X228:X258" si="13">IF(H228="","",LEFT(H228,16))</f>
        <v>孙莉</v>
      </c>
      <c r="Y228" s="136"/>
      <c r="Z228" s="111"/>
      <c r="AA228" s="111"/>
      <c r="AB228" s="111"/>
      <c r="AC228" s="112"/>
      <c r="AD228" s="67" t="s">
        <v>1978</v>
      </c>
    </row>
    <row r="229" s="67" customFormat="1" customHeight="1" spans="1:30">
      <c r="A229" s="111"/>
      <c r="B229" s="128" t="s">
        <v>1978</v>
      </c>
      <c r="C229" s="129"/>
      <c r="D229" s="130"/>
      <c r="E229" s="131"/>
      <c r="F229" s="111" t="s">
        <v>1978</v>
      </c>
      <c r="G229" s="128"/>
      <c r="H229" s="111" t="s">
        <v>317</v>
      </c>
      <c r="I229" s="111"/>
      <c r="J229" s="134" t="s">
        <v>2142</v>
      </c>
      <c r="K229" s="109" t="str">
        <f>IF($B229="","",_xlfn.XLOOKUP(S229,应收!T:T,应收!D:D))</f>
        <v/>
      </c>
      <c r="L229" s="109" t="str">
        <f>IF($B229="","",_xlfn.XLOOKUP($S229,应收!$T:$T,应收!E:E))</f>
        <v/>
      </c>
      <c r="M229" s="109" t="str">
        <f>IF($B229="","",_xlfn.XLOOKUP($S229,应收!$T:$T,应收!N:N))</f>
        <v/>
      </c>
      <c r="N229" s="109" t="str">
        <f>IF($B229="","",_xlfn.XLOOKUP($S229,应收!$T:$T,应收!O:O))</f>
        <v/>
      </c>
      <c r="O229" s="109" t="str">
        <f>IF($B229="","",_xlfn.XLOOKUP($S229,应收!$T:$T,应收!P:P))</f>
        <v/>
      </c>
      <c r="P229" s="109" t="str">
        <f>IF($B229="","",_xlfn.XLOOKUP($S229,应收!$T:$T,应收!Q:Q))</f>
        <v/>
      </c>
      <c r="Q229" s="109" t="str">
        <f>IF($B229="","",_xlfn.XLOOKUP($S229,应收!$T:$T,应收!R:R))</f>
        <v/>
      </c>
      <c r="R229" s="109" t="str">
        <f>IF($B229="","",_xlfn.XLOOKUP($S229,应收!$T:$T,应收!S:S))</f>
        <v/>
      </c>
      <c r="S229" s="109" t="str">
        <f t="shared" si="10"/>
        <v/>
      </c>
      <c r="T229" s="109" t="str">
        <f t="shared" si="11"/>
        <v/>
      </c>
      <c r="U229" s="109" t="str">
        <f>IF($B229="","",_xlfn.XLOOKUP(S229,应收!T:T,应收!V:V))</f>
        <v/>
      </c>
      <c r="V229" s="109" t="str">
        <f t="shared" si="12"/>
        <v/>
      </c>
      <c r="W229" s="109" t="e">
        <f>IF(#REF!="","",LEFT(#REF!,16))</f>
        <v>#REF!</v>
      </c>
      <c r="X229" s="109" t="str">
        <f t="shared" si="13"/>
        <v>孙莉</v>
      </c>
      <c r="Y229" s="136"/>
      <c r="Z229" s="111"/>
      <c r="AA229" s="111"/>
      <c r="AB229" s="111"/>
      <c r="AC229" s="112"/>
      <c r="AD229" s="67" t="s">
        <v>1978</v>
      </c>
    </row>
    <row r="230" s="67" customFormat="1" customHeight="1" spans="1:30">
      <c r="A230" s="111"/>
      <c r="B230" s="128" t="s">
        <v>1978</v>
      </c>
      <c r="C230" s="129"/>
      <c r="D230" s="130"/>
      <c r="E230" s="131"/>
      <c r="F230" s="111" t="s">
        <v>1978</v>
      </c>
      <c r="G230" s="128"/>
      <c r="H230" s="111" t="s">
        <v>317</v>
      </c>
      <c r="I230" s="111"/>
      <c r="J230" s="134" t="s">
        <v>2143</v>
      </c>
      <c r="K230" s="109" t="str">
        <f>IF($B230="","",_xlfn.XLOOKUP(S230,应收!T:T,应收!D:D))</f>
        <v/>
      </c>
      <c r="L230" s="109" t="str">
        <f>IF($B230="","",_xlfn.XLOOKUP($S230,应收!$T:$T,应收!E:E))</f>
        <v/>
      </c>
      <c r="M230" s="109" t="str">
        <f>IF($B230="","",_xlfn.XLOOKUP($S230,应收!$T:$T,应收!N:N))</f>
        <v/>
      </c>
      <c r="N230" s="109" t="str">
        <f>IF($B230="","",_xlfn.XLOOKUP($S230,应收!$T:$T,应收!O:O))</f>
        <v/>
      </c>
      <c r="O230" s="109" t="str">
        <f>IF($B230="","",_xlfn.XLOOKUP($S230,应收!$T:$T,应收!P:P))</f>
        <v/>
      </c>
      <c r="P230" s="109" t="str">
        <f>IF($B230="","",_xlfn.XLOOKUP($S230,应收!$T:$T,应收!Q:Q))</f>
        <v/>
      </c>
      <c r="Q230" s="109" t="str">
        <f>IF($B230="","",_xlfn.XLOOKUP($S230,应收!$T:$T,应收!R:R))</f>
        <v/>
      </c>
      <c r="R230" s="109" t="str">
        <f>IF($B230="","",_xlfn.XLOOKUP($S230,应收!$T:$T,应收!S:S))</f>
        <v/>
      </c>
      <c r="S230" s="109" t="str">
        <f t="shared" si="10"/>
        <v/>
      </c>
      <c r="T230" s="109" t="str">
        <f t="shared" si="11"/>
        <v/>
      </c>
      <c r="U230" s="109" t="str">
        <f>IF($B230="","",_xlfn.XLOOKUP(S230,应收!T:T,应收!V:V))</f>
        <v/>
      </c>
      <c r="V230" s="109" t="str">
        <f t="shared" si="12"/>
        <v/>
      </c>
      <c r="W230" s="109" t="e">
        <f>IF(#REF!="","",LEFT(#REF!,16))</f>
        <v>#REF!</v>
      </c>
      <c r="X230" s="109" t="str">
        <f t="shared" si="13"/>
        <v>孙莉</v>
      </c>
      <c r="Y230" s="136"/>
      <c r="Z230" s="111"/>
      <c r="AA230" s="111"/>
      <c r="AB230" s="111"/>
      <c r="AC230" s="112"/>
      <c r="AD230" s="67" t="s">
        <v>1978</v>
      </c>
    </row>
    <row r="231" s="67" customFormat="1" customHeight="1" spans="1:30">
      <c r="A231" s="111"/>
      <c r="B231" s="128" t="s">
        <v>1978</v>
      </c>
      <c r="C231" s="129"/>
      <c r="D231" s="130"/>
      <c r="E231" s="131"/>
      <c r="F231" s="111" t="s">
        <v>1978</v>
      </c>
      <c r="G231" s="128"/>
      <c r="H231" s="111" t="s">
        <v>317</v>
      </c>
      <c r="I231" s="111"/>
      <c r="J231" s="134" t="s">
        <v>2144</v>
      </c>
      <c r="K231" s="109" t="str">
        <f>IF($B231="","",_xlfn.XLOOKUP(S231,应收!T:T,应收!D:D))</f>
        <v/>
      </c>
      <c r="L231" s="109" t="str">
        <f>IF($B231="","",_xlfn.XLOOKUP($S231,应收!$T:$T,应收!E:E))</f>
        <v/>
      </c>
      <c r="M231" s="109" t="str">
        <f>IF($B231="","",_xlfn.XLOOKUP($S231,应收!$T:$T,应收!N:N))</f>
        <v/>
      </c>
      <c r="N231" s="109" t="str">
        <f>IF($B231="","",_xlfn.XLOOKUP($S231,应收!$T:$T,应收!O:O))</f>
        <v/>
      </c>
      <c r="O231" s="109" t="str">
        <f>IF($B231="","",_xlfn.XLOOKUP($S231,应收!$T:$T,应收!P:P))</f>
        <v/>
      </c>
      <c r="P231" s="109" t="str">
        <f>IF($B231="","",_xlfn.XLOOKUP($S231,应收!$T:$T,应收!Q:Q))</f>
        <v/>
      </c>
      <c r="Q231" s="109" t="str">
        <f>IF($B231="","",_xlfn.XLOOKUP($S231,应收!$T:$T,应收!R:R))</f>
        <v/>
      </c>
      <c r="R231" s="109" t="str">
        <f>IF($B231="","",_xlfn.XLOOKUP($S231,应收!$T:$T,应收!S:S))</f>
        <v/>
      </c>
      <c r="S231" s="109" t="str">
        <f t="shared" si="10"/>
        <v/>
      </c>
      <c r="T231" s="109" t="str">
        <f t="shared" si="11"/>
        <v/>
      </c>
      <c r="U231" s="109" t="str">
        <f>IF($B231="","",_xlfn.XLOOKUP(S231,应收!T:T,应收!V:V))</f>
        <v/>
      </c>
      <c r="V231" s="109" t="str">
        <f t="shared" si="12"/>
        <v/>
      </c>
      <c r="W231" s="109" t="e">
        <f>IF(#REF!="","",LEFT(#REF!,16))</f>
        <v>#REF!</v>
      </c>
      <c r="X231" s="109" t="str">
        <f t="shared" si="13"/>
        <v>孙莉</v>
      </c>
      <c r="Y231" s="136"/>
      <c r="Z231" s="111"/>
      <c r="AA231" s="111"/>
      <c r="AB231" s="111"/>
      <c r="AC231" s="112"/>
      <c r="AD231" s="67" t="s">
        <v>1978</v>
      </c>
    </row>
    <row r="232" s="67" customFormat="1" customHeight="1" spans="1:30">
      <c r="A232" s="111"/>
      <c r="B232" s="128" t="s">
        <v>1978</v>
      </c>
      <c r="C232" s="129"/>
      <c r="D232" s="130"/>
      <c r="E232" s="131"/>
      <c r="F232" s="111" t="s">
        <v>1978</v>
      </c>
      <c r="G232" s="128"/>
      <c r="H232" s="111" t="s">
        <v>317</v>
      </c>
      <c r="I232" s="111"/>
      <c r="J232" s="134" t="s">
        <v>2145</v>
      </c>
      <c r="K232" s="109" t="str">
        <f>IF($B232="","",_xlfn.XLOOKUP(S232,应收!T:T,应收!D:D))</f>
        <v/>
      </c>
      <c r="L232" s="109" t="str">
        <f>IF($B232="","",_xlfn.XLOOKUP($S232,应收!$T:$T,应收!E:E))</f>
        <v/>
      </c>
      <c r="M232" s="109" t="str">
        <f>IF($B232="","",_xlfn.XLOOKUP($S232,应收!$T:$T,应收!N:N))</f>
        <v/>
      </c>
      <c r="N232" s="109" t="str">
        <f>IF($B232="","",_xlfn.XLOOKUP($S232,应收!$T:$T,应收!O:O))</f>
        <v/>
      </c>
      <c r="O232" s="109" t="str">
        <f>IF($B232="","",_xlfn.XLOOKUP($S232,应收!$T:$T,应收!P:P))</f>
        <v/>
      </c>
      <c r="P232" s="109" t="str">
        <f>IF($B232="","",_xlfn.XLOOKUP($S232,应收!$T:$T,应收!Q:Q))</f>
        <v/>
      </c>
      <c r="Q232" s="109" t="str">
        <f>IF($B232="","",_xlfn.XLOOKUP($S232,应收!$T:$T,应收!R:R))</f>
        <v/>
      </c>
      <c r="R232" s="109" t="str">
        <f>IF($B232="","",_xlfn.XLOOKUP($S232,应收!$T:$T,应收!S:S))</f>
        <v/>
      </c>
      <c r="S232" s="109" t="str">
        <f t="shared" si="10"/>
        <v/>
      </c>
      <c r="T232" s="109" t="str">
        <f t="shared" si="11"/>
        <v/>
      </c>
      <c r="U232" s="109" t="str">
        <f>IF($B232="","",_xlfn.XLOOKUP(S232,应收!T:T,应收!V:V))</f>
        <v/>
      </c>
      <c r="V232" s="109" t="str">
        <f t="shared" si="12"/>
        <v/>
      </c>
      <c r="W232" s="109" t="e">
        <f>IF(#REF!="","",LEFT(#REF!,16))</f>
        <v>#REF!</v>
      </c>
      <c r="X232" s="109" t="str">
        <f t="shared" si="13"/>
        <v>孙莉</v>
      </c>
      <c r="Y232" s="136"/>
      <c r="Z232" s="111"/>
      <c r="AA232" s="111"/>
      <c r="AB232" s="111"/>
      <c r="AC232" s="112"/>
      <c r="AD232" s="67" t="s">
        <v>1978</v>
      </c>
    </row>
    <row r="233" s="67" customFormat="1" customHeight="1" spans="1:30">
      <c r="A233" s="111"/>
      <c r="B233" s="128" t="s">
        <v>1978</v>
      </c>
      <c r="C233" s="129"/>
      <c r="D233" s="130"/>
      <c r="E233" s="131"/>
      <c r="F233" s="111" t="s">
        <v>1978</v>
      </c>
      <c r="G233" s="128"/>
      <c r="H233" s="111" t="s">
        <v>317</v>
      </c>
      <c r="I233" s="111"/>
      <c r="J233" s="134" t="s">
        <v>2146</v>
      </c>
      <c r="K233" s="109" t="str">
        <f>IF($B233="","",_xlfn.XLOOKUP(S233,应收!T:T,应收!D:D))</f>
        <v/>
      </c>
      <c r="L233" s="109" t="str">
        <f>IF($B233="","",_xlfn.XLOOKUP($S233,应收!$T:$T,应收!E:E))</f>
        <v/>
      </c>
      <c r="M233" s="109" t="str">
        <f>IF($B233="","",_xlfn.XLOOKUP($S233,应收!$T:$T,应收!N:N))</f>
        <v/>
      </c>
      <c r="N233" s="109" t="str">
        <f>IF($B233="","",_xlfn.XLOOKUP($S233,应收!$T:$T,应收!O:O))</f>
        <v/>
      </c>
      <c r="O233" s="109" t="str">
        <f>IF($B233="","",_xlfn.XLOOKUP($S233,应收!$T:$T,应收!P:P))</f>
        <v/>
      </c>
      <c r="P233" s="109" t="str">
        <f>IF($B233="","",_xlfn.XLOOKUP($S233,应收!$T:$T,应收!Q:Q))</f>
        <v/>
      </c>
      <c r="Q233" s="109" t="str">
        <f>IF($B233="","",_xlfn.XLOOKUP($S233,应收!$T:$T,应收!R:R))</f>
        <v/>
      </c>
      <c r="R233" s="109" t="str">
        <f>IF($B233="","",_xlfn.XLOOKUP($S233,应收!$T:$T,应收!S:S))</f>
        <v/>
      </c>
      <c r="S233" s="109" t="str">
        <f t="shared" si="10"/>
        <v/>
      </c>
      <c r="T233" s="109" t="str">
        <f t="shared" si="11"/>
        <v/>
      </c>
      <c r="U233" s="109" t="str">
        <f>IF($B233="","",_xlfn.XLOOKUP(S233,应收!T:T,应收!V:V))</f>
        <v/>
      </c>
      <c r="V233" s="109" t="str">
        <f t="shared" si="12"/>
        <v/>
      </c>
      <c r="W233" s="109" t="e">
        <f>IF(#REF!="","",LEFT(#REF!,16))</f>
        <v>#REF!</v>
      </c>
      <c r="X233" s="109" t="str">
        <f t="shared" si="13"/>
        <v>孙莉</v>
      </c>
      <c r="Y233" s="136"/>
      <c r="Z233" s="111"/>
      <c r="AA233" s="111"/>
      <c r="AB233" s="111"/>
      <c r="AC233" s="112"/>
      <c r="AD233" s="67" t="s">
        <v>1978</v>
      </c>
    </row>
    <row r="234" s="67" customFormat="1" customHeight="1" spans="1:30">
      <c r="A234" s="111"/>
      <c r="B234" s="128" t="s">
        <v>1978</v>
      </c>
      <c r="C234" s="129"/>
      <c r="D234" s="130"/>
      <c r="E234" s="131"/>
      <c r="F234" s="111" t="s">
        <v>1978</v>
      </c>
      <c r="G234" s="128"/>
      <c r="H234" s="111" t="s">
        <v>317</v>
      </c>
      <c r="I234" s="111"/>
      <c r="J234" s="134" t="s">
        <v>2147</v>
      </c>
      <c r="K234" s="109" t="str">
        <f>IF($B234="","",_xlfn.XLOOKUP(S234,应收!T:T,应收!D:D))</f>
        <v/>
      </c>
      <c r="L234" s="109" t="str">
        <f>IF($B234="","",_xlfn.XLOOKUP($S234,应收!$T:$T,应收!E:E))</f>
        <v/>
      </c>
      <c r="M234" s="109" t="str">
        <f>IF($B234="","",_xlfn.XLOOKUP($S234,应收!$T:$T,应收!N:N))</f>
        <v/>
      </c>
      <c r="N234" s="109" t="str">
        <f>IF($B234="","",_xlfn.XLOOKUP($S234,应收!$T:$T,应收!O:O))</f>
        <v/>
      </c>
      <c r="O234" s="109" t="str">
        <f>IF($B234="","",_xlfn.XLOOKUP($S234,应收!$T:$T,应收!P:P))</f>
        <v/>
      </c>
      <c r="P234" s="109" t="str">
        <f>IF($B234="","",_xlfn.XLOOKUP($S234,应收!$T:$T,应收!Q:Q))</f>
        <v/>
      </c>
      <c r="Q234" s="109" t="str">
        <f>IF($B234="","",_xlfn.XLOOKUP($S234,应收!$T:$T,应收!R:R))</f>
        <v/>
      </c>
      <c r="R234" s="109" t="str">
        <f>IF($B234="","",_xlfn.XLOOKUP($S234,应收!$T:$T,应收!S:S))</f>
        <v/>
      </c>
      <c r="S234" s="109" t="str">
        <f t="shared" si="10"/>
        <v/>
      </c>
      <c r="T234" s="109" t="str">
        <f t="shared" si="11"/>
        <v/>
      </c>
      <c r="U234" s="109" t="str">
        <f>IF($B234="","",_xlfn.XLOOKUP(S234,应收!T:T,应收!V:V))</f>
        <v/>
      </c>
      <c r="V234" s="109" t="str">
        <f t="shared" si="12"/>
        <v/>
      </c>
      <c r="W234" s="109" t="e">
        <f>IF(#REF!="","",LEFT(#REF!,16))</f>
        <v>#REF!</v>
      </c>
      <c r="X234" s="109" t="str">
        <f t="shared" si="13"/>
        <v>孙莉</v>
      </c>
      <c r="Y234" s="136"/>
      <c r="Z234" s="111"/>
      <c r="AA234" s="111"/>
      <c r="AB234" s="111"/>
      <c r="AC234" s="112"/>
      <c r="AD234" s="67" t="s">
        <v>1978</v>
      </c>
    </row>
    <row r="235" s="67" customFormat="1" customHeight="1" spans="1:30">
      <c r="A235" s="111"/>
      <c r="B235" s="128" t="s">
        <v>1978</v>
      </c>
      <c r="C235" s="129"/>
      <c r="D235" s="130"/>
      <c r="E235" s="131"/>
      <c r="F235" s="111" t="s">
        <v>1978</v>
      </c>
      <c r="G235" s="128"/>
      <c r="H235" s="111" t="s">
        <v>317</v>
      </c>
      <c r="I235" s="111"/>
      <c r="J235" s="134" t="s">
        <v>2148</v>
      </c>
      <c r="K235" s="109" t="str">
        <f>IF($B235="","",_xlfn.XLOOKUP(S235,应收!T:T,应收!D:D))</f>
        <v/>
      </c>
      <c r="L235" s="109" t="str">
        <f>IF($B235="","",_xlfn.XLOOKUP($S235,应收!$T:$T,应收!E:E))</f>
        <v/>
      </c>
      <c r="M235" s="109" t="str">
        <f>IF($B235="","",_xlfn.XLOOKUP($S235,应收!$T:$T,应收!N:N))</f>
        <v/>
      </c>
      <c r="N235" s="109" t="str">
        <f>IF($B235="","",_xlfn.XLOOKUP($S235,应收!$T:$T,应收!O:O))</f>
        <v/>
      </c>
      <c r="O235" s="109" t="str">
        <f>IF($B235="","",_xlfn.XLOOKUP($S235,应收!$T:$T,应收!P:P))</f>
        <v/>
      </c>
      <c r="P235" s="109" t="str">
        <f>IF($B235="","",_xlfn.XLOOKUP($S235,应收!$T:$T,应收!Q:Q))</f>
        <v/>
      </c>
      <c r="Q235" s="109" t="str">
        <f>IF($B235="","",_xlfn.XLOOKUP($S235,应收!$T:$T,应收!R:R))</f>
        <v/>
      </c>
      <c r="R235" s="109" t="str">
        <f>IF($B235="","",_xlfn.XLOOKUP($S235,应收!$T:$T,应收!S:S))</f>
        <v/>
      </c>
      <c r="S235" s="109" t="str">
        <f t="shared" si="10"/>
        <v/>
      </c>
      <c r="T235" s="109" t="str">
        <f t="shared" si="11"/>
        <v/>
      </c>
      <c r="U235" s="109" t="str">
        <f>IF($B235="","",_xlfn.XLOOKUP(S235,应收!T:T,应收!V:V))</f>
        <v/>
      </c>
      <c r="V235" s="109" t="str">
        <f t="shared" si="12"/>
        <v/>
      </c>
      <c r="W235" s="109" t="e">
        <f>IF(#REF!="","",LEFT(#REF!,16))</f>
        <v>#REF!</v>
      </c>
      <c r="X235" s="109" t="str">
        <f t="shared" si="13"/>
        <v>孙莉</v>
      </c>
      <c r="Y235" s="136"/>
      <c r="Z235" s="111"/>
      <c r="AA235" s="111"/>
      <c r="AB235" s="111"/>
      <c r="AC235" s="112"/>
      <c r="AD235" s="67" t="s">
        <v>1978</v>
      </c>
    </row>
    <row r="236" s="67" customFormat="1" customHeight="1" spans="1:30">
      <c r="A236" s="111"/>
      <c r="B236" s="128" t="s">
        <v>1978</v>
      </c>
      <c r="C236" s="129"/>
      <c r="D236" s="130"/>
      <c r="E236" s="131"/>
      <c r="F236" s="111" t="s">
        <v>1978</v>
      </c>
      <c r="G236" s="128"/>
      <c r="H236" s="111" t="s">
        <v>317</v>
      </c>
      <c r="I236" s="111"/>
      <c r="J236" s="134" t="s">
        <v>2149</v>
      </c>
      <c r="K236" s="109" t="str">
        <f>IF($B236="","",_xlfn.XLOOKUP(S236,应收!T:T,应收!D:D))</f>
        <v/>
      </c>
      <c r="L236" s="109" t="str">
        <f>IF($B236="","",_xlfn.XLOOKUP($S236,应收!$T:$T,应收!E:E))</f>
        <v/>
      </c>
      <c r="M236" s="109" t="str">
        <f>IF($B236="","",_xlfn.XLOOKUP($S236,应收!$T:$T,应收!N:N))</f>
        <v/>
      </c>
      <c r="N236" s="109" t="str">
        <f>IF($B236="","",_xlfn.XLOOKUP($S236,应收!$T:$T,应收!O:O))</f>
        <v/>
      </c>
      <c r="O236" s="109" t="str">
        <f>IF($B236="","",_xlfn.XLOOKUP($S236,应收!$T:$T,应收!P:P))</f>
        <v/>
      </c>
      <c r="P236" s="109" t="str">
        <f>IF($B236="","",_xlfn.XLOOKUP($S236,应收!$T:$T,应收!Q:Q))</f>
        <v/>
      </c>
      <c r="Q236" s="109" t="str">
        <f>IF($B236="","",_xlfn.XLOOKUP($S236,应收!$T:$T,应收!R:R))</f>
        <v/>
      </c>
      <c r="R236" s="109" t="str">
        <f>IF($B236="","",_xlfn.XLOOKUP($S236,应收!$T:$T,应收!S:S))</f>
        <v/>
      </c>
      <c r="S236" s="109" t="str">
        <f t="shared" si="10"/>
        <v/>
      </c>
      <c r="T236" s="109" t="str">
        <f t="shared" si="11"/>
        <v/>
      </c>
      <c r="U236" s="109" t="str">
        <f>IF($B236="","",_xlfn.XLOOKUP(S236,应收!T:T,应收!V:V))</f>
        <v/>
      </c>
      <c r="V236" s="109" t="str">
        <f t="shared" si="12"/>
        <v/>
      </c>
      <c r="W236" s="109" t="e">
        <f>IF(#REF!="","",LEFT(#REF!,16))</f>
        <v>#REF!</v>
      </c>
      <c r="X236" s="109" t="str">
        <f t="shared" si="13"/>
        <v>孙莉</v>
      </c>
      <c r="Y236" s="136"/>
      <c r="Z236" s="111"/>
      <c r="AA236" s="111"/>
      <c r="AB236" s="111"/>
      <c r="AC236" s="112"/>
      <c r="AD236" s="67" t="s">
        <v>1978</v>
      </c>
    </row>
    <row r="237" s="67" customFormat="1" customHeight="1" spans="1:30">
      <c r="A237" s="111"/>
      <c r="B237" s="128" t="s">
        <v>1978</v>
      </c>
      <c r="C237" s="129"/>
      <c r="D237" s="130"/>
      <c r="E237" s="131"/>
      <c r="F237" s="111" t="s">
        <v>1978</v>
      </c>
      <c r="G237" s="128"/>
      <c r="H237" s="111" t="s">
        <v>317</v>
      </c>
      <c r="I237" s="111"/>
      <c r="J237" s="134" t="s">
        <v>2150</v>
      </c>
      <c r="K237" s="109" t="str">
        <f>IF($B237="","",_xlfn.XLOOKUP(S237,应收!T:T,应收!D:D))</f>
        <v/>
      </c>
      <c r="L237" s="109" t="str">
        <f>IF($B237="","",_xlfn.XLOOKUP($S237,应收!$T:$T,应收!E:E))</f>
        <v/>
      </c>
      <c r="M237" s="109" t="str">
        <f>IF($B237="","",_xlfn.XLOOKUP($S237,应收!$T:$T,应收!N:N))</f>
        <v/>
      </c>
      <c r="N237" s="109" t="str">
        <f>IF($B237="","",_xlfn.XLOOKUP($S237,应收!$T:$T,应收!O:O))</f>
        <v/>
      </c>
      <c r="O237" s="109" t="str">
        <f>IF($B237="","",_xlfn.XLOOKUP($S237,应收!$T:$T,应收!P:P))</f>
        <v/>
      </c>
      <c r="P237" s="109" t="str">
        <f>IF($B237="","",_xlfn.XLOOKUP($S237,应收!$T:$T,应收!Q:Q))</f>
        <v/>
      </c>
      <c r="Q237" s="109" t="str">
        <f>IF($B237="","",_xlfn.XLOOKUP($S237,应收!$T:$T,应收!R:R))</f>
        <v/>
      </c>
      <c r="R237" s="109" t="str">
        <f>IF($B237="","",_xlfn.XLOOKUP($S237,应收!$T:$T,应收!S:S))</f>
        <v/>
      </c>
      <c r="S237" s="109" t="str">
        <f t="shared" si="10"/>
        <v/>
      </c>
      <c r="T237" s="109" t="str">
        <f t="shared" si="11"/>
        <v/>
      </c>
      <c r="U237" s="109" t="str">
        <f>IF($B237="","",_xlfn.XLOOKUP(S237,应收!T:T,应收!V:V))</f>
        <v/>
      </c>
      <c r="V237" s="109" t="str">
        <f t="shared" si="12"/>
        <v/>
      </c>
      <c r="W237" s="109" t="e">
        <f>IF(#REF!="","",LEFT(#REF!,16))</f>
        <v>#REF!</v>
      </c>
      <c r="X237" s="109" t="str">
        <f t="shared" si="13"/>
        <v>孙莉</v>
      </c>
      <c r="Y237" s="136"/>
      <c r="Z237" s="111"/>
      <c r="AA237" s="111"/>
      <c r="AB237" s="111"/>
      <c r="AC237" s="112"/>
      <c r="AD237" s="67" t="s">
        <v>1978</v>
      </c>
    </row>
    <row r="238" s="67" customFormat="1" customHeight="1" spans="1:30">
      <c r="A238" s="111"/>
      <c r="B238" s="128" t="s">
        <v>1978</v>
      </c>
      <c r="C238" s="129"/>
      <c r="D238" s="130"/>
      <c r="E238" s="131"/>
      <c r="F238" s="111" t="s">
        <v>1978</v>
      </c>
      <c r="G238" s="128"/>
      <c r="H238" s="111" t="s">
        <v>317</v>
      </c>
      <c r="I238" s="111"/>
      <c r="J238" s="134" t="s">
        <v>2151</v>
      </c>
      <c r="K238" s="109" t="str">
        <f>IF($B238="","",_xlfn.XLOOKUP(S238,应收!T:T,应收!D:D))</f>
        <v/>
      </c>
      <c r="L238" s="109" t="str">
        <f>IF($B238="","",_xlfn.XLOOKUP($S238,应收!$T:$T,应收!E:E))</f>
        <v/>
      </c>
      <c r="M238" s="109" t="str">
        <f>IF($B238="","",_xlfn.XLOOKUP($S238,应收!$T:$T,应收!N:N))</f>
        <v/>
      </c>
      <c r="N238" s="109" t="str">
        <f>IF($B238="","",_xlfn.XLOOKUP($S238,应收!$T:$T,应收!O:O))</f>
        <v/>
      </c>
      <c r="O238" s="109" t="str">
        <f>IF($B238="","",_xlfn.XLOOKUP($S238,应收!$T:$T,应收!P:P))</f>
        <v/>
      </c>
      <c r="P238" s="109" t="str">
        <f>IF($B238="","",_xlfn.XLOOKUP($S238,应收!$T:$T,应收!Q:Q))</f>
        <v/>
      </c>
      <c r="Q238" s="109" t="str">
        <f>IF($B238="","",_xlfn.XLOOKUP($S238,应收!$T:$T,应收!R:R))</f>
        <v/>
      </c>
      <c r="R238" s="109" t="str">
        <f>IF($B238="","",_xlfn.XLOOKUP($S238,应收!$T:$T,应收!S:S))</f>
        <v/>
      </c>
      <c r="S238" s="109" t="str">
        <f t="shared" si="10"/>
        <v/>
      </c>
      <c r="T238" s="109" t="str">
        <f t="shared" si="11"/>
        <v/>
      </c>
      <c r="U238" s="109" t="str">
        <f>IF($B238="","",_xlfn.XLOOKUP(S238,应收!T:T,应收!V:V))</f>
        <v/>
      </c>
      <c r="V238" s="109" t="str">
        <f t="shared" si="12"/>
        <v/>
      </c>
      <c r="W238" s="109" t="e">
        <f>IF(#REF!="","",LEFT(#REF!,16))</f>
        <v>#REF!</v>
      </c>
      <c r="X238" s="109" t="str">
        <f t="shared" si="13"/>
        <v>孙莉</v>
      </c>
      <c r="Y238" s="136"/>
      <c r="Z238" s="111"/>
      <c r="AA238" s="111"/>
      <c r="AB238" s="111"/>
      <c r="AC238" s="112"/>
      <c r="AD238" s="67" t="s">
        <v>1978</v>
      </c>
    </row>
    <row r="239" s="67" customFormat="1" customHeight="1" spans="1:30">
      <c r="A239" s="111"/>
      <c r="B239" s="128" t="s">
        <v>1978</v>
      </c>
      <c r="C239" s="129"/>
      <c r="D239" s="130"/>
      <c r="E239" s="131"/>
      <c r="F239" s="111" t="s">
        <v>1978</v>
      </c>
      <c r="G239" s="128"/>
      <c r="H239" s="111" t="s">
        <v>317</v>
      </c>
      <c r="I239" s="111"/>
      <c r="J239" s="134" t="s">
        <v>2152</v>
      </c>
      <c r="K239" s="109" t="str">
        <f>IF($B239="","",_xlfn.XLOOKUP(S239,应收!T:T,应收!D:D))</f>
        <v/>
      </c>
      <c r="L239" s="109" t="str">
        <f>IF($B239="","",_xlfn.XLOOKUP($S239,应收!$T:$T,应收!E:E))</f>
        <v/>
      </c>
      <c r="M239" s="109" t="str">
        <f>IF($B239="","",_xlfn.XLOOKUP($S239,应收!$T:$T,应收!N:N))</f>
        <v/>
      </c>
      <c r="N239" s="109" t="str">
        <f>IF($B239="","",_xlfn.XLOOKUP($S239,应收!$T:$T,应收!O:O))</f>
        <v/>
      </c>
      <c r="O239" s="109" t="str">
        <f>IF($B239="","",_xlfn.XLOOKUP($S239,应收!$T:$T,应收!P:P))</f>
        <v/>
      </c>
      <c r="P239" s="109" t="str">
        <f>IF($B239="","",_xlfn.XLOOKUP($S239,应收!$T:$T,应收!Q:Q))</f>
        <v/>
      </c>
      <c r="Q239" s="109" t="str">
        <f>IF($B239="","",_xlfn.XLOOKUP($S239,应收!$T:$T,应收!R:R))</f>
        <v/>
      </c>
      <c r="R239" s="109" t="str">
        <f>IF($B239="","",_xlfn.XLOOKUP($S239,应收!$T:$T,应收!S:S))</f>
        <v/>
      </c>
      <c r="S239" s="109" t="str">
        <f t="shared" si="10"/>
        <v/>
      </c>
      <c r="T239" s="109" t="str">
        <f t="shared" si="11"/>
        <v/>
      </c>
      <c r="U239" s="109" t="str">
        <f>IF($B239="","",_xlfn.XLOOKUP(S239,应收!T:T,应收!V:V))</f>
        <v/>
      </c>
      <c r="V239" s="109" t="str">
        <f t="shared" si="12"/>
        <v/>
      </c>
      <c r="W239" s="109" t="e">
        <f>IF(#REF!="","",LEFT(#REF!,16))</f>
        <v>#REF!</v>
      </c>
      <c r="X239" s="109" t="str">
        <f t="shared" si="13"/>
        <v>孙莉</v>
      </c>
      <c r="Y239" s="136"/>
      <c r="Z239" s="111"/>
      <c r="AA239" s="111"/>
      <c r="AB239" s="111"/>
      <c r="AC239" s="112"/>
      <c r="AD239" s="67" t="s">
        <v>1978</v>
      </c>
    </row>
    <row r="240" s="67" customFormat="1" customHeight="1" spans="1:30">
      <c r="A240" s="111"/>
      <c r="B240" s="128" t="s">
        <v>1978</v>
      </c>
      <c r="C240" s="129"/>
      <c r="D240" s="130"/>
      <c r="E240" s="131"/>
      <c r="F240" s="111" t="s">
        <v>1978</v>
      </c>
      <c r="G240" s="128"/>
      <c r="H240" s="111" t="s">
        <v>317</v>
      </c>
      <c r="I240" s="111"/>
      <c r="J240" s="134" t="s">
        <v>2153</v>
      </c>
      <c r="K240" s="109" t="str">
        <f>IF($B240="","",_xlfn.XLOOKUP(S240,应收!T:T,应收!D:D))</f>
        <v/>
      </c>
      <c r="L240" s="109" t="str">
        <f>IF($B240="","",_xlfn.XLOOKUP($S240,应收!$T:$T,应收!E:E))</f>
        <v/>
      </c>
      <c r="M240" s="109" t="str">
        <f>IF($B240="","",_xlfn.XLOOKUP($S240,应收!$T:$T,应收!N:N))</f>
        <v/>
      </c>
      <c r="N240" s="109" t="str">
        <f>IF($B240="","",_xlfn.XLOOKUP($S240,应收!$T:$T,应收!O:O))</f>
        <v/>
      </c>
      <c r="O240" s="109" t="str">
        <f>IF($B240="","",_xlfn.XLOOKUP($S240,应收!$T:$T,应收!P:P))</f>
        <v/>
      </c>
      <c r="P240" s="109" t="str">
        <f>IF($B240="","",_xlfn.XLOOKUP($S240,应收!$T:$T,应收!Q:Q))</f>
        <v/>
      </c>
      <c r="Q240" s="109" t="str">
        <f>IF($B240="","",_xlfn.XLOOKUP($S240,应收!$T:$T,应收!R:R))</f>
        <v/>
      </c>
      <c r="R240" s="109" t="str">
        <f>IF($B240="","",_xlfn.XLOOKUP($S240,应收!$T:$T,应收!S:S))</f>
        <v/>
      </c>
      <c r="S240" s="109" t="str">
        <f t="shared" si="10"/>
        <v/>
      </c>
      <c r="T240" s="109" t="str">
        <f t="shared" si="11"/>
        <v/>
      </c>
      <c r="U240" s="109" t="str">
        <f>IF($B240="","",_xlfn.XLOOKUP(S240,应收!T:T,应收!V:V))</f>
        <v/>
      </c>
      <c r="V240" s="109" t="str">
        <f t="shared" si="12"/>
        <v/>
      </c>
      <c r="W240" s="109" t="e">
        <f>IF(#REF!="","",LEFT(#REF!,16))</f>
        <v>#REF!</v>
      </c>
      <c r="X240" s="109" t="str">
        <f t="shared" si="13"/>
        <v>孙莉</v>
      </c>
      <c r="Y240" s="136"/>
      <c r="Z240" s="111"/>
      <c r="AA240" s="111"/>
      <c r="AB240" s="111"/>
      <c r="AC240" s="112"/>
      <c r="AD240" s="67" t="s">
        <v>1978</v>
      </c>
    </row>
    <row r="241" s="67" customFormat="1" customHeight="1" spans="1:30">
      <c r="A241" s="111"/>
      <c r="B241" s="128" t="s">
        <v>1978</v>
      </c>
      <c r="C241" s="129"/>
      <c r="D241" s="130"/>
      <c r="E241" s="131"/>
      <c r="F241" s="111" t="s">
        <v>1978</v>
      </c>
      <c r="G241" s="128"/>
      <c r="H241" s="111" t="s">
        <v>317</v>
      </c>
      <c r="I241" s="111"/>
      <c r="J241" s="134" t="s">
        <v>2154</v>
      </c>
      <c r="K241" s="109" t="str">
        <f>IF($B241="","",_xlfn.XLOOKUP(S241,应收!T:T,应收!D:D))</f>
        <v/>
      </c>
      <c r="L241" s="109" t="str">
        <f>IF($B241="","",_xlfn.XLOOKUP($S241,应收!$T:$T,应收!E:E))</f>
        <v/>
      </c>
      <c r="M241" s="109" t="str">
        <f>IF($B241="","",_xlfn.XLOOKUP($S241,应收!$T:$T,应收!N:N))</f>
        <v/>
      </c>
      <c r="N241" s="109" t="str">
        <f>IF($B241="","",_xlfn.XLOOKUP($S241,应收!$T:$T,应收!O:O))</f>
        <v/>
      </c>
      <c r="O241" s="109" t="str">
        <f>IF($B241="","",_xlfn.XLOOKUP($S241,应收!$T:$T,应收!P:P))</f>
        <v/>
      </c>
      <c r="P241" s="109" t="str">
        <f>IF($B241="","",_xlfn.XLOOKUP($S241,应收!$T:$T,应收!Q:Q))</f>
        <v/>
      </c>
      <c r="Q241" s="109" t="str">
        <f>IF($B241="","",_xlfn.XLOOKUP($S241,应收!$T:$T,应收!R:R))</f>
        <v/>
      </c>
      <c r="R241" s="109" t="str">
        <f>IF($B241="","",_xlfn.XLOOKUP($S241,应收!$T:$T,应收!S:S))</f>
        <v/>
      </c>
      <c r="S241" s="109" t="str">
        <f t="shared" si="10"/>
        <v/>
      </c>
      <c r="T241" s="109" t="str">
        <f t="shared" si="11"/>
        <v/>
      </c>
      <c r="U241" s="109" t="str">
        <f>IF($B241="","",_xlfn.XLOOKUP(S241,应收!T:T,应收!V:V))</f>
        <v/>
      </c>
      <c r="V241" s="109" t="str">
        <f t="shared" si="12"/>
        <v/>
      </c>
      <c r="W241" s="109" t="e">
        <f>IF(#REF!="","",LEFT(#REF!,16))</f>
        <v>#REF!</v>
      </c>
      <c r="X241" s="109" t="str">
        <f t="shared" si="13"/>
        <v>孙莉</v>
      </c>
      <c r="Y241" s="136"/>
      <c r="Z241" s="111"/>
      <c r="AA241" s="111"/>
      <c r="AB241" s="111"/>
      <c r="AC241" s="112"/>
      <c r="AD241" s="67" t="s">
        <v>1978</v>
      </c>
    </row>
    <row r="242" s="67" customFormat="1" customHeight="1" spans="1:30">
      <c r="A242" s="111"/>
      <c r="B242" s="128" t="s">
        <v>1978</v>
      </c>
      <c r="C242" s="147"/>
      <c r="D242" s="130"/>
      <c r="E242" s="131"/>
      <c r="F242" s="111" t="s">
        <v>1978</v>
      </c>
      <c r="G242" s="128"/>
      <c r="H242" s="111" t="s">
        <v>317</v>
      </c>
      <c r="I242" s="111"/>
      <c r="J242" s="134" t="s">
        <v>2155</v>
      </c>
      <c r="K242" s="109" t="str">
        <f>IF($B242="","",_xlfn.XLOOKUP(S242,应收!T:T,应收!D:D))</f>
        <v/>
      </c>
      <c r="L242" s="109" t="str">
        <f>IF($B242="","",_xlfn.XLOOKUP($S242,应收!$T:$T,应收!E:E))</f>
        <v/>
      </c>
      <c r="M242" s="109" t="str">
        <f>IF($B242="","",_xlfn.XLOOKUP($S242,应收!$T:$T,应收!N:N))</f>
        <v/>
      </c>
      <c r="N242" s="109" t="str">
        <f>IF($B242="","",_xlfn.XLOOKUP($S242,应收!$T:$T,应收!O:O))</f>
        <v/>
      </c>
      <c r="O242" s="109" t="str">
        <f>IF($B242="","",_xlfn.XLOOKUP($S242,应收!$T:$T,应收!P:P))</f>
        <v/>
      </c>
      <c r="P242" s="109" t="str">
        <f>IF($B242="","",_xlfn.XLOOKUP($S242,应收!$T:$T,应收!Q:Q))</f>
        <v/>
      </c>
      <c r="Q242" s="109" t="str">
        <f>IF($B242="","",_xlfn.XLOOKUP($S242,应收!$T:$T,应收!R:R))</f>
        <v/>
      </c>
      <c r="R242" s="109" t="str">
        <f>IF($B242="","",_xlfn.XLOOKUP($S242,应收!$T:$T,应收!S:S))</f>
        <v/>
      </c>
      <c r="S242" s="109" t="str">
        <f t="shared" si="10"/>
        <v/>
      </c>
      <c r="T242" s="109" t="str">
        <f t="shared" si="11"/>
        <v/>
      </c>
      <c r="U242" s="109" t="str">
        <f>IF($B242="","",_xlfn.XLOOKUP(S242,应收!T:T,应收!V:V))</f>
        <v/>
      </c>
      <c r="V242" s="109" t="str">
        <f t="shared" si="12"/>
        <v/>
      </c>
      <c r="W242" s="109" t="e">
        <f>IF(#REF!="","",LEFT(#REF!,16))</f>
        <v>#REF!</v>
      </c>
      <c r="X242" s="109" t="str">
        <f t="shared" si="13"/>
        <v>孙莉</v>
      </c>
      <c r="Y242" s="136"/>
      <c r="Z242" s="111"/>
      <c r="AA242" s="111"/>
      <c r="AB242" s="111"/>
      <c r="AC242" s="112"/>
      <c r="AD242" s="67" t="s">
        <v>1978</v>
      </c>
    </row>
    <row r="243" s="67" customFormat="1" customHeight="1" spans="1:30">
      <c r="A243" s="111"/>
      <c r="B243" s="128" t="s">
        <v>1978</v>
      </c>
      <c r="C243" s="147"/>
      <c r="D243" s="130"/>
      <c r="E243" s="131"/>
      <c r="F243" s="111" t="s">
        <v>1978</v>
      </c>
      <c r="G243" s="128"/>
      <c r="H243" s="111" t="s">
        <v>317</v>
      </c>
      <c r="I243" s="111"/>
      <c r="J243" s="134" t="s">
        <v>2156</v>
      </c>
      <c r="K243" s="109" t="str">
        <f>IF($B243="","",_xlfn.XLOOKUP(S243,应收!T:T,应收!D:D))</f>
        <v/>
      </c>
      <c r="L243" s="109" t="str">
        <f>IF($B243="","",_xlfn.XLOOKUP($S243,应收!$T:$T,应收!E:E))</f>
        <v/>
      </c>
      <c r="M243" s="109" t="str">
        <f>IF($B243="","",_xlfn.XLOOKUP($S243,应收!$T:$T,应收!N:N))</f>
        <v/>
      </c>
      <c r="N243" s="109" t="str">
        <f>IF($B243="","",_xlfn.XLOOKUP($S243,应收!$T:$T,应收!O:O))</f>
        <v/>
      </c>
      <c r="O243" s="109" t="str">
        <f>IF($B243="","",_xlfn.XLOOKUP($S243,应收!$T:$T,应收!P:P))</f>
        <v/>
      </c>
      <c r="P243" s="109" t="str">
        <f>IF($B243="","",_xlfn.XLOOKUP($S243,应收!$T:$T,应收!Q:Q))</f>
        <v/>
      </c>
      <c r="Q243" s="109" t="str">
        <f>IF($B243="","",_xlfn.XLOOKUP($S243,应收!$T:$T,应收!R:R))</f>
        <v/>
      </c>
      <c r="R243" s="109" t="str">
        <f>IF($B243="","",_xlfn.XLOOKUP($S243,应收!$T:$T,应收!S:S))</f>
        <v/>
      </c>
      <c r="S243" s="109" t="str">
        <f t="shared" si="10"/>
        <v/>
      </c>
      <c r="T243" s="109" t="str">
        <f t="shared" si="11"/>
        <v/>
      </c>
      <c r="U243" s="109" t="str">
        <f>IF($B243="","",_xlfn.XLOOKUP(S243,应收!T:T,应收!V:V))</f>
        <v/>
      </c>
      <c r="V243" s="109" t="str">
        <f t="shared" si="12"/>
        <v/>
      </c>
      <c r="W243" s="109" t="e">
        <f>IF(#REF!="","",LEFT(#REF!,16))</f>
        <v>#REF!</v>
      </c>
      <c r="X243" s="109" t="str">
        <f t="shared" si="13"/>
        <v>孙莉</v>
      </c>
      <c r="Y243" s="136"/>
      <c r="Z243" s="111"/>
      <c r="AA243" s="111"/>
      <c r="AB243" s="111"/>
      <c r="AC243" s="112"/>
      <c r="AD243" s="67" t="s">
        <v>1978</v>
      </c>
    </row>
    <row r="244" s="67" customFormat="1" customHeight="1" spans="1:30">
      <c r="A244" s="111"/>
      <c r="B244" s="128" t="s">
        <v>1978</v>
      </c>
      <c r="C244" s="147"/>
      <c r="D244" s="130"/>
      <c r="E244" s="131"/>
      <c r="F244" s="111" t="s">
        <v>1978</v>
      </c>
      <c r="G244" s="128"/>
      <c r="H244" s="111" t="s">
        <v>317</v>
      </c>
      <c r="I244" s="111"/>
      <c r="J244" s="134" t="s">
        <v>2157</v>
      </c>
      <c r="K244" s="109" t="str">
        <f>IF($B244="","",_xlfn.XLOOKUP(S244,应收!T:T,应收!D:D))</f>
        <v/>
      </c>
      <c r="L244" s="109" t="str">
        <f>IF($B244="","",_xlfn.XLOOKUP($S244,应收!$T:$T,应收!E:E))</f>
        <v/>
      </c>
      <c r="M244" s="109" t="str">
        <f>IF($B244="","",_xlfn.XLOOKUP($S244,应收!$T:$T,应收!N:N))</f>
        <v/>
      </c>
      <c r="N244" s="109" t="str">
        <f>IF($B244="","",_xlfn.XLOOKUP($S244,应收!$T:$T,应收!O:O))</f>
        <v/>
      </c>
      <c r="O244" s="109" t="str">
        <f>IF($B244="","",_xlfn.XLOOKUP($S244,应收!$T:$T,应收!P:P))</f>
        <v/>
      </c>
      <c r="P244" s="109" t="str">
        <f>IF($B244="","",_xlfn.XLOOKUP($S244,应收!$T:$T,应收!Q:Q))</f>
        <v/>
      </c>
      <c r="Q244" s="109" t="str">
        <f>IF($B244="","",_xlfn.XLOOKUP($S244,应收!$T:$T,应收!R:R))</f>
        <v/>
      </c>
      <c r="R244" s="109" t="str">
        <f>IF($B244="","",_xlfn.XLOOKUP($S244,应收!$T:$T,应收!S:S))</f>
        <v/>
      </c>
      <c r="S244" s="109" t="str">
        <f t="shared" si="10"/>
        <v/>
      </c>
      <c r="T244" s="109" t="str">
        <f t="shared" si="11"/>
        <v/>
      </c>
      <c r="U244" s="109" t="str">
        <f>IF($B244="","",_xlfn.XLOOKUP(S244,应收!T:T,应收!V:V))</f>
        <v/>
      </c>
      <c r="V244" s="109" t="str">
        <f t="shared" si="12"/>
        <v/>
      </c>
      <c r="W244" s="109" t="e">
        <f>IF(#REF!="","",LEFT(#REF!,16))</f>
        <v>#REF!</v>
      </c>
      <c r="X244" s="109" t="str">
        <f t="shared" si="13"/>
        <v>孙莉</v>
      </c>
      <c r="Y244" s="136"/>
      <c r="Z244" s="111"/>
      <c r="AA244" s="111"/>
      <c r="AB244" s="111"/>
      <c r="AC244" s="112"/>
      <c r="AD244" s="67" t="s">
        <v>1978</v>
      </c>
    </row>
    <row r="245" s="67" customFormat="1" customHeight="1" spans="1:30">
      <c r="A245" s="111"/>
      <c r="B245" s="128" t="s">
        <v>1978</v>
      </c>
      <c r="C245" s="147"/>
      <c r="D245" s="130"/>
      <c r="E245" s="131"/>
      <c r="F245" s="111" t="s">
        <v>1978</v>
      </c>
      <c r="G245" s="128"/>
      <c r="H245" s="111" t="s">
        <v>317</v>
      </c>
      <c r="I245" s="111"/>
      <c r="J245" s="134" t="s">
        <v>2158</v>
      </c>
      <c r="K245" s="109" t="str">
        <f>IF($B245="","",_xlfn.XLOOKUP(S245,应收!T:T,应收!D:D))</f>
        <v/>
      </c>
      <c r="L245" s="109" t="str">
        <f>IF($B245="","",_xlfn.XLOOKUP($S245,应收!$T:$T,应收!E:E))</f>
        <v/>
      </c>
      <c r="M245" s="109" t="str">
        <f>IF($B245="","",_xlfn.XLOOKUP($S245,应收!$T:$T,应收!N:N))</f>
        <v/>
      </c>
      <c r="N245" s="109" t="str">
        <f>IF($B245="","",_xlfn.XLOOKUP($S245,应收!$T:$T,应收!O:O))</f>
        <v/>
      </c>
      <c r="O245" s="109" t="str">
        <f>IF($B245="","",_xlfn.XLOOKUP($S245,应收!$T:$T,应收!P:P))</f>
        <v/>
      </c>
      <c r="P245" s="109" t="str">
        <f>IF($B245="","",_xlfn.XLOOKUP($S245,应收!$T:$T,应收!Q:Q))</f>
        <v/>
      </c>
      <c r="Q245" s="109" t="str">
        <f>IF($B245="","",_xlfn.XLOOKUP($S245,应收!$T:$T,应收!R:R))</f>
        <v/>
      </c>
      <c r="R245" s="109" t="str">
        <f>IF($B245="","",_xlfn.XLOOKUP($S245,应收!$T:$T,应收!S:S))</f>
        <v/>
      </c>
      <c r="S245" s="109" t="str">
        <f t="shared" si="10"/>
        <v/>
      </c>
      <c r="T245" s="109" t="str">
        <f t="shared" si="11"/>
        <v/>
      </c>
      <c r="U245" s="109" t="str">
        <f>IF($B245="","",_xlfn.XLOOKUP(S245,应收!T:T,应收!V:V))</f>
        <v/>
      </c>
      <c r="V245" s="109" t="str">
        <f t="shared" si="12"/>
        <v/>
      </c>
      <c r="W245" s="109" t="e">
        <f>IF(#REF!="","",LEFT(#REF!,16))</f>
        <v>#REF!</v>
      </c>
      <c r="X245" s="109" t="str">
        <f t="shared" si="13"/>
        <v>孙莉</v>
      </c>
      <c r="Y245" s="136"/>
      <c r="Z245" s="111"/>
      <c r="AA245" s="111"/>
      <c r="AB245" s="111"/>
      <c r="AC245" s="112"/>
      <c r="AD245" s="67" t="s">
        <v>1978</v>
      </c>
    </row>
    <row r="246" s="67" customFormat="1" customHeight="1" spans="1:30">
      <c r="A246" s="111"/>
      <c r="B246" s="128" t="s">
        <v>1978</v>
      </c>
      <c r="C246" s="147"/>
      <c r="D246" s="130"/>
      <c r="E246" s="131"/>
      <c r="F246" s="111" t="s">
        <v>1978</v>
      </c>
      <c r="G246" s="128"/>
      <c r="H246" s="111" t="s">
        <v>317</v>
      </c>
      <c r="I246" s="111"/>
      <c r="J246" s="134" t="s">
        <v>2159</v>
      </c>
      <c r="K246" s="109" t="str">
        <f>IF($B246="","",_xlfn.XLOOKUP(S246,应收!T:T,应收!D:D))</f>
        <v/>
      </c>
      <c r="L246" s="109" t="str">
        <f>IF($B246="","",_xlfn.XLOOKUP($S246,应收!$T:$T,应收!E:E))</f>
        <v/>
      </c>
      <c r="M246" s="109" t="str">
        <f>IF($B246="","",_xlfn.XLOOKUP($S246,应收!$T:$T,应收!N:N))</f>
        <v/>
      </c>
      <c r="N246" s="109" t="str">
        <f>IF($B246="","",_xlfn.XLOOKUP($S246,应收!$T:$T,应收!O:O))</f>
        <v/>
      </c>
      <c r="O246" s="109" t="str">
        <f>IF($B246="","",_xlfn.XLOOKUP($S246,应收!$T:$T,应收!P:P))</f>
        <v/>
      </c>
      <c r="P246" s="109" t="str">
        <f>IF($B246="","",_xlfn.XLOOKUP($S246,应收!$T:$T,应收!Q:Q))</f>
        <v/>
      </c>
      <c r="Q246" s="109" t="str">
        <f>IF($B246="","",_xlfn.XLOOKUP($S246,应收!$T:$T,应收!R:R))</f>
        <v/>
      </c>
      <c r="R246" s="109" t="str">
        <f>IF($B246="","",_xlfn.XLOOKUP($S246,应收!$T:$T,应收!S:S))</f>
        <v/>
      </c>
      <c r="S246" s="109" t="str">
        <f t="shared" si="10"/>
        <v/>
      </c>
      <c r="T246" s="109" t="str">
        <f t="shared" si="11"/>
        <v/>
      </c>
      <c r="U246" s="109" t="str">
        <f>IF($B246="","",_xlfn.XLOOKUP(S246,应收!T:T,应收!V:V))</f>
        <v/>
      </c>
      <c r="V246" s="109" t="str">
        <f t="shared" si="12"/>
        <v/>
      </c>
      <c r="W246" s="109" t="e">
        <f>IF(#REF!="","",LEFT(#REF!,16))</f>
        <v>#REF!</v>
      </c>
      <c r="X246" s="109" t="str">
        <f t="shared" si="13"/>
        <v>孙莉</v>
      </c>
      <c r="Y246" s="136"/>
      <c r="Z246" s="111"/>
      <c r="AA246" s="111"/>
      <c r="AB246" s="111"/>
      <c r="AC246" s="112"/>
      <c r="AD246" s="67" t="s">
        <v>1978</v>
      </c>
    </row>
    <row r="247" s="67" customFormat="1" customHeight="1" spans="1:30">
      <c r="A247" s="111"/>
      <c r="B247" s="128" t="s">
        <v>1978</v>
      </c>
      <c r="C247" s="147"/>
      <c r="D247" s="130"/>
      <c r="E247" s="131"/>
      <c r="F247" s="111" t="s">
        <v>1978</v>
      </c>
      <c r="G247" s="128"/>
      <c r="H247" s="111" t="s">
        <v>317</v>
      </c>
      <c r="I247" s="111"/>
      <c r="J247" s="134" t="s">
        <v>2160</v>
      </c>
      <c r="K247" s="109" t="str">
        <f>IF($B247="","",_xlfn.XLOOKUP(S247,应收!T:T,应收!D:D))</f>
        <v/>
      </c>
      <c r="L247" s="109" t="str">
        <f>IF($B247="","",_xlfn.XLOOKUP($S247,应收!$T:$T,应收!E:E))</f>
        <v/>
      </c>
      <c r="M247" s="109" t="str">
        <f>IF($B247="","",_xlfn.XLOOKUP($S247,应收!$T:$T,应收!N:N))</f>
        <v/>
      </c>
      <c r="N247" s="109" t="str">
        <f>IF($B247="","",_xlfn.XLOOKUP($S247,应收!$T:$T,应收!O:O))</f>
        <v/>
      </c>
      <c r="O247" s="109" t="str">
        <f>IF($B247="","",_xlfn.XLOOKUP($S247,应收!$T:$T,应收!P:P))</f>
        <v/>
      </c>
      <c r="P247" s="109" t="str">
        <f>IF($B247="","",_xlfn.XLOOKUP($S247,应收!$T:$T,应收!Q:Q))</f>
        <v/>
      </c>
      <c r="Q247" s="109" t="str">
        <f>IF($B247="","",_xlfn.XLOOKUP($S247,应收!$T:$T,应收!R:R))</f>
        <v/>
      </c>
      <c r="R247" s="109" t="str">
        <f>IF($B247="","",_xlfn.XLOOKUP($S247,应收!$T:$T,应收!S:S))</f>
        <v/>
      </c>
      <c r="S247" s="109" t="str">
        <f t="shared" si="10"/>
        <v/>
      </c>
      <c r="T247" s="109" t="str">
        <f t="shared" si="11"/>
        <v/>
      </c>
      <c r="U247" s="109" t="str">
        <f>IF($B247="","",_xlfn.XLOOKUP(S247,应收!T:T,应收!V:V))</f>
        <v/>
      </c>
      <c r="V247" s="109" t="str">
        <f t="shared" si="12"/>
        <v/>
      </c>
      <c r="W247" s="109" t="e">
        <f>IF(#REF!="","",LEFT(#REF!,16))</f>
        <v>#REF!</v>
      </c>
      <c r="X247" s="109" t="str">
        <f t="shared" si="13"/>
        <v>孙莉</v>
      </c>
      <c r="Y247" s="136"/>
      <c r="Z247" s="111"/>
      <c r="AA247" s="111"/>
      <c r="AB247" s="111"/>
      <c r="AC247" s="112"/>
      <c r="AD247" s="67" t="s">
        <v>1978</v>
      </c>
    </row>
    <row r="248" s="67" customFormat="1" customHeight="1" spans="1:30">
      <c r="A248" s="111"/>
      <c r="B248" s="128" t="s">
        <v>1978</v>
      </c>
      <c r="C248" s="147"/>
      <c r="D248" s="130"/>
      <c r="E248" s="131"/>
      <c r="F248" s="111" t="s">
        <v>1978</v>
      </c>
      <c r="G248" s="128"/>
      <c r="H248" s="111" t="s">
        <v>317</v>
      </c>
      <c r="I248" s="111"/>
      <c r="J248" s="134" t="s">
        <v>2161</v>
      </c>
      <c r="K248" s="109" t="str">
        <f>IF($B248="","",_xlfn.XLOOKUP(S248,应收!T:T,应收!D:D))</f>
        <v/>
      </c>
      <c r="L248" s="109" t="str">
        <f>IF($B248="","",_xlfn.XLOOKUP($S248,应收!$T:$T,应收!E:E))</f>
        <v/>
      </c>
      <c r="M248" s="109" t="str">
        <f>IF($B248="","",_xlfn.XLOOKUP($S248,应收!$T:$T,应收!N:N))</f>
        <v/>
      </c>
      <c r="N248" s="109" t="str">
        <f>IF($B248="","",_xlfn.XLOOKUP($S248,应收!$T:$T,应收!O:O))</f>
        <v/>
      </c>
      <c r="O248" s="109" t="str">
        <f>IF($B248="","",_xlfn.XLOOKUP($S248,应收!$T:$T,应收!P:P))</f>
        <v/>
      </c>
      <c r="P248" s="109" t="str">
        <f>IF($B248="","",_xlfn.XLOOKUP($S248,应收!$T:$T,应收!Q:Q))</f>
        <v/>
      </c>
      <c r="Q248" s="109" t="str">
        <f>IF($B248="","",_xlfn.XLOOKUP($S248,应收!$T:$T,应收!R:R))</f>
        <v/>
      </c>
      <c r="R248" s="109" t="str">
        <f>IF($B248="","",_xlfn.XLOOKUP($S248,应收!$T:$T,应收!S:S))</f>
        <v/>
      </c>
      <c r="S248" s="109" t="str">
        <f t="shared" si="10"/>
        <v/>
      </c>
      <c r="T248" s="109" t="str">
        <f t="shared" si="11"/>
        <v/>
      </c>
      <c r="U248" s="109" t="str">
        <f>IF($B248="","",_xlfn.XLOOKUP(S248,应收!T:T,应收!V:V))</f>
        <v/>
      </c>
      <c r="V248" s="109" t="str">
        <f t="shared" si="12"/>
        <v/>
      </c>
      <c r="W248" s="109" t="e">
        <f>IF(#REF!="","",LEFT(#REF!,16))</f>
        <v>#REF!</v>
      </c>
      <c r="X248" s="109" t="str">
        <f t="shared" si="13"/>
        <v>孙莉</v>
      </c>
      <c r="Y248" s="136"/>
      <c r="Z248" s="111"/>
      <c r="AA248" s="111"/>
      <c r="AB248" s="111"/>
      <c r="AC248" s="112"/>
      <c r="AD248" s="67" t="s">
        <v>1978</v>
      </c>
    </row>
    <row r="249" s="67" customFormat="1" customHeight="1" spans="1:30">
      <c r="A249" s="111"/>
      <c r="B249" s="128" t="s">
        <v>1978</v>
      </c>
      <c r="C249" s="147"/>
      <c r="D249" s="130"/>
      <c r="E249" s="131"/>
      <c r="F249" s="111" t="s">
        <v>1978</v>
      </c>
      <c r="G249" s="128"/>
      <c r="H249" s="111" t="s">
        <v>317</v>
      </c>
      <c r="I249" s="111"/>
      <c r="J249" s="134" t="s">
        <v>2162</v>
      </c>
      <c r="K249" s="109" t="str">
        <f>IF($B249="","",_xlfn.XLOOKUP(S249,应收!T:T,应收!D:D))</f>
        <v/>
      </c>
      <c r="L249" s="109" t="str">
        <f>IF($B249="","",_xlfn.XLOOKUP($S249,应收!$T:$T,应收!E:E))</f>
        <v/>
      </c>
      <c r="M249" s="109" t="str">
        <f>IF($B249="","",_xlfn.XLOOKUP($S249,应收!$T:$T,应收!N:N))</f>
        <v/>
      </c>
      <c r="N249" s="109" t="str">
        <f>IF($B249="","",_xlfn.XLOOKUP($S249,应收!$T:$T,应收!O:O))</f>
        <v/>
      </c>
      <c r="O249" s="109" t="str">
        <f>IF($B249="","",_xlfn.XLOOKUP($S249,应收!$T:$T,应收!P:P))</f>
        <v/>
      </c>
      <c r="P249" s="109" t="str">
        <f>IF($B249="","",_xlfn.XLOOKUP($S249,应收!$T:$T,应收!Q:Q))</f>
        <v/>
      </c>
      <c r="Q249" s="109" t="str">
        <f>IF($B249="","",_xlfn.XLOOKUP($S249,应收!$T:$T,应收!R:R))</f>
        <v/>
      </c>
      <c r="R249" s="109" t="str">
        <f>IF($B249="","",_xlfn.XLOOKUP($S249,应收!$T:$T,应收!S:S))</f>
        <v/>
      </c>
      <c r="S249" s="109" t="str">
        <f t="shared" si="10"/>
        <v/>
      </c>
      <c r="T249" s="109" t="str">
        <f t="shared" si="11"/>
        <v/>
      </c>
      <c r="U249" s="109" t="str">
        <f>IF($B249="","",_xlfn.XLOOKUP(S249,应收!T:T,应收!V:V))</f>
        <v/>
      </c>
      <c r="V249" s="109" t="str">
        <f t="shared" si="12"/>
        <v/>
      </c>
      <c r="W249" s="109" t="e">
        <f>IF(#REF!="","",LEFT(#REF!,16))</f>
        <v>#REF!</v>
      </c>
      <c r="X249" s="109" t="str">
        <f t="shared" si="13"/>
        <v>孙莉</v>
      </c>
      <c r="Y249" s="136"/>
      <c r="Z249" s="111"/>
      <c r="AA249" s="111"/>
      <c r="AB249" s="111"/>
      <c r="AC249" s="112"/>
      <c r="AD249" s="67" t="s">
        <v>1978</v>
      </c>
    </row>
    <row r="250" s="67" customFormat="1" customHeight="1" spans="1:30">
      <c r="A250" s="111"/>
      <c r="B250" s="128" t="s">
        <v>1978</v>
      </c>
      <c r="C250" s="147"/>
      <c r="D250" s="130"/>
      <c r="E250" s="131"/>
      <c r="F250" s="111" t="s">
        <v>1978</v>
      </c>
      <c r="G250" s="128"/>
      <c r="H250" s="111" t="s">
        <v>317</v>
      </c>
      <c r="I250" s="111"/>
      <c r="J250" s="134" t="s">
        <v>2163</v>
      </c>
      <c r="K250" s="109" t="str">
        <f>IF($B250="","",_xlfn.XLOOKUP(S250,应收!T:T,应收!D:D))</f>
        <v/>
      </c>
      <c r="L250" s="109" t="str">
        <f>IF($B250="","",_xlfn.XLOOKUP($S250,应收!$T:$T,应收!E:E))</f>
        <v/>
      </c>
      <c r="M250" s="109" t="str">
        <f>IF($B250="","",_xlfn.XLOOKUP($S250,应收!$T:$T,应收!N:N))</f>
        <v/>
      </c>
      <c r="N250" s="109" t="str">
        <f>IF($B250="","",_xlfn.XLOOKUP($S250,应收!$T:$T,应收!O:O))</f>
        <v/>
      </c>
      <c r="O250" s="109" t="str">
        <f>IF($B250="","",_xlfn.XLOOKUP($S250,应收!$T:$T,应收!P:P))</f>
        <v/>
      </c>
      <c r="P250" s="109" t="str">
        <f>IF($B250="","",_xlfn.XLOOKUP($S250,应收!$T:$T,应收!Q:Q))</f>
        <v/>
      </c>
      <c r="Q250" s="109" t="str">
        <f>IF($B250="","",_xlfn.XLOOKUP($S250,应收!$T:$T,应收!R:R))</f>
        <v/>
      </c>
      <c r="R250" s="109" t="str">
        <f>IF($B250="","",_xlfn.XLOOKUP($S250,应收!$T:$T,应收!S:S))</f>
        <v/>
      </c>
      <c r="S250" s="109" t="str">
        <f t="shared" si="10"/>
        <v/>
      </c>
      <c r="T250" s="109" t="str">
        <f t="shared" si="11"/>
        <v/>
      </c>
      <c r="U250" s="109" t="str">
        <f>IF($B250="","",_xlfn.XLOOKUP(S250,应收!T:T,应收!V:V))</f>
        <v/>
      </c>
      <c r="V250" s="109" t="str">
        <f t="shared" si="12"/>
        <v/>
      </c>
      <c r="W250" s="109" t="e">
        <f>IF(#REF!="","",LEFT(#REF!,16))</f>
        <v>#REF!</v>
      </c>
      <c r="X250" s="109" t="str">
        <f t="shared" si="13"/>
        <v>孙莉</v>
      </c>
      <c r="Y250" s="136"/>
      <c r="Z250" s="111"/>
      <c r="AA250" s="111"/>
      <c r="AB250" s="111"/>
      <c r="AC250" s="112"/>
      <c r="AD250" s="67" t="s">
        <v>1978</v>
      </c>
    </row>
    <row r="251" s="67" customFormat="1" customHeight="1" spans="1:30">
      <c r="A251" s="111"/>
      <c r="B251" s="128" t="s">
        <v>1978</v>
      </c>
      <c r="C251" s="147"/>
      <c r="D251" s="130"/>
      <c r="E251" s="131"/>
      <c r="F251" s="111" t="s">
        <v>1978</v>
      </c>
      <c r="G251" s="128"/>
      <c r="H251" s="111" t="s">
        <v>317</v>
      </c>
      <c r="I251" s="111"/>
      <c r="J251" s="134" t="s">
        <v>2164</v>
      </c>
      <c r="K251" s="109" t="str">
        <f>IF($B251="","",_xlfn.XLOOKUP(S251,应收!T:T,应收!D:D))</f>
        <v/>
      </c>
      <c r="L251" s="109" t="str">
        <f>IF($B251="","",_xlfn.XLOOKUP($S251,应收!$T:$T,应收!E:E))</f>
        <v/>
      </c>
      <c r="M251" s="109" t="str">
        <f>IF($B251="","",_xlfn.XLOOKUP($S251,应收!$T:$T,应收!N:N))</f>
        <v/>
      </c>
      <c r="N251" s="109" t="str">
        <f>IF($B251="","",_xlfn.XLOOKUP($S251,应收!$T:$T,应收!O:O))</f>
        <v/>
      </c>
      <c r="O251" s="109" t="str">
        <f>IF($B251="","",_xlfn.XLOOKUP($S251,应收!$T:$T,应收!P:P))</f>
        <v/>
      </c>
      <c r="P251" s="109" t="str">
        <f>IF($B251="","",_xlfn.XLOOKUP($S251,应收!$T:$T,应收!Q:Q))</f>
        <v/>
      </c>
      <c r="Q251" s="109" t="str">
        <f>IF($B251="","",_xlfn.XLOOKUP($S251,应收!$T:$T,应收!R:R))</f>
        <v/>
      </c>
      <c r="R251" s="109" t="str">
        <f>IF($B251="","",_xlfn.XLOOKUP($S251,应收!$T:$T,应收!S:S))</f>
        <v/>
      </c>
      <c r="S251" s="109" t="str">
        <f t="shared" si="10"/>
        <v/>
      </c>
      <c r="T251" s="109" t="str">
        <f t="shared" si="11"/>
        <v/>
      </c>
      <c r="U251" s="109" t="str">
        <f>IF($B251="","",_xlfn.XLOOKUP(S251,应收!T:T,应收!V:V))</f>
        <v/>
      </c>
      <c r="V251" s="109" t="str">
        <f t="shared" si="12"/>
        <v/>
      </c>
      <c r="W251" s="109" t="e">
        <f>IF(#REF!="","",LEFT(#REF!,16))</f>
        <v>#REF!</v>
      </c>
      <c r="X251" s="109" t="str">
        <f t="shared" si="13"/>
        <v>孙莉</v>
      </c>
      <c r="Y251" s="136"/>
      <c r="Z251" s="111"/>
      <c r="AA251" s="111"/>
      <c r="AB251" s="111"/>
      <c r="AC251" s="112"/>
      <c r="AD251" s="67" t="s">
        <v>1978</v>
      </c>
    </row>
    <row r="252" s="67" customFormat="1" customHeight="1" spans="1:30">
      <c r="A252" s="111"/>
      <c r="B252" s="128" t="s">
        <v>1978</v>
      </c>
      <c r="C252" s="147"/>
      <c r="D252" s="130"/>
      <c r="E252" s="131"/>
      <c r="F252" s="111" t="s">
        <v>1978</v>
      </c>
      <c r="G252" s="128"/>
      <c r="H252" s="111" t="s">
        <v>317</v>
      </c>
      <c r="I252" s="111"/>
      <c r="J252" s="134" t="s">
        <v>2165</v>
      </c>
      <c r="K252" s="109" t="str">
        <f>IF($B252="","",_xlfn.XLOOKUP(S252,应收!T:T,应收!D:D))</f>
        <v/>
      </c>
      <c r="L252" s="109" t="str">
        <f>IF($B252="","",_xlfn.XLOOKUP($S252,应收!$T:$T,应收!E:E))</f>
        <v/>
      </c>
      <c r="M252" s="109" t="str">
        <f>IF($B252="","",_xlfn.XLOOKUP($S252,应收!$T:$T,应收!N:N))</f>
        <v/>
      </c>
      <c r="N252" s="109" t="str">
        <f>IF($B252="","",_xlfn.XLOOKUP($S252,应收!$T:$T,应收!O:O))</f>
        <v/>
      </c>
      <c r="O252" s="109" t="str">
        <f>IF($B252="","",_xlfn.XLOOKUP($S252,应收!$T:$T,应收!P:P))</f>
        <v/>
      </c>
      <c r="P252" s="109" t="str">
        <f>IF($B252="","",_xlfn.XLOOKUP($S252,应收!$T:$T,应收!Q:Q))</f>
        <v/>
      </c>
      <c r="Q252" s="109" t="str">
        <f>IF($B252="","",_xlfn.XLOOKUP($S252,应收!$T:$T,应收!R:R))</f>
        <v/>
      </c>
      <c r="R252" s="109" t="str">
        <f>IF($B252="","",_xlfn.XLOOKUP($S252,应收!$T:$T,应收!S:S))</f>
        <v/>
      </c>
      <c r="S252" s="109" t="str">
        <f t="shared" si="10"/>
        <v/>
      </c>
      <c r="T252" s="109" t="str">
        <f t="shared" si="11"/>
        <v/>
      </c>
      <c r="U252" s="109" t="str">
        <f>IF($B252="","",_xlfn.XLOOKUP(S252,应收!T:T,应收!V:V))</f>
        <v/>
      </c>
      <c r="V252" s="109" t="str">
        <f t="shared" si="12"/>
        <v/>
      </c>
      <c r="W252" s="109" t="e">
        <f>IF(#REF!="","",LEFT(#REF!,16))</f>
        <v>#REF!</v>
      </c>
      <c r="X252" s="109" t="str">
        <f t="shared" si="13"/>
        <v>孙莉</v>
      </c>
      <c r="Y252" s="136"/>
      <c r="Z252" s="111"/>
      <c r="AA252" s="111"/>
      <c r="AB252" s="111"/>
      <c r="AC252" s="112"/>
      <c r="AD252" s="67" t="s">
        <v>1978</v>
      </c>
    </row>
    <row r="253" s="67" customFormat="1" customHeight="1" spans="1:30">
      <c r="A253" s="111"/>
      <c r="B253" s="128" t="s">
        <v>1978</v>
      </c>
      <c r="C253" s="147"/>
      <c r="D253" s="130"/>
      <c r="E253" s="131"/>
      <c r="F253" s="111" t="s">
        <v>1978</v>
      </c>
      <c r="G253" s="128"/>
      <c r="H253" s="111" t="s">
        <v>317</v>
      </c>
      <c r="I253" s="111"/>
      <c r="J253" s="134" t="s">
        <v>2166</v>
      </c>
      <c r="K253" s="109" t="str">
        <f>IF($B253="","",_xlfn.XLOOKUP(S253,应收!T:T,应收!D:D))</f>
        <v/>
      </c>
      <c r="L253" s="109" t="str">
        <f>IF($B253="","",_xlfn.XLOOKUP($S253,应收!$T:$T,应收!E:E))</f>
        <v/>
      </c>
      <c r="M253" s="109" t="str">
        <f>IF($B253="","",_xlfn.XLOOKUP($S253,应收!$T:$T,应收!N:N))</f>
        <v/>
      </c>
      <c r="N253" s="109" t="str">
        <f>IF($B253="","",_xlfn.XLOOKUP($S253,应收!$T:$T,应收!O:O))</f>
        <v/>
      </c>
      <c r="O253" s="109" t="str">
        <f>IF($B253="","",_xlfn.XLOOKUP($S253,应收!$T:$T,应收!P:P))</f>
        <v/>
      </c>
      <c r="P253" s="109" t="str">
        <f>IF($B253="","",_xlfn.XLOOKUP($S253,应收!$T:$T,应收!Q:Q))</f>
        <v/>
      </c>
      <c r="Q253" s="109" t="str">
        <f>IF($B253="","",_xlfn.XLOOKUP($S253,应收!$T:$T,应收!R:R))</f>
        <v/>
      </c>
      <c r="R253" s="109" t="str">
        <f>IF($B253="","",_xlfn.XLOOKUP($S253,应收!$T:$T,应收!S:S))</f>
        <v/>
      </c>
      <c r="S253" s="109" t="str">
        <f t="shared" si="10"/>
        <v/>
      </c>
      <c r="T253" s="109" t="str">
        <f t="shared" si="11"/>
        <v/>
      </c>
      <c r="U253" s="109" t="str">
        <f>IF($B253="","",_xlfn.XLOOKUP(S253,应收!T:T,应收!V:V))</f>
        <v/>
      </c>
      <c r="V253" s="109" t="str">
        <f t="shared" si="12"/>
        <v/>
      </c>
      <c r="W253" s="109" t="e">
        <f>IF(#REF!="","",LEFT(#REF!,16))</f>
        <v>#REF!</v>
      </c>
      <c r="X253" s="109" t="str">
        <f t="shared" si="13"/>
        <v>孙莉</v>
      </c>
      <c r="Y253" s="136"/>
      <c r="Z253" s="111"/>
      <c r="AA253" s="111"/>
      <c r="AB253" s="111"/>
      <c r="AC253" s="112"/>
      <c r="AD253" s="67" t="s">
        <v>1978</v>
      </c>
    </row>
    <row r="254" s="67" customFormat="1" customHeight="1" spans="1:30">
      <c r="A254" s="111"/>
      <c r="B254" s="128" t="s">
        <v>1978</v>
      </c>
      <c r="C254" s="147"/>
      <c r="D254" s="130"/>
      <c r="E254" s="131"/>
      <c r="F254" s="111" t="s">
        <v>1978</v>
      </c>
      <c r="G254" s="128"/>
      <c r="H254" s="111" t="s">
        <v>317</v>
      </c>
      <c r="I254" s="111"/>
      <c r="J254" s="134" t="s">
        <v>2167</v>
      </c>
      <c r="K254" s="109" t="str">
        <f>IF($B254="","",_xlfn.XLOOKUP(S254,应收!T:T,应收!D:D))</f>
        <v/>
      </c>
      <c r="L254" s="109" t="str">
        <f>IF($B254="","",_xlfn.XLOOKUP($S254,应收!$T:$T,应收!E:E))</f>
        <v/>
      </c>
      <c r="M254" s="109" t="str">
        <f>IF($B254="","",_xlfn.XLOOKUP($S254,应收!$T:$T,应收!N:N))</f>
        <v/>
      </c>
      <c r="N254" s="109" t="str">
        <f>IF($B254="","",_xlfn.XLOOKUP($S254,应收!$T:$T,应收!O:O))</f>
        <v/>
      </c>
      <c r="O254" s="109" t="str">
        <f>IF($B254="","",_xlfn.XLOOKUP($S254,应收!$T:$T,应收!P:P))</f>
        <v/>
      </c>
      <c r="P254" s="109" t="str">
        <f>IF($B254="","",_xlfn.XLOOKUP($S254,应收!$T:$T,应收!Q:Q))</f>
        <v/>
      </c>
      <c r="Q254" s="109" t="str">
        <f>IF($B254="","",_xlfn.XLOOKUP($S254,应收!$T:$T,应收!R:R))</f>
        <v/>
      </c>
      <c r="R254" s="109" t="str">
        <f>IF($B254="","",_xlfn.XLOOKUP($S254,应收!$T:$T,应收!S:S))</f>
        <v/>
      </c>
      <c r="S254" s="109" t="str">
        <f t="shared" si="10"/>
        <v/>
      </c>
      <c r="T254" s="109" t="str">
        <f t="shared" si="11"/>
        <v/>
      </c>
      <c r="U254" s="109" t="str">
        <f>IF($B254="","",_xlfn.XLOOKUP(S254,应收!T:T,应收!V:V))</f>
        <v/>
      </c>
      <c r="V254" s="109" t="str">
        <f t="shared" si="12"/>
        <v/>
      </c>
      <c r="W254" s="109" t="e">
        <f>IF(#REF!="","",LEFT(#REF!,16))</f>
        <v>#REF!</v>
      </c>
      <c r="X254" s="109" t="str">
        <f t="shared" si="13"/>
        <v>孙莉</v>
      </c>
      <c r="Y254" s="136"/>
      <c r="Z254" s="111"/>
      <c r="AA254" s="111"/>
      <c r="AB254" s="111"/>
      <c r="AC254" s="112"/>
      <c r="AD254" s="67" t="s">
        <v>1978</v>
      </c>
    </row>
    <row r="255" s="67" customFormat="1" customHeight="1" spans="1:30">
      <c r="A255" s="111"/>
      <c r="B255" s="128" t="s">
        <v>1978</v>
      </c>
      <c r="C255" s="147"/>
      <c r="D255" s="130"/>
      <c r="E255" s="131"/>
      <c r="F255" s="111" t="s">
        <v>1978</v>
      </c>
      <c r="G255" s="128"/>
      <c r="H255" s="111" t="s">
        <v>317</v>
      </c>
      <c r="I255" s="111"/>
      <c r="J255" s="134" t="s">
        <v>2168</v>
      </c>
      <c r="K255" s="109" t="str">
        <f>IF($B255="","",_xlfn.XLOOKUP(S255,应收!T:T,应收!D:D))</f>
        <v/>
      </c>
      <c r="L255" s="109" t="str">
        <f>IF($B255="","",_xlfn.XLOOKUP($S255,应收!$T:$T,应收!E:E))</f>
        <v/>
      </c>
      <c r="M255" s="109" t="str">
        <f>IF($B255="","",_xlfn.XLOOKUP($S255,应收!$T:$T,应收!N:N))</f>
        <v/>
      </c>
      <c r="N255" s="109" t="str">
        <f>IF($B255="","",_xlfn.XLOOKUP($S255,应收!$T:$T,应收!O:O))</f>
        <v/>
      </c>
      <c r="O255" s="109" t="str">
        <f>IF($B255="","",_xlfn.XLOOKUP($S255,应收!$T:$T,应收!P:P))</f>
        <v/>
      </c>
      <c r="P255" s="109" t="str">
        <f>IF($B255="","",_xlfn.XLOOKUP($S255,应收!$T:$T,应收!Q:Q))</f>
        <v/>
      </c>
      <c r="Q255" s="109" t="str">
        <f>IF($B255="","",_xlfn.XLOOKUP($S255,应收!$T:$T,应收!R:R))</f>
        <v/>
      </c>
      <c r="R255" s="109" t="str">
        <f>IF($B255="","",_xlfn.XLOOKUP($S255,应收!$T:$T,应收!S:S))</f>
        <v/>
      </c>
      <c r="S255" s="109" t="str">
        <f t="shared" si="10"/>
        <v/>
      </c>
      <c r="T255" s="109" t="str">
        <f t="shared" si="11"/>
        <v/>
      </c>
      <c r="U255" s="109" t="str">
        <f>IF($B255="","",_xlfn.XLOOKUP(S255,应收!T:T,应收!V:V))</f>
        <v/>
      </c>
      <c r="V255" s="109" t="str">
        <f t="shared" si="12"/>
        <v/>
      </c>
      <c r="W255" s="109" t="e">
        <f>IF(#REF!="","",LEFT(#REF!,16))</f>
        <v>#REF!</v>
      </c>
      <c r="X255" s="109" t="str">
        <f t="shared" si="13"/>
        <v>孙莉</v>
      </c>
      <c r="Y255" s="136"/>
      <c r="Z255" s="111"/>
      <c r="AA255" s="111"/>
      <c r="AB255" s="111"/>
      <c r="AC255" s="112"/>
      <c r="AD255" s="67" t="s">
        <v>1978</v>
      </c>
    </row>
    <row r="256" s="67" customFormat="1" customHeight="1" spans="1:30">
      <c r="A256" s="111"/>
      <c r="B256" s="128" t="s">
        <v>1978</v>
      </c>
      <c r="C256" s="147"/>
      <c r="D256" s="130"/>
      <c r="E256" s="131"/>
      <c r="F256" s="111" t="s">
        <v>1978</v>
      </c>
      <c r="G256" s="128"/>
      <c r="H256" s="111" t="s">
        <v>317</v>
      </c>
      <c r="I256" s="111"/>
      <c r="J256" s="134" t="s">
        <v>2169</v>
      </c>
      <c r="K256" s="109" t="str">
        <f>IF($B256="","",_xlfn.XLOOKUP(S256,应收!T:T,应收!D:D))</f>
        <v/>
      </c>
      <c r="L256" s="109" t="str">
        <f>IF($B256="","",_xlfn.XLOOKUP($S256,应收!$T:$T,应收!E:E))</f>
        <v/>
      </c>
      <c r="M256" s="109" t="str">
        <f>IF($B256="","",_xlfn.XLOOKUP($S256,应收!$T:$T,应收!N:N))</f>
        <v/>
      </c>
      <c r="N256" s="109" t="str">
        <f>IF($B256="","",_xlfn.XLOOKUP($S256,应收!$T:$T,应收!O:O))</f>
        <v/>
      </c>
      <c r="O256" s="109" t="str">
        <f>IF($B256="","",_xlfn.XLOOKUP($S256,应收!$T:$T,应收!P:P))</f>
        <v/>
      </c>
      <c r="P256" s="109" t="str">
        <f>IF($B256="","",_xlfn.XLOOKUP($S256,应收!$T:$T,应收!Q:Q))</f>
        <v/>
      </c>
      <c r="Q256" s="109" t="str">
        <f>IF($B256="","",_xlfn.XLOOKUP($S256,应收!$T:$T,应收!R:R))</f>
        <v/>
      </c>
      <c r="R256" s="109" t="str">
        <f>IF($B256="","",_xlfn.XLOOKUP($S256,应收!$T:$T,应收!S:S))</f>
        <v/>
      </c>
      <c r="S256" s="109" t="str">
        <f t="shared" si="10"/>
        <v/>
      </c>
      <c r="T256" s="109" t="str">
        <f t="shared" si="11"/>
        <v/>
      </c>
      <c r="U256" s="109" t="str">
        <f>IF($B256="","",_xlfn.XLOOKUP(S256,应收!T:T,应收!V:V))</f>
        <v/>
      </c>
      <c r="V256" s="109" t="str">
        <f t="shared" si="12"/>
        <v/>
      </c>
      <c r="W256" s="109" t="e">
        <f>IF(#REF!="","",LEFT(#REF!,16))</f>
        <v>#REF!</v>
      </c>
      <c r="X256" s="109" t="str">
        <f t="shared" si="13"/>
        <v>孙莉</v>
      </c>
      <c r="Y256" s="136"/>
      <c r="Z256" s="111"/>
      <c r="AA256" s="111"/>
      <c r="AB256" s="111"/>
      <c r="AC256" s="112"/>
      <c r="AD256" s="67" t="s">
        <v>1978</v>
      </c>
    </row>
    <row r="257" s="67" customFormat="1" customHeight="1" spans="1:30">
      <c r="A257" s="111"/>
      <c r="B257" s="128" t="s">
        <v>1978</v>
      </c>
      <c r="C257" s="147"/>
      <c r="D257" s="130"/>
      <c r="E257" s="131"/>
      <c r="F257" s="111" t="s">
        <v>1978</v>
      </c>
      <c r="G257" s="128"/>
      <c r="H257" s="111" t="s">
        <v>317</v>
      </c>
      <c r="I257" s="111"/>
      <c r="J257" s="134" t="s">
        <v>2170</v>
      </c>
      <c r="K257" s="109" t="str">
        <f>IF($B257="","",_xlfn.XLOOKUP(S257,应收!T:T,应收!D:D))</f>
        <v/>
      </c>
      <c r="L257" s="109" t="str">
        <f>IF($B257="","",_xlfn.XLOOKUP($S257,应收!$T:$T,应收!E:E))</f>
        <v/>
      </c>
      <c r="M257" s="109" t="str">
        <f>IF($B257="","",_xlfn.XLOOKUP($S257,应收!$T:$T,应收!N:N))</f>
        <v/>
      </c>
      <c r="N257" s="109" t="str">
        <f>IF($B257="","",_xlfn.XLOOKUP($S257,应收!$T:$T,应收!O:O))</f>
        <v/>
      </c>
      <c r="O257" s="109" t="str">
        <f>IF($B257="","",_xlfn.XLOOKUP($S257,应收!$T:$T,应收!P:P))</f>
        <v/>
      </c>
      <c r="P257" s="109" t="str">
        <f>IF($B257="","",_xlfn.XLOOKUP($S257,应收!$T:$T,应收!Q:Q))</f>
        <v/>
      </c>
      <c r="Q257" s="109" t="str">
        <f>IF($B257="","",_xlfn.XLOOKUP($S257,应收!$T:$T,应收!R:R))</f>
        <v/>
      </c>
      <c r="R257" s="109" t="str">
        <f>IF($B257="","",_xlfn.XLOOKUP($S257,应收!$T:$T,应收!S:S))</f>
        <v/>
      </c>
      <c r="S257" s="109" t="str">
        <f t="shared" si="10"/>
        <v/>
      </c>
      <c r="T257" s="109" t="str">
        <f t="shared" si="11"/>
        <v/>
      </c>
      <c r="U257" s="109" t="str">
        <f>IF($B257="","",_xlfn.XLOOKUP(S257,应收!T:T,应收!V:V))</f>
        <v/>
      </c>
      <c r="V257" s="109" t="str">
        <f t="shared" si="12"/>
        <v/>
      </c>
      <c r="W257" s="109" t="e">
        <f>IF(#REF!="","",LEFT(#REF!,16))</f>
        <v>#REF!</v>
      </c>
      <c r="X257" s="109" t="str">
        <f t="shared" si="13"/>
        <v>孙莉</v>
      </c>
      <c r="Y257" s="136"/>
      <c r="Z257" s="111"/>
      <c r="AA257" s="111"/>
      <c r="AB257" s="111"/>
      <c r="AC257" s="112"/>
      <c r="AD257" s="67" t="s">
        <v>1978</v>
      </c>
    </row>
    <row r="258" s="67" customFormat="1" customHeight="1" spans="1:30">
      <c r="A258" s="111"/>
      <c r="B258" s="128" t="s">
        <v>1978</v>
      </c>
      <c r="C258" s="147"/>
      <c r="D258" s="130"/>
      <c r="E258" s="131"/>
      <c r="F258" s="111" t="s">
        <v>1978</v>
      </c>
      <c r="G258" s="128"/>
      <c r="H258" s="111" t="s">
        <v>317</v>
      </c>
      <c r="I258" s="111"/>
      <c r="J258" s="134" t="s">
        <v>2171</v>
      </c>
      <c r="K258" s="109" t="str">
        <f>IF($B258="","",_xlfn.XLOOKUP(S258,应收!T:T,应收!D:D))</f>
        <v/>
      </c>
      <c r="L258" s="109" t="str">
        <f>IF($B258="","",_xlfn.XLOOKUP($S258,应收!$T:$T,应收!E:E))</f>
        <v/>
      </c>
      <c r="M258" s="109" t="str">
        <f>IF($B258="","",_xlfn.XLOOKUP($S258,应收!$T:$T,应收!N:N))</f>
        <v/>
      </c>
      <c r="N258" s="109" t="str">
        <f>IF($B258="","",_xlfn.XLOOKUP($S258,应收!$T:$T,应收!O:O))</f>
        <v/>
      </c>
      <c r="O258" s="109" t="str">
        <f>IF($B258="","",_xlfn.XLOOKUP($S258,应收!$T:$T,应收!P:P))</f>
        <v/>
      </c>
      <c r="P258" s="109" t="str">
        <f>IF($B258="","",_xlfn.XLOOKUP($S258,应收!$T:$T,应收!Q:Q))</f>
        <v/>
      </c>
      <c r="Q258" s="109" t="str">
        <f>IF($B258="","",_xlfn.XLOOKUP($S258,应收!$T:$T,应收!R:R))</f>
        <v/>
      </c>
      <c r="R258" s="109" t="str">
        <f>IF($B258="","",_xlfn.XLOOKUP($S258,应收!$T:$T,应收!S:S))</f>
        <v/>
      </c>
      <c r="S258" s="109" t="str">
        <f>IF(B258="","",LEFT(B258,7))</f>
        <v/>
      </c>
      <c r="T258" s="109" t="str">
        <f>IF(F258="","",LEFT(F258,6))</f>
        <v/>
      </c>
      <c r="U258" s="109" t="str">
        <f>IF($B258="","",_xlfn.XLOOKUP(S258,应收!T:T,应收!V:V))</f>
        <v/>
      </c>
      <c r="V258" s="109" t="str">
        <f t="shared" si="12"/>
        <v/>
      </c>
      <c r="W258" s="109" t="e">
        <f>IF(#REF!="","",LEFT(#REF!,16))</f>
        <v>#REF!</v>
      </c>
      <c r="X258" s="109" t="str">
        <f t="shared" si="13"/>
        <v>孙莉</v>
      </c>
      <c r="Y258" s="136"/>
      <c r="Z258" s="111"/>
      <c r="AA258" s="111"/>
      <c r="AB258" s="111"/>
      <c r="AC258" s="112"/>
      <c r="AD258" s="67" t="s">
        <v>1978</v>
      </c>
    </row>
  </sheetData>
  <autoFilter xmlns:etc="http://www.wps.cn/officeDocument/2017/etCustomData" ref="A1:AC2964" etc:filterBottomFollowUsedRange="0">
    <sortState ref="A1:AC2964">
      <sortCondition ref="D1:D2964"/>
    </sortState>
    <extLst/>
  </autoFilter>
  <dataValidations count="5">
    <dataValidation type="list" showInputMessage="1" showErrorMessage="1" sqref="B2:B1048576">
      <formula1>应收编码</formula1>
    </dataValidation>
    <dataValidation type="list" showInputMessage="1" showErrorMessage="1" sqref="F2:F1048576">
      <formula1>账户编码</formula1>
    </dataValidation>
    <dataValidation type="list" allowBlank="1" showInputMessage="1" showErrorMessage="1" sqref="G$1:G$1048576">
      <formula1>结算方式</formula1>
    </dataValidation>
    <dataValidation type="list" showInputMessage="1" showErrorMessage="1" sqref="H2:H1000">
      <formula1>财务部</formula1>
    </dataValidation>
    <dataValidation type="list" showInputMessage="1" showErrorMessage="1" sqref="AA2:AA1000">
      <formula1>审核状态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C1:G25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J13" sqref="AJ13"/>
    </sheetView>
  </sheetViews>
  <sheetFormatPr defaultColWidth="8.66666666666667" defaultRowHeight="18" customHeight="1" outlineLevelCol="6"/>
  <cols>
    <col min="1" max="2" width="8.66666666666667" style="112"/>
    <col min="3" max="3" width="42.3333333333333" style="112" customWidth="1"/>
    <col min="4" max="4" width="20.6666666666667" style="112" hidden="1" customWidth="1"/>
    <col min="5" max="5" width="24.6666666666667" style="112" hidden="1" customWidth="1"/>
    <col min="6" max="6" width="18.1666666666667" style="112" hidden="1" customWidth="1"/>
    <col min="7" max="7" width="18.3333333333333" style="112" hidden="1" customWidth="1"/>
    <col min="8" max="40" width="8.66666666666667" style="112"/>
  </cols>
  <sheetData>
    <row r="1" customHeight="1" spans="3:7">
      <c r="C1" s="113" t="s">
        <v>2172</v>
      </c>
      <c r="D1" s="114" t="s">
        <v>483</v>
      </c>
      <c r="E1" s="114" t="s">
        <v>2173</v>
      </c>
      <c r="F1" s="114" t="s">
        <v>2174</v>
      </c>
      <c r="G1" s="114" t="s">
        <v>2175</v>
      </c>
    </row>
    <row r="2" customHeight="1" spans="3:3">
      <c r="C2" s="115" t="s">
        <v>2176</v>
      </c>
    </row>
    <row r="3" customHeight="1" spans="3:3">
      <c r="C3" s="115" t="s">
        <v>2177</v>
      </c>
    </row>
    <row r="4" customHeight="1" spans="3:3">
      <c r="C4" s="115" t="s">
        <v>2178</v>
      </c>
    </row>
    <row r="5" customHeight="1" spans="3:3">
      <c r="C5" s="115" t="s">
        <v>2179</v>
      </c>
    </row>
    <row r="6" customHeight="1" spans="3:3">
      <c r="C6" s="115" t="s">
        <v>2180</v>
      </c>
    </row>
    <row r="7" customHeight="1" spans="3:3">
      <c r="C7" s="115" t="s">
        <v>2181</v>
      </c>
    </row>
    <row r="8" customHeight="1" spans="3:3">
      <c r="C8" s="115" t="s">
        <v>2182</v>
      </c>
    </row>
    <row r="9" customHeight="1" spans="3:3">
      <c r="C9" s="116" t="s">
        <v>2183</v>
      </c>
    </row>
    <row r="10" customHeight="1" spans="3:3">
      <c r="C10" s="115" t="s">
        <v>2184</v>
      </c>
    </row>
    <row r="11" customHeight="1" spans="3:3">
      <c r="C11" s="115" t="s">
        <v>2185</v>
      </c>
    </row>
    <row r="12" customHeight="1" spans="3:3">
      <c r="C12" s="115" t="s">
        <v>2186</v>
      </c>
    </row>
    <row r="13" customHeight="1" spans="3:3">
      <c r="C13" s="115" t="s">
        <v>2187</v>
      </c>
    </row>
    <row r="14" customHeight="1" spans="3:3">
      <c r="C14" s="115" t="s">
        <v>2188</v>
      </c>
    </row>
    <row r="15" customHeight="1" spans="3:3">
      <c r="C15" s="115" t="s">
        <v>2189</v>
      </c>
    </row>
    <row r="16" customHeight="1" spans="3:3">
      <c r="C16" s="115" t="s">
        <v>2190</v>
      </c>
    </row>
    <row r="17" customHeight="1" spans="3:3">
      <c r="C17" s="115" t="s">
        <v>2191</v>
      </c>
    </row>
    <row r="18" customHeight="1" spans="3:3">
      <c r="C18" s="115" t="s">
        <v>2192</v>
      </c>
    </row>
    <row r="19" customHeight="1" spans="3:3">
      <c r="C19" s="115" t="s">
        <v>2193</v>
      </c>
    </row>
    <row r="20" customHeight="1" spans="3:3">
      <c r="C20" s="115" t="s">
        <v>2194</v>
      </c>
    </row>
    <row r="21" customHeight="1" spans="3:3">
      <c r="C21" s="115" t="s">
        <v>2195</v>
      </c>
    </row>
    <row r="22" customHeight="1" spans="3:3">
      <c r="C22" s="115" t="s">
        <v>2196</v>
      </c>
    </row>
    <row r="23" customHeight="1" spans="3:3">
      <c r="C23" s="117" t="s">
        <v>2197</v>
      </c>
    </row>
    <row r="24" customHeight="1" spans="3:3">
      <c r="C24" s="115" t="s">
        <v>2198</v>
      </c>
    </row>
    <row r="25" customHeight="1" spans="3:3">
      <c r="C25" s="115" t="s">
        <v>2199</v>
      </c>
    </row>
    <row r="26" customHeight="1" spans="3:3">
      <c r="C26" s="115" t="s">
        <v>2200</v>
      </c>
    </row>
    <row r="27" customHeight="1" spans="3:3">
      <c r="C27" s="115" t="s">
        <v>2201</v>
      </c>
    </row>
    <row r="28" customHeight="1" spans="3:3">
      <c r="C28" s="115" t="s">
        <v>2202</v>
      </c>
    </row>
    <row r="29" customHeight="1" spans="3:3">
      <c r="C29" s="115" t="s">
        <v>2203</v>
      </c>
    </row>
    <row r="30" customHeight="1" spans="3:3">
      <c r="C30" s="115" t="s">
        <v>2204</v>
      </c>
    </row>
    <row r="31" customHeight="1" spans="3:3">
      <c r="C31" s="115" t="s">
        <v>2205</v>
      </c>
    </row>
    <row r="32" customHeight="1" spans="3:3">
      <c r="C32" s="115" t="s">
        <v>2206</v>
      </c>
    </row>
    <row r="33" customHeight="1" spans="3:3">
      <c r="C33" s="115" t="s">
        <v>2207</v>
      </c>
    </row>
    <row r="34" customHeight="1" spans="3:3">
      <c r="C34" s="115" t="s">
        <v>2208</v>
      </c>
    </row>
    <row r="35" customHeight="1" spans="3:3">
      <c r="C35" s="115" t="s">
        <v>2209</v>
      </c>
    </row>
    <row r="36" customHeight="1" spans="3:3">
      <c r="C36" s="115" t="s">
        <v>2210</v>
      </c>
    </row>
    <row r="37" customHeight="1" spans="3:3">
      <c r="C37" s="115" t="s">
        <v>2211</v>
      </c>
    </row>
    <row r="38" customHeight="1" spans="3:3">
      <c r="C38" s="115" t="s">
        <v>2212</v>
      </c>
    </row>
    <row r="39" customHeight="1" spans="3:3">
      <c r="C39" s="115" t="s">
        <v>2213</v>
      </c>
    </row>
    <row r="40" customHeight="1" spans="3:3">
      <c r="C40" s="118" t="s">
        <v>2214</v>
      </c>
    </row>
    <row r="41" customHeight="1" spans="3:3">
      <c r="C41" s="115" t="s">
        <v>2215</v>
      </c>
    </row>
    <row r="42" customHeight="1" spans="3:3">
      <c r="C42" s="115" t="s">
        <v>2216</v>
      </c>
    </row>
    <row r="43" customHeight="1" spans="3:3">
      <c r="C43" s="115" t="s">
        <v>2217</v>
      </c>
    </row>
    <row r="44" customHeight="1" spans="3:3">
      <c r="C44" s="115" t="s">
        <v>2218</v>
      </c>
    </row>
    <row r="45" customHeight="1" spans="3:3">
      <c r="C45" s="115" t="s">
        <v>2219</v>
      </c>
    </row>
    <row r="46" customHeight="1" spans="3:3">
      <c r="C46" s="115" t="s">
        <v>2220</v>
      </c>
    </row>
    <row r="47" customHeight="1" spans="3:3">
      <c r="C47" s="115" t="s">
        <v>2221</v>
      </c>
    </row>
    <row r="48" customHeight="1" spans="3:3">
      <c r="C48" s="115" t="s">
        <v>2222</v>
      </c>
    </row>
    <row r="49" customHeight="1" spans="3:3">
      <c r="C49" s="115" t="s">
        <v>2223</v>
      </c>
    </row>
    <row r="50" customHeight="1" spans="3:3">
      <c r="C50" s="115" t="s">
        <v>2224</v>
      </c>
    </row>
    <row r="51" customHeight="1" spans="3:3">
      <c r="C51" s="115" t="s">
        <v>2225</v>
      </c>
    </row>
    <row r="52" customHeight="1" spans="3:3">
      <c r="C52" s="115" t="s">
        <v>2226</v>
      </c>
    </row>
    <row r="53" customHeight="1" spans="3:3">
      <c r="C53" s="115" t="s">
        <v>2227</v>
      </c>
    </row>
    <row r="54" customHeight="1" spans="3:3">
      <c r="C54" s="115" t="s">
        <v>2228</v>
      </c>
    </row>
    <row r="55" customHeight="1" spans="3:3">
      <c r="C55" s="115" t="s">
        <v>2229</v>
      </c>
    </row>
    <row r="56" customHeight="1" spans="3:3">
      <c r="C56" s="115" t="s">
        <v>2230</v>
      </c>
    </row>
    <row r="57" customHeight="1" spans="3:3">
      <c r="C57" s="115" t="s">
        <v>2231</v>
      </c>
    </row>
    <row r="58" customHeight="1" spans="3:3">
      <c r="C58" s="115" t="s">
        <v>2232</v>
      </c>
    </row>
    <row r="59" customHeight="1" spans="3:3">
      <c r="C59" s="115" t="s">
        <v>507</v>
      </c>
    </row>
    <row r="60" customHeight="1" spans="3:3">
      <c r="C60" s="115" t="s">
        <v>2233</v>
      </c>
    </row>
    <row r="61" customHeight="1" spans="3:3">
      <c r="C61" s="115" t="s">
        <v>2234</v>
      </c>
    </row>
    <row r="62" customHeight="1" spans="3:3">
      <c r="C62" s="115" t="s">
        <v>2235</v>
      </c>
    </row>
    <row r="63" customHeight="1" spans="3:3">
      <c r="C63" s="115" t="s">
        <v>2236</v>
      </c>
    </row>
    <row r="64" customHeight="1" spans="3:3">
      <c r="C64" s="115" t="s">
        <v>2237</v>
      </c>
    </row>
    <row r="65" customHeight="1" spans="3:3">
      <c r="C65" s="115" t="s">
        <v>2238</v>
      </c>
    </row>
    <row r="66" customHeight="1" spans="3:3">
      <c r="C66" s="115" t="s">
        <v>2239</v>
      </c>
    </row>
    <row r="67" customHeight="1" spans="3:3">
      <c r="C67" s="115" t="s">
        <v>2240</v>
      </c>
    </row>
    <row r="68" customHeight="1" spans="3:3">
      <c r="C68" s="115" t="s">
        <v>2241</v>
      </c>
    </row>
    <row r="69" customHeight="1" spans="3:3">
      <c r="C69" s="115" t="s">
        <v>2242</v>
      </c>
    </row>
    <row r="70" customHeight="1" spans="3:3">
      <c r="C70" s="118" t="s">
        <v>2243</v>
      </c>
    </row>
    <row r="71" customHeight="1" spans="3:3">
      <c r="C71" s="115" t="s">
        <v>2244</v>
      </c>
    </row>
    <row r="72" customHeight="1" spans="3:3">
      <c r="C72" s="115" t="s">
        <v>2245</v>
      </c>
    </row>
    <row r="73" customHeight="1" spans="3:3">
      <c r="C73" s="115" t="s">
        <v>2246</v>
      </c>
    </row>
    <row r="74" customHeight="1" spans="3:3">
      <c r="C74" s="115" t="s">
        <v>2247</v>
      </c>
    </row>
    <row r="75" customHeight="1" spans="3:3">
      <c r="C75" s="115" t="s">
        <v>2248</v>
      </c>
    </row>
    <row r="76" customHeight="1" spans="3:3">
      <c r="C76" s="115" t="s">
        <v>2249</v>
      </c>
    </row>
    <row r="77" customHeight="1" spans="3:3">
      <c r="C77" s="115" t="s">
        <v>2250</v>
      </c>
    </row>
    <row r="78" customHeight="1" spans="3:3">
      <c r="C78" s="115" t="s">
        <v>2251</v>
      </c>
    </row>
    <row r="79" customHeight="1" spans="3:3">
      <c r="C79" s="115" t="s">
        <v>2252</v>
      </c>
    </row>
    <row r="80" customHeight="1" spans="3:3">
      <c r="C80" s="115" t="s">
        <v>2253</v>
      </c>
    </row>
    <row r="81" customHeight="1" spans="3:3">
      <c r="C81" s="115" t="s">
        <v>2254</v>
      </c>
    </row>
    <row r="82" customHeight="1" spans="3:3">
      <c r="C82" s="115" t="s">
        <v>2255</v>
      </c>
    </row>
    <row r="83" customHeight="1" spans="3:3">
      <c r="C83" s="115" t="s">
        <v>2256</v>
      </c>
    </row>
    <row r="84" customHeight="1" spans="3:3">
      <c r="C84" s="115" t="s">
        <v>2257</v>
      </c>
    </row>
    <row r="85" customHeight="1" spans="3:3">
      <c r="C85" s="115" t="s">
        <v>2258</v>
      </c>
    </row>
    <row r="86" customHeight="1" spans="3:3">
      <c r="C86" s="115" t="s">
        <v>2259</v>
      </c>
    </row>
    <row r="87" customHeight="1" spans="3:3">
      <c r="C87" s="119" t="s">
        <v>2260</v>
      </c>
    </row>
    <row r="88" customHeight="1" spans="3:3">
      <c r="C88" s="115" t="s">
        <v>2261</v>
      </c>
    </row>
    <row r="89" customHeight="1" spans="3:3">
      <c r="C89" s="115" t="s">
        <v>2262</v>
      </c>
    </row>
    <row r="90" customHeight="1" spans="3:3">
      <c r="C90" s="76" t="s">
        <v>2263</v>
      </c>
    </row>
    <row r="91" customHeight="1" spans="3:3">
      <c r="C91" s="115" t="s">
        <v>2264</v>
      </c>
    </row>
    <row r="92" customHeight="1" spans="3:3">
      <c r="C92" s="115" t="s">
        <v>2265</v>
      </c>
    </row>
    <row r="93" customHeight="1" spans="3:3">
      <c r="C93" s="115" t="s">
        <v>2266</v>
      </c>
    </row>
    <row r="94" customHeight="1" spans="3:3">
      <c r="C94" s="115" t="s">
        <v>2267</v>
      </c>
    </row>
    <row r="95" customHeight="1" spans="3:3">
      <c r="C95" s="69" t="s">
        <v>2268</v>
      </c>
    </row>
    <row r="96" customHeight="1" spans="3:3">
      <c r="C96" s="115" t="s">
        <v>2269</v>
      </c>
    </row>
    <row r="97" customHeight="1" spans="3:3">
      <c r="C97" s="115" t="s">
        <v>2270</v>
      </c>
    </row>
    <row r="98" customHeight="1" spans="3:3">
      <c r="C98" s="115" t="s">
        <v>2271</v>
      </c>
    </row>
    <row r="99" customHeight="1" spans="3:3">
      <c r="C99" s="115" t="s">
        <v>2272</v>
      </c>
    </row>
    <row r="100" customHeight="1" spans="3:3">
      <c r="C100" s="115" t="s">
        <v>2273</v>
      </c>
    </row>
    <row r="101" customHeight="1" spans="3:3">
      <c r="C101" s="69" t="s">
        <v>2274</v>
      </c>
    </row>
    <row r="102" customHeight="1" spans="3:3">
      <c r="C102" s="115" t="s">
        <v>2275</v>
      </c>
    </row>
    <row r="103" customHeight="1" spans="3:3">
      <c r="C103" s="115" t="s">
        <v>2276</v>
      </c>
    </row>
    <row r="104" customHeight="1" spans="3:3">
      <c r="C104" s="115" t="s">
        <v>2277</v>
      </c>
    </row>
    <row r="105" customHeight="1" spans="3:3">
      <c r="C105" s="115" t="s">
        <v>2278</v>
      </c>
    </row>
    <row r="106" customHeight="1" spans="3:3">
      <c r="C106" s="76" t="s">
        <v>2279</v>
      </c>
    </row>
    <row r="107" customHeight="1" spans="3:3">
      <c r="C107" s="115" t="s">
        <v>2280</v>
      </c>
    </row>
    <row r="108" customHeight="1" spans="3:3">
      <c r="C108" s="115" t="s">
        <v>2281</v>
      </c>
    </row>
    <row r="109" customHeight="1" spans="3:3">
      <c r="C109" s="115" t="s">
        <v>2282</v>
      </c>
    </row>
    <row r="110" customHeight="1" spans="3:3">
      <c r="C110" s="115" t="s">
        <v>2283</v>
      </c>
    </row>
    <row r="111" customHeight="1" spans="3:3">
      <c r="C111" s="69" t="s">
        <v>441</v>
      </c>
    </row>
    <row r="112" customHeight="1" spans="3:3">
      <c r="C112" s="115" t="s">
        <v>2284</v>
      </c>
    </row>
    <row r="113" customHeight="1" spans="3:3">
      <c r="C113" s="115" t="s">
        <v>2285</v>
      </c>
    </row>
    <row r="114" customHeight="1" spans="3:3">
      <c r="C114" s="115" t="s">
        <v>2286</v>
      </c>
    </row>
    <row r="115" customHeight="1" spans="3:3">
      <c r="C115" s="118" t="s">
        <v>2287</v>
      </c>
    </row>
    <row r="116" customHeight="1" spans="3:3">
      <c r="C116" s="115" t="s">
        <v>2288</v>
      </c>
    </row>
    <row r="117" customHeight="1" spans="3:3">
      <c r="C117" s="115" t="s">
        <v>2289</v>
      </c>
    </row>
    <row r="118" customHeight="1" spans="3:3">
      <c r="C118" s="115" t="s">
        <v>2290</v>
      </c>
    </row>
    <row r="119" customHeight="1" spans="3:3">
      <c r="C119" s="115" t="s">
        <v>2291</v>
      </c>
    </row>
    <row r="120" customHeight="1" spans="3:3">
      <c r="C120" s="115" t="s">
        <v>2292</v>
      </c>
    </row>
    <row r="121" customHeight="1" spans="3:3">
      <c r="C121" s="115" t="s">
        <v>2293</v>
      </c>
    </row>
    <row r="122" customHeight="1" spans="3:3">
      <c r="C122" s="69" t="s">
        <v>2294</v>
      </c>
    </row>
    <row r="123" customHeight="1" spans="3:3">
      <c r="C123" s="115" t="s">
        <v>2295</v>
      </c>
    </row>
    <row r="124" customHeight="1" spans="3:3">
      <c r="C124" s="69" t="s">
        <v>2296</v>
      </c>
    </row>
    <row r="125" customHeight="1" spans="3:3">
      <c r="C125" s="115" t="s">
        <v>2297</v>
      </c>
    </row>
    <row r="126" customHeight="1" spans="3:3">
      <c r="C126" s="69" t="s">
        <v>2298</v>
      </c>
    </row>
    <row r="127" customHeight="1" spans="3:3">
      <c r="C127" s="116" t="s">
        <v>2299</v>
      </c>
    </row>
    <row r="128" customHeight="1" spans="3:3">
      <c r="C128" s="69" t="s">
        <v>2300</v>
      </c>
    </row>
    <row r="129" customHeight="1" spans="3:3">
      <c r="C129" s="115" t="s">
        <v>2301</v>
      </c>
    </row>
    <row r="130" customHeight="1" spans="3:3">
      <c r="C130" s="69" t="s">
        <v>2302</v>
      </c>
    </row>
    <row r="131" customHeight="1" spans="3:3">
      <c r="C131" s="115" t="s">
        <v>2303</v>
      </c>
    </row>
    <row r="132" customHeight="1" spans="3:3">
      <c r="C132" s="115" t="s">
        <v>2304</v>
      </c>
    </row>
    <row r="133" customHeight="1" spans="3:3">
      <c r="C133" s="69" t="s">
        <v>2305</v>
      </c>
    </row>
    <row r="134" customHeight="1" spans="3:3">
      <c r="C134" s="115" t="s">
        <v>2306</v>
      </c>
    </row>
    <row r="135" customHeight="1" spans="3:3">
      <c r="C135" s="115" t="s">
        <v>2307</v>
      </c>
    </row>
    <row r="136" customHeight="1" spans="3:3">
      <c r="C136" s="115" t="s">
        <v>2308</v>
      </c>
    </row>
    <row r="137" customHeight="1" spans="3:3">
      <c r="C137" s="115" t="s">
        <v>2309</v>
      </c>
    </row>
    <row r="138" customHeight="1" spans="3:3">
      <c r="C138" s="115" t="s">
        <v>2310</v>
      </c>
    </row>
    <row r="139" customHeight="1" spans="3:3">
      <c r="C139" s="69" t="s">
        <v>2311</v>
      </c>
    </row>
    <row r="140" customHeight="1" spans="3:3">
      <c r="C140" s="69" t="s">
        <v>2312</v>
      </c>
    </row>
    <row r="141" customHeight="1" spans="3:3">
      <c r="C141" s="69" t="s">
        <v>2313</v>
      </c>
    </row>
    <row r="142" customHeight="1" spans="3:3">
      <c r="C142" s="69" t="s">
        <v>437</v>
      </c>
    </row>
    <row r="143" customHeight="1" spans="3:3">
      <c r="C143" s="69" t="s">
        <v>438</v>
      </c>
    </row>
    <row r="144" customHeight="1" spans="3:3">
      <c r="C144" s="69" t="s">
        <v>411</v>
      </c>
    </row>
    <row r="145" customHeight="1" spans="3:3">
      <c r="C145" s="69" t="s">
        <v>2314</v>
      </c>
    </row>
    <row r="146" customHeight="1" spans="3:3">
      <c r="C146" s="69" t="s">
        <v>2315</v>
      </c>
    </row>
    <row r="147" customHeight="1" spans="3:3">
      <c r="C147" s="115" t="s">
        <v>2316</v>
      </c>
    </row>
    <row r="148" customHeight="1" spans="3:3">
      <c r="C148" s="115" t="s">
        <v>2317</v>
      </c>
    </row>
    <row r="149" customHeight="1" spans="3:3">
      <c r="C149" s="115" t="s">
        <v>2318</v>
      </c>
    </row>
    <row r="150" customHeight="1" spans="3:3">
      <c r="C150" s="69" t="s">
        <v>376</v>
      </c>
    </row>
    <row r="151" customHeight="1" spans="3:3">
      <c r="C151" s="69" t="s">
        <v>341</v>
      </c>
    </row>
    <row r="152" customHeight="1" spans="3:3">
      <c r="C152" s="69" t="s">
        <v>321</v>
      </c>
    </row>
    <row r="153" customHeight="1" spans="3:3">
      <c r="C153" s="69" t="s">
        <v>2319</v>
      </c>
    </row>
    <row r="154" customHeight="1" spans="3:3">
      <c r="C154" s="115" t="s">
        <v>2320</v>
      </c>
    </row>
    <row r="155" customHeight="1" spans="3:3">
      <c r="C155" s="115" t="s">
        <v>2321</v>
      </c>
    </row>
    <row r="156" customHeight="1" spans="3:3">
      <c r="C156" s="115" t="s">
        <v>2322</v>
      </c>
    </row>
    <row r="157" customHeight="1" spans="3:3">
      <c r="C157" s="115" t="s">
        <v>2323</v>
      </c>
    </row>
    <row r="158" customHeight="1" spans="3:3">
      <c r="C158" s="76" t="s">
        <v>2324</v>
      </c>
    </row>
    <row r="159" customHeight="1" spans="3:3">
      <c r="C159" s="115" t="s">
        <v>2325</v>
      </c>
    </row>
    <row r="160" customHeight="1" spans="3:3">
      <c r="C160" s="115" t="s">
        <v>2326</v>
      </c>
    </row>
    <row r="161" customHeight="1" spans="3:3">
      <c r="C161" s="115" t="s">
        <v>2327</v>
      </c>
    </row>
    <row r="162" customHeight="1" spans="3:3">
      <c r="C162" s="115" t="s">
        <v>2328</v>
      </c>
    </row>
    <row r="163" customHeight="1" spans="3:3">
      <c r="C163" s="115" t="s">
        <v>2329</v>
      </c>
    </row>
    <row r="164" customHeight="1" spans="3:3">
      <c r="C164" s="69" t="s">
        <v>449</v>
      </c>
    </row>
    <row r="165" customHeight="1" spans="3:3">
      <c r="C165" s="115" t="s">
        <v>2330</v>
      </c>
    </row>
    <row r="166" customHeight="1" spans="3:3">
      <c r="C166" s="115" t="s">
        <v>2331</v>
      </c>
    </row>
    <row r="167" customHeight="1" spans="3:3">
      <c r="C167" s="115" t="s">
        <v>2332</v>
      </c>
    </row>
    <row r="168" customHeight="1" spans="3:3">
      <c r="C168" s="115" t="s">
        <v>2333</v>
      </c>
    </row>
    <row r="169" customHeight="1" spans="3:3">
      <c r="C169" s="115" t="s">
        <v>2334</v>
      </c>
    </row>
    <row r="170" customHeight="1" spans="3:3">
      <c r="C170" s="115" t="s">
        <v>2335</v>
      </c>
    </row>
    <row r="171" customHeight="1" spans="3:3">
      <c r="C171" s="115" t="s">
        <v>2336</v>
      </c>
    </row>
    <row r="172" customHeight="1" spans="3:3">
      <c r="C172" s="115" t="s">
        <v>2337</v>
      </c>
    </row>
    <row r="173" customHeight="1" spans="3:3">
      <c r="C173" s="115" t="s">
        <v>2338</v>
      </c>
    </row>
    <row r="174" customHeight="1" spans="3:3">
      <c r="C174" s="115" t="s">
        <v>2339</v>
      </c>
    </row>
    <row r="175" customHeight="1" spans="3:3">
      <c r="C175" s="115" t="s">
        <v>2340</v>
      </c>
    </row>
    <row r="176" customHeight="1" spans="3:3">
      <c r="C176" s="115" t="s">
        <v>2341</v>
      </c>
    </row>
    <row r="177" customHeight="1" spans="3:3">
      <c r="C177" s="115" t="s">
        <v>2342</v>
      </c>
    </row>
    <row r="178" customHeight="1" spans="3:3">
      <c r="C178" s="115" t="s">
        <v>2343</v>
      </c>
    </row>
    <row r="179" customHeight="1" spans="3:3">
      <c r="C179" s="69" t="s">
        <v>445</v>
      </c>
    </row>
    <row r="180" customHeight="1" spans="3:3">
      <c r="C180" s="115" t="s">
        <v>2344</v>
      </c>
    </row>
    <row r="181" customHeight="1" spans="3:3">
      <c r="C181" s="115" t="s">
        <v>2345</v>
      </c>
    </row>
    <row r="182" customHeight="1" spans="3:3">
      <c r="C182" s="69" t="s">
        <v>2346</v>
      </c>
    </row>
    <row r="183" customHeight="1" spans="3:3">
      <c r="C183" s="115" t="s">
        <v>2347</v>
      </c>
    </row>
    <row r="184" customHeight="1" spans="3:3">
      <c r="C184" s="115" t="s">
        <v>2348</v>
      </c>
    </row>
    <row r="185" customHeight="1" spans="3:3">
      <c r="C185" s="115" t="s">
        <v>2349</v>
      </c>
    </row>
    <row r="186" customHeight="1" spans="3:3">
      <c r="C186" s="69" t="s">
        <v>2350</v>
      </c>
    </row>
    <row r="187" customHeight="1" spans="3:3">
      <c r="C187" s="69" t="s">
        <v>420</v>
      </c>
    </row>
    <row r="188" customHeight="1" spans="3:3">
      <c r="C188" s="69" t="s">
        <v>317</v>
      </c>
    </row>
    <row r="189" customHeight="1" spans="3:3">
      <c r="C189" s="69" t="s">
        <v>2351</v>
      </c>
    </row>
    <row r="190" customHeight="1" spans="3:3">
      <c r="C190" s="115" t="s">
        <v>2352</v>
      </c>
    </row>
    <row r="191" customHeight="1" spans="3:3">
      <c r="C191" s="115" t="s">
        <v>2353</v>
      </c>
    </row>
    <row r="192" customHeight="1" spans="3:3">
      <c r="C192" s="115" t="s">
        <v>2354</v>
      </c>
    </row>
    <row r="193" customHeight="1" spans="3:3">
      <c r="C193" s="115" t="s">
        <v>2355</v>
      </c>
    </row>
    <row r="194" customHeight="1" spans="3:3">
      <c r="C194" s="115" t="s">
        <v>2356</v>
      </c>
    </row>
    <row r="195" customHeight="1" spans="3:3">
      <c r="C195" s="115" t="s">
        <v>2357</v>
      </c>
    </row>
    <row r="196" customHeight="1" spans="3:3">
      <c r="C196" s="115" t="s">
        <v>2358</v>
      </c>
    </row>
    <row r="197" customHeight="1" spans="3:3">
      <c r="C197" s="115" t="s">
        <v>2359</v>
      </c>
    </row>
    <row r="198" customHeight="1" spans="3:3">
      <c r="C198" s="115" t="s">
        <v>2360</v>
      </c>
    </row>
    <row r="199" customHeight="1" spans="3:3">
      <c r="C199" s="115" t="s">
        <v>2361</v>
      </c>
    </row>
    <row r="200" customHeight="1" spans="3:3">
      <c r="C200" s="115" t="s">
        <v>2362</v>
      </c>
    </row>
    <row r="201" customHeight="1" spans="3:3">
      <c r="C201" s="115" t="s">
        <v>2363</v>
      </c>
    </row>
    <row r="202" customHeight="1" spans="3:3">
      <c r="C202" s="69" t="s">
        <v>2364</v>
      </c>
    </row>
    <row r="203" customHeight="1" spans="3:3">
      <c r="C203" s="69" t="s">
        <v>2365</v>
      </c>
    </row>
    <row r="204" customHeight="1" spans="3:3">
      <c r="C204" s="69" t="s">
        <v>451</v>
      </c>
    </row>
    <row r="205" customHeight="1" spans="3:3">
      <c r="C205" s="69" t="s">
        <v>2366</v>
      </c>
    </row>
    <row r="206" customHeight="1" spans="3:3">
      <c r="C206" s="69" t="s">
        <v>2367</v>
      </c>
    </row>
    <row r="207" customHeight="1" spans="3:3">
      <c r="C207" s="69" t="s">
        <v>453</v>
      </c>
    </row>
    <row r="208" customHeight="1" spans="3:3">
      <c r="C208" s="69" t="s">
        <v>2368</v>
      </c>
    </row>
    <row r="209" customHeight="1" spans="3:3">
      <c r="C209" s="69" t="s">
        <v>2369</v>
      </c>
    </row>
    <row r="210" customHeight="1" spans="3:3">
      <c r="C210" s="69" t="s">
        <v>2370</v>
      </c>
    </row>
    <row r="211" customHeight="1" spans="3:3">
      <c r="C211" s="115" t="s">
        <v>2371</v>
      </c>
    </row>
    <row r="212" customHeight="1" spans="3:3">
      <c r="C212" s="69" t="s">
        <v>2372</v>
      </c>
    </row>
    <row r="213" customHeight="1" spans="3:3">
      <c r="C213" s="115" t="s">
        <v>2373</v>
      </c>
    </row>
    <row r="214" customHeight="1" spans="3:3">
      <c r="C214" s="76" t="s">
        <v>2374</v>
      </c>
    </row>
    <row r="215" customHeight="1" spans="3:3">
      <c r="C215" s="115" t="s">
        <v>2375</v>
      </c>
    </row>
    <row r="216" customHeight="1" spans="3:3">
      <c r="C216" s="69" t="s">
        <v>308</v>
      </c>
    </row>
    <row r="217" customHeight="1" spans="3:3">
      <c r="C217" s="69" t="s">
        <v>2376</v>
      </c>
    </row>
    <row r="218" customHeight="1" spans="3:3">
      <c r="C218" s="69" t="s">
        <v>2377</v>
      </c>
    </row>
    <row r="219" customHeight="1" spans="3:3">
      <c r="C219" s="115" t="s">
        <v>2378</v>
      </c>
    </row>
    <row r="220" customHeight="1" spans="3:3">
      <c r="C220" s="115" t="s">
        <v>2379</v>
      </c>
    </row>
    <row r="221" customHeight="1" spans="3:3">
      <c r="C221" s="115" t="s">
        <v>2380</v>
      </c>
    </row>
    <row r="222" customHeight="1" spans="3:3">
      <c r="C222" s="120" t="s">
        <v>2381</v>
      </c>
    </row>
    <row r="223" customHeight="1" spans="3:3">
      <c r="C223" s="69" t="s">
        <v>2382</v>
      </c>
    </row>
    <row r="224" customHeight="1" spans="3:3">
      <c r="C224" s="69" t="s">
        <v>2383</v>
      </c>
    </row>
    <row r="225" customHeight="1" spans="3:3">
      <c r="C225" s="69" t="s">
        <v>2384</v>
      </c>
    </row>
    <row r="226" customHeight="1" spans="3:3">
      <c r="C226" s="69" t="s">
        <v>2385</v>
      </c>
    </row>
    <row r="227" customHeight="1" spans="3:3">
      <c r="C227" s="69" t="s">
        <v>2386</v>
      </c>
    </row>
    <row r="228" customHeight="1" spans="3:3">
      <c r="C228" s="69" t="s">
        <v>434</v>
      </c>
    </row>
    <row r="229" customHeight="1" spans="3:3">
      <c r="C229" s="69" t="s">
        <v>2387</v>
      </c>
    </row>
    <row r="230" customHeight="1" spans="3:3">
      <c r="C230" s="69" t="s">
        <v>447</v>
      </c>
    </row>
    <row r="231" customHeight="1" spans="3:3">
      <c r="C231" s="69" t="s">
        <v>428</v>
      </c>
    </row>
    <row r="232" customHeight="1" spans="3:3">
      <c r="C232" s="69" t="s">
        <v>443</v>
      </c>
    </row>
    <row r="233" customHeight="1" spans="3:3">
      <c r="C233" s="69" t="s">
        <v>334</v>
      </c>
    </row>
    <row r="234" customHeight="1" spans="3:3">
      <c r="C234" s="69" t="s">
        <v>2388</v>
      </c>
    </row>
    <row r="235" customHeight="1" spans="3:3">
      <c r="C235" s="115" t="s">
        <v>2389</v>
      </c>
    </row>
    <row r="236" customHeight="1" spans="3:3">
      <c r="C236" s="115" t="s">
        <v>2390</v>
      </c>
    </row>
    <row r="237" customHeight="1" spans="3:3">
      <c r="C237" s="115" t="s">
        <v>2391</v>
      </c>
    </row>
    <row r="238" customHeight="1" spans="3:3">
      <c r="C238" s="115" t="s">
        <v>2392</v>
      </c>
    </row>
    <row r="239" customHeight="1" spans="3:3">
      <c r="C239" s="115" t="s">
        <v>2393</v>
      </c>
    </row>
    <row r="240" customHeight="1" spans="3:3">
      <c r="C240" s="115" t="s">
        <v>2394</v>
      </c>
    </row>
    <row r="241" customHeight="1" spans="3:3">
      <c r="C241" s="76" t="s">
        <v>2395</v>
      </c>
    </row>
    <row r="242" customHeight="1" spans="3:3">
      <c r="C242" s="115" t="s">
        <v>2396</v>
      </c>
    </row>
    <row r="243" customHeight="1" spans="3:3">
      <c r="C243" s="115" t="s">
        <v>2397</v>
      </c>
    </row>
    <row r="244" customHeight="1" spans="3:3">
      <c r="C244" s="76" t="s">
        <v>2398</v>
      </c>
    </row>
    <row r="245" customHeight="1" spans="3:3">
      <c r="C245" s="115" t="s">
        <v>2399</v>
      </c>
    </row>
    <row r="246" customHeight="1" spans="3:3">
      <c r="C246" s="115" t="s">
        <v>2400</v>
      </c>
    </row>
    <row r="247" customHeight="1" spans="3:3">
      <c r="C247" s="115" t="s">
        <v>2401</v>
      </c>
    </row>
    <row r="248" customHeight="1" spans="3:3">
      <c r="C248" s="115" t="s">
        <v>2402</v>
      </c>
    </row>
    <row r="249" customHeight="1" spans="3:3">
      <c r="C249" s="115" t="s">
        <v>2403</v>
      </c>
    </row>
    <row r="250" customHeight="1" spans="3:3">
      <c r="C250" s="69" t="s">
        <v>358</v>
      </c>
    </row>
    <row r="251" customHeight="1" spans="3:3">
      <c r="C251" s="69" t="s">
        <v>2404</v>
      </c>
    </row>
    <row r="252" customHeight="1" spans="3:3">
      <c r="C252" s="115" t="s">
        <v>2405</v>
      </c>
    </row>
    <row r="253" customHeight="1" spans="3:3">
      <c r="C253" s="115" t="s">
        <v>2406</v>
      </c>
    </row>
    <row r="254" customHeight="1" spans="3:3">
      <c r="C254" s="115" t="s">
        <v>2407</v>
      </c>
    </row>
    <row r="255" customHeight="1" spans="3:3">
      <c r="C255" s="115" t="s">
        <v>2408</v>
      </c>
    </row>
    <row r="256" customHeight="1" spans="3:3">
      <c r="C256" s="115" t="s">
        <v>2409</v>
      </c>
    </row>
    <row r="257" customHeight="1" spans="3:3">
      <c r="C257" s="115" t="s">
        <v>2410</v>
      </c>
    </row>
  </sheetData>
  <autoFilter xmlns:etc="http://www.wps.cn/officeDocument/2017/etCustomData" ref="C1:C266" etc:filterBottomFollowUsedRange="0">
    <sortState ref="C1:C266">
      <sortCondition ref="C1:C266"/>
    </sortState>
    <extLst/>
  </autoFilter>
  <conditionalFormatting sqref="C$1:C$1048576">
    <cfRule type="duplicateValues" dxfId="0" priority="14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998"/>
  <sheetViews>
    <sheetView workbookViewId="0">
      <pane ySplit="1" topLeftCell="A2" activePane="bottomLeft" state="frozen"/>
      <selection/>
      <selection pane="bottomLeft" activeCell="AJ13" sqref="AJ13"/>
    </sheetView>
  </sheetViews>
  <sheetFormatPr defaultColWidth="8.83333333333333" defaultRowHeight="36" customHeight="1"/>
  <cols>
    <col min="1" max="1" width="3" style="67" customWidth="1"/>
    <col min="2" max="2" width="58.3333333333333" style="68" customWidth="1"/>
    <col min="3" max="3" width="30.1666666666667" style="69" customWidth="1"/>
    <col min="4" max="4" width="15.8333333333333" style="69" customWidth="1"/>
    <col min="5" max="5" width="9.16666666666667" style="69" customWidth="1"/>
    <col min="6" max="6" width="15.5" style="70" customWidth="1"/>
    <col min="7" max="7" width="8.83333333333333" style="71"/>
    <col min="8" max="8" width="10.8333333333333" style="72"/>
    <col min="9" max="9" width="15.3333333333333" style="73" customWidth="1"/>
    <col min="10" max="10" width="10.6666666666667" style="74" customWidth="1"/>
    <col min="11" max="11" width="13.5" style="74" customWidth="1"/>
    <col min="12" max="12" width="10.6666666666667" style="75" customWidth="1"/>
    <col min="13" max="13" width="10.6666666666667" style="74" customWidth="1"/>
    <col min="14" max="14" width="10.8333333333333" style="67" customWidth="1"/>
    <col min="15" max="15" width="4.16666666666667" style="67" customWidth="1"/>
    <col min="16" max="16" width="5.5" style="67" customWidth="1"/>
    <col min="17" max="17" width="31.1666666666667" style="76" customWidth="1"/>
    <col min="18" max="18" width="8.16666666666667" style="77" customWidth="1"/>
    <col min="19" max="21" width="8.16666666666667" style="76" customWidth="1"/>
    <col min="22" max="40" width="8.83333333333333" style="67"/>
  </cols>
  <sheetData>
    <row r="1" s="66" customFormat="1" customHeight="1" spans="1:21">
      <c r="A1" s="78" t="s">
        <v>0</v>
      </c>
      <c r="B1" s="79" t="s">
        <v>2411</v>
      </c>
      <c r="C1" s="79" t="s">
        <v>2412</v>
      </c>
      <c r="D1" s="79" t="s">
        <v>2413</v>
      </c>
      <c r="E1" s="79" t="s">
        <v>2414</v>
      </c>
      <c r="F1" s="79" t="s">
        <v>2415</v>
      </c>
      <c r="G1" s="80" t="s">
        <v>294</v>
      </c>
      <c r="H1" s="81" t="s">
        <v>2416</v>
      </c>
      <c r="I1" s="99" t="s">
        <v>2417</v>
      </c>
      <c r="J1" s="99" t="s">
        <v>2418</v>
      </c>
      <c r="K1" s="99" t="s">
        <v>254</v>
      </c>
      <c r="L1" s="99" t="s">
        <v>2419</v>
      </c>
      <c r="M1" s="100" t="s">
        <v>33</v>
      </c>
      <c r="N1" s="101" t="s">
        <v>2411</v>
      </c>
      <c r="O1" s="101" t="s">
        <v>2420</v>
      </c>
      <c r="P1" s="102" t="s">
        <v>2421</v>
      </c>
      <c r="Q1" s="106" t="s">
        <v>227</v>
      </c>
      <c r="R1" s="107" t="s">
        <v>1438</v>
      </c>
      <c r="S1" s="108" t="s">
        <v>1439</v>
      </c>
      <c r="T1" s="108" t="s">
        <v>1440</v>
      </c>
      <c r="U1" s="108" t="s">
        <v>1441</v>
      </c>
    </row>
    <row r="2" s="67" customFormat="1" customHeight="1" spans="1:21">
      <c r="A2" s="82"/>
      <c r="B2" s="83" t="s">
        <v>2422</v>
      </c>
      <c r="C2" s="84" t="s">
        <v>2271</v>
      </c>
      <c r="D2" s="84">
        <v>16414382</v>
      </c>
      <c r="E2" s="84" t="s">
        <v>323</v>
      </c>
      <c r="F2" s="85">
        <v>36499</v>
      </c>
      <c r="G2" s="86">
        <v>0.13</v>
      </c>
      <c r="H2" s="87">
        <v>45013</v>
      </c>
      <c r="I2" s="103" t="e">
        <f>IF(B2="","",_xlfn.XLOOKUP(N2,#REF!,#REF!))</f>
        <v>#REF!</v>
      </c>
      <c r="J2" s="100" t="e">
        <f>IF(B2="","",_xlfn.XLOOKUP(N2,#REF!,芝麻工资表!B:B))</f>
        <v>#REF!</v>
      </c>
      <c r="K2" s="100">
        <f t="shared" ref="K2:K65" si="0">IF(F2="","",F2-L2)</f>
        <v>32300</v>
      </c>
      <c r="L2" s="100">
        <f t="shared" ref="L2:L65" si="1">IF(F2="","",F2*G2/(1+G2))</f>
        <v>4199</v>
      </c>
      <c r="M2" s="100" t="str">
        <f>IF(Q2="","",_xlfn.XLOOKUP(Q2,立项!W:W,立项!H:H))</f>
        <v>一般</v>
      </c>
      <c r="N2" s="104" t="str">
        <f t="shared" ref="N2:N65" si="2">IF(H2="","",LEFT(B2,7))</f>
        <v>应付00076</v>
      </c>
      <c r="O2" s="104">
        <f t="shared" ref="O2:O65" si="3">IF(H2="","",MONTH(H2))</f>
        <v>3</v>
      </c>
      <c r="P2" s="105">
        <f t="shared" ref="P2:P65" si="4">IF(H2="","",DAY(H2))</f>
        <v>28</v>
      </c>
      <c r="Q2" s="109" t="str">
        <f t="shared" ref="Q2:Q65" si="5">IF(B2="","",MID(B2,9,16))</f>
        <v>Z20230413-000017</v>
      </c>
      <c r="R2" s="110"/>
      <c r="S2" s="111"/>
      <c r="T2" s="111"/>
      <c r="U2" s="111"/>
    </row>
    <row r="3" s="67" customFormat="1" customHeight="1" spans="1:21">
      <c r="A3" s="82"/>
      <c r="B3" s="83" t="s">
        <v>2423</v>
      </c>
      <c r="C3" s="84" t="s">
        <v>2184</v>
      </c>
      <c r="D3" s="88">
        <v>12006516</v>
      </c>
      <c r="E3" s="84" t="s">
        <v>323</v>
      </c>
      <c r="F3" s="85">
        <v>9769</v>
      </c>
      <c r="G3" s="86">
        <v>0.01</v>
      </c>
      <c r="H3" s="87">
        <v>45014</v>
      </c>
      <c r="I3" s="103" t="e">
        <f>IF(B3="","",_xlfn.XLOOKUP(N3,#REF!,#REF!))</f>
        <v>#REF!</v>
      </c>
      <c r="J3" s="100" t="e">
        <f>IF(B3="","",_xlfn.XLOOKUP(N3,#REF!,芝麻工资表!B:B))</f>
        <v>#REF!</v>
      </c>
      <c r="K3" s="100">
        <f t="shared" si="0"/>
        <v>9672.28</v>
      </c>
      <c r="L3" s="100">
        <f t="shared" si="1"/>
        <v>96.72</v>
      </c>
      <c r="M3" s="100" t="str">
        <f>IF(Q3="","",_xlfn.XLOOKUP(Q3,立项!W:W,立项!H:H))</f>
        <v>一般</v>
      </c>
      <c r="N3" s="104" t="str">
        <f t="shared" si="2"/>
        <v>应付00042</v>
      </c>
      <c r="O3" s="104">
        <f t="shared" si="3"/>
        <v>3</v>
      </c>
      <c r="P3" s="105">
        <f t="shared" si="4"/>
        <v>29</v>
      </c>
      <c r="Q3" s="109" t="str">
        <f t="shared" si="5"/>
        <v>P20230201-000837</v>
      </c>
      <c r="R3" s="110"/>
      <c r="S3" s="111"/>
      <c r="T3" s="111"/>
      <c r="U3" s="111"/>
    </row>
    <row r="4" s="67" customFormat="1" customHeight="1" spans="1:21">
      <c r="A4" s="82"/>
      <c r="B4" s="83" t="s">
        <v>2423</v>
      </c>
      <c r="C4" s="84" t="s">
        <v>2184</v>
      </c>
      <c r="D4" s="88">
        <v>12006515</v>
      </c>
      <c r="E4" s="84" t="s">
        <v>323</v>
      </c>
      <c r="F4" s="85">
        <v>5938</v>
      </c>
      <c r="G4" s="86">
        <v>0.01</v>
      </c>
      <c r="H4" s="87">
        <v>45014</v>
      </c>
      <c r="I4" s="103" t="e">
        <f>IF(B4="","",_xlfn.XLOOKUP(N4,#REF!,#REF!))</f>
        <v>#REF!</v>
      </c>
      <c r="J4" s="100" t="e">
        <f>IF(B4="","",_xlfn.XLOOKUP(N4,#REF!,芝麻工资表!B:B))</f>
        <v>#REF!</v>
      </c>
      <c r="K4" s="100">
        <f t="shared" si="0"/>
        <v>5879.21</v>
      </c>
      <c r="L4" s="100">
        <f t="shared" si="1"/>
        <v>58.79</v>
      </c>
      <c r="M4" s="100" t="str">
        <f>IF(Q4="","",_xlfn.XLOOKUP(Q4,立项!W:W,立项!H:H))</f>
        <v>一般</v>
      </c>
      <c r="N4" s="104" t="str">
        <f t="shared" si="2"/>
        <v>应付00042</v>
      </c>
      <c r="O4" s="104">
        <f t="shared" si="3"/>
        <v>3</v>
      </c>
      <c r="P4" s="105">
        <f t="shared" si="4"/>
        <v>29</v>
      </c>
      <c r="Q4" s="109" t="str">
        <f t="shared" si="5"/>
        <v>P20230201-000837</v>
      </c>
      <c r="R4" s="110"/>
      <c r="S4" s="111"/>
      <c r="T4" s="111"/>
      <c r="U4" s="111"/>
    </row>
    <row r="5" s="67" customFormat="1" customHeight="1" spans="1:21">
      <c r="A5" s="82"/>
      <c r="B5" s="83" t="s">
        <v>2424</v>
      </c>
      <c r="C5" s="84" t="s">
        <v>2409</v>
      </c>
      <c r="D5" s="84">
        <v>13010450</v>
      </c>
      <c r="E5" s="84" t="s">
        <v>323</v>
      </c>
      <c r="F5" s="85">
        <v>8000</v>
      </c>
      <c r="G5" s="86">
        <v>0.13</v>
      </c>
      <c r="H5" s="87">
        <v>45022</v>
      </c>
      <c r="I5" s="103" t="e">
        <f>IF(B5="","",_xlfn.XLOOKUP(N5,#REF!,#REF!))</f>
        <v>#REF!</v>
      </c>
      <c r="J5" s="100" t="e">
        <f>IF(B5="","",_xlfn.XLOOKUP(N5,#REF!,芝麻工资表!B:B))</f>
        <v>#REF!</v>
      </c>
      <c r="K5" s="100">
        <f t="shared" si="0"/>
        <v>7079.65</v>
      </c>
      <c r="L5" s="100">
        <f t="shared" si="1"/>
        <v>920.35</v>
      </c>
      <c r="M5" s="100" t="str">
        <f>IF(Q5="","",_xlfn.XLOOKUP(Q5,立项!W:W,立项!H:H))</f>
        <v>一般</v>
      </c>
      <c r="N5" s="104" t="str">
        <f t="shared" si="2"/>
        <v>应付00101</v>
      </c>
      <c r="O5" s="104">
        <f t="shared" si="3"/>
        <v>4</v>
      </c>
      <c r="P5" s="105">
        <f t="shared" si="4"/>
        <v>6</v>
      </c>
      <c r="Q5" s="109" t="str">
        <f t="shared" si="5"/>
        <v>Z20230413-000013</v>
      </c>
      <c r="R5" s="110"/>
      <c r="S5" s="111"/>
      <c r="T5" s="111"/>
      <c r="U5" s="111"/>
    </row>
    <row r="6" s="67" customFormat="1" customHeight="1" spans="1:21">
      <c r="A6" s="82"/>
      <c r="B6" s="83" t="s">
        <v>2425</v>
      </c>
      <c r="C6" s="84" t="s">
        <v>2405</v>
      </c>
      <c r="D6" s="356" t="s">
        <v>2426</v>
      </c>
      <c r="E6" s="84" t="s">
        <v>323</v>
      </c>
      <c r="F6" s="85">
        <v>84800</v>
      </c>
      <c r="G6" s="89">
        <v>0.06</v>
      </c>
      <c r="H6" s="87">
        <v>45015</v>
      </c>
      <c r="I6" s="103" t="e">
        <f>IF(B6="","",_xlfn.XLOOKUP(N6,#REF!,#REF!))</f>
        <v>#REF!</v>
      </c>
      <c r="J6" s="100" t="e">
        <f>IF(B6="","",_xlfn.XLOOKUP(N6,#REF!,芝麻工资表!B:B))</f>
        <v>#REF!</v>
      </c>
      <c r="K6" s="100">
        <f t="shared" si="0"/>
        <v>80000</v>
      </c>
      <c r="L6" s="100">
        <f t="shared" si="1"/>
        <v>4800</v>
      </c>
      <c r="M6" s="100" t="str">
        <f>IF(Q6="","",_xlfn.XLOOKUP(Q6,立项!W:W,立项!H:H))</f>
        <v>一般</v>
      </c>
      <c r="N6" s="104" t="str">
        <f t="shared" si="2"/>
        <v>应付00038</v>
      </c>
      <c r="O6" s="104">
        <f t="shared" si="3"/>
        <v>3</v>
      </c>
      <c r="P6" s="105">
        <f t="shared" si="4"/>
        <v>30</v>
      </c>
      <c r="Q6" s="109" t="str">
        <f t="shared" si="5"/>
        <v>P20220610-000182</v>
      </c>
      <c r="R6" s="110"/>
      <c r="S6" s="111"/>
      <c r="T6" s="111"/>
      <c r="U6" s="111"/>
    </row>
    <row r="7" s="67" customFormat="1" customHeight="1" spans="1:21">
      <c r="A7" s="82"/>
      <c r="B7" s="83" t="s">
        <v>2427</v>
      </c>
      <c r="C7" s="84" t="s">
        <v>2405</v>
      </c>
      <c r="D7" s="357" t="s">
        <v>2428</v>
      </c>
      <c r="E7" s="91" t="s">
        <v>323</v>
      </c>
      <c r="F7" s="92">
        <v>4240</v>
      </c>
      <c r="G7" s="93">
        <v>0.06</v>
      </c>
      <c r="H7" s="94">
        <v>45015</v>
      </c>
      <c r="I7" s="103" t="e">
        <f>IF(B7="","",_xlfn.XLOOKUP(N7,#REF!,#REF!))</f>
        <v>#REF!</v>
      </c>
      <c r="J7" s="100" t="e">
        <f>IF(B7="","",_xlfn.XLOOKUP(N7,#REF!,芝麻工资表!B:B))</f>
        <v>#REF!</v>
      </c>
      <c r="K7" s="100">
        <f t="shared" si="0"/>
        <v>4000</v>
      </c>
      <c r="L7" s="100">
        <f t="shared" si="1"/>
        <v>240</v>
      </c>
      <c r="M7" s="100" t="str">
        <f>IF(Q7="","",_xlfn.XLOOKUP(Q7,立项!W:W,立项!H:H))</f>
        <v>一般</v>
      </c>
      <c r="N7" s="104" t="str">
        <f t="shared" si="2"/>
        <v>应付00044</v>
      </c>
      <c r="O7" s="104">
        <f t="shared" si="3"/>
        <v>3</v>
      </c>
      <c r="P7" s="105">
        <f t="shared" si="4"/>
        <v>30</v>
      </c>
      <c r="Q7" s="109" t="str">
        <f t="shared" si="5"/>
        <v>P20221012-000747</v>
      </c>
      <c r="R7" s="110"/>
      <c r="S7" s="111"/>
      <c r="T7" s="111"/>
      <c r="U7" s="111"/>
    </row>
    <row r="8" s="67" customFormat="1" customHeight="1" spans="1:21">
      <c r="A8" s="82"/>
      <c r="B8" s="83" t="s">
        <v>2429</v>
      </c>
      <c r="C8" s="84" t="s">
        <v>2405</v>
      </c>
      <c r="D8" s="357" t="s">
        <v>2428</v>
      </c>
      <c r="E8" s="91" t="s">
        <v>323</v>
      </c>
      <c r="F8" s="92">
        <v>2120</v>
      </c>
      <c r="G8" s="93">
        <v>0.06</v>
      </c>
      <c r="H8" s="94">
        <v>45015</v>
      </c>
      <c r="I8" s="103" t="e">
        <f>IF(B8="","",_xlfn.XLOOKUP(N8,#REF!,#REF!))</f>
        <v>#REF!</v>
      </c>
      <c r="J8" s="100" t="e">
        <f>IF(B8="","",_xlfn.XLOOKUP(N8,#REF!,芝麻工资表!B:B))</f>
        <v>#REF!</v>
      </c>
      <c r="K8" s="100">
        <f t="shared" si="0"/>
        <v>2000</v>
      </c>
      <c r="L8" s="100">
        <f t="shared" si="1"/>
        <v>120</v>
      </c>
      <c r="M8" s="100" t="str">
        <f>IF(Q8="","",_xlfn.XLOOKUP(Q8,立项!W:W,立项!H:H))</f>
        <v>一般</v>
      </c>
      <c r="N8" s="104" t="str">
        <f t="shared" si="2"/>
        <v>应付00045</v>
      </c>
      <c r="O8" s="104">
        <f t="shared" si="3"/>
        <v>3</v>
      </c>
      <c r="P8" s="105">
        <f t="shared" si="4"/>
        <v>30</v>
      </c>
      <c r="Q8" s="109" t="str">
        <f t="shared" si="5"/>
        <v>P20221012-000747</v>
      </c>
      <c r="R8" s="110"/>
      <c r="S8" s="111"/>
      <c r="T8" s="111"/>
      <c r="U8" s="111"/>
    </row>
    <row r="9" s="67" customFormat="1" customHeight="1" spans="1:21">
      <c r="A9" s="82"/>
      <c r="B9" s="83" t="s">
        <v>2430</v>
      </c>
      <c r="C9" s="84" t="s">
        <v>2405</v>
      </c>
      <c r="D9" s="356" t="s">
        <v>2431</v>
      </c>
      <c r="E9" s="84" t="s">
        <v>323</v>
      </c>
      <c r="F9" s="85">
        <v>100700</v>
      </c>
      <c r="G9" s="89">
        <v>0.06</v>
      </c>
      <c r="H9" s="87">
        <v>45015</v>
      </c>
      <c r="I9" s="103" t="e">
        <f>IF(B9="","",_xlfn.XLOOKUP(N9,#REF!,#REF!))</f>
        <v>#REF!</v>
      </c>
      <c r="J9" s="100" t="e">
        <f>IF(B9="","",_xlfn.XLOOKUP(N9,#REF!,芝麻工资表!B:B))</f>
        <v>#REF!</v>
      </c>
      <c r="K9" s="100">
        <f t="shared" si="0"/>
        <v>95000</v>
      </c>
      <c r="L9" s="100">
        <f t="shared" si="1"/>
        <v>5700</v>
      </c>
      <c r="M9" s="100" t="str">
        <f>IF(Q9="","",_xlfn.XLOOKUP(Q9,立项!W:W,立项!H:H))</f>
        <v>一般</v>
      </c>
      <c r="N9" s="104" t="str">
        <f t="shared" si="2"/>
        <v>应付00037</v>
      </c>
      <c r="O9" s="104">
        <f t="shared" si="3"/>
        <v>3</v>
      </c>
      <c r="P9" s="105">
        <f t="shared" si="4"/>
        <v>30</v>
      </c>
      <c r="Q9" s="109" t="str">
        <f t="shared" si="5"/>
        <v>Z20230413-000017</v>
      </c>
      <c r="R9" s="110"/>
      <c r="S9" s="111"/>
      <c r="T9" s="111"/>
      <c r="U9" s="111"/>
    </row>
    <row r="10" s="67" customFormat="1" customHeight="1" spans="1:21">
      <c r="A10" s="82"/>
      <c r="B10" s="83"/>
      <c r="C10" s="84" t="s">
        <v>2371</v>
      </c>
      <c r="D10" s="356" t="s">
        <v>2432</v>
      </c>
      <c r="E10" s="84" t="s">
        <v>323</v>
      </c>
      <c r="F10" s="85">
        <v>90000</v>
      </c>
      <c r="G10" s="86">
        <v>0.01</v>
      </c>
      <c r="H10" s="87">
        <v>45013</v>
      </c>
      <c r="I10" s="103" t="str">
        <f>IF(B10="","",_xlfn.XLOOKUP(N10,#REF!,#REF!))</f>
        <v/>
      </c>
      <c r="J10" s="100" t="str">
        <f>IF(B10="","",_xlfn.XLOOKUP(N10,#REF!,芝麻工资表!B:B))</f>
        <v/>
      </c>
      <c r="K10" s="100">
        <f t="shared" si="0"/>
        <v>89108.91</v>
      </c>
      <c r="L10" s="100">
        <f t="shared" si="1"/>
        <v>891.09</v>
      </c>
      <c r="M10" s="100" t="str">
        <f>IF(Q10="","",_xlfn.XLOOKUP(Q10,立项!W:W,立项!H:H))</f>
        <v/>
      </c>
      <c r="N10" s="104" t="str">
        <f t="shared" si="2"/>
        <v/>
      </c>
      <c r="O10" s="104">
        <f t="shared" si="3"/>
        <v>3</v>
      </c>
      <c r="P10" s="105">
        <f t="shared" si="4"/>
        <v>28</v>
      </c>
      <c r="Q10" s="109" t="str">
        <f t="shared" si="5"/>
        <v/>
      </c>
      <c r="R10" s="110"/>
      <c r="S10" s="111"/>
      <c r="T10" s="111"/>
      <c r="U10" s="111"/>
    </row>
    <row r="11" s="67" customFormat="1" customHeight="1" spans="1:21">
      <c r="A11" s="82"/>
      <c r="B11" s="83"/>
      <c r="C11" s="84" t="s">
        <v>2371</v>
      </c>
      <c r="D11" s="84">
        <v>18282759</v>
      </c>
      <c r="E11" s="84" t="s">
        <v>323</v>
      </c>
      <c r="F11" s="85">
        <v>15000</v>
      </c>
      <c r="G11" s="86">
        <v>0.01</v>
      </c>
      <c r="H11" s="87">
        <v>45028</v>
      </c>
      <c r="I11" s="103" t="str">
        <f>IF(B11="","",_xlfn.XLOOKUP(N11,#REF!,#REF!))</f>
        <v/>
      </c>
      <c r="J11" s="100" t="str">
        <f>IF(B11="","",_xlfn.XLOOKUP(N11,#REF!,芝麻工资表!B:B))</f>
        <v/>
      </c>
      <c r="K11" s="100">
        <f t="shared" si="0"/>
        <v>14851.49</v>
      </c>
      <c r="L11" s="100">
        <f t="shared" si="1"/>
        <v>148.51</v>
      </c>
      <c r="M11" s="100" t="str">
        <f>IF(Q11="","",_xlfn.XLOOKUP(Q11,立项!W:W,立项!H:H))</f>
        <v/>
      </c>
      <c r="N11" s="104" t="str">
        <f t="shared" si="2"/>
        <v/>
      </c>
      <c r="O11" s="104">
        <f t="shared" si="3"/>
        <v>4</v>
      </c>
      <c r="P11" s="105">
        <f t="shared" si="4"/>
        <v>12</v>
      </c>
      <c r="Q11" s="109" t="str">
        <f t="shared" si="5"/>
        <v/>
      </c>
      <c r="R11" s="110"/>
      <c r="S11" s="111"/>
      <c r="T11" s="111"/>
      <c r="U11" s="111"/>
    </row>
    <row r="12" s="67" customFormat="1" customHeight="1" spans="1:21">
      <c r="A12" s="82"/>
      <c r="B12" s="83"/>
      <c r="C12" s="84" t="s">
        <v>2263</v>
      </c>
      <c r="D12" s="84">
        <v>21168768</v>
      </c>
      <c r="E12" s="84" t="s">
        <v>323</v>
      </c>
      <c r="F12" s="85">
        <v>567.55</v>
      </c>
      <c r="G12" s="86">
        <v>0.06</v>
      </c>
      <c r="H12" s="87">
        <v>45034</v>
      </c>
      <c r="I12" s="103" t="str">
        <f>IF(B12="","",_xlfn.XLOOKUP(N12,#REF!,#REF!))</f>
        <v/>
      </c>
      <c r="J12" s="100" t="str">
        <f>IF(B12="","",_xlfn.XLOOKUP(N12,#REF!,芝麻工资表!B:B))</f>
        <v/>
      </c>
      <c r="K12" s="100">
        <f t="shared" si="0"/>
        <v>535.42</v>
      </c>
      <c r="L12" s="100">
        <f t="shared" si="1"/>
        <v>32.13</v>
      </c>
      <c r="M12" s="100" t="str">
        <f>IF(Q12="","",_xlfn.XLOOKUP(Q12,立项!W:W,立项!H:H))</f>
        <v/>
      </c>
      <c r="N12" s="104" t="str">
        <f t="shared" si="2"/>
        <v/>
      </c>
      <c r="O12" s="104">
        <f t="shared" si="3"/>
        <v>4</v>
      </c>
      <c r="P12" s="105">
        <f t="shared" si="4"/>
        <v>18</v>
      </c>
      <c r="Q12" s="109" t="str">
        <f t="shared" si="5"/>
        <v/>
      </c>
      <c r="R12" s="110"/>
      <c r="S12" s="111"/>
      <c r="T12" s="111"/>
      <c r="U12" s="111"/>
    </row>
    <row r="13" s="67" customFormat="1" customHeight="1" spans="1:21">
      <c r="A13" s="82"/>
      <c r="B13" s="83"/>
      <c r="C13" s="84" t="s">
        <v>2263</v>
      </c>
      <c r="D13" s="84">
        <v>21168769</v>
      </c>
      <c r="E13" s="84" t="s">
        <v>323</v>
      </c>
      <c r="F13" s="85">
        <v>1220.08</v>
      </c>
      <c r="G13" s="86">
        <v>0.06</v>
      </c>
      <c r="H13" s="87">
        <v>45034</v>
      </c>
      <c r="I13" s="103" t="str">
        <f>IF(B13="","",_xlfn.XLOOKUP(N13,#REF!,#REF!))</f>
        <v/>
      </c>
      <c r="J13" s="100" t="str">
        <f>IF(B13="","",_xlfn.XLOOKUP(N13,#REF!,芝麻工资表!B:B))</f>
        <v/>
      </c>
      <c r="K13" s="100">
        <f t="shared" si="0"/>
        <v>1151.02</v>
      </c>
      <c r="L13" s="100">
        <f t="shared" si="1"/>
        <v>69.06</v>
      </c>
      <c r="M13" s="100" t="str">
        <f>IF(Q13="","",_xlfn.XLOOKUP(Q13,立项!W:W,立项!H:H))</f>
        <v/>
      </c>
      <c r="N13" s="104" t="str">
        <f t="shared" si="2"/>
        <v/>
      </c>
      <c r="O13" s="104">
        <f t="shared" si="3"/>
        <v>4</v>
      </c>
      <c r="P13" s="105">
        <f t="shared" si="4"/>
        <v>18</v>
      </c>
      <c r="Q13" s="109" t="str">
        <f t="shared" si="5"/>
        <v/>
      </c>
      <c r="R13" s="110"/>
      <c r="S13" s="111"/>
      <c r="T13" s="111"/>
      <c r="U13" s="111"/>
    </row>
    <row r="14" s="67" customFormat="1" customHeight="1" spans="1:21">
      <c r="A14" s="82"/>
      <c r="B14" s="83" t="s">
        <v>2433</v>
      </c>
      <c r="C14" s="84" t="s">
        <v>2254</v>
      </c>
      <c r="D14" s="356" t="s">
        <v>2434</v>
      </c>
      <c r="E14" s="84" t="s">
        <v>323</v>
      </c>
      <c r="F14" s="85">
        <v>250000</v>
      </c>
      <c r="G14" s="86">
        <v>0.01</v>
      </c>
      <c r="H14" s="87">
        <v>45035</v>
      </c>
      <c r="I14" s="103" t="e">
        <f>IF(B14="","",_xlfn.XLOOKUP(N14,#REF!,#REF!))</f>
        <v>#REF!</v>
      </c>
      <c r="J14" s="100" t="e">
        <f>IF(B14="","",_xlfn.XLOOKUP(N14,#REF!,芝麻工资表!B:B))</f>
        <v>#REF!</v>
      </c>
      <c r="K14" s="100">
        <f t="shared" si="0"/>
        <v>247524.75</v>
      </c>
      <c r="L14" s="100">
        <f t="shared" si="1"/>
        <v>2475.25</v>
      </c>
      <c r="M14" s="100" t="str">
        <f>IF(Q14="","",_xlfn.XLOOKUP(Q14,立项!W:W,立项!H:H))</f>
        <v>一般</v>
      </c>
      <c r="N14" s="104" t="str">
        <f t="shared" si="2"/>
        <v>应付00024</v>
      </c>
      <c r="O14" s="104">
        <f t="shared" si="3"/>
        <v>4</v>
      </c>
      <c r="P14" s="105">
        <f t="shared" si="4"/>
        <v>19</v>
      </c>
      <c r="Q14" s="109" t="str">
        <f t="shared" si="5"/>
        <v>P20221202-000792</v>
      </c>
      <c r="R14" s="110"/>
      <c r="S14" s="111"/>
      <c r="T14" s="111"/>
      <c r="U14" s="111"/>
    </row>
    <row r="15" s="67" customFormat="1" customHeight="1" spans="2:21">
      <c r="B15" s="83" t="s">
        <v>2422</v>
      </c>
      <c r="C15" s="84" t="s">
        <v>2271</v>
      </c>
      <c r="D15" s="84" t="s">
        <v>2435</v>
      </c>
      <c r="E15" s="84" t="s">
        <v>323</v>
      </c>
      <c r="F15" s="85">
        <v>99695.5</v>
      </c>
      <c r="G15" s="89">
        <v>0.13</v>
      </c>
      <c r="H15" s="87">
        <v>45012</v>
      </c>
      <c r="I15" s="103" t="e">
        <f>IF(B15="","",_xlfn.XLOOKUP(N15,#REF!,#REF!))</f>
        <v>#REF!</v>
      </c>
      <c r="J15" s="100" t="e">
        <f>IF(B15="","",_xlfn.XLOOKUP(N15,#REF!,芝麻工资表!B:B))</f>
        <v>#REF!</v>
      </c>
      <c r="K15" s="100">
        <f t="shared" si="0"/>
        <v>88226.11</v>
      </c>
      <c r="L15" s="100">
        <f t="shared" si="1"/>
        <v>11469.39</v>
      </c>
      <c r="M15" s="100" t="str">
        <f>IF(Q15="","",_xlfn.XLOOKUP(Q15,立项!W:W,立项!H:H))</f>
        <v>一般</v>
      </c>
      <c r="N15" s="104" t="str">
        <f t="shared" si="2"/>
        <v>应付00076</v>
      </c>
      <c r="O15" s="104">
        <f t="shared" si="3"/>
        <v>3</v>
      </c>
      <c r="P15" s="105">
        <f t="shared" si="4"/>
        <v>27</v>
      </c>
      <c r="Q15" s="109" t="str">
        <f t="shared" si="5"/>
        <v>Z20230413-000017</v>
      </c>
      <c r="R15" s="110"/>
      <c r="S15" s="111"/>
      <c r="T15" s="111"/>
      <c r="U15" s="111"/>
    </row>
    <row r="16" s="67" customFormat="1" customHeight="1" spans="2:21">
      <c r="B16" s="83" t="s">
        <v>2422</v>
      </c>
      <c r="C16" s="84" t="s">
        <v>2271</v>
      </c>
      <c r="D16" s="84" t="s">
        <v>2436</v>
      </c>
      <c r="E16" s="84" t="s">
        <v>323</v>
      </c>
      <c r="F16" s="85">
        <v>107000</v>
      </c>
      <c r="G16" s="89">
        <v>0.13</v>
      </c>
      <c r="H16" s="87">
        <v>45012</v>
      </c>
      <c r="I16" s="103" t="e">
        <f>IF(B16="","",_xlfn.XLOOKUP(N16,#REF!,#REF!))</f>
        <v>#REF!</v>
      </c>
      <c r="J16" s="100" t="e">
        <f>IF(B16="","",_xlfn.XLOOKUP(N16,#REF!,芝麻工资表!B:B))</f>
        <v>#REF!</v>
      </c>
      <c r="K16" s="100">
        <f t="shared" si="0"/>
        <v>94690.27</v>
      </c>
      <c r="L16" s="100">
        <f t="shared" si="1"/>
        <v>12309.73</v>
      </c>
      <c r="M16" s="100" t="str">
        <f>IF(Q16="","",_xlfn.XLOOKUP(Q16,立项!W:W,立项!H:H))</f>
        <v>一般</v>
      </c>
      <c r="N16" s="104" t="str">
        <f t="shared" si="2"/>
        <v>应付00076</v>
      </c>
      <c r="O16" s="104">
        <f t="shared" si="3"/>
        <v>3</v>
      </c>
      <c r="P16" s="105">
        <f t="shared" si="4"/>
        <v>27</v>
      </c>
      <c r="Q16" s="109" t="str">
        <f t="shared" si="5"/>
        <v>Z20230413-000017</v>
      </c>
      <c r="R16" s="110"/>
      <c r="S16" s="111"/>
      <c r="T16" s="111"/>
      <c r="U16" s="111"/>
    </row>
    <row r="17" s="67" customFormat="1" customHeight="1" spans="2:21">
      <c r="B17" s="83" t="s">
        <v>2422</v>
      </c>
      <c r="C17" s="84" t="s">
        <v>2271</v>
      </c>
      <c r="D17" s="84" t="s">
        <v>2437</v>
      </c>
      <c r="E17" s="84" t="s">
        <v>323</v>
      </c>
      <c r="F17" s="85">
        <v>112160</v>
      </c>
      <c r="G17" s="89">
        <v>0.13</v>
      </c>
      <c r="H17" s="87">
        <v>45012</v>
      </c>
      <c r="I17" s="103" t="e">
        <f>IF(B17="","",_xlfn.XLOOKUP(N17,#REF!,#REF!))</f>
        <v>#REF!</v>
      </c>
      <c r="J17" s="100" t="e">
        <f>IF(B17="","",_xlfn.XLOOKUP(N17,#REF!,芝麻工资表!B:B))</f>
        <v>#REF!</v>
      </c>
      <c r="K17" s="100">
        <f t="shared" si="0"/>
        <v>99256.64</v>
      </c>
      <c r="L17" s="100">
        <f t="shared" si="1"/>
        <v>12903.36</v>
      </c>
      <c r="M17" s="100" t="str">
        <f>IF(Q17="","",_xlfn.XLOOKUP(Q17,立项!W:W,立项!H:H))</f>
        <v>一般</v>
      </c>
      <c r="N17" s="104" t="str">
        <f t="shared" si="2"/>
        <v>应付00076</v>
      </c>
      <c r="O17" s="104">
        <f t="shared" si="3"/>
        <v>3</v>
      </c>
      <c r="P17" s="105">
        <f t="shared" si="4"/>
        <v>27</v>
      </c>
      <c r="Q17" s="109" t="str">
        <f t="shared" si="5"/>
        <v>Z20230413-000017</v>
      </c>
      <c r="R17" s="110"/>
      <c r="S17" s="111"/>
      <c r="T17" s="111"/>
      <c r="U17" s="111"/>
    </row>
    <row r="18" s="67" customFormat="1" customHeight="1" spans="2:21">
      <c r="B18" s="83" t="s">
        <v>2422</v>
      </c>
      <c r="C18" s="84" t="s">
        <v>2271</v>
      </c>
      <c r="D18" s="84" t="s">
        <v>2438</v>
      </c>
      <c r="E18" s="84" t="s">
        <v>323</v>
      </c>
      <c r="F18" s="85">
        <v>98313</v>
      </c>
      <c r="G18" s="89">
        <v>0.13</v>
      </c>
      <c r="H18" s="87">
        <v>45012</v>
      </c>
      <c r="I18" s="103" t="e">
        <f>IF(B18="","",_xlfn.XLOOKUP(N18,#REF!,#REF!))</f>
        <v>#REF!</v>
      </c>
      <c r="J18" s="100" t="e">
        <f>IF(B18="","",_xlfn.XLOOKUP(N18,#REF!,芝麻工资表!B:B))</f>
        <v>#REF!</v>
      </c>
      <c r="K18" s="100">
        <f t="shared" si="0"/>
        <v>87002.65</v>
      </c>
      <c r="L18" s="100">
        <f t="shared" si="1"/>
        <v>11310.35</v>
      </c>
      <c r="M18" s="100" t="str">
        <f>IF(Q18="","",_xlfn.XLOOKUP(Q18,立项!W:W,立项!H:H))</f>
        <v>一般</v>
      </c>
      <c r="N18" s="104" t="str">
        <f t="shared" si="2"/>
        <v>应付00076</v>
      </c>
      <c r="O18" s="104">
        <f t="shared" si="3"/>
        <v>3</v>
      </c>
      <c r="P18" s="105">
        <f t="shared" si="4"/>
        <v>27</v>
      </c>
      <c r="Q18" s="109" t="str">
        <f t="shared" si="5"/>
        <v>Z20230413-000017</v>
      </c>
      <c r="R18" s="110"/>
      <c r="S18" s="111"/>
      <c r="T18" s="111"/>
      <c r="U18" s="111"/>
    </row>
    <row r="19" s="67" customFormat="1" customHeight="1" spans="2:21">
      <c r="B19" s="83" t="s">
        <v>2422</v>
      </c>
      <c r="C19" s="84" t="s">
        <v>2271</v>
      </c>
      <c r="D19" s="84" t="s">
        <v>2439</v>
      </c>
      <c r="E19" s="84" t="s">
        <v>323</v>
      </c>
      <c r="F19" s="85">
        <v>103196.91</v>
      </c>
      <c r="G19" s="89">
        <v>0.13</v>
      </c>
      <c r="H19" s="87">
        <v>45012</v>
      </c>
      <c r="I19" s="103" t="e">
        <f>IF(B19="","",_xlfn.XLOOKUP(N19,#REF!,#REF!))</f>
        <v>#REF!</v>
      </c>
      <c r="J19" s="100" t="e">
        <f>IF(B19="","",_xlfn.XLOOKUP(N19,#REF!,芝麻工资表!B:B))</f>
        <v>#REF!</v>
      </c>
      <c r="K19" s="100">
        <f t="shared" si="0"/>
        <v>91324.7</v>
      </c>
      <c r="L19" s="100">
        <f t="shared" si="1"/>
        <v>11872.21</v>
      </c>
      <c r="M19" s="100" t="str">
        <f>IF(Q19="","",_xlfn.XLOOKUP(Q19,立项!W:W,立项!H:H))</f>
        <v>一般</v>
      </c>
      <c r="N19" s="104" t="str">
        <f t="shared" si="2"/>
        <v>应付00076</v>
      </c>
      <c r="O19" s="104">
        <f t="shared" si="3"/>
        <v>3</v>
      </c>
      <c r="P19" s="105">
        <f t="shared" si="4"/>
        <v>27</v>
      </c>
      <c r="Q19" s="109" t="str">
        <f t="shared" si="5"/>
        <v>Z20230413-000017</v>
      </c>
      <c r="R19" s="110"/>
      <c r="S19" s="111"/>
      <c r="T19" s="111"/>
      <c r="U19" s="111"/>
    </row>
    <row r="20" s="67" customFormat="1" customHeight="1" spans="2:21">
      <c r="B20" s="83" t="s">
        <v>2422</v>
      </c>
      <c r="C20" s="84" t="s">
        <v>2271</v>
      </c>
      <c r="D20" s="84" t="s">
        <v>2440</v>
      </c>
      <c r="E20" s="84" t="s">
        <v>323</v>
      </c>
      <c r="F20" s="85">
        <v>100008.4</v>
      </c>
      <c r="G20" s="89">
        <v>0.13</v>
      </c>
      <c r="H20" s="87">
        <v>45012</v>
      </c>
      <c r="I20" s="103" t="e">
        <f>IF(B20="","",_xlfn.XLOOKUP(N20,#REF!,#REF!))</f>
        <v>#REF!</v>
      </c>
      <c r="J20" s="100" t="e">
        <f>IF(B20="","",_xlfn.XLOOKUP(N20,#REF!,芝麻工资表!B:B))</f>
        <v>#REF!</v>
      </c>
      <c r="K20" s="100">
        <f t="shared" si="0"/>
        <v>88503.01</v>
      </c>
      <c r="L20" s="100">
        <f t="shared" si="1"/>
        <v>11505.39</v>
      </c>
      <c r="M20" s="100" t="str">
        <f>IF(Q20="","",_xlfn.XLOOKUP(Q20,立项!W:W,立项!H:H))</f>
        <v>一般</v>
      </c>
      <c r="N20" s="104" t="str">
        <f t="shared" si="2"/>
        <v>应付00076</v>
      </c>
      <c r="O20" s="104">
        <f t="shared" si="3"/>
        <v>3</v>
      </c>
      <c r="P20" s="105">
        <f t="shared" si="4"/>
        <v>27</v>
      </c>
      <c r="Q20" s="109" t="str">
        <f t="shared" si="5"/>
        <v>Z20230413-000017</v>
      </c>
      <c r="R20" s="110"/>
      <c r="S20" s="111"/>
      <c r="T20" s="111"/>
      <c r="U20" s="111"/>
    </row>
    <row r="21" s="67" customFormat="1" customHeight="1" spans="2:21">
      <c r="B21" s="83" t="s">
        <v>2422</v>
      </c>
      <c r="C21" s="84" t="s">
        <v>2271</v>
      </c>
      <c r="D21" s="84" t="s">
        <v>2441</v>
      </c>
      <c r="E21" s="84" t="s">
        <v>323</v>
      </c>
      <c r="F21" s="85">
        <v>97887.67</v>
      </c>
      <c r="G21" s="89">
        <v>0.13</v>
      </c>
      <c r="H21" s="87">
        <v>45012</v>
      </c>
      <c r="I21" s="103" t="e">
        <f>IF(B21="","",_xlfn.XLOOKUP(N21,#REF!,#REF!))</f>
        <v>#REF!</v>
      </c>
      <c r="J21" s="100" t="e">
        <f>IF(B21="","",_xlfn.XLOOKUP(N21,#REF!,芝麻工资表!B:B))</f>
        <v>#REF!</v>
      </c>
      <c r="K21" s="100">
        <f t="shared" si="0"/>
        <v>86626.26</v>
      </c>
      <c r="L21" s="100">
        <f t="shared" si="1"/>
        <v>11261.41</v>
      </c>
      <c r="M21" s="100" t="str">
        <f>IF(Q21="","",_xlfn.XLOOKUP(Q21,立项!W:W,立项!H:H))</f>
        <v>一般</v>
      </c>
      <c r="N21" s="104" t="str">
        <f t="shared" si="2"/>
        <v>应付00076</v>
      </c>
      <c r="O21" s="104">
        <f t="shared" si="3"/>
        <v>3</v>
      </c>
      <c r="P21" s="105">
        <f t="shared" si="4"/>
        <v>27</v>
      </c>
      <c r="Q21" s="109" t="str">
        <f t="shared" si="5"/>
        <v>Z20230413-000017</v>
      </c>
      <c r="R21" s="110"/>
      <c r="S21" s="111"/>
      <c r="T21" s="111"/>
      <c r="U21" s="111"/>
    </row>
    <row r="22" s="67" customFormat="1" customHeight="1" spans="2:21">
      <c r="B22" s="83" t="s">
        <v>2422</v>
      </c>
      <c r="C22" s="84" t="s">
        <v>2271</v>
      </c>
      <c r="D22" s="84" t="s">
        <v>2442</v>
      </c>
      <c r="E22" s="91" t="s">
        <v>323</v>
      </c>
      <c r="F22" s="92">
        <v>103829.66</v>
      </c>
      <c r="G22" s="93">
        <v>0.13</v>
      </c>
      <c r="H22" s="94">
        <v>45012</v>
      </c>
      <c r="I22" s="103" t="e">
        <f>IF(B22="","",_xlfn.XLOOKUP(N22,#REF!,#REF!))</f>
        <v>#REF!</v>
      </c>
      <c r="J22" s="100" t="e">
        <f>IF(B22="","",_xlfn.XLOOKUP(N22,#REF!,芝麻工资表!B:B))</f>
        <v>#REF!</v>
      </c>
      <c r="K22" s="100">
        <f t="shared" si="0"/>
        <v>91884.65</v>
      </c>
      <c r="L22" s="100">
        <f t="shared" si="1"/>
        <v>11945.01</v>
      </c>
      <c r="M22" s="100" t="str">
        <f>IF(Q22="","",_xlfn.XLOOKUP(Q22,立项!W:W,立项!H:H))</f>
        <v>一般</v>
      </c>
      <c r="N22" s="104" t="str">
        <f t="shared" si="2"/>
        <v>应付00076</v>
      </c>
      <c r="O22" s="104">
        <f t="shared" si="3"/>
        <v>3</v>
      </c>
      <c r="P22" s="105">
        <f t="shared" si="4"/>
        <v>27</v>
      </c>
      <c r="Q22" s="109" t="str">
        <f t="shared" si="5"/>
        <v>Z20230413-000017</v>
      </c>
      <c r="R22" s="110"/>
      <c r="S22" s="111"/>
      <c r="T22" s="111"/>
      <c r="U22" s="111"/>
    </row>
    <row r="23" s="67" customFormat="1" customHeight="1" spans="2:21">
      <c r="B23" s="83" t="s">
        <v>2422</v>
      </c>
      <c r="C23" s="84" t="s">
        <v>2271</v>
      </c>
      <c r="D23" s="84" t="s">
        <v>2443</v>
      </c>
      <c r="E23" s="91" t="s">
        <v>323</v>
      </c>
      <c r="F23" s="92">
        <v>98388.06</v>
      </c>
      <c r="G23" s="93">
        <v>0.13</v>
      </c>
      <c r="H23" s="94">
        <v>45012</v>
      </c>
      <c r="I23" s="103" t="e">
        <f>IF(B23="","",_xlfn.XLOOKUP(N23,#REF!,#REF!))</f>
        <v>#REF!</v>
      </c>
      <c r="J23" s="100" t="e">
        <f>IF(B23="","",_xlfn.XLOOKUP(N23,#REF!,芝麻工资表!B:B))</f>
        <v>#REF!</v>
      </c>
      <c r="K23" s="100">
        <f t="shared" si="0"/>
        <v>87069.08</v>
      </c>
      <c r="L23" s="100">
        <f t="shared" si="1"/>
        <v>11318.98</v>
      </c>
      <c r="M23" s="100" t="str">
        <f>IF(Q23="","",_xlfn.XLOOKUP(Q23,立项!W:W,立项!H:H))</f>
        <v>一般</v>
      </c>
      <c r="N23" s="104" t="str">
        <f t="shared" si="2"/>
        <v>应付00076</v>
      </c>
      <c r="O23" s="104">
        <f t="shared" si="3"/>
        <v>3</v>
      </c>
      <c r="P23" s="105">
        <f t="shared" si="4"/>
        <v>27</v>
      </c>
      <c r="Q23" s="109" t="str">
        <f t="shared" si="5"/>
        <v>Z20230413-000017</v>
      </c>
      <c r="R23" s="110"/>
      <c r="S23" s="111"/>
      <c r="T23" s="111"/>
      <c r="U23" s="111"/>
    </row>
    <row r="24" s="67" customFormat="1" customHeight="1" spans="2:21">
      <c r="B24" s="83" t="s">
        <v>2422</v>
      </c>
      <c r="C24" s="84" t="s">
        <v>2271</v>
      </c>
      <c r="D24" s="84" t="s">
        <v>2444</v>
      </c>
      <c r="E24" s="84" t="s">
        <v>323</v>
      </c>
      <c r="F24" s="85">
        <v>101359.6</v>
      </c>
      <c r="G24" s="89">
        <v>0.13</v>
      </c>
      <c r="H24" s="87">
        <v>45012</v>
      </c>
      <c r="I24" s="103" t="e">
        <f>IF(B24="","",_xlfn.XLOOKUP(N24,#REF!,#REF!))</f>
        <v>#REF!</v>
      </c>
      <c r="J24" s="100" t="e">
        <f>IF(B24="","",_xlfn.XLOOKUP(N24,#REF!,芝麻工资表!B:B))</f>
        <v>#REF!</v>
      </c>
      <c r="K24" s="100">
        <f t="shared" si="0"/>
        <v>89698.76</v>
      </c>
      <c r="L24" s="100">
        <f t="shared" si="1"/>
        <v>11660.84</v>
      </c>
      <c r="M24" s="100" t="str">
        <f>IF(Q24="","",_xlfn.XLOOKUP(Q24,立项!W:W,立项!H:H))</f>
        <v>一般</v>
      </c>
      <c r="N24" s="104" t="str">
        <f t="shared" si="2"/>
        <v>应付00076</v>
      </c>
      <c r="O24" s="104">
        <f t="shared" si="3"/>
        <v>3</v>
      </c>
      <c r="P24" s="105">
        <f t="shared" si="4"/>
        <v>27</v>
      </c>
      <c r="Q24" s="109" t="str">
        <f t="shared" si="5"/>
        <v>Z20230413-000017</v>
      </c>
      <c r="R24" s="110"/>
      <c r="S24" s="111"/>
      <c r="T24" s="111"/>
      <c r="U24" s="111"/>
    </row>
    <row r="25" s="67" customFormat="1" customHeight="1" spans="2:21">
      <c r="B25" s="83" t="s">
        <v>2422</v>
      </c>
      <c r="C25" s="84" t="s">
        <v>2271</v>
      </c>
      <c r="D25" s="84" t="s">
        <v>2445</v>
      </c>
      <c r="E25" s="84" t="s">
        <v>323</v>
      </c>
      <c r="F25" s="85">
        <v>92071.5</v>
      </c>
      <c r="G25" s="86">
        <v>0.13</v>
      </c>
      <c r="H25" s="87">
        <v>45012</v>
      </c>
      <c r="I25" s="103" t="e">
        <f>IF(B25="","",_xlfn.XLOOKUP(N25,#REF!,#REF!))</f>
        <v>#REF!</v>
      </c>
      <c r="J25" s="100" t="e">
        <f>IF(B25="","",_xlfn.XLOOKUP(N25,#REF!,芝麻工资表!B:B))</f>
        <v>#REF!</v>
      </c>
      <c r="K25" s="100">
        <f t="shared" si="0"/>
        <v>81479.2</v>
      </c>
      <c r="L25" s="100">
        <f t="shared" si="1"/>
        <v>10592.3</v>
      </c>
      <c r="M25" s="100" t="str">
        <f>IF(Q25="","",_xlfn.XLOOKUP(Q25,立项!W:W,立项!H:H))</f>
        <v>一般</v>
      </c>
      <c r="N25" s="104" t="str">
        <f t="shared" si="2"/>
        <v>应付00076</v>
      </c>
      <c r="O25" s="104">
        <f t="shared" si="3"/>
        <v>3</v>
      </c>
      <c r="P25" s="105">
        <f t="shared" si="4"/>
        <v>27</v>
      </c>
      <c r="Q25" s="109" t="str">
        <f t="shared" si="5"/>
        <v>Z20230413-000017</v>
      </c>
      <c r="R25" s="110"/>
      <c r="S25" s="111"/>
      <c r="T25" s="111"/>
      <c r="U25" s="111"/>
    </row>
    <row r="26" s="67" customFormat="1" customHeight="1" spans="2:21">
      <c r="B26" s="83" t="s">
        <v>2446</v>
      </c>
      <c r="C26" s="84" t="s">
        <v>2197</v>
      </c>
      <c r="D26" s="84" t="s">
        <v>2447</v>
      </c>
      <c r="E26" s="84" t="s">
        <v>323</v>
      </c>
      <c r="F26" s="85">
        <v>10500</v>
      </c>
      <c r="G26" s="89">
        <v>0.06</v>
      </c>
      <c r="H26" s="87">
        <v>45012</v>
      </c>
      <c r="I26" s="103" t="e">
        <f>IF(B26="","",_xlfn.XLOOKUP(N26,#REF!,#REF!))</f>
        <v>#REF!</v>
      </c>
      <c r="J26" s="100" t="e">
        <f>IF(B26="","",_xlfn.XLOOKUP(N26,#REF!,芝麻工资表!B:B))</f>
        <v>#REF!</v>
      </c>
      <c r="K26" s="100">
        <f t="shared" si="0"/>
        <v>9905.66</v>
      </c>
      <c r="L26" s="100">
        <f t="shared" si="1"/>
        <v>594.34</v>
      </c>
      <c r="M26" s="100" t="str">
        <f>IF(Q26="","",_xlfn.XLOOKUP(Q26,立项!W:W,立项!H:H))</f>
        <v>一般</v>
      </c>
      <c r="N26" s="104" t="str">
        <f t="shared" si="2"/>
        <v>应付00095</v>
      </c>
      <c r="O26" s="104">
        <f t="shared" si="3"/>
        <v>3</v>
      </c>
      <c r="P26" s="105">
        <f t="shared" si="4"/>
        <v>27</v>
      </c>
      <c r="Q26" s="109" t="str">
        <f t="shared" si="5"/>
        <v>P20221012-000747</v>
      </c>
      <c r="R26" s="110"/>
      <c r="S26" s="111"/>
      <c r="T26" s="111"/>
      <c r="U26" s="111"/>
    </row>
    <row r="27" s="67" customFormat="1" customHeight="1" spans="2:21">
      <c r="B27" s="83" t="s">
        <v>2448</v>
      </c>
      <c r="C27" s="84" t="s">
        <v>2449</v>
      </c>
      <c r="D27" s="95" t="s">
        <v>2450</v>
      </c>
      <c r="E27" s="84" t="s">
        <v>323</v>
      </c>
      <c r="F27" s="85">
        <v>84</v>
      </c>
      <c r="G27" s="89">
        <v>0.13</v>
      </c>
      <c r="H27" s="87">
        <v>45013</v>
      </c>
      <c r="I27" s="103" t="e">
        <f>IF(B27="","",_xlfn.XLOOKUP(N27,#REF!,#REF!))</f>
        <v>#REF!</v>
      </c>
      <c r="J27" s="100" t="e">
        <f>IF(B27="","",_xlfn.XLOOKUP(N27,#REF!,芝麻工资表!B:B))</f>
        <v>#REF!</v>
      </c>
      <c r="K27" s="100">
        <f t="shared" si="0"/>
        <v>74.34</v>
      </c>
      <c r="L27" s="100">
        <f t="shared" si="1"/>
        <v>9.66</v>
      </c>
      <c r="M27" s="100" t="str">
        <f>IF(Q27="","",_xlfn.XLOOKUP(Q27,立项!W:W,立项!H:H))</f>
        <v>一般</v>
      </c>
      <c r="N27" s="104" t="str">
        <f t="shared" si="2"/>
        <v>应付00181</v>
      </c>
      <c r="O27" s="104">
        <f t="shared" si="3"/>
        <v>3</v>
      </c>
      <c r="P27" s="105">
        <f t="shared" si="4"/>
        <v>28</v>
      </c>
      <c r="Q27" s="109" t="str">
        <f t="shared" si="5"/>
        <v>P20221010-000742</v>
      </c>
      <c r="R27" s="110"/>
      <c r="S27" s="111"/>
      <c r="T27" s="111"/>
      <c r="U27" s="111"/>
    </row>
    <row r="28" s="67" customFormat="1" customHeight="1" spans="2:21">
      <c r="B28" s="83" t="s">
        <v>2451</v>
      </c>
      <c r="C28" s="84" t="s">
        <v>2449</v>
      </c>
      <c r="D28" s="95" t="s">
        <v>2450</v>
      </c>
      <c r="E28" s="84" t="s">
        <v>323</v>
      </c>
      <c r="F28" s="85">
        <v>290</v>
      </c>
      <c r="G28" s="89">
        <v>0.13</v>
      </c>
      <c r="H28" s="87">
        <v>45013</v>
      </c>
      <c r="I28" s="103" t="e">
        <f>IF(B28="","",_xlfn.XLOOKUP(N28,#REF!,#REF!))</f>
        <v>#REF!</v>
      </c>
      <c r="J28" s="100" t="e">
        <f>IF(B28="","",_xlfn.XLOOKUP(N28,#REF!,芝麻工资表!B:B))</f>
        <v>#REF!</v>
      </c>
      <c r="K28" s="100">
        <f t="shared" si="0"/>
        <v>256.64</v>
      </c>
      <c r="L28" s="100">
        <f t="shared" si="1"/>
        <v>33.36</v>
      </c>
      <c r="M28" s="100" t="str">
        <f>IF(Q28="","",_xlfn.XLOOKUP(Q28,立项!W:W,立项!H:H))</f>
        <v>一般</v>
      </c>
      <c r="N28" s="104" t="str">
        <f t="shared" si="2"/>
        <v>应付00182</v>
      </c>
      <c r="O28" s="104">
        <f t="shared" si="3"/>
        <v>3</v>
      </c>
      <c r="P28" s="105">
        <f t="shared" si="4"/>
        <v>28</v>
      </c>
      <c r="Q28" s="109" t="str">
        <f t="shared" si="5"/>
        <v>P20230114-000830</v>
      </c>
      <c r="R28" s="110"/>
      <c r="S28" s="111"/>
      <c r="T28" s="111"/>
      <c r="U28" s="111"/>
    </row>
    <row r="29" s="67" customFormat="1" customHeight="1" spans="2:21">
      <c r="B29" s="83" t="s">
        <v>2452</v>
      </c>
      <c r="C29" s="84" t="s">
        <v>2449</v>
      </c>
      <c r="D29" s="95" t="s">
        <v>2450</v>
      </c>
      <c r="E29" s="84" t="s">
        <v>323</v>
      </c>
      <c r="F29" s="85">
        <v>740</v>
      </c>
      <c r="G29" s="89">
        <v>0.13</v>
      </c>
      <c r="H29" s="87">
        <v>45013</v>
      </c>
      <c r="I29" s="103" t="e">
        <f>IF(B29="","",_xlfn.XLOOKUP(N29,#REF!,#REF!))</f>
        <v>#REF!</v>
      </c>
      <c r="J29" s="100" t="e">
        <f>IF(B29="","",_xlfn.XLOOKUP(N29,#REF!,芝麻工资表!B:B))</f>
        <v>#REF!</v>
      </c>
      <c r="K29" s="100">
        <f t="shared" si="0"/>
        <v>654.87</v>
      </c>
      <c r="L29" s="100">
        <f t="shared" si="1"/>
        <v>85.13</v>
      </c>
      <c r="M29" s="100" t="str">
        <f>IF(Q29="","",_xlfn.XLOOKUP(Q29,立项!W:W,立项!H:H))</f>
        <v>一般</v>
      </c>
      <c r="N29" s="104" t="str">
        <f t="shared" si="2"/>
        <v>应付00183</v>
      </c>
      <c r="O29" s="104">
        <f t="shared" si="3"/>
        <v>3</v>
      </c>
      <c r="P29" s="105">
        <f t="shared" si="4"/>
        <v>28</v>
      </c>
      <c r="Q29" s="109" t="str">
        <f t="shared" si="5"/>
        <v>P20221202-000792</v>
      </c>
      <c r="R29" s="110"/>
      <c r="S29" s="111"/>
      <c r="T29" s="111"/>
      <c r="U29" s="111"/>
    </row>
    <row r="30" s="67" customFormat="1" customHeight="1" spans="2:21">
      <c r="B30" s="83" t="s">
        <v>2453</v>
      </c>
      <c r="C30" s="91" t="s">
        <v>2240</v>
      </c>
      <c r="D30" s="95">
        <v>38904726</v>
      </c>
      <c r="E30" s="91" t="s">
        <v>323</v>
      </c>
      <c r="F30" s="92">
        <v>13</v>
      </c>
      <c r="G30" s="96">
        <v>0.06</v>
      </c>
      <c r="H30" s="94">
        <v>45023</v>
      </c>
      <c r="I30" s="103" t="e">
        <f>IF(B30="","",_xlfn.XLOOKUP(N30,#REF!,#REF!))</f>
        <v>#REF!</v>
      </c>
      <c r="J30" s="100" t="e">
        <f>IF(B30="","",_xlfn.XLOOKUP(N30,#REF!,芝麻工资表!B:B))</f>
        <v>#REF!</v>
      </c>
      <c r="K30" s="100">
        <f t="shared" si="0"/>
        <v>12.26</v>
      </c>
      <c r="L30" s="100">
        <f t="shared" si="1"/>
        <v>0.74</v>
      </c>
      <c r="M30" s="100" t="str">
        <f>IF(Q30="","",_xlfn.XLOOKUP(Q30,立项!W:W,立项!H:H))</f>
        <v>一般</v>
      </c>
      <c r="N30" s="104" t="str">
        <f t="shared" si="2"/>
        <v>应付00258</v>
      </c>
      <c r="O30" s="104">
        <f t="shared" si="3"/>
        <v>4</v>
      </c>
      <c r="P30" s="105">
        <f t="shared" si="4"/>
        <v>7</v>
      </c>
      <c r="Q30" s="109" t="str">
        <f t="shared" si="5"/>
        <v>Z20230413-000015</v>
      </c>
      <c r="R30" s="110"/>
      <c r="S30" s="111"/>
      <c r="T30" s="111"/>
      <c r="U30" s="111"/>
    </row>
    <row r="31" s="67" customFormat="1" customHeight="1" spans="2:21">
      <c r="B31" s="83" t="s">
        <v>2454</v>
      </c>
      <c r="C31" s="91" t="s">
        <v>2240</v>
      </c>
      <c r="D31" s="95">
        <v>38904726</v>
      </c>
      <c r="E31" s="91" t="s">
        <v>323</v>
      </c>
      <c r="F31" s="92">
        <v>231</v>
      </c>
      <c r="G31" s="96">
        <v>0.06</v>
      </c>
      <c r="H31" s="94">
        <v>45023</v>
      </c>
      <c r="I31" s="103" t="e">
        <f>IF(B31="","",_xlfn.XLOOKUP(N31,#REF!,#REF!))</f>
        <v>#REF!</v>
      </c>
      <c r="J31" s="100" t="e">
        <f>IF(B31="","",_xlfn.XLOOKUP(N31,#REF!,芝麻工资表!B:B))</f>
        <v>#REF!</v>
      </c>
      <c r="K31" s="100">
        <f t="shared" si="0"/>
        <v>217.92</v>
      </c>
      <c r="L31" s="100">
        <f t="shared" si="1"/>
        <v>13.08</v>
      </c>
      <c r="M31" s="100" t="str">
        <f>IF(Q31="","",_xlfn.XLOOKUP(Q31,立项!W:W,立项!H:H))</f>
        <v>一般</v>
      </c>
      <c r="N31" s="104" t="str">
        <f t="shared" si="2"/>
        <v>应付00209</v>
      </c>
      <c r="O31" s="104">
        <f t="shared" si="3"/>
        <v>4</v>
      </c>
      <c r="P31" s="105">
        <f t="shared" si="4"/>
        <v>7</v>
      </c>
      <c r="Q31" s="109" t="str">
        <f t="shared" si="5"/>
        <v>Z20230413-000019</v>
      </c>
      <c r="R31" s="110"/>
      <c r="S31" s="111"/>
      <c r="T31" s="111"/>
      <c r="U31" s="111"/>
    </row>
    <row r="32" s="67" customFormat="1" customHeight="1" spans="2:21">
      <c r="B32" s="83" t="s">
        <v>2455</v>
      </c>
      <c r="C32" s="91" t="s">
        <v>2240</v>
      </c>
      <c r="D32" s="95">
        <v>38904726</v>
      </c>
      <c r="E32" s="91" t="s">
        <v>323</v>
      </c>
      <c r="F32" s="92">
        <v>146</v>
      </c>
      <c r="G32" s="96">
        <v>0.06</v>
      </c>
      <c r="H32" s="94">
        <v>45023</v>
      </c>
      <c r="I32" s="103" t="e">
        <f>IF(B32="","",_xlfn.XLOOKUP(N32,#REF!,#REF!))</f>
        <v>#REF!</v>
      </c>
      <c r="J32" s="100" t="e">
        <f>IF(B32="","",_xlfn.XLOOKUP(N32,#REF!,芝麻工资表!B:B))</f>
        <v>#REF!</v>
      </c>
      <c r="K32" s="100">
        <f t="shared" si="0"/>
        <v>137.74</v>
      </c>
      <c r="L32" s="100">
        <f t="shared" si="1"/>
        <v>8.26</v>
      </c>
      <c r="M32" s="100" t="str">
        <f>IF(Q32="","",_xlfn.XLOOKUP(Q32,立项!W:W,立项!H:H))</f>
        <v>一般</v>
      </c>
      <c r="N32" s="104" t="str">
        <f t="shared" si="2"/>
        <v>应付00280</v>
      </c>
      <c r="O32" s="104">
        <f t="shared" si="3"/>
        <v>4</v>
      </c>
      <c r="P32" s="105">
        <f t="shared" si="4"/>
        <v>7</v>
      </c>
      <c r="Q32" s="109" t="str">
        <f t="shared" si="5"/>
        <v>Z20230413-000017</v>
      </c>
      <c r="R32" s="110"/>
      <c r="S32" s="111"/>
      <c r="T32" s="111"/>
      <c r="U32" s="111"/>
    </row>
    <row r="33" s="67" customFormat="1" customHeight="1" spans="2:21">
      <c r="B33" s="83" t="s">
        <v>2456</v>
      </c>
      <c r="C33" s="91" t="s">
        <v>2240</v>
      </c>
      <c r="D33" s="95">
        <v>38904726</v>
      </c>
      <c r="E33" s="91" t="s">
        <v>323</v>
      </c>
      <c r="F33" s="92">
        <v>41</v>
      </c>
      <c r="G33" s="96">
        <v>0.06</v>
      </c>
      <c r="H33" s="94">
        <v>45023</v>
      </c>
      <c r="I33" s="103" t="e">
        <f>IF(B33="","",_xlfn.XLOOKUP(N33,#REF!,#REF!))</f>
        <v>#REF!</v>
      </c>
      <c r="J33" s="100" t="e">
        <f>IF(B33="","",_xlfn.XLOOKUP(N33,#REF!,芝麻工资表!B:B))</f>
        <v>#REF!</v>
      </c>
      <c r="K33" s="100">
        <f t="shared" si="0"/>
        <v>38.68</v>
      </c>
      <c r="L33" s="100">
        <f t="shared" si="1"/>
        <v>2.32</v>
      </c>
      <c r="M33" s="100" t="str">
        <f>IF(Q33="","",_xlfn.XLOOKUP(Q33,立项!W:W,立项!H:H))</f>
        <v>一般</v>
      </c>
      <c r="N33" s="104" t="str">
        <f t="shared" si="2"/>
        <v>应付00243</v>
      </c>
      <c r="O33" s="104">
        <f t="shared" si="3"/>
        <v>4</v>
      </c>
      <c r="P33" s="105">
        <f t="shared" si="4"/>
        <v>7</v>
      </c>
      <c r="Q33" s="109" t="str">
        <f t="shared" si="5"/>
        <v>Z20230413-000014</v>
      </c>
      <c r="R33" s="110"/>
      <c r="S33" s="111"/>
      <c r="T33" s="111"/>
      <c r="U33" s="111"/>
    </row>
    <row r="34" s="67" customFormat="1" customHeight="1" spans="2:21">
      <c r="B34" s="83" t="s">
        <v>2457</v>
      </c>
      <c r="C34" s="91" t="s">
        <v>2240</v>
      </c>
      <c r="D34" s="95">
        <v>38904726</v>
      </c>
      <c r="E34" s="91" t="s">
        <v>323</v>
      </c>
      <c r="F34" s="92">
        <v>27</v>
      </c>
      <c r="G34" s="96">
        <v>0.06</v>
      </c>
      <c r="H34" s="94">
        <v>45023</v>
      </c>
      <c r="I34" s="103" t="e">
        <f>IF(B34="","",_xlfn.XLOOKUP(N34,#REF!,#REF!))</f>
        <v>#REF!</v>
      </c>
      <c r="J34" s="100" t="e">
        <f>IF(B34="","",_xlfn.XLOOKUP(N34,#REF!,芝麻工资表!B:B))</f>
        <v>#REF!</v>
      </c>
      <c r="K34" s="100">
        <f t="shared" si="0"/>
        <v>25.47</v>
      </c>
      <c r="L34" s="100">
        <f t="shared" si="1"/>
        <v>1.53</v>
      </c>
      <c r="M34" s="100" t="str">
        <f>IF(Q34="","",_xlfn.XLOOKUP(Q34,立项!W:W,立项!H:H))</f>
        <v>一般</v>
      </c>
      <c r="N34" s="104" t="str">
        <f t="shared" si="2"/>
        <v>应付00221</v>
      </c>
      <c r="O34" s="104">
        <f t="shared" si="3"/>
        <v>4</v>
      </c>
      <c r="P34" s="105">
        <f t="shared" si="4"/>
        <v>7</v>
      </c>
      <c r="Q34" s="109" t="str">
        <f t="shared" si="5"/>
        <v>Z20230413-000018</v>
      </c>
      <c r="R34" s="110"/>
      <c r="S34" s="111"/>
      <c r="T34" s="111"/>
      <c r="U34" s="111"/>
    </row>
    <row r="35" s="67" customFormat="1" customHeight="1" spans="2:21">
      <c r="B35" s="83"/>
      <c r="C35" s="84" t="s">
        <v>2395</v>
      </c>
      <c r="D35" s="84">
        <v>19873989</v>
      </c>
      <c r="E35" s="84" t="s">
        <v>323</v>
      </c>
      <c r="F35" s="85">
        <v>550.8</v>
      </c>
      <c r="G35" s="86">
        <v>0.06</v>
      </c>
      <c r="H35" s="87">
        <v>45037</v>
      </c>
      <c r="I35" s="103" t="str">
        <f>IF(B35="","",_xlfn.XLOOKUP(N35,#REF!,#REF!))</f>
        <v/>
      </c>
      <c r="J35" s="100" t="str">
        <f>IF(B35="","",_xlfn.XLOOKUP(N35,#REF!,芝麻工资表!B:B))</f>
        <v/>
      </c>
      <c r="K35" s="100">
        <f t="shared" si="0"/>
        <v>519.62</v>
      </c>
      <c r="L35" s="100">
        <f t="shared" si="1"/>
        <v>31.18</v>
      </c>
      <c r="M35" s="100" t="str">
        <f>IF(Q35="","",_xlfn.XLOOKUP(Q35,立项!W:W,立项!H:H))</f>
        <v/>
      </c>
      <c r="N35" s="104" t="str">
        <f t="shared" si="2"/>
        <v/>
      </c>
      <c r="O35" s="104">
        <f t="shared" si="3"/>
        <v>4</v>
      </c>
      <c r="P35" s="105">
        <f t="shared" si="4"/>
        <v>21</v>
      </c>
      <c r="Q35" s="109" t="str">
        <f t="shared" si="5"/>
        <v/>
      </c>
      <c r="R35" s="110"/>
      <c r="S35" s="111"/>
      <c r="T35" s="111"/>
      <c r="U35" s="111"/>
    </row>
    <row r="36" s="67" customFormat="1" customHeight="1" spans="2:21">
      <c r="B36" s="83"/>
      <c r="C36" s="84" t="s">
        <v>2395</v>
      </c>
      <c r="D36" s="84">
        <v>19873990</v>
      </c>
      <c r="E36" s="84" t="s">
        <v>323</v>
      </c>
      <c r="F36" s="85">
        <v>34.4</v>
      </c>
      <c r="G36" s="86">
        <v>0.06</v>
      </c>
      <c r="H36" s="87">
        <v>45037</v>
      </c>
      <c r="I36" s="103" t="str">
        <f>IF(B36="","",_xlfn.XLOOKUP(N36,#REF!,#REF!))</f>
        <v/>
      </c>
      <c r="J36" s="100" t="str">
        <f>IF(B36="","",_xlfn.XLOOKUP(N36,#REF!,芝麻工资表!B:B))</f>
        <v/>
      </c>
      <c r="K36" s="100">
        <f t="shared" si="0"/>
        <v>32.45</v>
      </c>
      <c r="L36" s="100">
        <f t="shared" si="1"/>
        <v>1.95</v>
      </c>
      <c r="M36" s="100" t="str">
        <f>IF(Q36="","",_xlfn.XLOOKUP(Q36,立项!W:W,立项!H:H))</f>
        <v/>
      </c>
      <c r="N36" s="104" t="str">
        <f t="shared" si="2"/>
        <v/>
      </c>
      <c r="O36" s="104">
        <f t="shared" si="3"/>
        <v>4</v>
      </c>
      <c r="P36" s="105">
        <f t="shared" si="4"/>
        <v>21</v>
      </c>
      <c r="Q36" s="109" t="str">
        <f t="shared" si="5"/>
        <v/>
      </c>
      <c r="R36" s="110"/>
      <c r="S36" s="111"/>
      <c r="T36" s="111"/>
      <c r="U36" s="111"/>
    </row>
    <row r="37" s="67" customFormat="1" customHeight="1" spans="2:21">
      <c r="B37" s="83" t="s">
        <v>2458</v>
      </c>
      <c r="C37" s="84" t="s">
        <v>2405</v>
      </c>
      <c r="D37" s="356" t="s">
        <v>2459</v>
      </c>
      <c r="E37" s="84" t="s">
        <v>323</v>
      </c>
      <c r="F37" s="85">
        <v>1049.4</v>
      </c>
      <c r="G37" s="86">
        <v>0.06</v>
      </c>
      <c r="H37" s="87">
        <v>45037</v>
      </c>
      <c r="I37" s="103" t="e">
        <f>IF(B37="","",_xlfn.XLOOKUP(N37,#REF!,#REF!))</f>
        <v>#REF!</v>
      </c>
      <c r="J37" s="100" t="e">
        <f>IF(B37="","",_xlfn.XLOOKUP(N37,#REF!,芝麻工资表!B:B))</f>
        <v>#REF!</v>
      </c>
      <c r="K37" s="100">
        <f t="shared" si="0"/>
        <v>990</v>
      </c>
      <c r="L37" s="100">
        <f t="shared" si="1"/>
        <v>59.4</v>
      </c>
      <c r="M37" s="100" t="str">
        <f>IF(Q37="","",_xlfn.XLOOKUP(Q37,立项!W:W,立项!H:H))</f>
        <v>一般</v>
      </c>
      <c r="N37" s="104" t="str">
        <f t="shared" si="2"/>
        <v>应付00107</v>
      </c>
      <c r="O37" s="104">
        <f t="shared" si="3"/>
        <v>4</v>
      </c>
      <c r="P37" s="105">
        <f t="shared" si="4"/>
        <v>21</v>
      </c>
      <c r="Q37" s="109" t="str">
        <f t="shared" si="5"/>
        <v>P20221226-000809</v>
      </c>
      <c r="R37" s="110"/>
      <c r="S37" s="111"/>
      <c r="T37" s="111"/>
      <c r="U37" s="111"/>
    </row>
    <row r="38" s="67" customFormat="1" customHeight="1" spans="2:21">
      <c r="B38" s="83" t="s">
        <v>2460</v>
      </c>
      <c r="C38" s="84" t="s">
        <v>2405</v>
      </c>
      <c r="D38" s="356" t="s">
        <v>2461</v>
      </c>
      <c r="E38" s="84" t="s">
        <v>323</v>
      </c>
      <c r="F38" s="85">
        <v>2332</v>
      </c>
      <c r="G38" s="86">
        <v>0.06</v>
      </c>
      <c r="H38" s="87">
        <v>45037</v>
      </c>
      <c r="I38" s="103" t="e">
        <f>IF(B38="","",_xlfn.XLOOKUP(N38,#REF!,#REF!))</f>
        <v>#REF!</v>
      </c>
      <c r="J38" s="100" t="e">
        <f>IF(B38="","",_xlfn.XLOOKUP(N38,#REF!,芝麻工资表!B:B))</f>
        <v>#REF!</v>
      </c>
      <c r="K38" s="100">
        <f t="shared" si="0"/>
        <v>2200</v>
      </c>
      <c r="L38" s="100">
        <f t="shared" si="1"/>
        <v>132</v>
      </c>
      <c r="M38" s="100" t="str">
        <f>IF(Q38="","",_xlfn.XLOOKUP(Q38,立项!W:W,立项!H:H))</f>
        <v>一般</v>
      </c>
      <c r="N38" s="104" t="str">
        <f t="shared" si="2"/>
        <v>应付00197</v>
      </c>
      <c r="O38" s="104">
        <f t="shared" si="3"/>
        <v>4</v>
      </c>
      <c r="P38" s="105">
        <f t="shared" si="4"/>
        <v>21</v>
      </c>
      <c r="Q38" s="109" t="str">
        <f t="shared" si="5"/>
        <v>P20221012-000747</v>
      </c>
      <c r="R38" s="110"/>
      <c r="S38" s="111"/>
      <c r="T38" s="111"/>
      <c r="U38" s="111"/>
    </row>
    <row r="39" s="67" customFormat="1" customHeight="1" spans="2:21">
      <c r="B39" s="83"/>
      <c r="C39" s="84" t="s">
        <v>2271</v>
      </c>
      <c r="D39" s="84">
        <v>16451346</v>
      </c>
      <c r="E39" s="84" t="s">
        <v>323</v>
      </c>
      <c r="F39" s="85">
        <v>93516.44</v>
      </c>
      <c r="G39" s="89">
        <v>0.13</v>
      </c>
      <c r="H39" s="87">
        <v>45043</v>
      </c>
      <c r="I39" s="103" t="str">
        <f>IF(B39="","",_xlfn.XLOOKUP(N39,#REF!,#REF!))</f>
        <v/>
      </c>
      <c r="J39" s="100" t="str">
        <f>IF(B39="","",_xlfn.XLOOKUP(N39,#REF!,芝麻工资表!B:B))</f>
        <v/>
      </c>
      <c r="K39" s="100">
        <f t="shared" si="0"/>
        <v>82757.91</v>
      </c>
      <c r="L39" s="100">
        <f t="shared" si="1"/>
        <v>10758.53</v>
      </c>
      <c r="M39" s="100" t="str">
        <f>IF(Q39="","",_xlfn.XLOOKUP(Q39,立项!W:W,立项!H:H))</f>
        <v/>
      </c>
      <c r="N39" s="104" t="str">
        <f t="shared" si="2"/>
        <v/>
      </c>
      <c r="O39" s="104">
        <f t="shared" si="3"/>
        <v>4</v>
      </c>
      <c r="P39" s="105">
        <f t="shared" si="4"/>
        <v>27</v>
      </c>
      <c r="Q39" s="109" t="str">
        <f t="shared" si="5"/>
        <v/>
      </c>
      <c r="R39" s="110"/>
      <c r="S39" s="111"/>
      <c r="T39" s="111"/>
      <c r="U39" s="111"/>
    </row>
    <row r="40" s="67" customFormat="1" customHeight="1" spans="2:21">
      <c r="B40" s="83" t="s">
        <v>2462</v>
      </c>
      <c r="C40" s="84" t="s">
        <v>2217</v>
      </c>
      <c r="D40" s="97">
        <v>36883692</v>
      </c>
      <c r="E40" s="84" t="s">
        <v>323</v>
      </c>
      <c r="F40" s="85">
        <v>11.2</v>
      </c>
      <c r="G40" s="89">
        <v>0.06</v>
      </c>
      <c r="H40" s="87">
        <v>45043</v>
      </c>
      <c r="I40" s="103" t="e">
        <f>IF(B40="","",_xlfn.XLOOKUP(N40,#REF!,#REF!))</f>
        <v>#REF!</v>
      </c>
      <c r="J40" s="100" t="e">
        <f>IF(B40="","",_xlfn.XLOOKUP(N40,#REF!,芝麻工资表!B:B))</f>
        <v>#REF!</v>
      </c>
      <c r="K40" s="100">
        <f t="shared" si="0"/>
        <v>10.57</v>
      </c>
      <c r="L40" s="100">
        <f t="shared" si="1"/>
        <v>0.63</v>
      </c>
      <c r="M40" s="100" t="str">
        <f>IF(Q40="","",_xlfn.XLOOKUP(Q40,立项!W:W,立项!H:H))</f>
        <v>一般</v>
      </c>
      <c r="N40" s="104" t="str">
        <f t="shared" si="2"/>
        <v>应付00258</v>
      </c>
      <c r="O40" s="104">
        <f t="shared" si="3"/>
        <v>4</v>
      </c>
      <c r="P40" s="105">
        <f t="shared" si="4"/>
        <v>27</v>
      </c>
      <c r="Q40" s="109" t="str">
        <f t="shared" si="5"/>
        <v>Z20230413-000015</v>
      </c>
      <c r="R40" s="110"/>
      <c r="S40" s="111"/>
      <c r="T40" s="111"/>
      <c r="U40" s="111"/>
    </row>
    <row r="41" s="67" customFormat="1" customHeight="1" spans="2:21">
      <c r="B41" s="83" t="s">
        <v>2463</v>
      </c>
      <c r="C41" s="84" t="s">
        <v>2217</v>
      </c>
      <c r="D41" s="97">
        <v>36883692</v>
      </c>
      <c r="E41" s="84" t="s">
        <v>323</v>
      </c>
      <c r="F41" s="85">
        <v>8.4</v>
      </c>
      <c r="G41" s="89">
        <v>0.06</v>
      </c>
      <c r="H41" s="87">
        <v>45043</v>
      </c>
      <c r="I41" s="103" t="e">
        <f>IF(B41="","",_xlfn.XLOOKUP(N41,#REF!,#REF!))</f>
        <v>#REF!</v>
      </c>
      <c r="J41" s="100" t="e">
        <f>IF(B41="","",_xlfn.XLOOKUP(N41,#REF!,芝麻工资表!B:B))</f>
        <v>#REF!</v>
      </c>
      <c r="K41" s="100">
        <f t="shared" si="0"/>
        <v>7.92</v>
      </c>
      <c r="L41" s="100">
        <f t="shared" si="1"/>
        <v>0.48</v>
      </c>
      <c r="M41" s="100" t="str">
        <f>IF(Q41="","",_xlfn.XLOOKUP(Q41,立项!W:W,立项!H:H))</f>
        <v>一般</v>
      </c>
      <c r="N41" s="104" t="str">
        <f t="shared" si="2"/>
        <v>应付00367</v>
      </c>
      <c r="O41" s="104">
        <f t="shared" si="3"/>
        <v>4</v>
      </c>
      <c r="P41" s="105">
        <f t="shared" si="4"/>
        <v>27</v>
      </c>
      <c r="Q41" s="109" t="str">
        <f t="shared" si="5"/>
        <v>Z20230413-000018</v>
      </c>
      <c r="R41" s="110"/>
      <c r="S41" s="111"/>
      <c r="T41" s="111"/>
      <c r="U41" s="111"/>
    </row>
    <row r="42" s="67" customFormat="1" customHeight="1" spans="2:21">
      <c r="B42" s="83" t="s">
        <v>2464</v>
      </c>
      <c r="C42" s="84" t="s">
        <v>2217</v>
      </c>
      <c r="D42" s="97">
        <v>36883692</v>
      </c>
      <c r="E42" s="84" t="s">
        <v>323</v>
      </c>
      <c r="F42" s="85">
        <v>16.8</v>
      </c>
      <c r="G42" s="89">
        <v>0.06</v>
      </c>
      <c r="H42" s="87">
        <v>45043</v>
      </c>
      <c r="I42" s="103" t="e">
        <f>IF(B42="","",_xlfn.XLOOKUP(N42,#REF!,#REF!))</f>
        <v>#REF!</v>
      </c>
      <c r="J42" s="100" t="e">
        <f>IF(B42="","",_xlfn.XLOOKUP(N42,#REF!,芝麻工资表!B:B))</f>
        <v>#REF!</v>
      </c>
      <c r="K42" s="100">
        <f t="shared" si="0"/>
        <v>15.85</v>
      </c>
      <c r="L42" s="100">
        <f t="shared" si="1"/>
        <v>0.95</v>
      </c>
      <c r="M42" s="100" t="str">
        <f>IF(Q42="","",_xlfn.XLOOKUP(Q42,立项!W:W,立项!H:H))</f>
        <v>一般</v>
      </c>
      <c r="N42" s="104" t="str">
        <f t="shared" si="2"/>
        <v>应付00271</v>
      </c>
      <c r="O42" s="104">
        <f t="shared" si="3"/>
        <v>4</v>
      </c>
      <c r="P42" s="105">
        <f t="shared" si="4"/>
        <v>27</v>
      </c>
      <c r="Q42" s="109" t="str">
        <f t="shared" si="5"/>
        <v>Z20230413-000013</v>
      </c>
      <c r="R42" s="110"/>
      <c r="S42" s="111"/>
      <c r="T42" s="111"/>
      <c r="U42" s="111"/>
    </row>
    <row r="43" s="67" customFormat="1" customHeight="1" spans="2:21">
      <c r="B43" s="83" t="s">
        <v>2465</v>
      </c>
      <c r="C43" s="84" t="s">
        <v>2217</v>
      </c>
      <c r="D43" s="97">
        <v>36883692</v>
      </c>
      <c r="E43" s="84" t="s">
        <v>323</v>
      </c>
      <c r="F43" s="85">
        <v>155.4</v>
      </c>
      <c r="G43" s="89">
        <v>0.06</v>
      </c>
      <c r="H43" s="87">
        <v>45043</v>
      </c>
      <c r="I43" s="103" t="e">
        <f>IF(B43="","",_xlfn.XLOOKUP(N43,#REF!,#REF!))</f>
        <v>#REF!</v>
      </c>
      <c r="J43" s="100" t="e">
        <f>IF(B43="","",_xlfn.XLOOKUP(N43,#REF!,芝麻工资表!B:B))</f>
        <v>#REF!</v>
      </c>
      <c r="K43" s="100">
        <f t="shared" si="0"/>
        <v>146.6</v>
      </c>
      <c r="L43" s="100">
        <f t="shared" si="1"/>
        <v>8.8</v>
      </c>
      <c r="M43" s="100" t="str">
        <f>IF(Q43="","",_xlfn.XLOOKUP(Q43,立项!W:W,立项!H:H))</f>
        <v>一般</v>
      </c>
      <c r="N43" s="104" t="str">
        <f t="shared" si="2"/>
        <v>应付00209</v>
      </c>
      <c r="O43" s="104">
        <f t="shared" si="3"/>
        <v>4</v>
      </c>
      <c r="P43" s="105">
        <f t="shared" si="4"/>
        <v>27</v>
      </c>
      <c r="Q43" s="109" t="str">
        <f t="shared" si="5"/>
        <v>Z20230413-000019</v>
      </c>
      <c r="R43" s="110"/>
      <c r="S43" s="111"/>
      <c r="T43" s="111"/>
      <c r="U43" s="111"/>
    </row>
    <row r="44" s="67" customFormat="1" customHeight="1" spans="2:21">
      <c r="B44" s="83" t="s">
        <v>2466</v>
      </c>
      <c r="C44" s="84" t="s">
        <v>2217</v>
      </c>
      <c r="D44" s="97">
        <v>36883692</v>
      </c>
      <c r="E44" s="84" t="s">
        <v>323</v>
      </c>
      <c r="F44" s="85">
        <v>82</v>
      </c>
      <c r="G44" s="89">
        <v>0.06</v>
      </c>
      <c r="H44" s="87">
        <v>45043</v>
      </c>
      <c r="I44" s="103" t="e">
        <f>IF(B44="","",_xlfn.XLOOKUP(N44,#REF!,#REF!))</f>
        <v>#REF!</v>
      </c>
      <c r="J44" s="100" t="e">
        <f>IF(B44="","",_xlfn.XLOOKUP(N44,#REF!,芝麻工资表!B:B))</f>
        <v>#REF!</v>
      </c>
      <c r="K44" s="100">
        <f t="shared" si="0"/>
        <v>77.36</v>
      </c>
      <c r="L44" s="100">
        <f t="shared" si="1"/>
        <v>4.64</v>
      </c>
      <c r="M44" s="100" t="str">
        <f>IF(Q44="","",_xlfn.XLOOKUP(Q44,立项!W:W,立项!H:H))</f>
        <v>一般</v>
      </c>
      <c r="N44" s="104" t="str">
        <f t="shared" si="2"/>
        <v>应付00280</v>
      </c>
      <c r="O44" s="104">
        <f t="shared" si="3"/>
        <v>4</v>
      </c>
      <c r="P44" s="105">
        <f t="shared" si="4"/>
        <v>27</v>
      </c>
      <c r="Q44" s="109" t="str">
        <f t="shared" si="5"/>
        <v>Z20230413-000017</v>
      </c>
      <c r="R44" s="110"/>
      <c r="S44" s="111"/>
      <c r="T44" s="111"/>
      <c r="U44" s="111"/>
    </row>
    <row r="45" s="67" customFormat="1" customHeight="1" spans="2:21">
      <c r="B45" s="83" t="s">
        <v>2467</v>
      </c>
      <c r="C45" s="84" t="s">
        <v>2217</v>
      </c>
      <c r="D45" s="97">
        <v>36883692</v>
      </c>
      <c r="E45" s="84" t="s">
        <v>323</v>
      </c>
      <c r="F45" s="85">
        <v>11.9</v>
      </c>
      <c r="G45" s="89">
        <v>0.06</v>
      </c>
      <c r="H45" s="87">
        <v>45043</v>
      </c>
      <c r="I45" s="103" t="e">
        <f>IF(B45="","",_xlfn.XLOOKUP(N45,#REF!,#REF!))</f>
        <v>#REF!</v>
      </c>
      <c r="J45" s="100" t="e">
        <f>IF(B45="","",_xlfn.XLOOKUP(N45,#REF!,芝麻工资表!B:B))</f>
        <v>#REF!</v>
      </c>
      <c r="K45" s="100">
        <f t="shared" si="0"/>
        <v>11.23</v>
      </c>
      <c r="L45" s="100">
        <f t="shared" si="1"/>
        <v>0.67</v>
      </c>
      <c r="M45" s="100" t="str">
        <f>IF(Q45="","",_xlfn.XLOOKUP(Q45,立项!W:W,立项!H:H))</f>
        <v>一般</v>
      </c>
      <c r="N45" s="104" t="str">
        <f t="shared" si="2"/>
        <v>应付00349</v>
      </c>
      <c r="O45" s="104">
        <f t="shared" si="3"/>
        <v>4</v>
      </c>
      <c r="P45" s="105">
        <f t="shared" si="4"/>
        <v>27</v>
      </c>
      <c r="Q45" s="109" t="str">
        <f t="shared" si="5"/>
        <v>Z20230413-000052</v>
      </c>
      <c r="R45" s="110"/>
      <c r="S45" s="111"/>
      <c r="T45" s="111"/>
      <c r="U45" s="111"/>
    </row>
    <row r="46" s="67" customFormat="1" customHeight="1" spans="2:21">
      <c r="B46" s="83" t="s">
        <v>2468</v>
      </c>
      <c r="C46" s="84" t="s">
        <v>2217</v>
      </c>
      <c r="D46" s="97">
        <v>36883692</v>
      </c>
      <c r="E46" s="84" t="s">
        <v>323</v>
      </c>
      <c r="F46" s="85">
        <v>33.6</v>
      </c>
      <c r="G46" s="89">
        <v>0.06</v>
      </c>
      <c r="H46" s="87">
        <v>45043</v>
      </c>
      <c r="I46" s="103" t="e">
        <f>IF(B46="","",_xlfn.XLOOKUP(N46,#REF!,#REF!))</f>
        <v>#REF!</v>
      </c>
      <c r="J46" s="100" t="e">
        <f>IF(B46="","",_xlfn.XLOOKUP(N46,#REF!,芝麻工资表!B:B))</f>
        <v>#REF!</v>
      </c>
      <c r="K46" s="100">
        <f t="shared" si="0"/>
        <v>31.7</v>
      </c>
      <c r="L46" s="100">
        <f t="shared" si="1"/>
        <v>1.9</v>
      </c>
      <c r="M46" s="100" t="str">
        <f>IF(Q46="","",_xlfn.XLOOKUP(Q46,立项!W:W,立项!H:H))</f>
        <v>一般</v>
      </c>
      <c r="N46" s="104" t="str">
        <f t="shared" si="2"/>
        <v>应付00310</v>
      </c>
      <c r="O46" s="104">
        <f t="shared" si="3"/>
        <v>4</v>
      </c>
      <c r="P46" s="105">
        <f t="shared" si="4"/>
        <v>27</v>
      </c>
      <c r="Q46" s="109" t="str">
        <f t="shared" si="5"/>
        <v>Z20230413-000011</v>
      </c>
      <c r="R46" s="110"/>
      <c r="S46" s="111"/>
      <c r="T46" s="111"/>
      <c r="U46" s="111"/>
    </row>
    <row r="47" s="67" customFormat="1" customHeight="1" spans="2:21">
      <c r="B47" s="83" t="s">
        <v>2469</v>
      </c>
      <c r="C47" s="84" t="s">
        <v>2217</v>
      </c>
      <c r="D47" s="97">
        <v>36883692</v>
      </c>
      <c r="E47" s="84" t="s">
        <v>323</v>
      </c>
      <c r="F47" s="85">
        <v>8.4</v>
      </c>
      <c r="G47" s="89">
        <v>0.06</v>
      </c>
      <c r="H47" s="87">
        <v>45043</v>
      </c>
      <c r="I47" s="103" t="e">
        <f>IF(B47="","",_xlfn.XLOOKUP(N47,#REF!,#REF!))</f>
        <v>#REF!</v>
      </c>
      <c r="J47" s="100" t="e">
        <f>IF(B47="","",_xlfn.XLOOKUP(N47,#REF!,芝麻工资表!B:B))</f>
        <v>#REF!</v>
      </c>
      <c r="K47" s="100">
        <f t="shared" si="0"/>
        <v>7.92</v>
      </c>
      <c r="L47" s="100">
        <f t="shared" si="1"/>
        <v>0.48</v>
      </c>
      <c r="M47" s="100" t="str">
        <f>IF(Q47="","",_xlfn.XLOOKUP(Q47,立项!W:W,立项!H:H))</f>
        <v>一般</v>
      </c>
      <c r="N47" s="104" t="str">
        <f t="shared" si="2"/>
        <v>应付00221</v>
      </c>
      <c r="O47" s="104">
        <f t="shared" si="3"/>
        <v>4</v>
      </c>
      <c r="P47" s="105">
        <f t="shared" si="4"/>
        <v>27</v>
      </c>
      <c r="Q47" s="109" t="str">
        <f t="shared" si="5"/>
        <v>Z20230413-000018</v>
      </c>
      <c r="R47" s="110"/>
      <c r="S47" s="111"/>
      <c r="T47" s="111"/>
      <c r="U47" s="111"/>
    </row>
    <row r="48" s="67" customFormat="1" customHeight="1" spans="2:21">
      <c r="B48" s="83" t="s">
        <v>2470</v>
      </c>
      <c r="C48" s="84" t="s">
        <v>2233</v>
      </c>
      <c r="D48" s="98">
        <v>40180396</v>
      </c>
      <c r="E48" s="84" t="s">
        <v>323</v>
      </c>
      <c r="F48" s="85">
        <v>12400</v>
      </c>
      <c r="G48" s="89">
        <v>0.13</v>
      </c>
      <c r="H48" s="87">
        <v>45043</v>
      </c>
      <c r="I48" s="103" t="e">
        <f>IF(B48="","",_xlfn.XLOOKUP(N48,#REF!,#REF!))</f>
        <v>#REF!</v>
      </c>
      <c r="J48" s="100" t="e">
        <f>IF(B48="","",_xlfn.XLOOKUP(N48,#REF!,芝麻工资表!B:B))</f>
        <v>#REF!</v>
      </c>
      <c r="K48" s="100">
        <f t="shared" si="0"/>
        <v>10973.45</v>
      </c>
      <c r="L48" s="100">
        <f t="shared" si="1"/>
        <v>1426.55</v>
      </c>
      <c r="M48" s="100" t="str">
        <f>IF(Q48="","",_xlfn.XLOOKUP(Q48,立项!W:W,立项!H:H))</f>
        <v>一般</v>
      </c>
      <c r="N48" s="104" t="str">
        <f t="shared" si="2"/>
        <v>应付00359</v>
      </c>
      <c r="O48" s="104">
        <f t="shared" si="3"/>
        <v>4</v>
      </c>
      <c r="P48" s="105">
        <f t="shared" si="4"/>
        <v>27</v>
      </c>
      <c r="Q48" s="109" t="str">
        <f t="shared" si="5"/>
        <v>P20230421-000947</v>
      </c>
      <c r="R48" s="110"/>
      <c r="S48" s="111"/>
      <c r="T48" s="111"/>
      <c r="U48" s="111"/>
    </row>
    <row r="49" s="67" customFormat="1" customHeight="1" spans="2:21">
      <c r="B49" s="83" t="s">
        <v>2471</v>
      </c>
      <c r="C49" s="84" t="s">
        <v>2233</v>
      </c>
      <c r="D49" s="98">
        <v>40180396</v>
      </c>
      <c r="E49" s="84" t="s">
        <v>323</v>
      </c>
      <c r="F49" s="85">
        <v>3100</v>
      </c>
      <c r="G49" s="89">
        <v>0.13</v>
      </c>
      <c r="H49" s="87">
        <v>45043</v>
      </c>
      <c r="I49" s="103" t="e">
        <f>IF(B49="","",_xlfn.XLOOKUP(N49,#REF!,#REF!))</f>
        <v>#REF!</v>
      </c>
      <c r="J49" s="100" t="e">
        <f>IF(B49="","",_xlfn.XLOOKUP(N49,#REF!,芝麻工资表!B:B))</f>
        <v>#REF!</v>
      </c>
      <c r="K49" s="100">
        <f t="shared" si="0"/>
        <v>2743.36</v>
      </c>
      <c r="L49" s="100">
        <f t="shared" si="1"/>
        <v>356.64</v>
      </c>
      <c r="M49" s="100" t="str">
        <f>IF(Q49="","",_xlfn.XLOOKUP(Q49,立项!W:W,立项!H:H))</f>
        <v>一般</v>
      </c>
      <c r="N49" s="104" t="str">
        <f t="shared" si="2"/>
        <v>应付00360</v>
      </c>
      <c r="O49" s="104">
        <f t="shared" si="3"/>
        <v>4</v>
      </c>
      <c r="P49" s="105">
        <f t="shared" si="4"/>
        <v>27</v>
      </c>
      <c r="Q49" s="109" t="str">
        <f t="shared" si="5"/>
        <v>P20230413-000937</v>
      </c>
      <c r="R49" s="110"/>
      <c r="S49" s="111"/>
      <c r="T49" s="111"/>
      <c r="U49" s="111"/>
    </row>
    <row r="50" s="67" customFormat="1" customHeight="1" spans="2:21">
      <c r="B50" s="83" t="s">
        <v>2472</v>
      </c>
      <c r="C50" s="84" t="s">
        <v>2233</v>
      </c>
      <c r="D50" s="98">
        <v>40180396</v>
      </c>
      <c r="E50" s="84" t="s">
        <v>323</v>
      </c>
      <c r="F50" s="85">
        <v>13200</v>
      </c>
      <c r="G50" s="89">
        <v>0.13</v>
      </c>
      <c r="H50" s="87">
        <v>45043</v>
      </c>
      <c r="I50" s="103" t="e">
        <f>IF(B50="","",_xlfn.XLOOKUP(N50,#REF!,#REF!))</f>
        <v>#REF!</v>
      </c>
      <c r="J50" s="100" t="e">
        <f>IF(B50="","",_xlfn.XLOOKUP(N50,#REF!,芝麻工资表!B:B))</f>
        <v>#REF!</v>
      </c>
      <c r="K50" s="100">
        <f t="shared" si="0"/>
        <v>11681.42</v>
      </c>
      <c r="L50" s="100">
        <f t="shared" si="1"/>
        <v>1518.58</v>
      </c>
      <c r="M50" s="100" t="str">
        <f>IF(Q50="","",_xlfn.XLOOKUP(Q50,立项!W:W,立项!H:H))</f>
        <v>一般</v>
      </c>
      <c r="N50" s="104" t="str">
        <f t="shared" si="2"/>
        <v>应付00361</v>
      </c>
      <c r="O50" s="104">
        <f t="shared" si="3"/>
        <v>4</v>
      </c>
      <c r="P50" s="105">
        <f t="shared" si="4"/>
        <v>27</v>
      </c>
      <c r="Q50" s="109" t="str">
        <f t="shared" si="5"/>
        <v>P20230423-000949</v>
      </c>
      <c r="R50" s="110"/>
      <c r="S50" s="111"/>
      <c r="T50" s="111"/>
      <c r="U50" s="111"/>
    </row>
    <row r="51" s="67" customFormat="1" customHeight="1" spans="2:21">
      <c r="B51" s="83" t="s">
        <v>2473</v>
      </c>
      <c r="C51" s="84" t="s">
        <v>2233</v>
      </c>
      <c r="D51" s="98">
        <v>40180396</v>
      </c>
      <c r="E51" s="84" t="s">
        <v>323</v>
      </c>
      <c r="F51" s="85">
        <v>8000</v>
      </c>
      <c r="G51" s="89">
        <v>0.13</v>
      </c>
      <c r="H51" s="87">
        <v>45043</v>
      </c>
      <c r="I51" s="103" t="e">
        <f>IF(B51="","",_xlfn.XLOOKUP(N51,#REF!,#REF!))</f>
        <v>#REF!</v>
      </c>
      <c r="J51" s="100" t="e">
        <f>IF(B51="","",_xlfn.XLOOKUP(N51,#REF!,芝麻工资表!B:B))</f>
        <v>#REF!</v>
      </c>
      <c r="K51" s="100">
        <f t="shared" si="0"/>
        <v>7079.65</v>
      </c>
      <c r="L51" s="100">
        <f t="shared" si="1"/>
        <v>920.35</v>
      </c>
      <c r="M51" s="100" t="str">
        <f>IF(Q51="","",_xlfn.XLOOKUP(Q51,立项!W:W,立项!H:H))</f>
        <v>一般</v>
      </c>
      <c r="N51" s="104" t="str">
        <f t="shared" si="2"/>
        <v>应付00362</v>
      </c>
      <c r="O51" s="104">
        <f t="shared" si="3"/>
        <v>4</v>
      </c>
      <c r="P51" s="105">
        <f t="shared" si="4"/>
        <v>27</v>
      </c>
      <c r="Q51" s="109" t="str">
        <f t="shared" si="5"/>
        <v>P20230404-000919</v>
      </c>
      <c r="R51" s="110"/>
      <c r="S51" s="111"/>
      <c r="T51" s="111"/>
      <c r="U51" s="111"/>
    </row>
    <row r="52" s="67" customFormat="1" customHeight="1" spans="2:21">
      <c r="B52" s="83"/>
      <c r="C52" s="84" t="s">
        <v>2233</v>
      </c>
      <c r="D52" s="84">
        <v>40180435</v>
      </c>
      <c r="E52" s="84" t="s">
        <v>323</v>
      </c>
      <c r="F52" s="85">
        <v>15800</v>
      </c>
      <c r="G52" s="89">
        <v>0.13</v>
      </c>
      <c r="H52" s="87">
        <v>45044</v>
      </c>
      <c r="I52" s="103" t="str">
        <f>IF(B52="","",_xlfn.XLOOKUP(N52,#REF!,#REF!))</f>
        <v/>
      </c>
      <c r="J52" s="100" t="str">
        <f>IF(B52="","",_xlfn.XLOOKUP(N52,#REF!,芝麻工资表!B:B))</f>
        <v/>
      </c>
      <c r="K52" s="100">
        <f t="shared" si="0"/>
        <v>13982.3</v>
      </c>
      <c r="L52" s="100">
        <f t="shared" si="1"/>
        <v>1817.7</v>
      </c>
      <c r="M52" s="100" t="str">
        <f>IF(Q52="","",_xlfn.XLOOKUP(Q52,立项!W:W,立项!H:H))</f>
        <v/>
      </c>
      <c r="N52" s="104" t="str">
        <f t="shared" si="2"/>
        <v/>
      </c>
      <c r="O52" s="104">
        <f t="shared" si="3"/>
        <v>4</v>
      </c>
      <c r="P52" s="105">
        <f t="shared" si="4"/>
        <v>28</v>
      </c>
      <c r="Q52" s="109" t="str">
        <f t="shared" si="5"/>
        <v/>
      </c>
      <c r="R52" s="110"/>
      <c r="S52" s="111"/>
      <c r="T52" s="111"/>
      <c r="U52" s="111"/>
    </row>
    <row r="53" s="67" customFormat="1" customHeight="1" spans="2:21">
      <c r="B53" s="83" t="s">
        <v>2474</v>
      </c>
      <c r="C53" s="84" t="s">
        <v>2280</v>
      </c>
      <c r="D53" s="356" t="s">
        <v>2475</v>
      </c>
      <c r="E53" s="84" t="s">
        <v>323</v>
      </c>
      <c r="F53" s="85">
        <v>530</v>
      </c>
      <c r="G53" s="89">
        <v>0.06</v>
      </c>
      <c r="H53" s="87">
        <v>45044</v>
      </c>
      <c r="I53" s="103" t="e">
        <f>IF(B53="","",_xlfn.XLOOKUP(N53,#REF!,#REF!))</f>
        <v>#REF!</v>
      </c>
      <c r="J53" s="100" t="e">
        <f>IF(B53="","",_xlfn.XLOOKUP(N53,#REF!,芝麻工资表!B:B))</f>
        <v>#REF!</v>
      </c>
      <c r="K53" s="100">
        <f t="shared" si="0"/>
        <v>500</v>
      </c>
      <c r="L53" s="100">
        <f t="shared" si="1"/>
        <v>30</v>
      </c>
      <c r="M53" s="100" t="str">
        <f>IF(Q53="","",_xlfn.XLOOKUP(Q53,立项!W:W,立项!H:H))</f>
        <v>一般</v>
      </c>
      <c r="N53" s="104" t="str">
        <f t="shared" si="2"/>
        <v>应付00200</v>
      </c>
      <c r="O53" s="104">
        <f t="shared" si="3"/>
        <v>4</v>
      </c>
      <c r="P53" s="105">
        <f t="shared" si="4"/>
        <v>28</v>
      </c>
      <c r="Q53" s="109" t="str">
        <f t="shared" si="5"/>
        <v>Z20230413-000019</v>
      </c>
      <c r="R53" s="110"/>
      <c r="S53" s="111"/>
      <c r="T53" s="111"/>
      <c r="U53" s="111"/>
    </row>
    <row r="54" s="67" customFormat="1" customHeight="1" spans="2:21">
      <c r="B54" s="83" t="s">
        <v>2476</v>
      </c>
      <c r="C54" s="84" t="s">
        <v>2408</v>
      </c>
      <c r="D54" s="84">
        <v>11042926</v>
      </c>
      <c r="E54" s="84" t="s">
        <v>323</v>
      </c>
      <c r="F54" s="85">
        <v>300000</v>
      </c>
      <c r="G54" s="89">
        <v>0.01</v>
      </c>
      <c r="H54" s="87">
        <v>45051</v>
      </c>
      <c r="I54" s="103" t="e">
        <f>IF(B54="","",_xlfn.XLOOKUP(N54,#REF!,#REF!))</f>
        <v>#REF!</v>
      </c>
      <c r="J54" s="100" t="e">
        <f>IF(B54="","",_xlfn.XLOOKUP(N54,#REF!,芝麻工资表!B:B))</f>
        <v>#REF!</v>
      </c>
      <c r="K54" s="100">
        <f t="shared" si="0"/>
        <v>297029.7</v>
      </c>
      <c r="L54" s="100">
        <f t="shared" si="1"/>
        <v>2970.3</v>
      </c>
      <c r="M54" s="100" t="str">
        <f>IF(Q54="","",_xlfn.XLOOKUP(Q54,立项!W:W,立项!H:H))</f>
        <v>一般</v>
      </c>
      <c r="N54" s="104" t="str">
        <f t="shared" si="2"/>
        <v>应付00128</v>
      </c>
      <c r="O54" s="104">
        <f t="shared" si="3"/>
        <v>5</v>
      </c>
      <c r="P54" s="105">
        <f t="shared" si="4"/>
        <v>5</v>
      </c>
      <c r="Q54" s="109" t="str">
        <f t="shared" si="5"/>
        <v>Z20230413-000014</v>
      </c>
      <c r="R54" s="110"/>
      <c r="S54" s="111"/>
      <c r="T54" s="111"/>
      <c r="U54" s="111"/>
    </row>
    <row r="55" s="67" customFormat="1" customHeight="1" spans="2:21">
      <c r="B55" s="83" t="s">
        <v>2477</v>
      </c>
      <c r="C55" s="84" t="s">
        <v>2398</v>
      </c>
      <c r="D55" s="356" t="s">
        <v>2478</v>
      </c>
      <c r="E55" s="84" t="s">
        <v>323</v>
      </c>
      <c r="F55" s="85">
        <v>2641.77</v>
      </c>
      <c r="G55" s="89">
        <v>0.06</v>
      </c>
      <c r="H55" s="87">
        <v>45051</v>
      </c>
      <c r="I55" s="103" t="e">
        <f>IF(B55="","",_xlfn.XLOOKUP(N55,#REF!,#REF!))</f>
        <v>#REF!</v>
      </c>
      <c r="J55" s="100" t="e">
        <f>IF(B55="","",_xlfn.XLOOKUP(N55,#REF!,芝麻工资表!B:B))</f>
        <v>#REF!</v>
      </c>
      <c r="K55" s="100">
        <f t="shared" si="0"/>
        <v>2492.24</v>
      </c>
      <c r="L55" s="100">
        <f t="shared" si="1"/>
        <v>149.53</v>
      </c>
      <c r="M55" s="100" t="str">
        <f>IF(Q55="","",_xlfn.XLOOKUP(Q55,立项!W:W,立项!H:H))</f>
        <v>一般</v>
      </c>
      <c r="N55" s="104" t="str">
        <f t="shared" si="2"/>
        <v>应付00235</v>
      </c>
      <c r="O55" s="104">
        <f t="shared" si="3"/>
        <v>5</v>
      </c>
      <c r="P55" s="105">
        <f t="shared" si="4"/>
        <v>5</v>
      </c>
      <c r="Q55" s="109" t="str">
        <f t="shared" si="5"/>
        <v>Z20230413-000018</v>
      </c>
      <c r="R55" s="110"/>
      <c r="S55" s="111"/>
      <c r="T55" s="111"/>
      <c r="U55" s="111"/>
    </row>
    <row r="56" s="67" customFormat="1" customHeight="1" spans="2:21">
      <c r="B56" s="83"/>
      <c r="C56" s="84" t="s">
        <v>2240</v>
      </c>
      <c r="D56" s="84">
        <v>43446836</v>
      </c>
      <c r="E56" s="84" t="s">
        <v>323</v>
      </c>
      <c r="F56" s="85">
        <v>235</v>
      </c>
      <c r="G56" s="89">
        <v>0.06</v>
      </c>
      <c r="H56" s="87">
        <v>45053</v>
      </c>
      <c r="I56" s="103" t="str">
        <f>IF(B56="","",_xlfn.XLOOKUP(N56,#REF!,#REF!))</f>
        <v/>
      </c>
      <c r="J56" s="100" t="str">
        <f>IF(B56="","",_xlfn.XLOOKUP(N56,#REF!,芝麻工资表!B:B))</f>
        <v/>
      </c>
      <c r="K56" s="100">
        <f t="shared" si="0"/>
        <v>221.7</v>
      </c>
      <c r="L56" s="100">
        <f t="shared" si="1"/>
        <v>13.3</v>
      </c>
      <c r="M56" s="100" t="str">
        <f>IF(Q56="","",_xlfn.XLOOKUP(Q56,立项!W:W,立项!H:H))</f>
        <v/>
      </c>
      <c r="N56" s="104" t="str">
        <f t="shared" si="2"/>
        <v/>
      </c>
      <c r="O56" s="104">
        <f t="shared" si="3"/>
        <v>5</v>
      </c>
      <c r="P56" s="105">
        <f t="shared" si="4"/>
        <v>7</v>
      </c>
      <c r="Q56" s="109" t="str">
        <f t="shared" si="5"/>
        <v/>
      </c>
      <c r="R56" s="110"/>
      <c r="S56" s="111"/>
      <c r="T56" s="111"/>
      <c r="U56" s="111"/>
    </row>
    <row r="57" s="67" customFormat="1" customHeight="1" spans="2:21">
      <c r="B57" s="83" t="s">
        <v>2479</v>
      </c>
      <c r="C57" s="84" t="s">
        <v>2405</v>
      </c>
      <c r="D57" s="84">
        <v>11461703</v>
      </c>
      <c r="E57" s="84" t="s">
        <v>323</v>
      </c>
      <c r="F57" s="85">
        <v>53398.89</v>
      </c>
      <c r="G57" s="89">
        <v>0.06</v>
      </c>
      <c r="H57" s="87">
        <v>45042</v>
      </c>
      <c r="I57" s="103" t="e">
        <f>IF(B57="","",_xlfn.XLOOKUP(N57,#REF!,#REF!))</f>
        <v>#REF!</v>
      </c>
      <c r="J57" s="100" t="e">
        <f>IF(B57="","",_xlfn.XLOOKUP(N57,#REF!,芝麻工资表!B:B))</f>
        <v>#REF!</v>
      </c>
      <c r="K57" s="100">
        <f t="shared" si="0"/>
        <v>50376.31</v>
      </c>
      <c r="L57" s="100">
        <f t="shared" si="1"/>
        <v>3022.58</v>
      </c>
      <c r="M57" s="100" t="str">
        <f>IF(Q57="","",_xlfn.XLOOKUP(Q57,立项!W:W,立项!H:H))</f>
        <v>一般</v>
      </c>
      <c r="N57" s="104" t="str">
        <f t="shared" si="2"/>
        <v>应付00180</v>
      </c>
      <c r="O57" s="104">
        <f t="shared" si="3"/>
        <v>4</v>
      </c>
      <c r="P57" s="105">
        <f t="shared" si="4"/>
        <v>26</v>
      </c>
      <c r="Q57" s="109" t="str">
        <f t="shared" si="5"/>
        <v>P20220610-000132</v>
      </c>
      <c r="R57" s="110"/>
      <c r="S57" s="111"/>
      <c r="T57" s="111"/>
      <c r="U57" s="111"/>
    </row>
    <row r="58" s="67" customFormat="1" customHeight="1" spans="2:21">
      <c r="B58" s="83" t="s">
        <v>2480</v>
      </c>
      <c r="C58" s="84" t="s">
        <v>2405</v>
      </c>
      <c r="D58" s="84">
        <v>11461704</v>
      </c>
      <c r="E58" s="84" t="s">
        <v>323</v>
      </c>
      <c r="F58" s="85">
        <v>39504.14</v>
      </c>
      <c r="G58" s="89">
        <v>0.06</v>
      </c>
      <c r="H58" s="87">
        <v>45042</v>
      </c>
      <c r="I58" s="103" t="e">
        <f>IF(B58="","",_xlfn.XLOOKUP(N58,#REF!,#REF!))</f>
        <v>#REF!</v>
      </c>
      <c r="J58" s="100" t="e">
        <f>IF(B58="","",_xlfn.XLOOKUP(N58,#REF!,芝麻工资表!B:B))</f>
        <v>#REF!</v>
      </c>
      <c r="K58" s="100">
        <f t="shared" si="0"/>
        <v>37268.06</v>
      </c>
      <c r="L58" s="100">
        <f t="shared" si="1"/>
        <v>2236.08</v>
      </c>
      <c r="M58" s="100" t="str">
        <f>IF(Q58="","",_xlfn.XLOOKUP(Q58,立项!W:W,立项!H:H))</f>
        <v>小规模</v>
      </c>
      <c r="N58" s="104" t="str">
        <f t="shared" si="2"/>
        <v>应付00339</v>
      </c>
      <c r="O58" s="104">
        <f t="shared" si="3"/>
        <v>4</v>
      </c>
      <c r="P58" s="105">
        <f t="shared" si="4"/>
        <v>26</v>
      </c>
      <c r="Q58" s="109" t="str">
        <f t="shared" si="5"/>
        <v>P20220610-000579</v>
      </c>
      <c r="R58" s="110"/>
      <c r="S58" s="111"/>
      <c r="T58" s="111"/>
      <c r="U58" s="111"/>
    </row>
    <row r="59" s="67" customFormat="1" customHeight="1" spans="2:21">
      <c r="B59" s="68"/>
      <c r="C59" s="69"/>
      <c r="D59" s="69"/>
      <c r="E59" s="69"/>
      <c r="F59" s="70"/>
      <c r="G59" s="71"/>
      <c r="H59" s="72"/>
      <c r="I59" s="103" t="str">
        <f>IF(B59="","",_xlfn.XLOOKUP(N59,#REF!,#REF!))</f>
        <v/>
      </c>
      <c r="J59" s="100" t="str">
        <f>IF(B59="","",_xlfn.XLOOKUP(N59,#REF!,芝麻工资表!B:B))</f>
        <v/>
      </c>
      <c r="K59" s="100" t="str">
        <f t="shared" si="0"/>
        <v/>
      </c>
      <c r="L59" s="100" t="str">
        <f t="shared" si="1"/>
        <v/>
      </c>
      <c r="M59" s="100" t="str">
        <f>IF(Q59="","",_xlfn.XLOOKUP(Q59,立项!W:W,立项!H:H))</f>
        <v/>
      </c>
      <c r="N59" s="104" t="str">
        <f t="shared" si="2"/>
        <v/>
      </c>
      <c r="O59" s="104" t="str">
        <f t="shared" si="3"/>
        <v/>
      </c>
      <c r="P59" s="105" t="str">
        <f t="shared" si="4"/>
        <v/>
      </c>
      <c r="Q59" s="109" t="str">
        <f t="shared" si="5"/>
        <v/>
      </c>
      <c r="R59" s="77"/>
      <c r="S59" s="76"/>
      <c r="T59" s="76"/>
      <c r="U59" s="76"/>
    </row>
    <row r="60" s="67" customFormat="1" customHeight="1" spans="2:21">
      <c r="B60" s="68"/>
      <c r="C60" s="69"/>
      <c r="D60" s="69"/>
      <c r="E60" s="69"/>
      <c r="F60" s="70"/>
      <c r="G60" s="71"/>
      <c r="H60" s="72"/>
      <c r="I60" s="103" t="str">
        <f>IF(B60="","",_xlfn.XLOOKUP(N60,#REF!,#REF!))</f>
        <v/>
      </c>
      <c r="J60" s="100" t="str">
        <f>IF(B60="","",_xlfn.XLOOKUP(N60,#REF!,芝麻工资表!B:B))</f>
        <v/>
      </c>
      <c r="K60" s="100" t="str">
        <f t="shared" si="0"/>
        <v/>
      </c>
      <c r="L60" s="100" t="str">
        <f t="shared" si="1"/>
        <v/>
      </c>
      <c r="M60" s="100" t="str">
        <f>IF(Q60="","",_xlfn.XLOOKUP(Q60,立项!W:W,立项!H:H))</f>
        <v/>
      </c>
      <c r="N60" s="104" t="str">
        <f t="shared" si="2"/>
        <v/>
      </c>
      <c r="O60" s="104" t="str">
        <f t="shared" si="3"/>
        <v/>
      </c>
      <c r="P60" s="105" t="str">
        <f t="shared" si="4"/>
        <v/>
      </c>
      <c r="Q60" s="109" t="str">
        <f t="shared" si="5"/>
        <v/>
      </c>
      <c r="R60" s="77"/>
      <c r="S60" s="76"/>
      <c r="T60" s="76"/>
      <c r="U60" s="76"/>
    </row>
    <row r="61" s="67" customFormat="1" customHeight="1" spans="2:21">
      <c r="B61" s="68"/>
      <c r="C61" s="69"/>
      <c r="D61" s="69"/>
      <c r="E61" s="69"/>
      <c r="F61" s="70"/>
      <c r="G61" s="71"/>
      <c r="H61" s="72"/>
      <c r="I61" s="103" t="str">
        <f>IF(B61="","",_xlfn.XLOOKUP(N61,#REF!,#REF!))</f>
        <v/>
      </c>
      <c r="J61" s="100" t="str">
        <f>IF(B61="","",_xlfn.XLOOKUP(N61,#REF!,芝麻工资表!B:B))</f>
        <v/>
      </c>
      <c r="K61" s="100" t="str">
        <f t="shared" si="0"/>
        <v/>
      </c>
      <c r="L61" s="100" t="str">
        <f t="shared" si="1"/>
        <v/>
      </c>
      <c r="M61" s="100" t="str">
        <f>IF(Q61="","",_xlfn.XLOOKUP(Q61,立项!W:W,立项!H:H))</f>
        <v/>
      </c>
      <c r="N61" s="104" t="str">
        <f t="shared" si="2"/>
        <v/>
      </c>
      <c r="O61" s="104" t="str">
        <f t="shared" si="3"/>
        <v/>
      </c>
      <c r="P61" s="105" t="str">
        <f t="shared" si="4"/>
        <v/>
      </c>
      <c r="Q61" s="109" t="str">
        <f t="shared" si="5"/>
        <v/>
      </c>
      <c r="R61" s="77"/>
      <c r="S61" s="76"/>
      <c r="T61" s="76"/>
      <c r="U61" s="76"/>
    </row>
    <row r="62" s="67" customFormat="1" customHeight="1" spans="2:21">
      <c r="B62" s="68"/>
      <c r="C62" s="69"/>
      <c r="D62" s="69"/>
      <c r="E62" s="69"/>
      <c r="F62" s="70"/>
      <c r="G62" s="71"/>
      <c r="H62" s="72"/>
      <c r="I62" s="103" t="str">
        <f>IF(B62="","",_xlfn.XLOOKUP(N62,#REF!,#REF!))</f>
        <v/>
      </c>
      <c r="J62" s="100" t="str">
        <f>IF(B62="","",_xlfn.XLOOKUP(N62,#REF!,芝麻工资表!B:B))</f>
        <v/>
      </c>
      <c r="K62" s="100" t="str">
        <f t="shared" si="0"/>
        <v/>
      </c>
      <c r="L62" s="100" t="str">
        <f t="shared" si="1"/>
        <v/>
      </c>
      <c r="M62" s="100" t="str">
        <f>IF(Q62="","",_xlfn.XLOOKUP(Q62,立项!W:W,立项!H:H))</f>
        <v/>
      </c>
      <c r="N62" s="104" t="str">
        <f t="shared" si="2"/>
        <v/>
      </c>
      <c r="O62" s="104" t="str">
        <f t="shared" si="3"/>
        <v/>
      </c>
      <c r="P62" s="105" t="str">
        <f t="shared" si="4"/>
        <v/>
      </c>
      <c r="Q62" s="109" t="str">
        <f t="shared" si="5"/>
        <v/>
      </c>
      <c r="R62" s="77"/>
      <c r="S62" s="76"/>
      <c r="T62" s="76"/>
      <c r="U62" s="76"/>
    </row>
    <row r="63" s="67" customFormat="1" customHeight="1" spans="2:21">
      <c r="B63" s="68"/>
      <c r="C63" s="69"/>
      <c r="D63" s="69"/>
      <c r="E63" s="69"/>
      <c r="F63" s="70"/>
      <c r="G63" s="71"/>
      <c r="H63" s="72"/>
      <c r="I63" s="103" t="str">
        <f>IF(B63="","",_xlfn.XLOOKUP(N63,#REF!,#REF!))</f>
        <v/>
      </c>
      <c r="J63" s="100" t="str">
        <f>IF(B63="","",_xlfn.XLOOKUP(N63,#REF!,芝麻工资表!B:B))</f>
        <v/>
      </c>
      <c r="K63" s="100" t="str">
        <f t="shared" si="0"/>
        <v/>
      </c>
      <c r="L63" s="100" t="str">
        <f t="shared" si="1"/>
        <v/>
      </c>
      <c r="M63" s="100" t="str">
        <f>IF(Q63="","",_xlfn.XLOOKUP(Q63,立项!W:W,立项!H:H))</f>
        <v/>
      </c>
      <c r="N63" s="104" t="str">
        <f t="shared" si="2"/>
        <v/>
      </c>
      <c r="O63" s="104" t="str">
        <f t="shared" si="3"/>
        <v/>
      </c>
      <c r="P63" s="105" t="str">
        <f t="shared" si="4"/>
        <v/>
      </c>
      <c r="Q63" s="109" t="str">
        <f t="shared" si="5"/>
        <v/>
      </c>
      <c r="R63" s="77"/>
      <c r="S63" s="76"/>
      <c r="T63" s="76"/>
      <c r="U63" s="76"/>
    </row>
    <row r="64" s="67" customFormat="1" customHeight="1" spans="2:21">
      <c r="B64" s="68"/>
      <c r="C64" s="69"/>
      <c r="D64" s="69"/>
      <c r="E64" s="69"/>
      <c r="F64" s="70"/>
      <c r="G64" s="71"/>
      <c r="H64" s="72"/>
      <c r="I64" s="103" t="str">
        <f>IF(B64="","",_xlfn.XLOOKUP(N64,#REF!,#REF!))</f>
        <v/>
      </c>
      <c r="J64" s="100" t="str">
        <f>IF(B64="","",_xlfn.XLOOKUP(N64,#REF!,芝麻工资表!B:B))</f>
        <v/>
      </c>
      <c r="K64" s="100" t="str">
        <f t="shared" si="0"/>
        <v/>
      </c>
      <c r="L64" s="100" t="str">
        <f t="shared" si="1"/>
        <v/>
      </c>
      <c r="M64" s="100" t="str">
        <f>IF(Q64="","",_xlfn.XLOOKUP(Q64,立项!W:W,立项!H:H))</f>
        <v/>
      </c>
      <c r="N64" s="104" t="str">
        <f t="shared" si="2"/>
        <v/>
      </c>
      <c r="O64" s="104" t="str">
        <f t="shared" si="3"/>
        <v/>
      </c>
      <c r="P64" s="105" t="str">
        <f t="shared" si="4"/>
        <v/>
      </c>
      <c r="Q64" s="109" t="str">
        <f t="shared" si="5"/>
        <v/>
      </c>
      <c r="R64" s="77"/>
      <c r="S64" s="76"/>
      <c r="T64" s="76"/>
      <c r="U64" s="76"/>
    </row>
    <row r="65" s="67" customFormat="1" customHeight="1" spans="2:21">
      <c r="B65" s="68"/>
      <c r="C65" s="69"/>
      <c r="D65" s="69"/>
      <c r="E65" s="69"/>
      <c r="F65" s="70"/>
      <c r="G65" s="71"/>
      <c r="H65" s="72"/>
      <c r="I65" s="103" t="str">
        <f>IF(B65="","",_xlfn.XLOOKUP(N65,#REF!,#REF!))</f>
        <v/>
      </c>
      <c r="J65" s="100" t="str">
        <f>IF(B65="","",_xlfn.XLOOKUP(N65,#REF!,芝麻工资表!B:B))</f>
        <v/>
      </c>
      <c r="K65" s="100" t="str">
        <f t="shared" si="0"/>
        <v/>
      </c>
      <c r="L65" s="100" t="str">
        <f t="shared" si="1"/>
        <v/>
      </c>
      <c r="M65" s="100" t="str">
        <f>IF(Q65="","",_xlfn.XLOOKUP(Q65,立项!W:W,立项!H:H))</f>
        <v/>
      </c>
      <c r="N65" s="104" t="str">
        <f t="shared" si="2"/>
        <v/>
      </c>
      <c r="O65" s="104" t="str">
        <f t="shared" si="3"/>
        <v/>
      </c>
      <c r="P65" s="105" t="str">
        <f t="shared" si="4"/>
        <v/>
      </c>
      <c r="Q65" s="109" t="str">
        <f t="shared" si="5"/>
        <v/>
      </c>
      <c r="R65" s="77"/>
      <c r="S65" s="76"/>
      <c r="T65" s="76"/>
      <c r="U65" s="76"/>
    </row>
    <row r="66" s="67" customFormat="1" customHeight="1" spans="2:21">
      <c r="B66" s="68"/>
      <c r="C66" s="69"/>
      <c r="D66" s="69"/>
      <c r="E66" s="69"/>
      <c r="F66" s="70"/>
      <c r="G66" s="71"/>
      <c r="H66" s="72"/>
      <c r="I66" s="103" t="str">
        <f>IF(B66="","",_xlfn.XLOOKUP(N66,#REF!,#REF!))</f>
        <v/>
      </c>
      <c r="J66" s="100" t="str">
        <f>IF(B66="","",_xlfn.XLOOKUP(N66,#REF!,芝麻工资表!B:B))</f>
        <v/>
      </c>
      <c r="K66" s="100" t="str">
        <f t="shared" ref="K66:K129" si="6">IF(F66="","",F66-L66)</f>
        <v/>
      </c>
      <c r="L66" s="100" t="str">
        <f t="shared" ref="L66:L129" si="7">IF(F66="","",F66*G66/(1+G66))</f>
        <v/>
      </c>
      <c r="M66" s="100" t="str">
        <f>IF(Q66="","",_xlfn.XLOOKUP(Q66,立项!W:W,立项!H:H))</f>
        <v/>
      </c>
      <c r="N66" s="104" t="str">
        <f t="shared" ref="N66:N129" si="8">IF(H66="","",LEFT(B66,7))</f>
        <v/>
      </c>
      <c r="O66" s="104" t="str">
        <f t="shared" ref="O66:O129" si="9">IF(H66="","",MONTH(H66))</f>
        <v/>
      </c>
      <c r="P66" s="105" t="str">
        <f t="shared" ref="P66:P129" si="10">IF(H66="","",DAY(H66))</f>
        <v/>
      </c>
      <c r="Q66" s="109" t="str">
        <f t="shared" ref="Q66:Q129" si="11">IF(B66="","",MID(B66,9,16))</f>
        <v/>
      </c>
      <c r="R66" s="77"/>
      <c r="S66" s="76"/>
      <c r="T66" s="76"/>
      <c r="U66" s="76"/>
    </row>
    <row r="67" s="67" customFormat="1" customHeight="1" spans="2:21">
      <c r="B67" s="68"/>
      <c r="C67" s="69"/>
      <c r="D67" s="69"/>
      <c r="E67" s="69"/>
      <c r="F67" s="70"/>
      <c r="G67" s="71"/>
      <c r="H67" s="72"/>
      <c r="I67" s="103" t="str">
        <f>IF(B67="","",_xlfn.XLOOKUP(N67,#REF!,#REF!))</f>
        <v/>
      </c>
      <c r="J67" s="100" t="str">
        <f>IF(B67="","",_xlfn.XLOOKUP(N67,#REF!,芝麻工资表!B:B))</f>
        <v/>
      </c>
      <c r="K67" s="100" t="str">
        <f t="shared" si="6"/>
        <v/>
      </c>
      <c r="L67" s="100" t="str">
        <f t="shared" si="7"/>
        <v/>
      </c>
      <c r="M67" s="100" t="str">
        <f>IF(Q67="","",_xlfn.XLOOKUP(Q67,立项!W:W,立项!H:H))</f>
        <v/>
      </c>
      <c r="N67" s="104" t="str">
        <f t="shared" si="8"/>
        <v/>
      </c>
      <c r="O67" s="104" t="str">
        <f t="shared" si="9"/>
        <v/>
      </c>
      <c r="P67" s="105" t="str">
        <f t="shared" si="10"/>
        <v/>
      </c>
      <c r="Q67" s="109" t="str">
        <f t="shared" si="11"/>
        <v/>
      </c>
      <c r="R67" s="77"/>
      <c r="S67" s="76"/>
      <c r="T67" s="76"/>
      <c r="U67" s="76"/>
    </row>
    <row r="68" s="67" customFormat="1" customHeight="1" spans="2:21">
      <c r="B68" s="68"/>
      <c r="C68" s="69"/>
      <c r="D68" s="69"/>
      <c r="E68" s="69"/>
      <c r="F68" s="70"/>
      <c r="G68" s="71"/>
      <c r="H68" s="72"/>
      <c r="I68" s="103" t="str">
        <f>IF(B68="","",_xlfn.XLOOKUP(N68,#REF!,#REF!))</f>
        <v/>
      </c>
      <c r="J68" s="100" t="str">
        <f>IF(B68="","",_xlfn.XLOOKUP(N68,#REF!,芝麻工资表!B:B))</f>
        <v/>
      </c>
      <c r="K68" s="100" t="str">
        <f t="shared" si="6"/>
        <v/>
      </c>
      <c r="L68" s="100" t="str">
        <f t="shared" si="7"/>
        <v/>
      </c>
      <c r="M68" s="100" t="str">
        <f>IF(Q68="","",_xlfn.XLOOKUP(Q68,立项!W:W,立项!H:H))</f>
        <v/>
      </c>
      <c r="N68" s="104" t="str">
        <f t="shared" si="8"/>
        <v/>
      </c>
      <c r="O68" s="104" t="str">
        <f t="shared" si="9"/>
        <v/>
      </c>
      <c r="P68" s="105" t="str">
        <f t="shared" si="10"/>
        <v/>
      </c>
      <c r="Q68" s="109" t="str">
        <f t="shared" si="11"/>
        <v/>
      </c>
      <c r="R68" s="77"/>
      <c r="S68" s="76"/>
      <c r="T68" s="76"/>
      <c r="U68" s="76"/>
    </row>
    <row r="69" s="67" customFormat="1" customHeight="1" spans="2:21">
      <c r="B69" s="68"/>
      <c r="C69" s="69"/>
      <c r="D69" s="69"/>
      <c r="E69" s="69"/>
      <c r="F69" s="70"/>
      <c r="G69" s="71"/>
      <c r="H69" s="72"/>
      <c r="I69" s="103" t="str">
        <f>IF(B69="","",_xlfn.XLOOKUP(N69,#REF!,#REF!))</f>
        <v/>
      </c>
      <c r="J69" s="100" t="str">
        <f>IF(B69="","",_xlfn.XLOOKUP(N69,#REF!,芝麻工资表!B:B))</f>
        <v/>
      </c>
      <c r="K69" s="100" t="str">
        <f t="shared" si="6"/>
        <v/>
      </c>
      <c r="L69" s="100" t="str">
        <f t="shared" si="7"/>
        <v/>
      </c>
      <c r="M69" s="100" t="str">
        <f>IF(Q69="","",_xlfn.XLOOKUP(Q69,立项!W:W,立项!H:H))</f>
        <v/>
      </c>
      <c r="N69" s="104" t="str">
        <f t="shared" si="8"/>
        <v/>
      </c>
      <c r="O69" s="104" t="str">
        <f t="shared" si="9"/>
        <v/>
      </c>
      <c r="P69" s="105" t="str">
        <f t="shared" si="10"/>
        <v/>
      </c>
      <c r="Q69" s="109" t="str">
        <f t="shared" si="11"/>
        <v/>
      </c>
      <c r="R69" s="77"/>
      <c r="S69" s="76"/>
      <c r="T69" s="76"/>
      <c r="U69" s="76"/>
    </row>
    <row r="70" s="67" customFormat="1" customHeight="1" spans="2:21">
      <c r="B70" s="68"/>
      <c r="C70" s="69"/>
      <c r="D70" s="69"/>
      <c r="E70" s="69"/>
      <c r="F70" s="70"/>
      <c r="G70" s="71"/>
      <c r="H70" s="72"/>
      <c r="I70" s="103" t="str">
        <f>IF(B70="","",_xlfn.XLOOKUP(N70,#REF!,#REF!))</f>
        <v/>
      </c>
      <c r="J70" s="100" t="str">
        <f>IF(B70="","",_xlfn.XLOOKUP(N70,#REF!,芝麻工资表!B:B))</f>
        <v/>
      </c>
      <c r="K70" s="100" t="str">
        <f t="shared" si="6"/>
        <v/>
      </c>
      <c r="L70" s="100" t="str">
        <f t="shared" si="7"/>
        <v/>
      </c>
      <c r="M70" s="100" t="str">
        <f>IF(Q70="","",_xlfn.XLOOKUP(Q70,立项!W:W,立项!H:H))</f>
        <v/>
      </c>
      <c r="N70" s="104" t="str">
        <f t="shared" si="8"/>
        <v/>
      </c>
      <c r="O70" s="104" t="str">
        <f t="shared" si="9"/>
        <v/>
      </c>
      <c r="P70" s="105" t="str">
        <f t="shared" si="10"/>
        <v/>
      </c>
      <c r="Q70" s="109" t="str">
        <f t="shared" si="11"/>
        <v/>
      </c>
      <c r="R70" s="77"/>
      <c r="S70" s="76"/>
      <c r="T70" s="76"/>
      <c r="U70" s="76"/>
    </row>
    <row r="71" s="67" customFormat="1" customHeight="1" spans="2:21">
      <c r="B71" s="68"/>
      <c r="C71" s="69"/>
      <c r="D71" s="69"/>
      <c r="E71" s="69"/>
      <c r="F71" s="70"/>
      <c r="G71" s="71"/>
      <c r="H71" s="72"/>
      <c r="I71" s="103" t="str">
        <f>IF(B71="","",_xlfn.XLOOKUP(N71,#REF!,#REF!))</f>
        <v/>
      </c>
      <c r="J71" s="100" t="str">
        <f>IF(B71="","",_xlfn.XLOOKUP(N71,#REF!,芝麻工资表!B:B))</f>
        <v/>
      </c>
      <c r="K71" s="100" t="str">
        <f t="shared" si="6"/>
        <v/>
      </c>
      <c r="L71" s="100" t="str">
        <f t="shared" si="7"/>
        <v/>
      </c>
      <c r="M71" s="100" t="str">
        <f>IF(Q71="","",_xlfn.XLOOKUP(Q71,立项!W:W,立项!H:H))</f>
        <v/>
      </c>
      <c r="N71" s="104" t="str">
        <f t="shared" si="8"/>
        <v/>
      </c>
      <c r="O71" s="104" t="str">
        <f t="shared" si="9"/>
        <v/>
      </c>
      <c r="P71" s="105" t="str">
        <f t="shared" si="10"/>
        <v/>
      </c>
      <c r="Q71" s="109" t="str">
        <f t="shared" si="11"/>
        <v/>
      </c>
      <c r="R71" s="77"/>
      <c r="S71" s="76"/>
      <c r="T71" s="76"/>
      <c r="U71" s="76"/>
    </row>
    <row r="72" s="67" customFormat="1" customHeight="1" spans="2:21">
      <c r="B72" s="68"/>
      <c r="C72" s="69"/>
      <c r="D72" s="69"/>
      <c r="E72" s="69"/>
      <c r="F72" s="70"/>
      <c r="G72" s="71"/>
      <c r="H72" s="72"/>
      <c r="I72" s="103" t="str">
        <f>IF(B72="","",_xlfn.XLOOKUP(N72,#REF!,#REF!))</f>
        <v/>
      </c>
      <c r="J72" s="100" t="str">
        <f>IF(B72="","",_xlfn.XLOOKUP(N72,#REF!,芝麻工资表!B:B))</f>
        <v/>
      </c>
      <c r="K72" s="100" t="str">
        <f t="shared" si="6"/>
        <v/>
      </c>
      <c r="L72" s="100" t="str">
        <f t="shared" si="7"/>
        <v/>
      </c>
      <c r="M72" s="100" t="str">
        <f>IF(Q72="","",_xlfn.XLOOKUP(Q72,立项!W:W,立项!H:H))</f>
        <v/>
      </c>
      <c r="N72" s="104" t="str">
        <f t="shared" si="8"/>
        <v/>
      </c>
      <c r="O72" s="104" t="str">
        <f t="shared" si="9"/>
        <v/>
      </c>
      <c r="P72" s="105" t="str">
        <f t="shared" si="10"/>
        <v/>
      </c>
      <c r="Q72" s="109" t="str">
        <f t="shared" si="11"/>
        <v/>
      </c>
      <c r="R72" s="77"/>
      <c r="S72" s="76"/>
      <c r="T72" s="76"/>
      <c r="U72" s="76"/>
    </row>
    <row r="73" s="67" customFormat="1" customHeight="1" spans="2:21">
      <c r="B73" s="68"/>
      <c r="C73" s="69"/>
      <c r="D73" s="69"/>
      <c r="E73" s="69"/>
      <c r="F73" s="70"/>
      <c r="G73" s="71"/>
      <c r="H73" s="72"/>
      <c r="I73" s="103" t="str">
        <f>IF(B73="","",_xlfn.XLOOKUP(N73,#REF!,#REF!))</f>
        <v/>
      </c>
      <c r="J73" s="100" t="str">
        <f>IF(B73="","",_xlfn.XLOOKUP(N73,#REF!,芝麻工资表!B:B))</f>
        <v/>
      </c>
      <c r="K73" s="100" t="str">
        <f t="shared" si="6"/>
        <v/>
      </c>
      <c r="L73" s="100" t="str">
        <f t="shared" si="7"/>
        <v/>
      </c>
      <c r="M73" s="100" t="str">
        <f>IF(Q73="","",_xlfn.XLOOKUP(Q73,立项!W:W,立项!H:H))</f>
        <v/>
      </c>
      <c r="N73" s="104" t="str">
        <f t="shared" si="8"/>
        <v/>
      </c>
      <c r="O73" s="104" t="str">
        <f t="shared" si="9"/>
        <v/>
      </c>
      <c r="P73" s="105" t="str">
        <f t="shared" si="10"/>
        <v/>
      </c>
      <c r="Q73" s="109" t="str">
        <f t="shared" si="11"/>
        <v/>
      </c>
      <c r="R73" s="77"/>
      <c r="S73" s="76"/>
      <c r="T73" s="76"/>
      <c r="U73" s="76"/>
    </row>
    <row r="74" s="67" customFormat="1" customHeight="1" spans="2:21">
      <c r="B74" s="68"/>
      <c r="C74" s="69"/>
      <c r="D74" s="69"/>
      <c r="E74" s="69"/>
      <c r="F74" s="70"/>
      <c r="G74" s="71"/>
      <c r="H74" s="72"/>
      <c r="I74" s="103" t="str">
        <f>IF(B74="","",_xlfn.XLOOKUP(N74,#REF!,#REF!))</f>
        <v/>
      </c>
      <c r="J74" s="100" t="str">
        <f>IF(B74="","",_xlfn.XLOOKUP(N74,#REF!,芝麻工资表!B:B))</f>
        <v/>
      </c>
      <c r="K74" s="100" t="str">
        <f t="shared" si="6"/>
        <v/>
      </c>
      <c r="L74" s="100" t="str">
        <f t="shared" si="7"/>
        <v/>
      </c>
      <c r="M74" s="100" t="str">
        <f>IF(Q74="","",_xlfn.XLOOKUP(Q74,立项!W:W,立项!H:H))</f>
        <v/>
      </c>
      <c r="N74" s="104" t="str">
        <f t="shared" si="8"/>
        <v/>
      </c>
      <c r="O74" s="104" t="str">
        <f t="shared" si="9"/>
        <v/>
      </c>
      <c r="P74" s="105" t="str">
        <f t="shared" si="10"/>
        <v/>
      </c>
      <c r="Q74" s="109" t="str">
        <f t="shared" si="11"/>
        <v/>
      </c>
      <c r="R74" s="77"/>
      <c r="S74" s="76"/>
      <c r="T74" s="76"/>
      <c r="U74" s="76"/>
    </row>
    <row r="75" s="67" customFormat="1" customHeight="1" spans="2:21">
      <c r="B75" s="68"/>
      <c r="C75" s="69"/>
      <c r="D75" s="69"/>
      <c r="E75" s="69"/>
      <c r="F75" s="70"/>
      <c r="G75" s="71"/>
      <c r="H75" s="72"/>
      <c r="I75" s="103" t="str">
        <f>IF(B75="","",_xlfn.XLOOKUP(N75,#REF!,#REF!))</f>
        <v/>
      </c>
      <c r="J75" s="100" t="str">
        <f>IF(B75="","",_xlfn.XLOOKUP(N75,#REF!,芝麻工资表!B:B))</f>
        <v/>
      </c>
      <c r="K75" s="100" t="str">
        <f t="shared" si="6"/>
        <v/>
      </c>
      <c r="L75" s="100" t="str">
        <f t="shared" si="7"/>
        <v/>
      </c>
      <c r="M75" s="100" t="str">
        <f>IF(Q75="","",_xlfn.XLOOKUP(Q75,立项!W:W,立项!H:H))</f>
        <v/>
      </c>
      <c r="N75" s="104" t="str">
        <f t="shared" si="8"/>
        <v/>
      </c>
      <c r="O75" s="104" t="str">
        <f t="shared" si="9"/>
        <v/>
      </c>
      <c r="P75" s="105" t="str">
        <f t="shared" si="10"/>
        <v/>
      </c>
      <c r="Q75" s="109" t="str">
        <f t="shared" si="11"/>
        <v/>
      </c>
      <c r="R75" s="77"/>
      <c r="S75" s="76"/>
      <c r="T75" s="76"/>
      <c r="U75" s="76"/>
    </row>
    <row r="76" s="67" customFormat="1" customHeight="1" spans="2:21">
      <c r="B76" s="68"/>
      <c r="C76" s="69"/>
      <c r="D76" s="69"/>
      <c r="E76" s="69"/>
      <c r="F76" s="70"/>
      <c r="G76" s="71"/>
      <c r="H76" s="72"/>
      <c r="I76" s="103" t="str">
        <f>IF(B76="","",_xlfn.XLOOKUP(N76,#REF!,#REF!))</f>
        <v/>
      </c>
      <c r="J76" s="100" t="str">
        <f>IF(B76="","",_xlfn.XLOOKUP(N76,#REF!,芝麻工资表!B:B))</f>
        <v/>
      </c>
      <c r="K76" s="100" t="str">
        <f t="shared" si="6"/>
        <v/>
      </c>
      <c r="L76" s="100" t="str">
        <f t="shared" si="7"/>
        <v/>
      </c>
      <c r="M76" s="100" t="str">
        <f>IF(Q76="","",_xlfn.XLOOKUP(Q76,立项!W:W,立项!H:H))</f>
        <v/>
      </c>
      <c r="N76" s="104" t="str">
        <f t="shared" si="8"/>
        <v/>
      </c>
      <c r="O76" s="104" t="str">
        <f t="shared" si="9"/>
        <v/>
      </c>
      <c r="P76" s="105" t="str">
        <f t="shared" si="10"/>
        <v/>
      </c>
      <c r="Q76" s="109" t="str">
        <f t="shared" si="11"/>
        <v/>
      </c>
      <c r="R76" s="77"/>
      <c r="S76" s="76"/>
      <c r="T76" s="76"/>
      <c r="U76" s="76"/>
    </row>
    <row r="77" s="67" customFormat="1" customHeight="1" spans="2:21">
      <c r="B77" s="68"/>
      <c r="C77" s="69"/>
      <c r="D77" s="69"/>
      <c r="E77" s="69"/>
      <c r="F77" s="70"/>
      <c r="G77" s="71"/>
      <c r="H77" s="72"/>
      <c r="I77" s="103" t="str">
        <f>IF(B77="","",_xlfn.XLOOKUP(N77,#REF!,#REF!))</f>
        <v/>
      </c>
      <c r="J77" s="100" t="str">
        <f>IF(B77="","",_xlfn.XLOOKUP(N77,#REF!,芝麻工资表!B:B))</f>
        <v/>
      </c>
      <c r="K77" s="100" t="str">
        <f t="shared" si="6"/>
        <v/>
      </c>
      <c r="L77" s="100" t="str">
        <f t="shared" si="7"/>
        <v/>
      </c>
      <c r="M77" s="100" t="str">
        <f>IF(Q77="","",_xlfn.XLOOKUP(Q77,立项!W:W,立项!H:H))</f>
        <v/>
      </c>
      <c r="N77" s="104" t="str">
        <f t="shared" si="8"/>
        <v/>
      </c>
      <c r="O77" s="104" t="str">
        <f t="shared" si="9"/>
        <v/>
      </c>
      <c r="P77" s="105" t="str">
        <f t="shared" si="10"/>
        <v/>
      </c>
      <c r="Q77" s="109" t="str">
        <f t="shared" si="11"/>
        <v/>
      </c>
      <c r="R77" s="77"/>
      <c r="S77" s="76"/>
      <c r="T77" s="76"/>
      <c r="U77" s="76"/>
    </row>
    <row r="78" s="67" customFormat="1" customHeight="1" spans="2:21">
      <c r="B78" s="68"/>
      <c r="C78" s="69"/>
      <c r="D78" s="69"/>
      <c r="E78" s="69"/>
      <c r="F78" s="70"/>
      <c r="G78" s="71"/>
      <c r="H78" s="72"/>
      <c r="I78" s="103" t="str">
        <f>IF(B78="","",_xlfn.XLOOKUP(N78,#REF!,#REF!))</f>
        <v/>
      </c>
      <c r="J78" s="100" t="str">
        <f>IF(B78="","",_xlfn.XLOOKUP(N78,#REF!,芝麻工资表!B:B))</f>
        <v/>
      </c>
      <c r="K78" s="100" t="str">
        <f t="shared" si="6"/>
        <v/>
      </c>
      <c r="L78" s="100" t="str">
        <f t="shared" si="7"/>
        <v/>
      </c>
      <c r="M78" s="100" t="str">
        <f>IF(Q78="","",_xlfn.XLOOKUP(Q78,立项!W:W,立项!H:H))</f>
        <v/>
      </c>
      <c r="N78" s="104" t="str">
        <f t="shared" si="8"/>
        <v/>
      </c>
      <c r="O78" s="104" t="str">
        <f t="shared" si="9"/>
        <v/>
      </c>
      <c r="P78" s="105" t="str">
        <f t="shared" si="10"/>
        <v/>
      </c>
      <c r="Q78" s="109" t="str">
        <f t="shared" si="11"/>
        <v/>
      </c>
      <c r="R78" s="77"/>
      <c r="S78" s="76"/>
      <c r="T78" s="76"/>
      <c r="U78" s="76"/>
    </row>
    <row r="79" s="67" customFormat="1" customHeight="1" spans="2:21">
      <c r="B79" s="68"/>
      <c r="C79" s="69"/>
      <c r="D79" s="69"/>
      <c r="E79" s="69"/>
      <c r="F79" s="70"/>
      <c r="G79" s="71"/>
      <c r="H79" s="72"/>
      <c r="I79" s="103" t="str">
        <f>IF(B79="","",_xlfn.XLOOKUP(N79,#REF!,#REF!))</f>
        <v/>
      </c>
      <c r="J79" s="100" t="str">
        <f>IF(B79="","",_xlfn.XLOOKUP(N79,#REF!,芝麻工资表!B:B))</f>
        <v/>
      </c>
      <c r="K79" s="100" t="str">
        <f t="shared" si="6"/>
        <v/>
      </c>
      <c r="L79" s="100" t="str">
        <f t="shared" si="7"/>
        <v/>
      </c>
      <c r="M79" s="100" t="str">
        <f>IF(Q79="","",_xlfn.XLOOKUP(Q79,立项!W:W,立项!H:H))</f>
        <v/>
      </c>
      <c r="N79" s="104" t="str">
        <f t="shared" si="8"/>
        <v/>
      </c>
      <c r="O79" s="104" t="str">
        <f t="shared" si="9"/>
        <v/>
      </c>
      <c r="P79" s="105" t="str">
        <f t="shared" si="10"/>
        <v/>
      </c>
      <c r="Q79" s="109" t="str">
        <f t="shared" si="11"/>
        <v/>
      </c>
      <c r="R79" s="77"/>
      <c r="S79" s="76"/>
      <c r="T79" s="76"/>
      <c r="U79" s="76"/>
    </row>
    <row r="80" s="67" customFormat="1" customHeight="1" spans="2:21">
      <c r="B80" s="68"/>
      <c r="C80" s="69"/>
      <c r="D80" s="69"/>
      <c r="E80" s="69"/>
      <c r="F80" s="70"/>
      <c r="G80" s="71"/>
      <c r="H80" s="72"/>
      <c r="I80" s="103" t="str">
        <f>IF(B80="","",_xlfn.XLOOKUP(N80,#REF!,#REF!))</f>
        <v/>
      </c>
      <c r="J80" s="100" t="str">
        <f>IF(B80="","",_xlfn.XLOOKUP(N80,#REF!,芝麻工资表!B:B))</f>
        <v/>
      </c>
      <c r="K80" s="100" t="str">
        <f t="shared" si="6"/>
        <v/>
      </c>
      <c r="L80" s="100" t="str">
        <f t="shared" si="7"/>
        <v/>
      </c>
      <c r="M80" s="100" t="str">
        <f>IF(Q80="","",_xlfn.XLOOKUP(Q80,立项!W:W,立项!H:H))</f>
        <v/>
      </c>
      <c r="N80" s="104" t="str">
        <f t="shared" si="8"/>
        <v/>
      </c>
      <c r="O80" s="104" t="str">
        <f t="shared" si="9"/>
        <v/>
      </c>
      <c r="P80" s="105" t="str">
        <f t="shared" si="10"/>
        <v/>
      </c>
      <c r="Q80" s="109" t="str">
        <f t="shared" si="11"/>
        <v/>
      </c>
      <c r="R80" s="77"/>
      <c r="S80" s="76"/>
      <c r="T80" s="76"/>
      <c r="U80" s="76"/>
    </row>
    <row r="81" s="67" customFormat="1" customHeight="1" spans="2:21">
      <c r="B81" s="68"/>
      <c r="C81" s="69"/>
      <c r="D81" s="69"/>
      <c r="E81" s="69"/>
      <c r="F81" s="70"/>
      <c r="G81" s="71"/>
      <c r="H81" s="72"/>
      <c r="I81" s="103" t="str">
        <f>IF(B81="","",_xlfn.XLOOKUP(N81,#REF!,#REF!))</f>
        <v/>
      </c>
      <c r="J81" s="100" t="str">
        <f>IF(B81="","",_xlfn.XLOOKUP(N81,#REF!,芝麻工资表!B:B))</f>
        <v/>
      </c>
      <c r="K81" s="100" t="str">
        <f t="shared" si="6"/>
        <v/>
      </c>
      <c r="L81" s="100" t="str">
        <f t="shared" si="7"/>
        <v/>
      </c>
      <c r="M81" s="100" t="str">
        <f>IF(Q81="","",_xlfn.XLOOKUP(Q81,立项!W:W,立项!H:H))</f>
        <v/>
      </c>
      <c r="N81" s="104" t="str">
        <f t="shared" si="8"/>
        <v/>
      </c>
      <c r="O81" s="104" t="str">
        <f t="shared" si="9"/>
        <v/>
      </c>
      <c r="P81" s="105" t="str">
        <f t="shared" si="10"/>
        <v/>
      </c>
      <c r="Q81" s="109" t="str">
        <f t="shared" si="11"/>
        <v/>
      </c>
      <c r="R81" s="77"/>
      <c r="S81" s="76"/>
      <c r="T81" s="76"/>
      <c r="U81" s="76"/>
    </row>
    <row r="82" s="67" customFormat="1" customHeight="1" spans="2:21">
      <c r="B82" s="68"/>
      <c r="C82" s="69"/>
      <c r="D82" s="69"/>
      <c r="E82" s="69"/>
      <c r="F82" s="70"/>
      <c r="G82" s="71"/>
      <c r="H82" s="72"/>
      <c r="I82" s="103" t="str">
        <f>IF(B82="","",_xlfn.XLOOKUP(N82,#REF!,#REF!))</f>
        <v/>
      </c>
      <c r="J82" s="100" t="str">
        <f>IF(B82="","",_xlfn.XLOOKUP(N82,#REF!,芝麻工资表!B:B))</f>
        <v/>
      </c>
      <c r="K82" s="100" t="str">
        <f t="shared" si="6"/>
        <v/>
      </c>
      <c r="L82" s="100" t="str">
        <f t="shared" si="7"/>
        <v/>
      </c>
      <c r="M82" s="100" t="str">
        <f>IF(Q82="","",_xlfn.XLOOKUP(Q82,立项!W:W,立项!H:H))</f>
        <v/>
      </c>
      <c r="N82" s="104" t="str">
        <f t="shared" si="8"/>
        <v/>
      </c>
      <c r="O82" s="104" t="str">
        <f t="shared" si="9"/>
        <v/>
      </c>
      <c r="P82" s="105" t="str">
        <f t="shared" si="10"/>
        <v/>
      </c>
      <c r="Q82" s="109" t="str">
        <f t="shared" si="11"/>
        <v/>
      </c>
      <c r="R82" s="77"/>
      <c r="S82" s="76"/>
      <c r="T82" s="76"/>
      <c r="U82" s="76"/>
    </row>
    <row r="83" s="67" customFormat="1" customHeight="1" spans="2:21">
      <c r="B83" s="68"/>
      <c r="C83" s="69"/>
      <c r="D83" s="69"/>
      <c r="E83" s="69"/>
      <c r="F83" s="70"/>
      <c r="G83" s="71"/>
      <c r="H83" s="72"/>
      <c r="I83" s="103" t="str">
        <f>IF(B83="","",_xlfn.XLOOKUP(N83,#REF!,#REF!))</f>
        <v/>
      </c>
      <c r="J83" s="100" t="str">
        <f>IF(B83="","",_xlfn.XLOOKUP(N83,#REF!,芝麻工资表!B:B))</f>
        <v/>
      </c>
      <c r="K83" s="100" t="str">
        <f t="shared" si="6"/>
        <v/>
      </c>
      <c r="L83" s="100" t="str">
        <f t="shared" si="7"/>
        <v/>
      </c>
      <c r="M83" s="100" t="str">
        <f>IF(Q83="","",_xlfn.XLOOKUP(Q83,立项!W:W,立项!H:H))</f>
        <v/>
      </c>
      <c r="N83" s="104" t="str">
        <f t="shared" si="8"/>
        <v/>
      </c>
      <c r="O83" s="104" t="str">
        <f t="shared" si="9"/>
        <v/>
      </c>
      <c r="P83" s="105" t="str">
        <f t="shared" si="10"/>
        <v/>
      </c>
      <c r="Q83" s="109" t="str">
        <f t="shared" si="11"/>
        <v/>
      </c>
      <c r="R83" s="77"/>
      <c r="S83" s="76"/>
      <c r="T83" s="76"/>
      <c r="U83" s="76"/>
    </row>
    <row r="84" s="67" customFormat="1" customHeight="1" spans="2:21">
      <c r="B84" s="68"/>
      <c r="C84" s="69"/>
      <c r="D84" s="69"/>
      <c r="E84" s="69"/>
      <c r="F84" s="70"/>
      <c r="G84" s="71"/>
      <c r="H84" s="72"/>
      <c r="I84" s="103" t="str">
        <f>IF(B84="","",_xlfn.XLOOKUP(N84,#REF!,#REF!))</f>
        <v/>
      </c>
      <c r="J84" s="100" t="str">
        <f>IF(B84="","",_xlfn.XLOOKUP(N84,#REF!,芝麻工资表!B:B))</f>
        <v/>
      </c>
      <c r="K84" s="100" t="str">
        <f t="shared" si="6"/>
        <v/>
      </c>
      <c r="L84" s="100" t="str">
        <f t="shared" si="7"/>
        <v/>
      </c>
      <c r="M84" s="100" t="str">
        <f>IF(Q84="","",_xlfn.XLOOKUP(Q84,立项!W:W,立项!H:H))</f>
        <v/>
      </c>
      <c r="N84" s="104" t="str">
        <f t="shared" si="8"/>
        <v/>
      </c>
      <c r="O84" s="104" t="str">
        <f t="shared" si="9"/>
        <v/>
      </c>
      <c r="P84" s="105" t="str">
        <f t="shared" si="10"/>
        <v/>
      </c>
      <c r="Q84" s="109" t="str">
        <f t="shared" si="11"/>
        <v/>
      </c>
      <c r="R84" s="77"/>
      <c r="S84" s="76"/>
      <c r="T84" s="76"/>
      <c r="U84" s="76"/>
    </row>
    <row r="85" s="67" customFormat="1" customHeight="1" spans="2:21">
      <c r="B85" s="68"/>
      <c r="C85" s="69"/>
      <c r="D85" s="69"/>
      <c r="E85" s="69"/>
      <c r="F85" s="70"/>
      <c r="G85" s="71"/>
      <c r="H85" s="72"/>
      <c r="I85" s="103" t="str">
        <f>IF(B85="","",_xlfn.XLOOKUP(N85,#REF!,#REF!))</f>
        <v/>
      </c>
      <c r="J85" s="100" t="str">
        <f>IF(B85="","",_xlfn.XLOOKUP(N85,#REF!,芝麻工资表!B:B))</f>
        <v/>
      </c>
      <c r="K85" s="100" t="str">
        <f t="shared" si="6"/>
        <v/>
      </c>
      <c r="L85" s="100" t="str">
        <f t="shared" si="7"/>
        <v/>
      </c>
      <c r="M85" s="100" t="str">
        <f>IF(Q85="","",_xlfn.XLOOKUP(Q85,立项!W:W,立项!H:H))</f>
        <v/>
      </c>
      <c r="N85" s="104" t="str">
        <f t="shared" si="8"/>
        <v/>
      </c>
      <c r="O85" s="104" t="str">
        <f t="shared" si="9"/>
        <v/>
      </c>
      <c r="P85" s="105" t="str">
        <f t="shared" si="10"/>
        <v/>
      </c>
      <c r="Q85" s="109" t="str">
        <f t="shared" si="11"/>
        <v/>
      </c>
      <c r="R85" s="77"/>
      <c r="S85" s="76"/>
      <c r="T85" s="76"/>
      <c r="U85" s="76"/>
    </row>
    <row r="86" s="67" customFormat="1" customHeight="1" spans="2:21">
      <c r="B86" s="68"/>
      <c r="C86" s="69"/>
      <c r="D86" s="69"/>
      <c r="E86" s="69"/>
      <c r="F86" s="70"/>
      <c r="G86" s="71"/>
      <c r="H86" s="72"/>
      <c r="I86" s="103" t="str">
        <f>IF(B86="","",_xlfn.XLOOKUP(N86,#REF!,#REF!))</f>
        <v/>
      </c>
      <c r="J86" s="100" t="str">
        <f>IF(B86="","",_xlfn.XLOOKUP(N86,#REF!,芝麻工资表!B:B))</f>
        <v/>
      </c>
      <c r="K86" s="100" t="str">
        <f t="shared" si="6"/>
        <v/>
      </c>
      <c r="L86" s="100" t="str">
        <f t="shared" si="7"/>
        <v/>
      </c>
      <c r="M86" s="100" t="str">
        <f>IF(Q86="","",_xlfn.XLOOKUP(Q86,立项!W:W,立项!H:H))</f>
        <v/>
      </c>
      <c r="N86" s="104" t="str">
        <f t="shared" si="8"/>
        <v/>
      </c>
      <c r="O86" s="104" t="str">
        <f t="shared" si="9"/>
        <v/>
      </c>
      <c r="P86" s="105" t="str">
        <f t="shared" si="10"/>
        <v/>
      </c>
      <c r="Q86" s="109" t="str">
        <f t="shared" si="11"/>
        <v/>
      </c>
      <c r="R86" s="77"/>
      <c r="S86" s="76"/>
      <c r="T86" s="76"/>
      <c r="U86" s="76"/>
    </row>
    <row r="87" s="67" customFormat="1" customHeight="1" spans="2:21">
      <c r="B87" s="68"/>
      <c r="C87" s="69"/>
      <c r="D87" s="69"/>
      <c r="E87" s="69"/>
      <c r="F87" s="70"/>
      <c r="G87" s="71"/>
      <c r="H87" s="72"/>
      <c r="I87" s="103" t="str">
        <f>IF(B87="","",_xlfn.XLOOKUP(N87,#REF!,#REF!))</f>
        <v/>
      </c>
      <c r="J87" s="100" t="str">
        <f>IF(B87="","",_xlfn.XLOOKUP(N87,#REF!,芝麻工资表!B:B))</f>
        <v/>
      </c>
      <c r="K87" s="100" t="str">
        <f t="shared" si="6"/>
        <v/>
      </c>
      <c r="L87" s="100" t="str">
        <f t="shared" si="7"/>
        <v/>
      </c>
      <c r="M87" s="100" t="str">
        <f>IF(Q87="","",_xlfn.XLOOKUP(Q87,立项!W:W,立项!H:H))</f>
        <v/>
      </c>
      <c r="N87" s="104" t="str">
        <f t="shared" si="8"/>
        <v/>
      </c>
      <c r="O87" s="104" t="str">
        <f t="shared" si="9"/>
        <v/>
      </c>
      <c r="P87" s="105" t="str">
        <f t="shared" si="10"/>
        <v/>
      </c>
      <c r="Q87" s="109" t="str">
        <f t="shared" si="11"/>
        <v/>
      </c>
      <c r="R87" s="77"/>
      <c r="S87" s="76"/>
      <c r="T87" s="76"/>
      <c r="U87" s="76"/>
    </row>
    <row r="88" s="67" customFormat="1" customHeight="1" spans="2:21">
      <c r="B88" s="68"/>
      <c r="C88" s="69"/>
      <c r="D88" s="69"/>
      <c r="E88" s="69"/>
      <c r="F88" s="70"/>
      <c r="G88" s="71"/>
      <c r="H88" s="72"/>
      <c r="I88" s="103" t="str">
        <f>IF(B88="","",_xlfn.XLOOKUP(N88,#REF!,#REF!))</f>
        <v/>
      </c>
      <c r="J88" s="100" t="str">
        <f>IF(B88="","",_xlfn.XLOOKUP(N88,#REF!,芝麻工资表!B:B))</f>
        <v/>
      </c>
      <c r="K88" s="100" t="str">
        <f t="shared" si="6"/>
        <v/>
      </c>
      <c r="L88" s="100" t="str">
        <f t="shared" si="7"/>
        <v/>
      </c>
      <c r="M88" s="100" t="str">
        <f>IF(Q88="","",_xlfn.XLOOKUP(Q88,立项!W:W,立项!H:H))</f>
        <v/>
      </c>
      <c r="N88" s="104" t="str">
        <f t="shared" si="8"/>
        <v/>
      </c>
      <c r="O88" s="104" t="str">
        <f t="shared" si="9"/>
        <v/>
      </c>
      <c r="P88" s="105" t="str">
        <f t="shared" si="10"/>
        <v/>
      </c>
      <c r="Q88" s="109" t="str">
        <f t="shared" si="11"/>
        <v/>
      </c>
      <c r="R88" s="77"/>
      <c r="S88" s="76"/>
      <c r="T88" s="76"/>
      <c r="U88" s="76"/>
    </row>
    <row r="89" s="67" customFormat="1" customHeight="1" spans="2:21">
      <c r="B89" s="68"/>
      <c r="C89" s="69"/>
      <c r="D89" s="69"/>
      <c r="E89" s="69"/>
      <c r="F89" s="70"/>
      <c r="G89" s="71"/>
      <c r="H89" s="72"/>
      <c r="I89" s="103" t="str">
        <f>IF(B89="","",_xlfn.XLOOKUP(N89,#REF!,#REF!))</f>
        <v/>
      </c>
      <c r="J89" s="100" t="str">
        <f>IF(B89="","",_xlfn.XLOOKUP(N89,#REF!,芝麻工资表!B:B))</f>
        <v/>
      </c>
      <c r="K89" s="100" t="str">
        <f t="shared" si="6"/>
        <v/>
      </c>
      <c r="L89" s="100" t="str">
        <f t="shared" si="7"/>
        <v/>
      </c>
      <c r="M89" s="100" t="str">
        <f>IF(Q89="","",_xlfn.XLOOKUP(Q89,立项!W:W,立项!H:H))</f>
        <v/>
      </c>
      <c r="N89" s="104" t="str">
        <f t="shared" si="8"/>
        <v/>
      </c>
      <c r="O89" s="104" t="str">
        <f t="shared" si="9"/>
        <v/>
      </c>
      <c r="P89" s="105" t="str">
        <f t="shared" si="10"/>
        <v/>
      </c>
      <c r="Q89" s="109" t="str">
        <f t="shared" si="11"/>
        <v/>
      </c>
      <c r="R89" s="77"/>
      <c r="S89" s="76"/>
      <c r="T89" s="76"/>
      <c r="U89" s="76"/>
    </row>
    <row r="90" s="67" customFormat="1" customHeight="1" spans="2:21">
      <c r="B90" s="68"/>
      <c r="C90" s="69"/>
      <c r="D90" s="69"/>
      <c r="E90" s="69"/>
      <c r="F90" s="70"/>
      <c r="G90" s="71"/>
      <c r="H90" s="72"/>
      <c r="I90" s="103" t="str">
        <f>IF(B90="","",_xlfn.XLOOKUP(N90,#REF!,#REF!))</f>
        <v/>
      </c>
      <c r="J90" s="100" t="str">
        <f>IF(B90="","",_xlfn.XLOOKUP(N90,#REF!,芝麻工资表!B:B))</f>
        <v/>
      </c>
      <c r="K90" s="100" t="str">
        <f t="shared" si="6"/>
        <v/>
      </c>
      <c r="L90" s="100" t="str">
        <f t="shared" si="7"/>
        <v/>
      </c>
      <c r="M90" s="100" t="str">
        <f>IF(Q90="","",_xlfn.XLOOKUP(Q90,立项!W:W,立项!H:H))</f>
        <v/>
      </c>
      <c r="N90" s="104" t="str">
        <f t="shared" si="8"/>
        <v/>
      </c>
      <c r="O90" s="104" t="str">
        <f t="shared" si="9"/>
        <v/>
      </c>
      <c r="P90" s="105" t="str">
        <f t="shared" si="10"/>
        <v/>
      </c>
      <c r="Q90" s="109" t="str">
        <f t="shared" si="11"/>
        <v/>
      </c>
      <c r="R90" s="77"/>
      <c r="S90" s="76"/>
      <c r="T90" s="76"/>
      <c r="U90" s="76"/>
    </row>
    <row r="91" s="67" customFormat="1" customHeight="1" spans="2:21">
      <c r="B91" s="68"/>
      <c r="C91" s="69"/>
      <c r="D91" s="69"/>
      <c r="E91" s="69"/>
      <c r="F91" s="70"/>
      <c r="G91" s="71"/>
      <c r="H91" s="72"/>
      <c r="I91" s="103" t="str">
        <f>IF(B91="","",_xlfn.XLOOKUP(N91,#REF!,#REF!))</f>
        <v/>
      </c>
      <c r="J91" s="100" t="str">
        <f>IF(B91="","",_xlfn.XLOOKUP(N91,#REF!,芝麻工资表!B:B))</f>
        <v/>
      </c>
      <c r="K91" s="100" t="str">
        <f t="shared" si="6"/>
        <v/>
      </c>
      <c r="L91" s="100" t="str">
        <f t="shared" si="7"/>
        <v/>
      </c>
      <c r="M91" s="100" t="str">
        <f>IF(Q91="","",_xlfn.XLOOKUP(Q91,立项!W:W,立项!H:H))</f>
        <v/>
      </c>
      <c r="N91" s="104" t="str">
        <f t="shared" si="8"/>
        <v/>
      </c>
      <c r="O91" s="104" t="str">
        <f t="shared" si="9"/>
        <v/>
      </c>
      <c r="P91" s="105" t="str">
        <f t="shared" si="10"/>
        <v/>
      </c>
      <c r="Q91" s="109" t="str">
        <f t="shared" si="11"/>
        <v/>
      </c>
      <c r="R91" s="77"/>
      <c r="S91" s="76"/>
      <c r="T91" s="76"/>
      <c r="U91" s="76"/>
    </row>
    <row r="92" s="67" customFormat="1" customHeight="1" spans="2:21">
      <c r="B92" s="68"/>
      <c r="C92" s="69"/>
      <c r="D92" s="69"/>
      <c r="E92" s="69"/>
      <c r="F92" s="70"/>
      <c r="G92" s="71"/>
      <c r="H92" s="72"/>
      <c r="I92" s="103" t="str">
        <f>IF(B92="","",_xlfn.XLOOKUP(N92,#REF!,#REF!))</f>
        <v/>
      </c>
      <c r="J92" s="100" t="str">
        <f>IF(B92="","",_xlfn.XLOOKUP(N92,#REF!,芝麻工资表!B:B))</f>
        <v/>
      </c>
      <c r="K92" s="100" t="str">
        <f t="shared" si="6"/>
        <v/>
      </c>
      <c r="L92" s="100" t="str">
        <f t="shared" si="7"/>
        <v/>
      </c>
      <c r="M92" s="100" t="str">
        <f>IF(Q92="","",_xlfn.XLOOKUP(Q92,立项!W:W,立项!H:H))</f>
        <v/>
      </c>
      <c r="N92" s="104" t="str">
        <f t="shared" si="8"/>
        <v/>
      </c>
      <c r="O92" s="104" t="str">
        <f t="shared" si="9"/>
        <v/>
      </c>
      <c r="P92" s="105" t="str">
        <f t="shared" si="10"/>
        <v/>
      </c>
      <c r="Q92" s="109" t="str">
        <f t="shared" si="11"/>
        <v/>
      </c>
      <c r="R92" s="77"/>
      <c r="S92" s="76"/>
      <c r="T92" s="76"/>
      <c r="U92" s="76"/>
    </row>
    <row r="93" s="67" customFormat="1" customHeight="1" spans="2:21">
      <c r="B93" s="68"/>
      <c r="C93" s="69"/>
      <c r="D93" s="69"/>
      <c r="E93" s="69"/>
      <c r="F93" s="70"/>
      <c r="G93" s="71"/>
      <c r="H93" s="72"/>
      <c r="I93" s="103" t="str">
        <f>IF(B93="","",_xlfn.XLOOKUP(N93,#REF!,#REF!))</f>
        <v/>
      </c>
      <c r="J93" s="100" t="str">
        <f>IF(B93="","",_xlfn.XLOOKUP(N93,#REF!,芝麻工资表!B:B))</f>
        <v/>
      </c>
      <c r="K93" s="100" t="str">
        <f t="shared" si="6"/>
        <v/>
      </c>
      <c r="L93" s="100" t="str">
        <f t="shared" si="7"/>
        <v/>
      </c>
      <c r="M93" s="100" t="str">
        <f>IF(Q93="","",_xlfn.XLOOKUP(Q93,立项!W:W,立项!H:H))</f>
        <v/>
      </c>
      <c r="N93" s="104" t="str">
        <f t="shared" si="8"/>
        <v/>
      </c>
      <c r="O93" s="104" t="str">
        <f t="shared" si="9"/>
        <v/>
      </c>
      <c r="P93" s="105" t="str">
        <f t="shared" si="10"/>
        <v/>
      </c>
      <c r="Q93" s="109" t="str">
        <f t="shared" si="11"/>
        <v/>
      </c>
      <c r="R93" s="77"/>
      <c r="S93" s="76"/>
      <c r="T93" s="76"/>
      <c r="U93" s="76"/>
    </row>
    <row r="94" s="67" customFormat="1" customHeight="1" spans="2:21">
      <c r="B94" s="68"/>
      <c r="C94" s="69"/>
      <c r="D94" s="69"/>
      <c r="E94" s="69"/>
      <c r="F94" s="70"/>
      <c r="G94" s="71"/>
      <c r="H94" s="72"/>
      <c r="I94" s="103" t="str">
        <f>IF(B94="","",_xlfn.XLOOKUP(N94,#REF!,#REF!))</f>
        <v/>
      </c>
      <c r="J94" s="100" t="str">
        <f>IF(B94="","",_xlfn.XLOOKUP(N94,#REF!,芝麻工资表!B:B))</f>
        <v/>
      </c>
      <c r="K94" s="100" t="str">
        <f t="shared" si="6"/>
        <v/>
      </c>
      <c r="L94" s="100" t="str">
        <f t="shared" si="7"/>
        <v/>
      </c>
      <c r="M94" s="100" t="str">
        <f>IF(Q94="","",_xlfn.XLOOKUP(Q94,立项!W:W,立项!H:H))</f>
        <v/>
      </c>
      <c r="N94" s="104" t="str">
        <f t="shared" si="8"/>
        <v/>
      </c>
      <c r="O94" s="104" t="str">
        <f t="shared" si="9"/>
        <v/>
      </c>
      <c r="P94" s="105" t="str">
        <f t="shared" si="10"/>
        <v/>
      </c>
      <c r="Q94" s="109" t="str">
        <f t="shared" si="11"/>
        <v/>
      </c>
      <c r="R94" s="77"/>
      <c r="S94" s="76"/>
      <c r="T94" s="76"/>
      <c r="U94" s="76"/>
    </row>
    <row r="95" s="67" customFormat="1" customHeight="1" spans="2:21">
      <c r="B95" s="68"/>
      <c r="C95" s="69"/>
      <c r="D95" s="69"/>
      <c r="E95" s="69"/>
      <c r="F95" s="70"/>
      <c r="G95" s="71"/>
      <c r="H95" s="72"/>
      <c r="I95" s="103" t="str">
        <f>IF(B95="","",_xlfn.XLOOKUP(N95,#REF!,#REF!))</f>
        <v/>
      </c>
      <c r="J95" s="100" t="str">
        <f>IF(B95="","",_xlfn.XLOOKUP(N95,#REF!,芝麻工资表!B:B))</f>
        <v/>
      </c>
      <c r="K95" s="100" t="str">
        <f t="shared" si="6"/>
        <v/>
      </c>
      <c r="L95" s="100" t="str">
        <f t="shared" si="7"/>
        <v/>
      </c>
      <c r="M95" s="100" t="str">
        <f>IF(Q95="","",_xlfn.XLOOKUP(Q95,立项!W:W,立项!H:H))</f>
        <v/>
      </c>
      <c r="N95" s="104" t="str">
        <f t="shared" si="8"/>
        <v/>
      </c>
      <c r="O95" s="104" t="str">
        <f t="shared" si="9"/>
        <v/>
      </c>
      <c r="P95" s="105" t="str">
        <f t="shared" si="10"/>
        <v/>
      </c>
      <c r="Q95" s="109" t="str">
        <f t="shared" si="11"/>
        <v/>
      </c>
      <c r="R95" s="77"/>
      <c r="S95" s="76"/>
      <c r="T95" s="76"/>
      <c r="U95" s="76"/>
    </row>
    <row r="96" s="67" customFormat="1" customHeight="1" spans="2:21">
      <c r="B96" s="68"/>
      <c r="C96" s="69"/>
      <c r="D96" s="69"/>
      <c r="E96" s="69"/>
      <c r="F96" s="70"/>
      <c r="G96" s="71"/>
      <c r="H96" s="72"/>
      <c r="I96" s="103" t="str">
        <f>IF(B96="","",_xlfn.XLOOKUP(N96,#REF!,#REF!))</f>
        <v/>
      </c>
      <c r="J96" s="100" t="str">
        <f>IF(B96="","",_xlfn.XLOOKUP(N96,#REF!,芝麻工资表!B:B))</f>
        <v/>
      </c>
      <c r="K96" s="100" t="str">
        <f t="shared" si="6"/>
        <v/>
      </c>
      <c r="L96" s="100" t="str">
        <f t="shared" si="7"/>
        <v/>
      </c>
      <c r="M96" s="100" t="str">
        <f>IF(Q96="","",_xlfn.XLOOKUP(Q96,立项!W:W,立项!H:H))</f>
        <v/>
      </c>
      <c r="N96" s="104" t="str">
        <f t="shared" si="8"/>
        <v/>
      </c>
      <c r="O96" s="104" t="str">
        <f t="shared" si="9"/>
        <v/>
      </c>
      <c r="P96" s="105" t="str">
        <f t="shared" si="10"/>
        <v/>
      </c>
      <c r="Q96" s="109" t="str">
        <f t="shared" si="11"/>
        <v/>
      </c>
      <c r="R96" s="77"/>
      <c r="S96" s="76"/>
      <c r="T96" s="76"/>
      <c r="U96" s="76"/>
    </row>
    <row r="97" s="67" customFormat="1" customHeight="1" spans="2:21">
      <c r="B97" s="68"/>
      <c r="C97" s="69"/>
      <c r="D97" s="69"/>
      <c r="E97" s="69"/>
      <c r="F97" s="70"/>
      <c r="G97" s="71"/>
      <c r="H97" s="72"/>
      <c r="I97" s="103" t="str">
        <f>IF(B97="","",_xlfn.XLOOKUP(N97,#REF!,#REF!))</f>
        <v/>
      </c>
      <c r="J97" s="100" t="str">
        <f>IF(B97="","",_xlfn.XLOOKUP(N97,#REF!,芝麻工资表!B:B))</f>
        <v/>
      </c>
      <c r="K97" s="100" t="str">
        <f t="shared" si="6"/>
        <v/>
      </c>
      <c r="L97" s="100" t="str">
        <f t="shared" si="7"/>
        <v/>
      </c>
      <c r="M97" s="100" t="str">
        <f>IF(Q97="","",_xlfn.XLOOKUP(Q97,立项!W:W,立项!H:H))</f>
        <v/>
      </c>
      <c r="N97" s="104" t="str">
        <f t="shared" si="8"/>
        <v/>
      </c>
      <c r="O97" s="104" t="str">
        <f t="shared" si="9"/>
        <v/>
      </c>
      <c r="P97" s="105" t="str">
        <f t="shared" si="10"/>
        <v/>
      </c>
      <c r="Q97" s="109" t="str">
        <f t="shared" si="11"/>
        <v/>
      </c>
      <c r="R97" s="77"/>
      <c r="S97" s="76"/>
      <c r="T97" s="76"/>
      <c r="U97" s="76"/>
    </row>
    <row r="98" s="67" customFormat="1" customHeight="1" spans="2:21">
      <c r="B98" s="68"/>
      <c r="C98" s="69"/>
      <c r="D98" s="69"/>
      <c r="E98" s="69"/>
      <c r="F98" s="70"/>
      <c r="G98" s="71"/>
      <c r="H98" s="72"/>
      <c r="I98" s="103" t="str">
        <f>IF(B98="","",_xlfn.XLOOKUP(N98,#REF!,#REF!))</f>
        <v/>
      </c>
      <c r="J98" s="100" t="str">
        <f>IF(B98="","",_xlfn.XLOOKUP(N98,#REF!,芝麻工资表!B:B))</f>
        <v/>
      </c>
      <c r="K98" s="100" t="str">
        <f t="shared" si="6"/>
        <v/>
      </c>
      <c r="L98" s="100" t="str">
        <f t="shared" si="7"/>
        <v/>
      </c>
      <c r="M98" s="100" t="str">
        <f>IF(Q98="","",_xlfn.XLOOKUP(Q98,立项!W:W,立项!H:H))</f>
        <v/>
      </c>
      <c r="N98" s="104" t="str">
        <f t="shared" si="8"/>
        <v/>
      </c>
      <c r="O98" s="104" t="str">
        <f t="shared" si="9"/>
        <v/>
      </c>
      <c r="P98" s="105" t="str">
        <f t="shared" si="10"/>
        <v/>
      </c>
      <c r="Q98" s="109" t="str">
        <f t="shared" si="11"/>
        <v/>
      </c>
      <c r="R98" s="77"/>
      <c r="S98" s="76"/>
      <c r="T98" s="76"/>
      <c r="U98" s="76"/>
    </row>
    <row r="99" s="67" customFormat="1" customHeight="1" spans="2:21">
      <c r="B99" s="68"/>
      <c r="C99" s="69"/>
      <c r="D99" s="69"/>
      <c r="E99" s="69"/>
      <c r="F99" s="70"/>
      <c r="G99" s="71"/>
      <c r="H99" s="72"/>
      <c r="I99" s="103" t="str">
        <f>IF(B99="","",_xlfn.XLOOKUP(N99,#REF!,#REF!))</f>
        <v/>
      </c>
      <c r="J99" s="100" t="str">
        <f>IF(B99="","",_xlfn.XLOOKUP(N99,#REF!,芝麻工资表!B:B))</f>
        <v/>
      </c>
      <c r="K99" s="100" t="str">
        <f t="shared" si="6"/>
        <v/>
      </c>
      <c r="L99" s="100" t="str">
        <f t="shared" si="7"/>
        <v/>
      </c>
      <c r="M99" s="100" t="str">
        <f>IF(Q99="","",_xlfn.XLOOKUP(Q99,立项!W:W,立项!H:H))</f>
        <v/>
      </c>
      <c r="N99" s="104" t="str">
        <f t="shared" si="8"/>
        <v/>
      </c>
      <c r="O99" s="104" t="str">
        <f t="shared" si="9"/>
        <v/>
      </c>
      <c r="P99" s="105" t="str">
        <f t="shared" si="10"/>
        <v/>
      </c>
      <c r="Q99" s="109" t="str">
        <f t="shared" si="11"/>
        <v/>
      </c>
      <c r="R99" s="77"/>
      <c r="S99" s="76"/>
      <c r="T99" s="76"/>
      <c r="U99" s="76"/>
    </row>
    <row r="100" s="67" customFormat="1" customHeight="1" spans="2:21">
      <c r="B100" s="68"/>
      <c r="C100" s="69"/>
      <c r="D100" s="69"/>
      <c r="E100" s="69"/>
      <c r="F100" s="70"/>
      <c r="G100" s="71"/>
      <c r="H100" s="72"/>
      <c r="I100" s="103" t="str">
        <f>IF(B100="","",_xlfn.XLOOKUP(N100,#REF!,#REF!))</f>
        <v/>
      </c>
      <c r="J100" s="100" t="str">
        <f>IF(B100="","",_xlfn.XLOOKUP(N100,#REF!,芝麻工资表!B:B))</f>
        <v/>
      </c>
      <c r="K100" s="100" t="str">
        <f t="shared" si="6"/>
        <v/>
      </c>
      <c r="L100" s="100" t="str">
        <f t="shared" si="7"/>
        <v/>
      </c>
      <c r="M100" s="100" t="str">
        <f>IF(Q100="","",_xlfn.XLOOKUP(Q100,立项!W:W,立项!H:H))</f>
        <v/>
      </c>
      <c r="N100" s="104" t="str">
        <f t="shared" si="8"/>
        <v/>
      </c>
      <c r="O100" s="104" t="str">
        <f t="shared" si="9"/>
        <v/>
      </c>
      <c r="P100" s="105" t="str">
        <f t="shared" si="10"/>
        <v/>
      </c>
      <c r="Q100" s="109" t="str">
        <f t="shared" si="11"/>
        <v/>
      </c>
      <c r="R100" s="77"/>
      <c r="S100" s="76"/>
      <c r="T100" s="76"/>
      <c r="U100" s="76"/>
    </row>
    <row r="101" s="67" customFormat="1" customHeight="1" spans="2:21">
      <c r="B101" s="68"/>
      <c r="C101" s="69"/>
      <c r="D101" s="69"/>
      <c r="E101" s="69"/>
      <c r="F101" s="70"/>
      <c r="G101" s="71"/>
      <c r="H101" s="72"/>
      <c r="I101" s="103" t="str">
        <f>IF(B101="","",_xlfn.XLOOKUP(N101,#REF!,#REF!))</f>
        <v/>
      </c>
      <c r="J101" s="100" t="str">
        <f>IF(B101="","",_xlfn.XLOOKUP(N101,#REF!,芝麻工资表!B:B))</f>
        <v/>
      </c>
      <c r="K101" s="100" t="str">
        <f t="shared" si="6"/>
        <v/>
      </c>
      <c r="L101" s="100" t="str">
        <f t="shared" si="7"/>
        <v/>
      </c>
      <c r="M101" s="100" t="str">
        <f>IF(Q101="","",_xlfn.XLOOKUP(Q101,立项!W:W,立项!H:H))</f>
        <v/>
      </c>
      <c r="N101" s="104" t="str">
        <f t="shared" si="8"/>
        <v/>
      </c>
      <c r="O101" s="104" t="str">
        <f t="shared" si="9"/>
        <v/>
      </c>
      <c r="P101" s="105" t="str">
        <f t="shared" si="10"/>
        <v/>
      </c>
      <c r="Q101" s="109" t="str">
        <f t="shared" si="11"/>
        <v/>
      </c>
      <c r="R101" s="77"/>
      <c r="S101" s="76"/>
      <c r="T101" s="76"/>
      <c r="U101" s="76"/>
    </row>
    <row r="102" s="67" customFormat="1" customHeight="1" spans="2:21">
      <c r="B102" s="68"/>
      <c r="C102" s="69"/>
      <c r="D102" s="69"/>
      <c r="E102" s="69"/>
      <c r="F102" s="70"/>
      <c r="G102" s="71"/>
      <c r="H102" s="72"/>
      <c r="I102" s="103" t="str">
        <f>IF(B102="","",_xlfn.XLOOKUP(N102,#REF!,#REF!))</f>
        <v/>
      </c>
      <c r="J102" s="100" t="str">
        <f>IF(B102="","",_xlfn.XLOOKUP(N102,#REF!,芝麻工资表!B:B))</f>
        <v/>
      </c>
      <c r="K102" s="100" t="str">
        <f t="shared" si="6"/>
        <v/>
      </c>
      <c r="L102" s="100" t="str">
        <f t="shared" si="7"/>
        <v/>
      </c>
      <c r="M102" s="100" t="str">
        <f>IF(Q102="","",_xlfn.XLOOKUP(Q102,立项!W:W,立项!H:H))</f>
        <v/>
      </c>
      <c r="N102" s="104" t="str">
        <f t="shared" si="8"/>
        <v/>
      </c>
      <c r="O102" s="104" t="str">
        <f t="shared" si="9"/>
        <v/>
      </c>
      <c r="P102" s="105" t="str">
        <f t="shared" si="10"/>
        <v/>
      </c>
      <c r="Q102" s="109" t="str">
        <f t="shared" si="11"/>
        <v/>
      </c>
      <c r="R102" s="77"/>
      <c r="S102" s="76"/>
      <c r="T102" s="76"/>
      <c r="U102" s="76"/>
    </row>
    <row r="103" s="67" customFormat="1" customHeight="1" spans="2:21">
      <c r="B103" s="68"/>
      <c r="C103" s="69"/>
      <c r="D103" s="69"/>
      <c r="E103" s="69"/>
      <c r="F103" s="70"/>
      <c r="G103" s="71"/>
      <c r="H103" s="72"/>
      <c r="I103" s="103" t="str">
        <f>IF(B103="","",_xlfn.XLOOKUP(N103,#REF!,#REF!))</f>
        <v/>
      </c>
      <c r="J103" s="100" t="str">
        <f>IF(B103="","",_xlfn.XLOOKUP(N103,#REF!,芝麻工资表!B:B))</f>
        <v/>
      </c>
      <c r="K103" s="100" t="str">
        <f t="shared" si="6"/>
        <v/>
      </c>
      <c r="L103" s="100" t="str">
        <f t="shared" si="7"/>
        <v/>
      </c>
      <c r="M103" s="100" t="str">
        <f>IF(Q103="","",_xlfn.XLOOKUP(Q103,立项!W:W,立项!H:H))</f>
        <v/>
      </c>
      <c r="N103" s="104" t="str">
        <f t="shared" si="8"/>
        <v/>
      </c>
      <c r="O103" s="104" t="str">
        <f t="shared" si="9"/>
        <v/>
      </c>
      <c r="P103" s="105" t="str">
        <f t="shared" si="10"/>
        <v/>
      </c>
      <c r="Q103" s="109" t="str">
        <f t="shared" si="11"/>
        <v/>
      </c>
      <c r="R103" s="77"/>
      <c r="S103" s="76"/>
      <c r="T103" s="76"/>
      <c r="U103" s="76"/>
    </row>
    <row r="104" s="67" customFormat="1" customHeight="1" spans="2:21">
      <c r="B104" s="68"/>
      <c r="C104" s="69"/>
      <c r="D104" s="69"/>
      <c r="E104" s="69"/>
      <c r="F104" s="70"/>
      <c r="G104" s="71"/>
      <c r="H104" s="72"/>
      <c r="I104" s="103" t="str">
        <f>IF(B104="","",_xlfn.XLOOKUP(N104,#REF!,#REF!))</f>
        <v/>
      </c>
      <c r="J104" s="100" t="str">
        <f>IF(B104="","",_xlfn.XLOOKUP(N104,#REF!,芝麻工资表!B:B))</f>
        <v/>
      </c>
      <c r="K104" s="100" t="str">
        <f t="shared" si="6"/>
        <v/>
      </c>
      <c r="L104" s="100" t="str">
        <f t="shared" si="7"/>
        <v/>
      </c>
      <c r="M104" s="100" t="str">
        <f>IF(Q104="","",_xlfn.XLOOKUP(Q104,立项!W:W,立项!H:H))</f>
        <v/>
      </c>
      <c r="N104" s="104" t="str">
        <f t="shared" si="8"/>
        <v/>
      </c>
      <c r="O104" s="104" t="str">
        <f t="shared" si="9"/>
        <v/>
      </c>
      <c r="P104" s="105" t="str">
        <f t="shared" si="10"/>
        <v/>
      </c>
      <c r="Q104" s="109" t="str">
        <f t="shared" si="11"/>
        <v/>
      </c>
      <c r="R104" s="77"/>
      <c r="S104" s="76"/>
      <c r="T104" s="76"/>
      <c r="U104" s="76"/>
    </row>
    <row r="105" s="67" customFormat="1" customHeight="1" spans="2:21">
      <c r="B105" s="68"/>
      <c r="C105" s="69"/>
      <c r="D105" s="69"/>
      <c r="E105" s="69"/>
      <c r="F105" s="70"/>
      <c r="G105" s="71"/>
      <c r="H105" s="72"/>
      <c r="I105" s="103" t="str">
        <f>IF(B105="","",_xlfn.XLOOKUP(N105,#REF!,#REF!))</f>
        <v/>
      </c>
      <c r="J105" s="100" t="str">
        <f>IF(B105="","",_xlfn.XLOOKUP(N105,#REF!,芝麻工资表!B:B))</f>
        <v/>
      </c>
      <c r="K105" s="100" t="str">
        <f t="shared" si="6"/>
        <v/>
      </c>
      <c r="L105" s="100" t="str">
        <f t="shared" si="7"/>
        <v/>
      </c>
      <c r="M105" s="100" t="str">
        <f>IF(Q105="","",_xlfn.XLOOKUP(Q105,立项!W:W,立项!H:H))</f>
        <v/>
      </c>
      <c r="N105" s="104" t="str">
        <f t="shared" si="8"/>
        <v/>
      </c>
      <c r="O105" s="104" t="str">
        <f t="shared" si="9"/>
        <v/>
      </c>
      <c r="P105" s="105" t="str">
        <f t="shared" si="10"/>
        <v/>
      </c>
      <c r="Q105" s="109" t="str">
        <f t="shared" si="11"/>
        <v/>
      </c>
      <c r="R105" s="77"/>
      <c r="S105" s="76"/>
      <c r="T105" s="76"/>
      <c r="U105" s="76"/>
    </row>
    <row r="106" s="67" customFormat="1" customHeight="1" spans="2:21">
      <c r="B106" s="68"/>
      <c r="C106" s="69"/>
      <c r="D106" s="69"/>
      <c r="E106" s="69"/>
      <c r="F106" s="70"/>
      <c r="G106" s="71"/>
      <c r="H106" s="72"/>
      <c r="I106" s="103" t="str">
        <f>IF(B106="","",_xlfn.XLOOKUP(N106,#REF!,#REF!))</f>
        <v/>
      </c>
      <c r="J106" s="100" t="str">
        <f>IF(B106="","",_xlfn.XLOOKUP(N106,#REF!,芝麻工资表!B:B))</f>
        <v/>
      </c>
      <c r="K106" s="100" t="str">
        <f t="shared" si="6"/>
        <v/>
      </c>
      <c r="L106" s="100" t="str">
        <f t="shared" si="7"/>
        <v/>
      </c>
      <c r="M106" s="100" t="str">
        <f>IF(Q106="","",_xlfn.XLOOKUP(Q106,立项!W:W,立项!H:H))</f>
        <v/>
      </c>
      <c r="N106" s="104" t="str">
        <f t="shared" si="8"/>
        <v/>
      </c>
      <c r="O106" s="104" t="str">
        <f t="shared" si="9"/>
        <v/>
      </c>
      <c r="P106" s="105" t="str">
        <f t="shared" si="10"/>
        <v/>
      </c>
      <c r="Q106" s="109" t="str">
        <f t="shared" si="11"/>
        <v/>
      </c>
      <c r="R106" s="77"/>
      <c r="S106" s="76"/>
      <c r="T106" s="76"/>
      <c r="U106" s="76"/>
    </row>
    <row r="107" s="67" customFormat="1" customHeight="1" spans="2:21">
      <c r="B107" s="68"/>
      <c r="C107" s="69"/>
      <c r="D107" s="69"/>
      <c r="E107" s="69"/>
      <c r="F107" s="70"/>
      <c r="G107" s="71"/>
      <c r="H107" s="72"/>
      <c r="I107" s="103" t="str">
        <f>IF(B107="","",_xlfn.XLOOKUP(N107,#REF!,#REF!))</f>
        <v/>
      </c>
      <c r="J107" s="100" t="str">
        <f>IF(B107="","",_xlfn.XLOOKUP(N107,#REF!,芝麻工资表!B:B))</f>
        <v/>
      </c>
      <c r="K107" s="100" t="str">
        <f t="shared" si="6"/>
        <v/>
      </c>
      <c r="L107" s="100" t="str">
        <f t="shared" si="7"/>
        <v/>
      </c>
      <c r="M107" s="100" t="str">
        <f>IF(Q107="","",_xlfn.XLOOKUP(Q107,立项!W:W,立项!H:H))</f>
        <v/>
      </c>
      <c r="N107" s="104" t="str">
        <f t="shared" si="8"/>
        <v/>
      </c>
      <c r="O107" s="104" t="str">
        <f t="shared" si="9"/>
        <v/>
      </c>
      <c r="P107" s="105" t="str">
        <f t="shared" si="10"/>
        <v/>
      </c>
      <c r="Q107" s="109" t="str">
        <f t="shared" si="11"/>
        <v/>
      </c>
      <c r="R107" s="77"/>
      <c r="S107" s="76"/>
      <c r="T107" s="76"/>
      <c r="U107" s="76"/>
    </row>
    <row r="108" s="67" customFormat="1" customHeight="1" spans="2:21">
      <c r="B108" s="68"/>
      <c r="C108" s="69"/>
      <c r="D108" s="69"/>
      <c r="E108" s="69"/>
      <c r="F108" s="70"/>
      <c r="G108" s="71"/>
      <c r="H108" s="72"/>
      <c r="I108" s="103" t="str">
        <f>IF(B108="","",_xlfn.XLOOKUP(N108,#REF!,#REF!))</f>
        <v/>
      </c>
      <c r="J108" s="100" t="str">
        <f>IF(B108="","",_xlfn.XLOOKUP(N108,#REF!,芝麻工资表!B:B))</f>
        <v/>
      </c>
      <c r="K108" s="100" t="str">
        <f t="shared" si="6"/>
        <v/>
      </c>
      <c r="L108" s="100" t="str">
        <f t="shared" si="7"/>
        <v/>
      </c>
      <c r="M108" s="100" t="str">
        <f>IF(Q108="","",_xlfn.XLOOKUP(Q108,立项!W:W,立项!H:H))</f>
        <v/>
      </c>
      <c r="N108" s="104" t="str">
        <f t="shared" si="8"/>
        <v/>
      </c>
      <c r="O108" s="104" t="str">
        <f t="shared" si="9"/>
        <v/>
      </c>
      <c r="P108" s="105" t="str">
        <f t="shared" si="10"/>
        <v/>
      </c>
      <c r="Q108" s="109" t="str">
        <f t="shared" si="11"/>
        <v/>
      </c>
      <c r="R108" s="77"/>
      <c r="S108" s="76"/>
      <c r="T108" s="76"/>
      <c r="U108" s="76"/>
    </row>
    <row r="109" s="67" customFormat="1" customHeight="1" spans="2:21">
      <c r="B109" s="68"/>
      <c r="C109" s="69"/>
      <c r="D109" s="69"/>
      <c r="E109" s="69"/>
      <c r="F109" s="70"/>
      <c r="G109" s="71"/>
      <c r="H109" s="72"/>
      <c r="I109" s="103" t="str">
        <f>IF(B109="","",_xlfn.XLOOKUP(N109,#REF!,#REF!))</f>
        <v/>
      </c>
      <c r="J109" s="100" t="str">
        <f>IF(B109="","",_xlfn.XLOOKUP(N109,#REF!,芝麻工资表!B:B))</f>
        <v/>
      </c>
      <c r="K109" s="100" t="str">
        <f t="shared" si="6"/>
        <v/>
      </c>
      <c r="L109" s="100" t="str">
        <f t="shared" si="7"/>
        <v/>
      </c>
      <c r="M109" s="100" t="str">
        <f>IF(Q109="","",_xlfn.XLOOKUP(Q109,立项!W:W,立项!H:H))</f>
        <v/>
      </c>
      <c r="N109" s="104" t="str">
        <f t="shared" si="8"/>
        <v/>
      </c>
      <c r="O109" s="104" t="str">
        <f t="shared" si="9"/>
        <v/>
      </c>
      <c r="P109" s="105" t="str">
        <f t="shared" si="10"/>
        <v/>
      </c>
      <c r="Q109" s="109" t="str">
        <f t="shared" si="11"/>
        <v/>
      </c>
      <c r="R109" s="77"/>
      <c r="S109" s="76"/>
      <c r="T109" s="76"/>
      <c r="U109" s="76"/>
    </row>
    <row r="110" s="67" customFormat="1" customHeight="1" spans="2:21">
      <c r="B110" s="68"/>
      <c r="C110" s="69"/>
      <c r="D110" s="69"/>
      <c r="E110" s="69"/>
      <c r="F110" s="70"/>
      <c r="G110" s="71"/>
      <c r="H110" s="72"/>
      <c r="I110" s="103" t="str">
        <f>IF(B110="","",_xlfn.XLOOKUP(N110,#REF!,#REF!))</f>
        <v/>
      </c>
      <c r="J110" s="100" t="str">
        <f>IF(B110="","",_xlfn.XLOOKUP(N110,#REF!,芝麻工资表!B:B))</f>
        <v/>
      </c>
      <c r="K110" s="100" t="str">
        <f t="shared" si="6"/>
        <v/>
      </c>
      <c r="L110" s="100" t="str">
        <f t="shared" si="7"/>
        <v/>
      </c>
      <c r="M110" s="100" t="str">
        <f>IF(Q110="","",_xlfn.XLOOKUP(Q110,立项!W:W,立项!H:H))</f>
        <v/>
      </c>
      <c r="N110" s="104" t="str">
        <f t="shared" si="8"/>
        <v/>
      </c>
      <c r="O110" s="104" t="str">
        <f t="shared" si="9"/>
        <v/>
      </c>
      <c r="P110" s="105" t="str">
        <f t="shared" si="10"/>
        <v/>
      </c>
      <c r="Q110" s="109" t="str">
        <f t="shared" si="11"/>
        <v/>
      </c>
      <c r="R110" s="77"/>
      <c r="S110" s="76"/>
      <c r="T110" s="76"/>
      <c r="U110" s="76"/>
    </row>
    <row r="111" s="67" customFormat="1" customHeight="1" spans="2:21">
      <c r="B111" s="68"/>
      <c r="C111" s="69"/>
      <c r="D111" s="69"/>
      <c r="E111" s="69"/>
      <c r="F111" s="70"/>
      <c r="G111" s="71"/>
      <c r="H111" s="72"/>
      <c r="I111" s="103" t="str">
        <f>IF(B111="","",_xlfn.XLOOKUP(N111,#REF!,#REF!))</f>
        <v/>
      </c>
      <c r="J111" s="100" t="str">
        <f>IF(B111="","",_xlfn.XLOOKUP(N111,#REF!,芝麻工资表!B:B))</f>
        <v/>
      </c>
      <c r="K111" s="100" t="str">
        <f t="shared" si="6"/>
        <v/>
      </c>
      <c r="L111" s="100" t="str">
        <f t="shared" si="7"/>
        <v/>
      </c>
      <c r="M111" s="100" t="str">
        <f>IF(Q111="","",_xlfn.XLOOKUP(Q111,立项!W:W,立项!H:H))</f>
        <v/>
      </c>
      <c r="N111" s="104" t="str">
        <f t="shared" si="8"/>
        <v/>
      </c>
      <c r="O111" s="104" t="str">
        <f t="shared" si="9"/>
        <v/>
      </c>
      <c r="P111" s="105" t="str">
        <f t="shared" si="10"/>
        <v/>
      </c>
      <c r="Q111" s="109" t="str">
        <f t="shared" si="11"/>
        <v/>
      </c>
      <c r="R111" s="77"/>
      <c r="S111" s="76"/>
      <c r="T111" s="76"/>
      <c r="U111" s="76"/>
    </row>
    <row r="112" s="67" customFormat="1" customHeight="1" spans="2:21">
      <c r="B112" s="68"/>
      <c r="C112" s="69"/>
      <c r="D112" s="69"/>
      <c r="E112" s="69"/>
      <c r="F112" s="70"/>
      <c r="G112" s="71"/>
      <c r="H112" s="72"/>
      <c r="I112" s="103" t="str">
        <f>IF(B112="","",_xlfn.XLOOKUP(N112,#REF!,#REF!))</f>
        <v/>
      </c>
      <c r="J112" s="100" t="str">
        <f>IF(B112="","",_xlfn.XLOOKUP(N112,#REF!,芝麻工资表!B:B))</f>
        <v/>
      </c>
      <c r="K112" s="100" t="str">
        <f t="shared" si="6"/>
        <v/>
      </c>
      <c r="L112" s="100" t="str">
        <f t="shared" si="7"/>
        <v/>
      </c>
      <c r="M112" s="100" t="str">
        <f>IF(Q112="","",_xlfn.XLOOKUP(Q112,立项!W:W,立项!H:H))</f>
        <v/>
      </c>
      <c r="N112" s="104" t="str">
        <f t="shared" si="8"/>
        <v/>
      </c>
      <c r="O112" s="104" t="str">
        <f t="shared" si="9"/>
        <v/>
      </c>
      <c r="P112" s="105" t="str">
        <f t="shared" si="10"/>
        <v/>
      </c>
      <c r="Q112" s="109" t="str">
        <f t="shared" si="11"/>
        <v/>
      </c>
      <c r="R112" s="77"/>
      <c r="S112" s="76"/>
      <c r="T112" s="76"/>
      <c r="U112" s="76"/>
    </row>
    <row r="113" s="67" customFormat="1" customHeight="1" spans="2:21">
      <c r="B113" s="68"/>
      <c r="C113" s="69"/>
      <c r="D113" s="69"/>
      <c r="E113" s="69"/>
      <c r="F113" s="70"/>
      <c r="G113" s="71"/>
      <c r="H113" s="72"/>
      <c r="I113" s="103" t="str">
        <f>IF(B113="","",_xlfn.XLOOKUP(N113,#REF!,#REF!))</f>
        <v/>
      </c>
      <c r="J113" s="100" t="str">
        <f>IF(B113="","",_xlfn.XLOOKUP(N113,#REF!,芝麻工资表!B:B))</f>
        <v/>
      </c>
      <c r="K113" s="100" t="str">
        <f t="shared" si="6"/>
        <v/>
      </c>
      <c r="L113" s="100" t="str">
        <f t="shared" si="7"/>
        <v/>
      </c>
      <c r="M113" s="100" t="str">
        <f>IF(Q113="","",_xlfn.XLOOKUP(Q113,立项!W:W,立项!H:H))</f>
        <v/>
      </c>
      <c r="N113" s="104" t="str">
        <f t="shared" si="8"/>
        <v/>
      </c>
      <c r="O113" s="104" t="str">
        <f t="shared" si="9"/>
        <v/>
      </c>
      <c r="P113" s="105" t="str">
        <f t="shared" si="10"/>
        <v/>
      </c>
      <c r="Q113" s="109" t="str">
        <f t="shared" si="11"/>
        <v/>
      </c>
      <c r="R113" s="77"/>
      <c r="S113" s="76"/>
      <c r="T113" s="76"/>
      <c r="U113" s="76"/>
    </row>
    <row r="114" s="67" customFormat="1" customHeight="1" spans="2:21">
      <c r="B114" s="68"/>
      <c r="C114" s="69"/>
      <c r="D114" s="69"/>
      <c r="E114" s="69"/>
      <c r="F114" s="70"/>
      <c r="G114" s="71"/>
      <c r="H114" s="72"/>
      <c r="I114" s="103" t="str">
        <f>IF(B114="","",_xlfn.XLOOKUP(N114,#REF!,#REF!))</f>
        <v/>
      </c>
      <c r="J114" s="100" t="str">
        <f>IF(B114="","",_xlfn.XLOOKUP(N114,#REF!,芝麻工资表!B:B))</f>
        <v/>
      </c>
      <c r="K114" s="100" t="str">
        <f t="shared" si="6"/>
        <v/>
      </c>
      <c r="L114" s="100" t="str">
        <f t="shared" si="7"/>
        <v/>
      </c>
      <c r="M114" s="100" t="str">
        <f>IF(Q114="","",_xlfn.XLOOKUP(Q114,立项!W:W,立项!H:H))</f>
        <v/>
      </c>
      <c r="N114" s="104" t="str">
        <f t="shared" si="8"/>
        <v/>
      </c>
      <c r="O114" s="104" t="str">
        <f t="shared" si="9"/>
        <v/>
      </c>
      <c r="P114" s="105" t="str">
        <f t="shared" si="10"/>
        <v/>
      </c>
      <c r="Q114" s="109" t="str">
        <f t="shared" si="11"/>
        <v/>
      </c>
      <c r="R114" s="77"/>
      <c r="S114" s="76"/>
      <c r="T114" s="76"/>
      <c r="U114" s="76"/>
    </row>
    <row r="115" s="67" customFormat="1" customHeight="1" spans="2:21">
      <c r="B115" s="68"/>
      <c r="C115" s="69"/>
      <c r="D115" s="69"/>
      <c r="E115" s="69"/>
      <c r="F115" s="70"/>
      <c r="G115" s="71"/>
      <c r="H115" s="72"/>
      <c r="I115" s="103" t="str">
        <f>IF(B115="","",_xlfn.XLOOKUP(N115,#REF!,#REF!))</f>
        <v/>
      </c>
      <c r="J115" s="100" t="str">
        <f>IF(B115="","",_xlfn.XLOOKUP(N115,#REF!,芝麻工资表!B:B))</f>
        <v/>
      </c>
      <c r="K115" s="100" t="str">
        <f t="shared" si="6"/>
        <v/>
      </c>
      <c r="L115" s="100" t="str">
        <f t="shared" si="7"/>
        <v/>
      </c>
      <c r="M115" s="100" t="str">
        <f>IF(Q115="","",_xlfn.XLOOKUP(Q115,立项!W:W,立项!H:H))</f>
        <v/>
      </c>
      <c r="N115" s="104" t="str">
        <f t="shared" si="8"/>
        <v/>
      </c>
      <c r="O115" s="104" t="str">
        <f t="shared" si="9"/>
        <v/>
      </c>
      <c r="P115" s="105" t="str">
        <f t="shared" si="10"/>
        <v/>
      </c>
      <c r="Q115" s="109" t="str">
        <f t="shared" si="11"/>
        <v/>
      </c>
      <c r="R115" s="77"/>
      <c r="S115" s="76"/>
      <c r="T115" s="76"/>
      <c r="U115" s="76"/>
    </row>
    <row r="116" s="67" customFormat="1" customHeight="1" spans="2:21">
      <c r="B116" s="68"/>
      <c r="C116" s="69"/>
      <c r="D116" s="69"/>
      <c r="E116" s="69"/>
      <c r="F116" s="70"/>
      <c r="G116" s="71"/>
      <c r="H116" s="72"/>
      <c r="I116" s="103" t="str">
        <f>IF(B116="","",_xlfn.XLOOKUP(N116,#REF!,#REF!))</f>
        <v/>
      </c>
      <c r="J116" s="100" t="str">
        <f>IF(B116="","",_xlfn.XLOOKUP(N116,#REF!,芝麻工资表!B:B))</f>
        <v/>
      </c>
      <c r="K116" s="100" t="str">
        <f t="shared" si="6"/>
        <v/>
      </c>
      <c r="L116" s="100" t="str">
        <f t="shared" si="7"/>
        <v/>
      </c>
      <c r="M116" s="100" t="str">
        <f>IF(Q116="","",_xlfn.XLOOKUP(Q116,立项!W:W,立项!H:H))</f>
        <v/>
      </c>
      <c r="N116" s="104" t="str">
        <f t="shared" si="8"/>
        <v/>
      </c>
      <c r="O116" s="104" t="str">
        <f t="shared" si="9"/>
        <v/>
      </c>
      <c r="P116" s="105" t="str">
        <f t="shared" si="10"/>
        <v/>
      </c>
      <c r="Q116" s="109" t="str">
        <f t="shared" si="11"/>
        <v/>
      </c>
      <c r="R116" s="77"/>
      <c r="S116" s="76"/>
      <c r="T116" s="76"/>
      <c r="U116" s="76"/>
    </row>
    <row r="117" s="67" customFormat="1" customHeight="1" spans="2:21">
      <c r="B117" s="68"/>
      <c r="C117" s="69"/>
      <c r="D117" s="69"/>
      <c r="E117" s="69"/>
      <c r="F117" s="70"/>
      <c r="G117" s="71"/>
      <c r="H117" s="72"/>
      <c r="I117" s="103" t="str">
        <f>IF(B117="","",_xlfn.XLOOKUP(N117,#REF!,#REF!))</f>
        <v/>
      </c>
      <c r="J117" s="100" t="str">
        <f>IF(B117="","",_xlfn.XLOOKUP(N117,#REF!,芝麻工资表!B:B))</f>
        <v/>
      </c>
      <c r="K117" s="100" t="str">
        <f t="shared" si="6"/>
        <v/>
      </c>
      <c r="L117" s="100" t="str">
        <f t="shared" si="7"/>
        <v/>
      </c>
      <c r="M117" s="100" t="str">
        <f>IF(Q117="","",_xlfn.XLOOKUP(Q117,立项!W:W,立项!H:H))</f>
        <v/>
      </c>
      <c r="N117" s="104" t="str">
        <f t="shared" si="8"/>
        <v/>
      </c>
      <c r="O117" s="104" t="str">
        <f t="shared" si="9"/>
        <v/>
      </c>
      <c r="P117" s="105" t="str">
        <f t="shared" si="10"/>
        <v/>
      </c>
      <c r="Q117" s="109" t="str">
        <f t="shared" si="11"/>
        <v/>
      </c>
      <c r="R117" s="77"/>
      <c r="S117" s="76"/>
      <c r="T117" s="76"/>
      <c r="U117" s="76"/>
    </row>
    <row r="118" s="67" customFormat="1" customHeight="1" spans="2:21">
      <c r="B118" s="68"/>
      <c r="C118" s="69"/>
      <c r="D118" s="69"/>
      <c r="E118" s="69"/>
      <c r="F118" s="70"/>
      <c r="G118" s="71"/>
      <c r="H118" s="72"/>
      <c r="I118" s="103" t="str">
        <f>IF(B118="","",_xlfn.XLOOKUP(N118,#REF!,#REF!))</f>
        <v/>
      </c>
      <c r="J118" s="100" t="str">
        <f>IF(B118="","",_xlfn.XLOOKUP(N118,#REF!,芝麻工资表!B:B))</f>
        <v/>
      </c>
      <c r="K118" s="100" t="str">
        <f t="shared" si="6"/>
        <v/>
      </c>
      <c r="L118" s="100" t="str">
        <f t="shared" si="7"/>
        <v/>
      </c>
      <c r="M118" s="100" t="str">
        <f>IF(Q118="","",_xlfn.XLOOKUP(Q118,立项!W:W,立项!H:H))</f>
        <v/>
      </c>
      <c r="N118" s="104" t="str">
        <f t="shared" si="8"/>
        <v/>
      </c>
      <c r="O118" s="104" t="str">
        <f t="shared" si="9"/>
        <v/>
      </c>
      <c r="P118" s="105" t="str">
        <f t="shared" si="10"/>
        <v/>
      </c>
      <c r="Q118" s="109" t="str">
        <f t="shared" si="11"/>
        <v/>
      </c>
      <c r="R118" s="77"/>
      <c r="S118" s="76"/>
      <c r="T118" s="76"/>
      <c r="U118" s="76"/>
    </row>
    <row r="119" s="67" customFormat="1" customHeight="1" spans="2:21">
      <c r="B119" s="68"/>
      <c r="C119" s="69"/>
      <c r="D119" s="69"/>
      <c r="E119" s="69"/>
      <c r="F119" s="70"/>
      <c r="G119" s="71"/>
      <c r="H119" s="72"/>
      <c r="I119" s="103" t="str">
        <f>IF(B119="","",_xlfn.XLOOKUP(N119,#REF!,#REF!))</f>
        <v/>
      </c>
      <c r="J119" s="100" t="str">
        <f>IF(B119="","",_xlfn.XLOOKUP(N119,#REF!,芝麻工资表!B:B))</f>
        <v/>
      </c>
      <c r="K119" s="100" t="str">
        <f t="shared" si="6"/>
        <v/>
      </c>
      <c r="L119" s="100" t="str">
        <f t="shared" si="7"/>
        <v/>
      </c>
      <c r="M119" s="100" t="str">
        <f>IF(Q119="","",_xlfn.XLOOKUP(Q119,立项!W:W,立项!H:H))</f>
        <v/>
      </c>
      <c r="N119" s="104" t="str">
        <f t="shared" si="8"/>
        <v/>
      </c>
      <c r="O119" s="104" t="str">
        <f t="shared" si="9"/>
        <v/>
      </c>
      <c r="P119" s="105" t="str">
        <f t="shared" si="10"/>
        <v/>
      </c>
      <c r="Q119" s="109" t="str">
        <f t="shared" si="11"/>
        <v/>
      </c>
      <c r="R119" s="77"/>
      <c r="S119" s="76"/>
      <c r="T119" s="76"/>
      <c r="U119" s="76"/>
    </row>
    <row r="120" s="67" customFormat="1" customHeight="1" spans="2:21">
      <c r="B120" s="68"/>
      <c r="C120" s="69"/>
      <c r="D120" s="69"/>
      <c r="E120" s="69"/>
      <c r="F120" s="70"/>
      <c r="G120" s="71"/>
      <c r="H120" s="72"/>
      <c r="I120" s="103" t="str">
        <f>IF(B120="","",_xlfn.XLOOKUP(N120,#REF!,#REF!))</f>
        <v/>
      </c>
      <c r="J120" s="100" t="str">
        <f>IF(B120="","",_xlfn.XLOOKUP(N120,#REF!,芝麻工资表!B:B))</f>
        <v/>
      </c>
      <c r="K120" s="100" t="str">
        <f t="shared" si="6"/>
        <v/>
      </c>
      <c r="L120" s="100" t="str">
        <f t="shared" si="7"/>
        <v/>
      </c>
      <c r="M120" s="100" t="str">
        <f>IF(Q120="","",_xlfn.XLOOKUP(Q120,立项!W:W,立项!H:H))</f>
        <v/>
      </c>
      <c r="N120" s="104" t="str">
        <f t="shared" si="8"/>
        <v/>
      </c>
      <c r="O120" s="104" t="str">
        <f t="shared" si="9"/>
        <v/>
      </c>
      <c r="P120" s="105" t="str">
        <f t="shared" si="10"/>
        <v/>
      </c>
      <c r="Q120" s="109" t="str">
        <f t="shared" si="11"/>
        <v/>
      </c>
      <c r="R120" s="77"/>
      <c r="S120" s="76"/>
      <c r="T120" s="76"/>
      <c r="U120" s="76"/>
    </row>
    <row r="121" s="67" customFormat="1" customHeight="1" spans="2:21">
      <c r="B121" s="68"/>
      <c r="C121" s="69"/>
      <c r="D121" s="69"/>
      <c r="E121" s="69"/>
      <c r="F121" s="70"/>
      <c r="G121" s="71"/>
      <c r="H121" s="72"/>
      <c r="I121" s="103" t="str">
        <f>IF(B121="","",_xlfn.XLOOKUP(N121,#REF!,#REF!))</f>
        <v/>
      </c>
      <c r="J121" s="100" t="str">
        <f>IF(B121="","",_xlfn.XLOOKUP(N121,#REF!,芝麻工资表!B:B))</f>
        <v/>
      </c>
      <c r="K121" s="100" t="str">
        <f t="shared" si="6"/>
        <v/>
      </c>
      <c r="L121" s="100" t="str">
        <f t="shared" si="7"/>
        <v/>
      </c>
      <c r="M121" s="100" t="str">
        <f>IF(Q121="","",_xlfn.XLOOKUP(Q121,立项!W:W,立项!H:H))</f>
        <v/>
      </c>
      <c r="N121" s="104" t="str">
        <f t="shared" si="8"/>
        <v/>
      </c>
      <c r="O121" s="104" t="str">
        <f t="shared" si="9"/>
        <v/>
      </c>
      <c r="P121" s="105" t="str">
        <f t="shared" si="10"/>
        <v/>
      </c>
      <c r="Q121" s="109" t="str">
        <f t="shared" si="11"/>
        <v/>
      </c>
      <c r="R121" s="77"/>
      <c r="S121" s="76"/>
      <c r="T121" s="76"/>
      <c r="U121" s="76"/>
    </row>
    <row r="122" s="67" customFormat="1" customHeight="1" spans="2:21">
      <c r="B122" s="68"/>
      <c r="C122" s="69"/>
      <c r="D122" s="69"/>
      <c r="E122" s="69"/>
      <c r="F122" s="70"/>
      <c r="G122" s="71"/>
      <c r="H122" s="72"/>
      <c r="I122" s="103" t="str">
        <f>IF(B122="","",_xlfn.XLOOKUP(N122,#REF!,#REF!))</f>
        <v/>
      </c>
      <c r="J122" s="100" t="str">
        <f>IF(B122="","",_xlfn.XLOOKUP(N122,#REF!,芝麻工资表!B:B))</f>
        <v/>
      </c>
      <c r="K122" s="100" t="str">
        <f t="shared" si="6"/>
        <v/>
      </c>
      <c r="L122" s="100" t="str">
        <f t="shared" si="7"/>
        <v/>
      </c>
      <c r="M122" s="100" t="str">
        <f>IF(Q122="","",_xlfn.XLOOKUP(Q122,立项!W:W,立项!H:H))</f>
        <v/>
      </c>
      <c r="N122" s="104" t="str">
        <f t="shared" si="8"/>
        <v/>
      </c>
      <c r="O122" s="104" t="str">
        <f t="shared" si="9"/>
        <v/>
      </c>
      <c r="P122" s="105" t="str">
        <f t="shared" si="10"/>
        <v/>
      </c>
      <c r="Q122" s="109" t="str">
        <f t="shared" si="11"/>
        <v/>
      </c>
      <c r="R122" s="77"/>
      <c r="S122" s="76"/>
      <c r="T122" s="76"/>
      <c r="U122" s="76"/>
    </row>
    <row r="123" s="67" customFormat="1" customHeight="1" spans="2:21">
      <c r="B123" s="68"/>
      <c r="C123" s="69"/>
      <c r="D123" s="69"/>
      <c r="E123" s="69"/>
      <c r="F123" s="70"/>
      <c r="G123" s="71"/>
      <c r="H123" s="72"/>
      <c r="I123" s="103" t="str">
        <f>IF(B123="","",_xlfn.XLOOKUP(N123,#REF!,#REF!))</f>
        <v/>
      </c>
      <c r="J123" s="100" t="str">
        <f>IF(B123="","",_xlfn.XLOOKUP(N123,#REF!,芝麻工资表!B:B))</f>
        <v/>
      </c>
      <c r="K123" s="100" t="str">
        <f t="shared" si="6"/>
        <v/>
      </c>
      <c r="L123" s="100" t="str">
        <f t="shared" si="7"/>
        <v/>
      </c>
      <c r="M123" s="100" t="str">
        <f>IF(Q123="","",_xlfn.XLOOKUP(Q123,立项!W:W,立项!H:H))</f>
        <v/>
      </c>
      <c r="N123" s="104" t="str">
        <f t="shared" si="8"/>
        <v/>
      </c>
      <c r="O123" s="104" t="str">
        <f t="shared" si="9"/>
        <v/>
      </c>
      <c r="P123" s="105" t="str">
        <f t="shared" si="10"/>
        <v/>
      </c>
      <c r="Q123" s="109" t="str">
        <f t="shared" si="11"/>
        <v/>
      </c>
      <c r="R123" s="77"/>
      <c r="S123" s="76"/>
      <c r="T123" s="76"/>
      <c r="U123" s="76"/>
    </row>
    <row r="124" s="67" customFormat="1" customHeight="1" spans="2:21">
      <c r="B124" s="68"/>
      <c r="C124" s="69"/>
      <c r="D124" s="69"/>
      <c r="E124" s="69"/>
      <c r="F124" s="70"/>
      <c r="G124" s="71"/>
      <c r="H124" s="72"/>
      <c r="I124" s="103" t="str">
        <f>IF(B124="","",_xlfn.XLOOKUP(N124,#REF!,#REF!))</f>
        <v/>
      </c>
      <c r="J124" s="100" t="str">
        <f>IF(B124="","",_xlfn.XLOOKUP(N124,#REF!,芝麻工资表!B:B))</f>
        <v/>
      </c>
      <c r="K124" s="100" t="str">
        <f t="shared" si="6"/>
        <v/>
      </c>
      <c r="L124" s="100" t="str">
        <f t="shared" si="7"/>
        <v/>
      </c>
      <c r="M124" s="100" t="str">
        <f>IF(Q124="","",_xlfn.XLOOKUP(Q124,立项!W:W,立项!H:H))</f>
        <v/>
      </c>
      <c r="N124" s="104" t="str">
        <f t="shared" si="8"/>
        <v/>
      </c>
      <c r="O124" s="104" t="str">
        <f t="shared" si="9"/>
        <v/>
      </c>
      <c r="P124" s="105" t="str">
        <f t="shared" si="10"/>
        <v/>
      </c>
      <c r="Q124" s="109" t="str">
        <f t="shared" si="11"/>
        <v/>
      </c>
      <c r="R124" s="77"/>
      <c r="S124" s="76"/>
      <c r="T124" s="76"/>
      <c r="U124" s="76"/>
    </row>
    <row r="125" s="67" customFormat="1" customHeight="1" spans="2:21">
      <c r="B125" s="68"/>
      <c r="C125" s="69"/>
      <c r="D125" s="69"/>
      <c r="E125" s="69"/>
      <c r="F125" s="70"/>
      <c r="G125" s="71"/>
      <c r="H125" s="72"/>
      <c r="I125" s="103" t="str">
        <f>IF(B125="","",_xlfn.XLOOKUP(N125,#REF!,#REF!))</f>
        <v/>
      </c>
      <c r="J125" s="100" t="str">
        <f>IF(B125="","",_xlfn.XLOOKUP(N125,#REF!,芝麻工资表!B:B))</f>
        <v/>
      </c>
      <c r="K125" s="100" t="str">
        <f t="shared" si="6"/>
        <v/>
      </c>
      <c r="L125" s="100" t="str">
        <f t="shared" si="7"/>
        <v/>
      </c>
      <c r="M125" s="100" t="str">
        <f>IF(Q125="","",_xlfn.XLOOKUP(Q125,立项!W:W,立项!H:H))</f>
        <v/>
      </c>
      <c r="N125" s="104" t="str">
        <f t="shared" si="8"/>
        <v/>
      </c>
      <c r="O125" s="104" t="str">
        <f t="shared" si="9"/>
        <v/>
      </c>
      <c r="P125" s="105" t="str">
        <f t="shared" si="10"/>
        <v/>
      </c>
      <c r="Q125" s="109" t="str">
        <f t="shared" si="11"/>
        <v/>
      </c>
      <c r="R125" s="77"/>
      <c r="S125" s="76"/>
      <c r="T125" s="76"/>
      <c r="U125" s="76"/>
    </row>
    <row r="126" s="67" customFormat="1" customHeight="1" spans="2:21">
      <c r="B126" s="68"/>
      <c r="C126" s="69"/>
      <c r="D126" s="69"/>
      <c r="E126" s="69"/>
      <c r="F126" s="70"/>
      <c r="G126" s="71"/>
      <c r="H126" s="72"/>
      <c r="I126" s="103" t="str">
        <f>IF(B126="","",_xlfn.XLOOKUP(N126,#REF!,#REF!))</f>
        <v/>
      </c>
      <c r="J126" s="100" t="str">
        <f>IF(B126="","",_xlfn.XLOOKUP(N126,#REF!,芝麻工资表!B:B))</f>
        <v/>
      </c>
      <c r="K126" s="100" t="str">
        <f t="shared" si="6"/>
        <v/>
      </c>
      <c r="L126" s="100" t="str">
        <f t="shared" si="7"/>
        <v/>
      </c>
      <c r="M126" s="100" t="str">
        <f>IF(Q126="","",_xlfn.XLOOKUP(Q126,立项!W:W,立项!H:H))</f>
        <v/>
      </c>
      <c r="N126" s="104" t="str">
        <f t="shared" si="8"/>
        <v/>
      </c>
      <c r="O126" s="104" t="str">
        <f t="shared" si="9"/>
        <v/>
      </c>
      <c r="P126" s="105" t="str">
        <f t="shared" si="10"/>
        <v/>
      </c>
      <c r="Q126" s="109" t="str">
        <f t="shared" si="11"/>
        <v/>
      </c>
      <c r="R126" s="77"/>
      <c r="S126" s="76"/>
      <c r="T126" s="76"/>
      <c r="U126" s="76"/>
    </row>
    <row r="127" s="67" customFormat="1" customHeight="1" spans="2:21">
      <c r="B127" s="68"/>
      <c r="C127" s="69"/>
      <c r="D127" s="69"/>
      <c r="E127" s="69"/>
      <c r="F127" s="70"/>
      <c r="G127" s="71"/>
      <c r="H127" s="72"/>
      <c r="I127" s="103" t="str">
        <f>IF(B127="","",_xlfn.XLOOKUP(N127,#REF!,#REF!))</f>
        <v/>
      </c>
      <c r="J127" s="100" t="str">
        <f>IF(B127="","",_xlfn.XLOOKUP(N127,#REF!,芝麻工资表!B:B))</f>
        <v/>
      </c>
      <c r="K127" s="100" t="str">
        <f t="shared" si="6"/>
        <v/>
      </c>
      <c r="L127" s="100" t="str">
        <f t="shared" si="7"/>
        <v/>
      </c>
      <c r="M127" s="100" t="str">
        <f>IF(Q127="","",_xlfn.XLOOKUP(Q127,立项!W:W,立项!H:H))</f>
        <v/>
      </c>
      <c r="N127" s="104" t="str">
        <f t="shared" si="8"/>
        <v/>
      </c>
      <c r="O127" s="104" t="str">
        <f t="shared" si="9"/>
        <v/>
      </c>
      <c r="P127" s="105" t="str">
        <f t="shared" si="10"/>
        <v/>
      </c>
      <c r="Q127" s="109" t="str">
        <f t="shared" si="11"/>
        <v/>
      </c>
      <c r="R127" s="77"/>
      <c r="S127" s="76"/>
      <c r="T127" s="76"/>
      <c r="U127" s="76"/>
    </row>
    <row r="128" s="67" customFormat="1" customHeight="1" spans="2:21">
      <c r="B128" s="68"/>
      <c r="C128" s="69"/>
      <c r="D128" s="69"/>
      <c r="E128" s="69"/>
      <c r="F128" s="70"/>
      <c r="G128" s="71"/>
      <c r="H128" s="72"/>
      <c r="I128" s="103" t="str">
        <f>IF(B128="","",_xlfn.XLOOKUP(N128,#REF!,#REF!))</f>
        <v/>
      </c>
      <c r="J128" s="100" t="str">
        <f>IF(B128="","",_xlfn.XLOOKUP(N128,#REF!,芝麻工资表!B:B))</f>
        <v/>
      </c>
      <c r="K128" s="100" t="str">
        <f t="shared" si="6"/>
        <v/>
      </c>
      <c r="L128" s="100" t="str">
        <f t="shared" si="7"/>
        <v/>
      </c>
      <c r="M128" s="100" t="str">
        <f>IF(Q128="","",_xlfn.XLOOKUP(Q128,立项!W:W,立项!H:H))</f>
        <v/>
      </c>
      <c r="N128" s="104" t="str">
        <f t="shared" si="8"/>
        <v/>
      </c>
      <c r="O128" s="104" t="str">
        <f t="shared" si="9"/>
        <v/>
      </c>
      <c r="P128" s="105" t="str">
        <f t="shared" si="10"/>
        <v/>
      </c>
      <c r="Q128" s="109" t="str">
        <f t="shared" si="11"/>
        <v/>
      </c>
      <c r="R128" s="77"/>
      <c r="S128" s="76"/>
      <c r="T128" s="76"/>
      <c r="U128" s="76"/>
    </row>
    <row r="129" s="67" customFormat="1" customHeight="1" spans="2:21">
      <c r="B129" s="68"/>
      <c r="C129" s="69"/>
      <c r="D129" s="69"/>
      <c r="E129" s="69"/>
      <c r="F129" s="70"/>
      <c r="G129" s="71"/>
      <c r="H129" s="72"/>
      <c r="I129" s="103" t="str">
        <f>IF(B129="","",_xlfn.XLOOKUP(N129,#REF!,#REF!))</f>
        <v/>
      </c>
      <c r="J129" s="100" t="str">
        <f>IF(B129="","",_xlfn.XLOOKUP(N129,#REF!,芝麻工资表!B:B))</f>
        <v/>
      </c>
      <c r="K129" s="100" t="str">
        <f t="shared" si="6"/>
        <v/>
      </c>
      <c r="L129" s="100" t="str">
        <f t="shared" si="7"/>
        <v/>
      </c>
      <c r="M129" s="100" t="str">
        <f>IF(Q129="","",_xlfn.XLOOKUP(Q129,立项!W:W,立项!H:H))</f>
        <v/>
      </c>
      <c r="N129" s="104" t="str">
        <f t="shared" si="8"/>
        <v/>
      </c>
      <c r="O129" s="104" t="str">
        <f t="shared" si="9"/>
        <v/>
      </c>
      <c r="P129" s="105" t="str">
        <f t="shared" si="10"/>
        <v/>
      </c>
      <c r="Q129" s="109" t="str">
        <f t="shared" si="11"/>
        <v/>
      </c>
      <c r="R129" s="77"/>
      <c r="S129" s="76"/>
      <c r="T129" s="76"/>
      <c r="U129" s="76"/>
    </row>
    <row r="130" s="67" customFormat="1" customHeight="1" spans="2:21">
      <c r="B130" s="68"/>
      <c r="C130" s="69"/>
      <c r="D130" s="69"/>
      <c r="E130" s="69"/>
      <c r="F130" s="70"/>
      <c r="G130" s="71"/>
      <c r="H130" s="72"/>
      <c r="I130" s="103" t="str">
        <f>IF(B130="","",_xlfn.XLOOKUP(N130,#REF!,#REF!))</f>
        <v/>
      </c>
      <c r="J130" s="100" t="str">
        <f>IF(B130="","",_xlfn.XLOOKUP(N130,#REF!,芝麻工资表!B:B))</f>
        <v/>
      </c>
      <c r="K130" s="100" t="str">
        <f t="shared" ref="K130:K193" si="12">IF(F130="","",F130-L130)</f>
        <v/>
      </c>
      <c r="L130" s="100" t="str">
        <f t="shared" ref="L130:L193" si="13">IF(F130="","",F130*G130/(1+G130))</f>
        <v/>
      </c>
      <c r="M130" s="100" t="str">
        <f>IF(Q130="","",_xlfn.XLOOKUP(Q130,立项!W:W,立项!H:H))</f>
        <v/>
      </c>
      <c r="N130" s="104" t="str">
        <f t="shared" ref="N130:N193" si="14">IF(H130="","",LEFT(B130,7))</f>
        <v/>
      </c>
      <c r="O130" s="104" t="str">
        <f t="shared" ref="O130:O193" si="15">IF(H130="","",MONTH(H130))</f>
        <v/>
      </c>
      <c r="P130" s="105" t="str">
        <f t="shared" ref="P130:P193" si="16">IF(H130="","",DAY(H130))</f>
        <v/>
      </c>
      <c r="Q130" s="109" t="str">
        <f t="shared" ref="Q130:Q193" si="17">IF(B130="","",MID(B130,9,16))</f>
        <v/>
      </c>
      <c r="R130" s="77"/>
      <c r="S130" s="76"/>
      <c r="T130" s="76"/>
      <c r="U130" s="76"/>
    </row>
    <row r="131" s="67" customFormat="1" customHeight="1" spans="2:21">
      <c r="B131" s="68"/>
      <c r="C131" s="69"/>
      <c r="D131" s="69"/>
      <c r="E131" s="69"/>
      <c r="F131" s="70"/>
      <c r="G131" s="71"/>
      <c r="H131" s="72"/>
      <c r="I131" s="103" t="str">
        <f>IF(B131="","",_xlfn.XLOOKUP(N131,#REF!,#REF!))</f>
        <v/>
      </c>
      <c r="J131" s="100" t="str">
        <f>IF(B131="","",_xlfn.XLOOKUP(N131,#REF!,芝麻工资表!B:B))</f>
        <v/>
      </c>
      <c r="K131" s="100" t="str">
        <f t="shared" si="12"/>
        <v/>
      </c>
      <c r="L131" s="100" t="str">
        <f t="shared" si="13"/>
        <v/>
      </c>
      <c r="M131" s="100" t="str">
        <f>IF(Q131="","",_xlfn.XLOOKUP(Q131,立项!W:W,立项!H:H))</f>
        <v/>
      </c>
      <c r="N131" s="104" t="str">
        <f t="shared" si="14"/>
        <v/>
      </c>
      <c r="O131" s="104" t="str">
        <f t="shared" si="15"/>
        <v/>
      </c>
      <c r="P131" s="105" t="str">
        <f t="shared" si="16"/>
        <v/>
      </c>
      <c r="Q131" s="109" t="str">
        <f t="shared" si="17"/>
        <v/>
      </c>
      <c r="R131" s="77"/>
      <c r="S131" s="76"/>
      <c r="T131" s="76"/>
      <c r="U131" s="76"/>
    </row>
    <row r="132" s="67" customFormat="1" customHeight="1" spans="2:21">
      <c r="B132" s="68"/>
      <c r="C132" s="69"/>
      <c r="D132" s="69"/>
      <c r="E132" s="69"/>
      <c r="F132" s="70"/>
      <c r="G132" s="71"/>
      <c r="H132" s="72"/>
      <c r="I132" s="103" t="str">
        <f>IF(B132="","",_xlfn.XLOOKUP(N132,#REF!,#REF!))</f>
        <v/>
      </c>
      <c r="J132" s="100" t="str">
        <f>IF(B132="","",_xlfn.XLOOKUP(N132,#REF!,芝麻工资表!B:B))</f>
        <v/>
      </c>
      <c r="K132" s="100" t="str">
        <f t="shared" si="12"/>
        <v/>
      </c>
      <c r="L132" s="100" t="str">
        <f t="shared" si="13"/>
        <v/>
      </c>
      <c r="M132" s="100" t="str">
        <f>IF(Q132="","",_xlfn.XLOOKUP(Q132,立项!W:W,立项!H:H))</f>
        <v/>
      </c>
      <c r="N132" s="104" t="str">
        <f t="shared" si="14"/>
        <v/>
      </c>
      <c r="O132" s="104" t="str">
        <f t="shared" si="15"/>
        <v/>
      </c>
      <c r="P132" s="105" t="str">
        <f t="shared" si="16"/>
        <v/>
      </c>
      <c r="Q132" s="109" t="str">
        <f t="shared" si="17"/>
        <v/>
      </c>
      <c r="R132" s="77"/>
      <c r="S132" s="76"/>
      <c r="T132" s="76"/>
      <c r="U132" s="76"/>
    </row>
    <row r="133" s="67" customFormat="1" customHeight="1" spans="2:21">
      <c r="B133" s="68"/>
      <c r="C133" s="69"/>
      <c r="D133" s="69"/>
      <c r="E133" s="69"/>
      <c r="F133" s="70"/>
      <c r="G133" s="71"/>
      <c r="H133" s="72"/>
      <c r="I133" s="103" t="str">
        <f>IF(B133="","",_xlfn.XLOOKUP(N133,#REF!,#REF!))</f>
        <v/>
      </c>
      <c r="J133" s="100" t="str">
        <f>IF(B133="","",_xlfn.XLOOKUP(N133,#REF!,芝麻工资表!B:B))</f>
        <v/>
      </c>
      <c r="K133" s="100" t="str">
        <f t="shared" si="12"/>
        <v/>
      </c>
      <c r="L133" s="100" t="str">
        <f t="shared" si="13"/>
        <v/>
      </c>
      <c r="M133" s="100" t="str">
        <f>IF(Q133="","",_xlfn.XLOOKUP(Q133,立项!W:W,立项!H:H))</f>
        <v/>
      </c>
      <c r="N133" s="104" t="str">
        <f t="shared" si="14"/>
        <v/>
      </c>
      <c r="O133" s="104" t="str">
        <f t="shared" si="15"/>
        <v/>
      </c>
      <c r="P133" s="105" t="str">
        <f t="shared" si="16"/>
        <v/>
      </c>
      <c r="Q133" s="109" t="str">
        <f t="shared" si="17"/>
        <v/>
      </c>
      <c r="R133" s="77"/>
      <c r="S133" s="76"/>
      <c r="T133" s="76"/>
      <c r="U133" s="76"/>
    </row>
    <row r="134" s="67" customFormat="1" customHeight="1" spans="2:21">
      <c r="B134" s="68"/>
      <c r="C134" s="69"/>
      <c r="D134" s="69"/>
      <c r="E134" s="69"/>
      <c r="F134" s="70"/>
      <c r="G134" s="71"/>
      <c r="H134" s="72"/>
      <c r="I134" s="103" t="str">
        <f>IF(B134="","",_xlfn.XLOOKUP(N134,#REF!,#REF!))</f>
        <v/>
      </c>
      <c r="J134" s="100" t="str">
        <f>IF(B134="","",_xlfn.XLOOKUP(N134,#REF!,芝麻工资表!B:B))</f>
        <v/>
      </c>
      <c r="K134" s="100" t="str">
        <f t="shared" si="12"/>
        <v/>
      </c>
      <c r="L134" s="100" t="str">
        <f t="shared" si="13"/>
        <v/>
      </c>
      <c r="M134" s="100" t="str">
        <f>IF(Q134="","",_xlfn.XLOOKUP(Q134,立项!W:W,立项!H:H))</f>
        <v/>
      </c>
      <c r="N134" s="104" t="str">
        <f t="shared" si="14"/>
        <v/>
      </c>
      <c r="O134" s="104" t="str">
        <f t="shared" si="15"/>
        <v/>
      </c>
      <c r="P134" s="105" t="str">
        <f t="shared" si="16"/>
        <v/>
      </c>
      <c r="Q134" s="109" t="str">
        <f t="shared" si="17"/>
        <v/>
      </c>
      <c r="R134" s="77"/>
      <c r="S134" s="76"/>
      <c r="T134" s="76"/>
      <c r="U134" s="76"/>
    </row>
    <row r="135" s="67" customFormat="1" customHeight="1" spans="2:21">
      <c r="B135" s="68"/>
      <c r="C135" s="69"/>
      <c r="D135" s="69"/>
      <c r="E135" s="69"/>
      <c r="F135" s="70"/>
      <c r="G135" s="71"/>
      <c r="H135" s="72"/>
      <c r="I135" s="103" t="str">
        <f>IF(B135="","",_xlfn.XLOOKUP(N135,#REF!,#REF!))</f>
        <v/>
      </c>
      <c r="J135" s="100" t="str">
        <f>IF(B135="","",_xlfn.XLOOKUP(N135,#REF!,芝麻工资表!B:B))</f>
        <v/>
      </c>
      <c r="K135" s="100" t="str">
        <f t="shared" si="12"/>
        <v/>
      </c>
      <c r="L135" s="100" t="str">
        <f t="shared" si="13"/>
        <v/>
      </c>
      <c r="M135" s="100" t="str">
        <f>IF(Q135="","",_xlfn.XLOOKUP(Q135,立项!W:W,立项!H:H))</f>
        <v/>
      </c>
      <c r="N135" s="104" t="str">
        <f t="shared" si="14"/>
        <v/>
      </c>
      <c r="O135" s="104" t="str">
        <f t="shared" si="15"/>
        <v/>
      </c>
      <c r="P135" s="105" t="str">
        <f t="shared" si="16"/>
        <v/>
      </c>
      <c r="Q135" s="109" t="str">
        <f t="shared" si="17"/>
        <v/>
      </c>
      <c r="R135" s="77"/>
      <c r="S135" s="76"/>
      <c r="T135" s="76"/>
      <c r="U135" s="76"/>
    </row>
    <row r="136" s="67" customFormat="1" customHeight="1" spans="2:21">
      <c r="B136" s="68"/>
      <c r="C136" s="69"/>
      <c r="D136" s="69"/>
      <c r="E136" s="69"/>
      <c r="F136" s="70"/>
      <c r="G136" s="71"/>
      <c r="H136" s="72"/>
      <c r="I136" s="103" t="str">
        <f>IF(B136="","",_xlfn.XLOOKUP(N136,#REF!,#REF!))</f>
        <v/>
      </c>
      <c r="J136" s="100" t="str">
        <f>IF(B136="","",_xlfn.XLOOKUP(N136,#REF!,芝麻工资表!B:B))</f>
        <v/>
      </c>
      <c r="K136" s="100" t="str">
        <f t="shared" si="12"/>
        <v/>
      </c>
      <c r="L136" s="100" t="str">
        <f t="shared" si="13"/>
        <v/>
      </c>
      <c r="M136" s="100" t="str">
        <f>IF(Q136="","",_xlfn.XLOOKUP(Q136,立项!W:W,立项!H:H))</f>
        <v/>
      </c>
      <c r="N136" s="104" t="str">
        <f t="shared" si="14"/>
        <v/>
      </c>
      <c r="O136" s="104" t="str">
        <f t="shared" si="15"/>
        <v/>
      </c>
      <c r="P136" s="105" t="str">
        <f t="shared" si="16"/>
        <v/>
      </c>
      <c r="Q136" s="109" t="str">
        <f t="shared" si="17"/>
        <v/>
      </c>
      <c r="R136" s="77"/>
      <c r="S136" s="76"/>
      <c r="T136" s="76"/>
      <c r="U136" s="76"/>
    </row>
    <row r="137" s="67" customFormat="1" customHeight="1" spans="2:21">
      <c r="B137" s="68"/>
      <c r="C137" s="69"/>
      <c r="D137" s="69"/>
      <c r="E137" s="69"/>
      <c r="F137" s="70"/>
      <c r="G137" s="71"/>
      <c r="H137" s="72"/>
      <c r="I137" s="103" t="str">
        <f>IF(B137="","",_xlfn.XLOOKUP(N137,#REF!,#REF!))</f>
        <v/>
      </c>
      <c r="J137" s="100" t="str">
        <f>IF(B137="","",_xlfn.XLOOKUP(N137,#REF!,芝麻工资表!B:B))</f>
        <v/>
      </c>
      <c r="K137" s="100" t="str">
        <f t="shared" si="12"/>
        <v/>
      </c>
      <c r="L137" s="100" t="str">
        <f t="shared" si="13"/>
        <v/>
      </c>
      <c r="M137" s="100" t="str">
        <f>IF(Q137="","",_xlfn.XLOOKUP(Q137,立项!W:W,立项!H:H))</f>
        <v/>
      </c>
      <c r="N137" s="104" t="str">
        <f t="shared" si="14"/>
        <v/>
      </c>
      <c r="O137" s="104" t="str">
        <f t="shared" si="15"/>
        <v/>
      </c>
      <c r="P137" s="105" t="str">
        <f t="shared" si="16"/>
        <v/>
      </c>
      <c r="Q137" s="109" t="str">
        <f t="shared" si="17"/>
        <v/>
      </c>
      <c r="R137" s="77"/>
      <c r="S137" s="76"/>
      <c r="T137" s="76"/>
      <c r="U137" s="76"/>
    </row>
    <row r="138" s="67" customFormat="1" customHeight="1" spans="2:21">
      <c r="B138" s="68"/>
      <c r="C138" s="69"/>
      <c r="D138" s="69"/>
      <c r="E138" s="69"/>
      <c r="F138" s="70"/>
      <c r="G138" s="71"/>
      <c r="H138" s="72"/>
      <c r="I138" s="103" t="str">
        <f>IF(B138="","",_xlfn.XLOOKUP(N138,#REF!,#REF!))</f>
        <v/>
      </c>
      <c r="J138" s="100" t="str">
        <f>IF(B138="","",_xlfn.XLOOKUP(N138,#REF!,芝麻工资表!B:B))</f>
        <v/>
      </c>
      <c r="K138" s="100" t="str">
        <f t="shared" si="12"/>
        <v/>
      </c>
      <c r="L138" s="100" t="str">
        <f t="shared" si="13"/>
        <v/>
      </c>
      <c r="M138" s="100" t="str">
        <f>IF(Q138="","",_xlfn.XLOOKUP(Q138,立项!W:W,立项!H:H))</f>
        <v/>
      </c>
      <c r="N138" s="104" t="str">
        <f t="shared" si="14"/>
        <v/>
      </c>
      <c r="O138" s="104" t="str">
        <f t="shared" si="15"/>
        <v/>
      </c>
      <c r="P138" s="105" t="str">
        <f t="shared" si="16"/>
        <v/>
      </c>
      <c r="Q138" s="109" t="str">
        <f t="shared" si="17"/>
        <v/>
      </c>
      <c r="R138" s="77"/>
      <c r="S138" s="76"/>
      <c r="T138" s="76"/>
      <c r="U138" s="76"/>
    </row>
    <row r="139" s="67" customFormat="1" customHeight="1" spans="2:21">
      <c r="B139" s="68"/>
      <c r="C139" s="69"/>
      <c r="D139" s="69"/>
      <c r="E139" s="69"/>
      <c r="F139" s="70"/>
      <c r="G139" s="71"/>
      <c r="H139" s="72"/>
      <c r="I139" s="103" t="str">
        <f>IF(B139="","",_xlfn.XLOOKUP(N139,#REF!,#REF!))</f>
        <v/>
      </c>
      <c r="J139" s="100" t="str">
        <f>IF(B139="","",_xlfn.XLOOKUP(N139,#REF!,芝麻工资表!B:B))</f>
        <v/>
      </c>
      <c r="K139" s="100" t="str">
        <f t="shared" si="12"/>
        <v/>
      </c>
      <c r="L139" s="100" t="str">
        <f t="shared" si="13"/>
        <v/>
      </c>
      <c r="M139" s="100" t="str">
        <f>IF(Q139="","",_xlfn.XLOOKUP(Q139,立项!W:W,立项!H:H))</f>
        <v/>
      </c>
      <c r="N139" s="104" t="str">
        <f t="shared" si="14"/>
        <v/>
      </c>
      <c r="O139" s="104" t="str">
        <f t="shared" si="15"/>
        <v/>
      </c>
      <c r="P139" s="105" t="str">
        <f t="shared" si="16"/>
        <v/>
      </c>
      <c r="Q139" s="109" t="str">
        <f t="shared" si="17"/>
        <v/>
      </c>
      <c r="R139" s="77"/>
      <c r="S139" s="76"/>
      <c r="T139" s="76"/>
      <c r="U139" s="76"/>
    </row>
    <row r="140" s="67" customFormat="1" customHeight="1" spans="2:21">
      <c r="B140" s="68"/>
      <c r="C140" s="69"/>
      <c r="D140" s="69"/>
      <c r="E140" s="69"/>
      <c r="F140" s="70"/>
      <c r="G140" s="71"/>
      <c r="H140" s="72"/>
      <c r="I140" s="103" t="str">
        <f>IF(B140="","",_xlfn.XLOOKUP(N140,#REF!,#REF!))</f>
        <v/>
      </c>
      <c r="J140" s="100" t="str">
        <f>IF(B140="","",_xlfn.XLOOKUP(N140,#REF!,芝麻工资表!B:B))</f>
        <v/>
      </c>
      <c r="K140" s="100" t="str">
        <f t="shared" si="12"/>
        <v/>
      </c>
      <c r="L140" s="100" t="str">
        <f t="shared" si="13"/>
        <v/>
      </c>
      <c r="M140" s="100" t="str">
        <f>IF(Q140="","",_xlfn.XLOOKUP(Q140,立项!W:W,立项!H:H))</f>
        <v/>
      </c>
      <c r="N140" s="104" t="str">
        <f t="shared" si="14"/>
        <v/>
      </c>
      <c r="O140" s="104" t="str">
        <f t="shared" si="15"/>
        <v/>
      </c>
      <c r="P140" s="105" t="str">
        <f t="shared" si="16"/>
        <v/>
      </c>
      <c r="Q140" s="109" t="str">
        <f t="shared" si="17"/>
        <v/>
      </c>
      <c r="R140" s="77"/>
      <c r="S140" s="76"/>
      <c r="T140" s="76"/>
      <c r="U140" s="76"/>
    </row>
    <row r="141" s="67" customFormat="1" customHeight="1" spans="2:21">
      <c r="B141" s="68"/>
      <c r="C141" s="69"/>
      <c r="D141" s="69"/>
      <c r="E141" s="69"/>
      <c r="F141" s="70"/>
      <c r="G141" s="71"/>
      <c r="H141" s="72"/>
      <c r="I141" s="103" t="str">
        <f>IF(B141="","",_xlfn.XLOOKUP(N141,#REF!,#REF!))</f>
        <v/>
      </c>
      <c r="J141" s="100" t="str">
        <f>IF(B141="","",_xlfn.XLOOKUP(N141,#REF!,芝麻工资表!B:B))</f>
        <v/>
      </c>
      <c r="K141" s="100" t="str">
        <f t="shared" si="12"/>
        <v/>
      </c>
      <c r="L141" s="100" t="str">
        <f t="shared" si="13"/>
        <v/>
      </c>
      <c r="M141" s="100" t="str">
        <f>IF(Q141="","",_xlfn.XLOOKUP(Q141,立项!W:W,立项!H:H))</f>
        <v/>
      </c>
      <c r="N141" s="104" t="str">
        <f t="shared" si="14"/>
        <v/>
      </c>
      <c r="O141" s="104" t="str">
        <f t="shared" si="15"/>
        <v/>
      </c>
      <c r="P141" s="105" t="str">
        <f t="shared" si="16"/>
        <v/>
      </c>
      <c r="Q141" s="109" t="str">
        <f t="shared" si="17"/>
        <v/>
      </c>
      <c r="R141" s="77"/>
      <c r="S141" s="76"/>
      <c r="T141" s="76"/>
      <c r="U141" s="76"/>
    </row>
    <row r="142" s="67" customFormat="1" customHeight="1" spans="2:21">
      <c r="B142" s="68"/>
      <c r="C142" s="69"/>
      <c r="D142" s="69"/>
      <c r="E142" s="69"/>
      <c r="F142" s="70"/>
      <c r="G142" s="71"/>
      <c r="H142" s="72"/>
      <c r="I142" s="103" t="str">
        <f>IF(B142="","",_xlfn.XLOOKUP(N142,#REF!,#REF!))</f>
        <v/>
      </c>
      <c r="J142" s="100" t="str">
        <f>IF(B142="","",_xlfn.XLOOKUP(N142,#REF!,芝麻工资表!B:B))</f>
        <v/>
      </c>
      <c r="K142" s="100" t="str">
        <f t="shared" si="12"/>
        <v/>
      </c>
      <c r="L142" s="100" t="str">
        <f t="shared" si="13"/>
        <v/>
      </c>
      <c r="M142" s="100" t="str">
        <f>IF(Q142="","",_xlfn.XLOOKUP(Q142,立项!W:W,立项!H:H))</f>
        <v/>
      </c>
      <c r="N142" s="104" t="str">
        <f t="shared" si="14"/>
        <v/>
      </c>
      <c r="O142" s="104" t="str">
        <f t="shared" si="15"/>
        <v/>
      </c>
      <c r="P142" s="105" t="str">
        <f t="shared" si="16"/>
        <v/>
      </c>
      <c r="Q142" s="109" t="str">
        <f t="shared" si="17"/>
        <v/>
      </c>
      <c r="R142" s="77"/>
      <c r="S142" s="76"/>
      <c r="T142" s="76"/>
      <c r="U142" s="76"/>
    </row>
    <row r="143" s="67" customFormat="1" customHeight="1" spans="2:21">
      <c r="B143" s="68"/>
      <c r="C143" s="69"/>
      <c r="D143" s="69"/>
      <c r="E143" s="69"/>
      <c r="F143" s="70"/>
      <c r="G143" s="71"/>
      <c r="H143" s="72"/>
      <c r="I143" s="103" t="str">
        <f>IF(B143="","",_xlfn.XLOOKUP(N143,#REF!,#REF!))</f>
        <v/>
      </c>
      <c r="J143" s="100" t="str">
        <f>IF(B143="","",_xlfn.XLOOKUP(N143,#REF!,芝麻工资表!B:B))</f>
        <v/>
      </c>
      <c r="K143" s="100" t="str">
        <f t="shared" si="12"/>
        <v/>
      </c>
      <c r="L143" s="100" t="str">
        <f t="shared" si="13"/>
        <v/>
      </c>
      <c r="M143" s="100" t="str">
        <f>IF(Q143="","",_xlfn.XLOOKUP(Q143,立项!W:W,立项!H:H))</f>
        <v/>
      </c>
      <c r="N143" s="104" t="str">
        <f t="shared" si="14"/>
        <v/>
      </c>
      <c r="O143" s="104" t="str">
        <f t="shared" si="15"/>
        <v/>
      </c>
      <c r="P143" s="105" t="str">
        <f t="shared" si="16"/>
        <v/>
      </c>
      <c r="Q143" s="109" t="str">
        <f t="shared" si="17"/>
        <v/>
      </c>
      <c r="R143" s="77"/>
      <c r="S143" s="76"/>
      <c r="T143" s="76"/>
      <c r="U143" s="76"/>
    </row>
    <row r="144" s="67" customFormat="1" customHeight="1" spans="2:21">
      <c r="B144" s="68"/>
      <c r="C144" s="69"/>
      <c r="D144" s="69"/>
      <c r="E144" s="69"/>
      <c r="F144" s="70"/>
      <c r="G144" s="71"/>
      <c r="H144" s="72"/>
      <c r="I144" s="103" t="str">
        <f>IF(B144="","",_xlfn.XLOOKUP(N144,#REF!,#REF!))</f>
        <v/>
      </c>
      <c r="J144" s="100" t="str">
        <f>IF(B144="","",_xlfn.XLOOKUP(N144,#REF!,芝麻工资表!B:B))</f>
        <v/>
      </c>
      <c r="K144" s="100" t="str">
        <f t="shared" si="12"/>
        <v/>
      </c>
      <c r="L144" s="100" t="str">
        <f t="shared" si="13"/>
        <v/>
      </c>
      <c r="M144" s="100" t="str">
        <f>IF(Q144="","",_xlfn.XLOOKUP(Q144,立项!W:W,立项!H:H))</f>
        <v/>
      </c>
      <c r="N144" s="104" t="str">
        <f t="shared" si="14"/>
        <v/>
      </c>
      <c r="O144" s="104" t="str">
        <f t="shared" si="15"/>
        <v/>
      </c>
      <c r="P144" s="105" t="str">
        <f t="shared" si="16"/>
        <v/>
      </c>
      <c r="Q144" s="109" t="str">
        <f t="shared" si="17"/>
        <v/>
      </c>
      <c r="R144" s="77"/>
      <c r="S144" s="76"/>
      <c r="T144" s="76"/>
      <c r="U144" s="76"/>
    </row>
    <row r="145" s="67" customFormat="1" customHeight="1" spans="2:21">
      <c r="B145" s="68"/>
      <c r="C145" s="69"/>
      <c r="D145" s="69"/>
      <c r="E145" s="69"/>
      <c r="F145" s="70"/>
      <c r="G145" s="71"/>
      <c r="H145" s="72"/>
      <c r="I145" s="103" t="str">
        <f>IF(B145="","",_xlfn.XLOOKUP(N145,#REF!,#REF!))</f>
        <v/>
      </c>
      <c r="J145" s="100" t="str">
        <f>IF(B145="","",_xlfn.XLOOKUP(N145,#REF!,芝麻工资表!B:B))</f>
        <v/>
      </c>
      <c r="K145" s="100" t="str">
        <f t="shared" si="12"/>
        <v/>
      </c>
      <c r="L145" s="100" t="str">
        <f t="shared" si="13"/>
        <v/>
      </c>
      <c r="M145" s="100" t="str">
        <f>IF(Q145="","",_xlfn.XLOOKUP(Q145,立项!W:W,立项!H:H))</f>
        <v/>
      </c>
      <c r="N145" s="104" t="str">
        <f t="shared" si="14"/>
        <v/>
      </c>
      <c r="O145" s="104" t="str">
        <f t="shared" si="15"/>
        <v/>
      </c>
      <c r="P145" s="105" t="str">
        <f t="shared" si="16"/>
        <v/>
      </c>
      <c r="Q145" s="109" t="str">
        <f t="shared" si="17"/>
        <v/>
      </c>
      <c r="R145" s="77"/>
      <c r="S145" s="76"/>
      <c r="T145" s="76"/>
      <c r="U145" s="76"/>
    </row>
    <row r="146" s="67" customFormat="1" customHeight="1" spans="2:21">
      <c r="B146" s="68"/>
      <c r="C146" s="69"/>
      <c r="D146" s="69"/>
      <c r="E146" s="69"/>
      <c r="F146" s="70"/>
      <c r="G146" s="71"/>
      <c r="H146" s="72"/>
      <c r="I146" s="103" t="str">
        <f>IF(B146="","",_xlfn.XLOOKUP(N146,#REF!,#REF!))</f>
        <v/>
      </c>
      <c r="J146" s="100" t="str">
        <f>IF(B146="","",_xlfn.XLOOKUP(N146,#REF!,芝麻工资表!B:B))</f>
        <v/>
      </c>
      <c r="K146" s="100" t="str">
        <f t="shared" si="12"/>
        <v/>
      </c>
      <c r="L146" s="100" t="str">
        <f t="shared" si="13"/>
        <v/>
      </c>
      <c r="M146" s="100" t="str">
        <f>IF(Q146="","",_xlfn.XLOOKUP(Q146,立项!W:W,立项!H:H))</f>
        <v/>
      </c>
      <c r="N146" s="104" t="str">
        <f t="shared" si="14"/>
        <v/>
      </c>
      <c r="O146" s="104" t="str">
        <f t="shared" si="15"/>
        <v/>
      </c>
      <c r="P146" s="105" t="str">
        <f t="shared" si="16"/>
        <v/>
      </c>
      <c r="Q146" s="109" t="str">
        <f t="shared" si="17"/>
        <v/>
      </c>
      <c r="R146" s="77"/>
      <c r="S146" s="76"/>
      <c r="T146" s="76"/>
      <c r="U146" s="76"/>
    </row>
    <row r="147" s="67" customFormat="1" customHeight="1" spans="2:21">
      <c r="B147" s="68"/>
      <c r="C147" s="69"/>
      <c r="D147" s="69"/>
      <c r="E147" s="69"/>
      <c r="F147" s="70"/>
      <c r="G147" s="71"/>
      <c r="H147" s="72"/>
      <c r="I147" s="103" t="str">
        <f>IF(B147="","",_xlfn.XLOOKUP(N147,#REF!,#REF!))</f>
        <v/>
      </c>
      <c r="J147" s="100" t="str">
        <f>IF(B147="","",_xlfn.XLOOKUP(N147,#REF!,芝麻工资表!B:B))</f>
        <v/>
      </c>
      <c r="K147" s="100" t="str">
        <f t="shared" si="12"/>
        <v/>
      </c>
      <c r="L147" s="100" t="str">
        <f t="shared" si="13"/>
        <v/>
      </c>
      <c r="M147" s="100" t="str">
        <f>IF(Q147="","",_xlfn.XLOOKUP(Q147,立项!W:W,立项!H:H))</f>
        <v/>
      </c>
      <c r="N147" s="104" t="str">
        <f t="shared" si="14"/>
        <v/>
      </c>
      <c r="O147" s="104" t="str">
        <f t="shared" si="15"/>
        <v/>
      </c>
      <c r="P147" s="105" t="str">
        <f t="shared" si="16"/>
        <v/>
      </c>
      <c r="Q147" s="109" t="str">
        <f t="shared" si="17"/>
        <v/>
      </c>
      <c r="R147" s="77"/>
      <c r="S147" s="76"/>
      <c r="T147" s="76"/>
      <c r="U147" s="76"/>
    </row>
    <row r="148" s="67" customFormat="1" customHeight="1" spans="2:21">
      <c r="B148" s="68"/>
      <c r="C148" s="69"/>
      <c r="D148" s="69"/>
      <c r="E148" s="69"/>
      <c r="F148" s="70"/>
      <c r="G148" s="71"/>
      <c r="H148" s="72"/>
      <c r="I148" s="103" t="str">
        <f>IF(B148="","",_xlfn.XLOOKUP(N148,#REF!,#REF!))</f>
        <v/>
      </c>
      <c r="J148" s="100" t="str">
        <f>IF(B148="","",_xlfn.XLOOKUP(N148,#REF!,芝麻工资表!B:B))</f>
        <v/>
      </c>
      <c r="K148" s="100" t="str">
        <f t="shared" si="12"/>
        <v/>
      </c>
      <c r="L148" s="100" t="str">
        <f t="shared" si="13"/>
        <v/>
      </c>
      <c r="M148" s="100" t="str">
        <f>IF(Q148="","",_xlfn.XLOOKUP(Q148,立项!W:W,立项!H:H))</f>
        <v/>
      </c>
      <c r="N148" s="104" t="str">
        <f t="shared" si="14"/>
        <v/>
      </c>
      <c r="O148" s="104" t="str">
        <f t="shared" si="15"/>
        <v/>
      </c>
      <c r="P148" s="105" t="str">
        <f t="shared" si="16"/>
        <v/>
      </c>
      <c r="Q148" s="109" t="str">
        <f t="shared" si="17"/>
        <v/>
      </c>
      <c r="R148" s="77"/>
      <c r="S148" s="76"/>
      <c r="T148" s="76"/>
      <c r="U148" s="76"/>
    </row>
    <row r="149" s="67" customFormat="1" customHeight="1" spans="2:21">
      <c r="B149" s="68"/>
      <c r="C149" s="69"/>
      <c r="D149" s="69"/>
      <c r="E149" s="69"/>
      <c r="F149" s="70"/>
      <c r="G149" s="71"/>
      <c r="H149" s="72"/>
      <c r="I149" s="103" t="str">
        <f>IF(B149="","",_xlfn.XLOOKUP(N149,#REF!,#REF!))</f>
        <v/>
      </c>
      <c r="J149" s="100" t="str">
        <f>IF(B149="","",_xlfn.XLOOKUP(N149,#REF!,芝麻工资表!B:B))</f>
        <v/>
      </c>
      <c r="K149" s="100" t="str">
        <f t="shared" si="12"/>
        <v/>
      </c>
      <c r="L149" s="100" t="str">
        <f t="shared" si="13"/>
        <v/>
      </c>
      <c r="M149" s="100" t="str">
        <f>IF(Q149="","",_xlfn.XLOOKUP(Q149,立项!W:W,立项!H:H))</f>
        <v/>
      </c>
      <c r="N149" s="104" t="str">
        <f t="shared" si="14"/>
        <v/>
      </c>
      <c r="O149" s="104" t="str">
        <f t="shared" si="15"/>
        <v/>
      </c>
      <c r="P149" s="105" t="str">
        <f t="shared" si="16"/>
        <v/>
      </c>
      <c r="Q149" s="109" t="str">
        <f t="shared" si="17"/>
        <v/>
      </c>
      <c r="R149" s="77"/>
      <c r="S149" s="76"/>
      <c r="T149" s="76"/>
      <c r="U149" s="76"/>
    </row>
    <row r="150" s="67" customFormat="1" customHeight="1" spans="2:21">
      <c r="B150" s="68"/>
      <c r="C150" s="69"/>
      <c r="D150" s="69"/>
      <c r="E150" s="69"/>
      <c r="F150" s="70"/>
      <c r="G150" s="71"/>
      <c r="H150" s="72"/>
      <c r="I150" s="103" t="str">
        <f>IF(B150="","",_xlfn.XLOOKUP(N150,#REF!,#REF!))</f>
        <v/>
      </c>
      <c r="J150" s="100" t="str">
        <f>IF(B150="","",_xlfn.XLOOKUP(N150,#REF!,芝麻工资表!B:B))</f>
        <v/>
      </c>
      <c r="K150" s="100" t="str">
        <f t="shared" si="12"/>
        <v/>
      </c>
      <c r="L150" s="100" t="str">
        <f t="shared" si="13"/>
        <v/>
      </c>
      <c r="M150" s="100" t="str">
        <f>IF(Q150="","",_xlfn.XLOOKUP(Q150,立项!W:W,立项!H:H))</f>
        <v/>
      </c>
      <c r="N150" s="104" t="str">
        <f t="shared" si="14"/>
        <v/>
      </c>
      <c r="O150" s="104" t="str">
        <f t="shared" si="15"/>
        <v/>
      </c>
      <c r="P150" s="105" t="str">
        <f t="shared" si="16"/>
        <v/>
      </c>
      <c r="Q150" s="109" t="str">
        <f t="shared" si="17"/>
        <v/>
      </c>
      <c r="R150" s="77"/>
      <c r="S150" s="76"/>
      <c r="T150" s="76"/>
      <c r="U150" s="76"/>
    </row>
    <row r="151" s="67" customFormat="1" customHeight="1" spans="2:21">
      <c r="B151" s="68"/>
      <c r="C151" s="69"/>
      <c r="D151" s="69"/>
      <c r="E151" s="69"/>
      <c r="F151" s="70"/>
      <c r="G151" s="71"/>
      <c r="H151" s="72"/>
      <c r="I151" s="103" t="str">
        <f>IF(B151="","",_xlfn.XLOOKUP(N151,#REF!,#REF!))</f>
        <v/>
      </c>
      <c r="J151" s="100" t="str">
        <f>IF(B151="","",_xlfn.XLOOKUP(N151,#REF!,芝麻工资表!B:B))</f>
        <v/>
      </c>
      <c r="K151" s="100" t="str">
        <f t="shared" si="12"/>
        <v/>
      </c>
      <c r="L151" s="100" t="str">
        <f t="shared" si="13"/>
        <v/>
      </c>
      <c r="M151" s="100" t="str">
        <f>IF(Q151="","",_xlfn.XLOOKUP(Q151,立项!W:W,立项!H:H))</f>
        <v/>
      </c>
      <c r="N151" s="104" t="str">
        <f t="shared" si="14"/>
        <v/>
      </c>
      <c r="O151" s="104" t="str">
        <f t="shared" si="15"/>
        <v/>
      </c>
      <c r="P151" s="105" t="str">
        <f t="shared" si="16"/>
        <v/>
      </c>
      <c r="Q151" s="109" t="str">
        <f t="shared" si="17"/>
        <v/>
      </c>
      <c r="R151" s="77"/>
      <c r="S151" s="76"/>
      <c r="T151" s="76"/>
      <c r="U151" s="76"/>
    </row>
    <row r="152" s="67" customFormat="1" customHeight="1" spans="2:21">
      <c r="B152" s="68"/>
      <c r="C152" s="69"/>
      <c r="D152" s="69"/>
      <c r="E152" s="69"/>
      <c r="F152" s="70"/>
      <c r="G152" s="71"/>
      <c r="H152" s="72"/>
      <c r="I152" s="103" t="str">
        <f>IF(B152="","",_xlfn.XLOOKUP(N152,#REF!,#REF!))</f>
        <v/>
      </c>
      <c r="J152" s="100" t="str">
        <f>IF(B152="","",_xlfn.XLOOKUP(N152,#REF!,芝麻工资表!B:B))</f>
        <v/>
      </c>
      <c r="K152" s="100" t="str">
        <f t="shared" si="12"/>
        <v/>
      </c>
      <c r="L152" s="100" t="str">
        <f t="shared" si="13"/>
        <v/>
      </c>
      <c r="M152" s="100" t="str">
        <f>IF(Q152="","",_xlfn.XLOOKUP(Q152,立项!W:W,立项!H:H))</f>
        <v/>
      </c>
      <c r="N152" s="104" t="str">
        <f t="shared" si="14"/>
        <v/>
      </c>
      <c r="O152" s="104" t="str">
        <f t="shared" si="15"/>
        <v/>
      </c>
      <c r="P152" s="105" t="str">
        <f t="shared" si="16"/>
        <v/>
      </c>
      <c r="Q152" s="109" t="str">
        <f t="shared" si="17"/>
        <v/>
      </c>
      <c r="R152" s="77"/>
      <c r="S152" s="76"/>
      <c r="T152" s="76"/>
      <c r="U152" s="76"/>
    </row>
    <row r="153" s="67" customFormat="1" customHeight="1" spans="2:21">
      <c r="B153" s="68"/>
      <c r="C153" s="69"/>
      <c r="D153" s="69"/>
      <c r="E153" s="69"/>
      <c r="F153" s="70"/>
      <c r="G153" s="71"/>
      <c r="H153" s="72"/>
      <c r="I153" s="103" t="str">
        <f>IF(B153="","",_xlfn.XLOOKUP(N153,#REF!,#REF!))</f>
        <v/>
      </c>
      <c r="J153" s="100" t="str">
        <f>IF(B153="","",_xlfn.XLOOKUP(N153,#REF!,芝麻工资表!B:B))</f>
        <v/>
      </c>
      <c r="K153" s="100" t="str">
        <f t="shared" si="12"/>
        <v/>
      </c>
      <c r="L153" s="100" t="str">
        <f t="shared" si="13"/>
        <v/>
      </c>
      <c r="M153" s="100" t="str">
        <f>IF(Q153="","",_xlfn.XLOOKUP(Q153,立项!W:W,立项!H:H))</f>
        <v/>
      </c>
      <c r="N153" s="104" t="str">
        <f t="shared" si="14"/>
        <v/>
      </c>
      <c r="O153" s="104" t="str">
        <f t="shared" si="15"/>
        <v/>
      </c>
      <c r="P153" s="105" t="str">
        <f t="shared" si="16"/>
        <v/>
      </c>
      <c r="Q153" s="109" t="str">
        <f t="shared" si="17"/>
        <v/>
      </c>
      <c r="R153" s="77"/>
      <c r="S153" s="76"/>
      <c r="T153" s="76"/>
      <c r="U153" s="76"/>
    </row>
    <row r="154" s="67" customFormat="1" customHeight="1" spans="2:21">
      <c r="B154" s="68"/>
      <c r="C154" s="69"/>
      <c r="D154" s="69"/>
      <c r="E154" s="69"/>
      <c r="F154" s="70"/>
      <c r="G154" s="71"/>
      <c r="H154" s="72"/>
      <c r="I154" s="103" t="str">
        <f>IF(B154="","",_xlfn.XLOOKUP(N154,#REF!,#REF!))</f>
        <v/>
      </c>
      <c r="J154" s="100" t="str">
        <f>IF(B154="","",_xlfn.XLOOKUP(N154,#REF!,芝麻工资表!B:B))</f>
        <v/>
      </c>
      <c r="K154" s="100" t="str">
        <f t="shared" si="12"/>
        <v/>
      </c>
      <c r="L154" s="100" t="str">
        <f t="shared" si="13"/>
        <v/>
      </c>
      <c r="M154" s="100" t="str">
        <f>IF(Q154="","",_xlfn.XLOOKUP(Q154,立项!W:W,立项!H:H))</f>
        <v/>
      </c>
      <c r="N154" s="104" t="str">
        <f t="shared" si="14"/>
        <v/>
      </c>
      <c r="O154" s="104" t="str">
        <f t="shared" si="15"/>
        <v/>
      </c>
      <c r="P154" s="105" t="str">
        <f t="shared" si="16"/>
        <v/>
      </c>
      <c r="Q154" s="109" t="str">
        <f t="shared" si="17"/>
        <v/>
      </c>
      <c r="R154" s="77"/>
      <c r="S154" s="76"/>
      <c r="T154" s="76"/>
      <c r="U154" s="76"/>
    </row>
    <row r="155" s="67" customFormat="1" customHeight="1" spans="2:21">
      <c r="B155" s="68"/>
      <c r="C155" s="69"/>
      <c r="D155" s="69"/>
      <c r="E155" s="69"/>
      <c r="F155" s="70"/>
      <c r="G155" s="71"/>
      <c r="H155" s="72"/>
      <c r="I155" s="103" t="str">
        <f>IF(B155="","",_xlfn.XLOOKUP(N155,#REF!,#REF!))</f>
        <v/>
      </c>
      <c r="J155" s="100" t="str">
        <f>IF(B155="","",_xlfn.XLOOKUP(N155,#REF!,芝麻工资表!B:B))</f>
        <v/>
      </c>
      <c r="K155" s="100" t="str">
        <f t="shared" si="12"/>
        <v/>
      </c>
      <c r="L155" s="100" t="str">
        <f t="shared" si="13"/>
        <v/>
      </c>
      <c r="M155" s="100" t="str">
        <f>IF(Q155="","",_xlfn.XLOOKUP(Q155,立项!W:W,立项!H:H))</f>
        <v/>
      </c>
      <c r="N155" s="104" t="str">
        <f t="shared" si="14"/>
        <v/>
      </c>
      <c r="O155" s="104" t="str">
        <f t="shared" si="15"/>
        <v/>
      </c>
      <c r="P155" s="105" t="str">
        <f t="shared" si="16"/>
        <v/>
      </c>
      <c r="Q155" s="109" t="str">
        <f t="shared" si="17"/>
        <v/>
      </c>
      <c r="R155" s="77"/>
      <c r="S155" s="76"/>
      <c r="T155" s="76"/>
      <c r="U155" s="76"/>
    </row>
    <row r="156" s="67" customFormat="1" customHeight="1" spans="2:21">
      <c r="B156" s="68"/>
      <c r="C156" s="69"/>
      <c r="D156" s="69"/>
      <c r="E156" s="69"/>
      <c r="F156" s="70"/>
      <c r="G156" s="71"/>
      <c r="H156" s="72"/>
      <c r="I156" s="103" t="str">
        <f>IF(B156="","",_xlfn.XLOOKUP(N156,#REF!,#REF!))</f>
        <v/>
      </c>
      <c r="J156" s="100" t="str">
        <f>IF(B156="","",_xlfn.XLOOKUP(N156,#REF!,芝麻工资表!B:B))</f>
        <v/>
      </c>
      <c r="K156" s="100" t="str">
        <f t="shared" si="12"/>
        <v/>
      </c>
      <c r="L156" s="100" t="str">
        <f t="shared" si="13"/>
        <v/>
      </c>
      <c r="M156" s="100" t="str">
        <f>IF(Q156="","",_xlfn.XLOOKUP(Q156,立项!W:W,立项!H:H))</f>
        <v/>
      </c>
      <c r="N156" s="104" t="str">
        <f t="shared" si="14"/>
        <v/>
      </c>
      <c r="O156" s="104" t="str">
        <f t="shared" si="15"/>
        <v/>
      </c>
      <c r="P156" s="105" t="str">
        <f t="shared" si="16"/>
        <v/>
      </c>
      <c r="Q156" s="109" t="str">
        <f t="shared" si="17"/>
        <v/>
      </c>
      <c r="R156" s="77"/>
      <c r="S156" s="76"/>
      <c r="T156" s="76"/>
      <c r="U156" s="76"/>
    </row>
    <row r="157" s="67" customFormat="1" customHeight="1" spans="2:21">
      <c r="B157" s="68"/>
      <c r="C157" s="69"/>
      <c r="D157" s="69"/>
      <c r="E157" s="69"/>
      <c r="F157" s="70"/>
      <c r="G157" s="71"/>
      <c r="H157" s="72"/>
      <c r="I157" s="103" t="str">
        <f>IF(B157="","",_xlfn.XLOOKUP(N157,#REF!,#REF!))</f>
        <v/>
      </c>
      <c r="J157" s="100" t="str">
        <f>IF(B157="","",_xlfn.XLOOKUP(N157,#REF!,芝麻工资表!B:B))</f>
        <v/>
      </c>
      <c r="K157" s="100" t="str">
        <f t="shared" si="12"/>
        <v/>
      </c>
      <c r="L157" s="100" t="str">
        <f t="shared" si="13"/>
        <v/>
      </c>
      <c r="M157" s="100" t="str">
        <f>IF(Q157="","",_xlfn.XLOOKUP(Q157,立项!W:W,立项!H:H))</f>
        <v/>
      </c>
      <c r="N157" s="104" t="str">
        <f t="shared" si="14"/>
        <v/>
      </c>
      <c r="O157" s="104" t="str">
        <f t="shared" si="15"/>
        <v/>
      </c>
      <c r="P157" s="105" t="str">
        <f t="shared" si="16"/>
        <v/>
      </c>
      <c r="Q157" s="109" t="str">
        <f t="shared" si="17"/>
        <v/>
      </c>
      <c r="R157" s="77"/>
      <c r="S157" s="76"/>
      <c r="T157" s="76"/>
      <c r="U157" s="76"/>
    </row>
    <row r="158" s="67" customFormat="1" customHeight="1" spans="2:21">
      <c r="B158" s="68"/>
      <c r="C158" s="69"/>
      <c r="D158" s="69"/>
      <c r="E158" s="69"/>
      <c r="F158" s="70"/>
      <c r="G158" s="71"/>
      <c r="H158" s="72"/>
      <c r="I158" s="103" t="str">
        <f>IF(B158="","",_xlfn.XLOOKUP(N158,#REF!,#REF!))</f>
        <v/>
      </c>
      <c r="J158" s="100" t="str">
        <f>IF(B158="","",_xlfn.XLOOKUP(N158,#REF!,芝麻工资表!B:B))</f>
        <v/>
      </c>
      <c r="K158" s="100" t="str">
        <f t="shared" si="12"/>
        <v/>
      </c>
      <c r="L158" s="100" t="str">
        <f t="shared" si="13"/>
        <v/>
      </c>
      <c r="M158" s="100" t="str">
        <f>IF(Q158="","",_xlfn.XLOOKUP(Q158,立项!W:W,立项!H:H))</f>
        <v/>
      </c>
      <c r="N158" s="104" t="str">
        <f t="shared" si="14"/>
        <v/>
      </c>
      <c r="O158" s="104" t="str">
        <f t="shared" si="15"/>
        <v/>
      </c>
      <c r="P158" s="105" t="str">
        <f t="shared" si="16"/>
        <v/>
      </c>
      <c r="Q158" s="109" t="str">
        <f t="shared" si="17"/>
        <v/>
      </c>
      <c r="R158" s="77"/>
      <c r="S158" s="76"/>
      <c r="T158" s="76"/>
      <c r="U158" s="76"/>
    </row>
    <row r="159" s="67" customFormat="1" customHeight="1" spans="2:21">
      <c r="B159" s="68"/>
      <c r="C159" s="69"/>
      <c r="D159" s="69"/>
      <c r="E159" s="69"/>
      <c r="F159" s="70"/>
      <c r="G159" s="71"/>
      <c r="H159" s="72"/>
      <c r="I159" s="103" t="str">
        <f>IF(B159="","",_xlfn.XLOOKUP(N159,#REF!,#REF!))</f>
        <v/>
      </c>
      <c r="J159" s="100" t="str">
        <f>IF(B159="","",_xlfn.XLOOKUP(N159,#REF!,芝麻工资表!B:B))</f>
        <v/>
      </c>
      <c r="K159" s="100" t="str">
        <f t="shared" si="12"/>
        <v/>
      </c>
      <c r="L159" s="100" t="str">
        <f t="shared" si="13"/>
        <v/>
      </c>
      <c r="M159" s="100" t="str">
        <f>IF(Q159="","",_xlfn.XLOOKUP(Q159,立项!W:W,立项!H:H))</f>
        <v/>
      </c>
      <c r="N159" s="104" t="str">
        <f t="shared" si="14"/>
        <v/>
      </c>
      <c r="O159" s="104" t="str">
        <f t="shared" si="15"/>
        <v/>
      </c>
      <c r="P159" s="105" t="str">
        <f t="shared" si="16"/>
        <v/>
      </c>
      <c r="Q159" s="109" t="str">
        <f t="shared" si="17"/>
        <v/>
      </c>
      <c r="R159" s="77"/>
      <c r="S159" s="76"/>
      <c r="T159" s="76"/>
      <c r="U159" s="76"/>
    </row>
    <row r="160" s="67" customFormat="1" customHeight="1" spans="2:21">
      <c r="B160" s="68"/>
      <c r="C160" s="69"/>
      <c r="D160" s="69"/>
      <c r="E160" s="69"/>
      <c r="F160" s="70"/>
      <c r="G160" s="71"/>
      <c r="H160" s="72"/>
      <c r="I160" s="103" t="str">
        <f>IF(B160="","",_xlfn.XLOOKUP(N160,#REF!,#REF!))</f>
        <v/>
      </c>
      <c r="J160" s="100" t="str">
        <f>IF(B160="","",_xlfn.XLOOKUP(N160,#REF!,芝麻工资表!B:B))</f>
        <v/>
      </c>
      <c r="K160" s="100" t="str">
        <f t="shared" si="12"/>
        <v/>
      </c>
      <c r="L160" s="100" t="str">
        <f t="shared" si="13"/>
        <v/>
      </c>
      <c r="M160" s="100" t="str">
        <f>IF(Q160="","",_xlfn.XLOOKUP(Q160,立项!W:W,立项!H:H))</f>
        <v/>
      </c>
      <c r="N160" s="104" t="str">
        <f t="shared" si="14"/>
        <v/>
      </c>
      <c r="O160" s="104" t="str">
        <f t="shared" si="15"/>
        <v/>
      </c>
      <c r="P160" s="105" t="str">
        <f t="shared" si="16"/>
        <v/>
      </c>
      <c r="Q160" s="109" t="str">
        <f t="shared" si="17"/>
        <v/>
      </c>
      <c r="R160" s="77"/>
      <c r="S160" s="76"/>
      <c r="T160" s="76"/>
      <c r="U160" s="76"/>
    </row>
    <row r="161" s="67" customFormat="1" customHeight="1" spans="2:21">
      <c r="B161" s="68"/>
      <c r="C161" s="69"/>
      <c r="D161" s="69"/>
      <c r="E161" s="69"/>
      <c r="F161" s="70"/>
      <c r="G161" s="71"/>
      <c r="H161" s="72"/>
      <c r="I161" s="103" t="str">
        <f>IF(B161="","",_xlfn.XLOOKUP(N161,#REF!,#REF!))</f>
        <v/>
      </c>
      <c r="J161" s="100" t="str">
        <f>IF(B161="","",_xlfn.XLOOKUP(N161,#REF!,芝麻工资表!B:B))</f>
        <v/>
      </c>
      <c r="K161" s="100" t="str">
        <f t="shared" si="12"/>
        <v/>
      </c>
      <c r="L161" s="100" t="str">
        <f t="shared" si="13"/>
        <v/>
      </c>
      <c r="M161" s="100" t="str">
        <f>IF(Q161="","",_xlfn.XLOOKUP(Q161,立项!W:W,立项!H:H))</f>
        <v/>
      </c>
      <c r="N161" s="104" t="str">
        <f t="shared" si="14"/>
        <v/>
      </c>
      <c r="O161" s="104" t="str">
        <f t="shared" si="15"/>
        <v/>
      </c>
      <c r="P161" s="105" t="str">
        <f t="shared" si="16"/>
        <v/>
      </c>
      <c r="Q161" s="109" t="str">
        <f t="shared" si="17"/>
        <v/>
      </c>
      <c r="R161" s="77"/>
      <c r="S161" s="76"/>
      <c r="T161" s="76"/>
      <c r="U161" s="76"/>
    </row>
    <row r="162" s="67" customFormat="1" customHeight="1" spans="2:21">
      <c r="B162" s="68"/>
      <c r="C162" s="69"/>
      <c r="D162" s="69"/>
      <c r="E162" s="69"/>
      <c r="F162" s="70"/>
      <c r="G162" s="71"/>
      <c r="H162" s="72"/>
      <c r="I162" s="103" t="str">
        <f>IF(B162="","",_xlfn.XLOOKUP(N162,#REF!,#REF!))</f>
        <v/>
      </c>
      <c r="J162" s="100" t="str">
        <f>IF(B162="","",_xlfn.XLOOKUP(N162,#REF!,芝麻工资表!B:B))</f>
        <v/>
      </c>
      <c r="K162" s="100" t="str">
        <f t="shared" si="12"/>
        <v/>
      </c>
      <c r="L162" s="100" t="str">
        <f t="shared" si="13"/>
        <v/>
      </c>
      <c r="M162" s="100" t="str">
        <f>IF(Q162="","",_xlfn.XLOOKUP(Q162,立项!W:W,立项!H:H))</f>
        <v/>
      </c>
      <c r="N162" s="104" t="str">
        <f t="shared" si="14"/>
        <v/>
      </c>
      <c r="O162" s="104" t="str">
        <f t="shared" si="15"/>
        <v/>
      </c>
      <c r="P162" s="105" t="str">
        <f t="shared" si="16"/>
        <v/>
      </c>
      <c r="Q162" s="109" t="str">
        <f t="shared" si="17"/>
        <v/>
      </c>
      <c r="R162" s="77"/>
      <c r="S162" s="76"/>
      <c r="T162" s="76"/>
      <c r="U162" s="76"/>
    </row>
    <row r="163" s="67" customFormat="1" customHeight="1" spans="2:21">
      <c r="B163" s="68"/>
      <c r="C163" s="69"/>
      <c r="D163" s="69"/>
      <c r="E163" s="69"/>
      <c r="F163" s="70"/>
      <c r="G163" s="71"/>
      <c r="H163" s="72"/>
      <c r="I163" s="103" t="str">
        <f>IF(B163="","",_xlfn.XLOOKUP(N163,#REF!,#REF!))</f>
        <v/>
      </c>
      <c r="J163" s="100" t="str">
        <f>IF(B163="","",_xlfn.XLOOKUP(N163,#REF!,芝麻工资表!B:B))</f>
        <v/>
      </c>
      <c r="K163" s="100" t="str">
        <f t="shared" si="12"/>
        <v/>
      </c>
      <c r="L163" s="100" t="str">
        <f t="shared" si="13"/>
        <v/>
      </c>
      <c r="M163" s="100" t="str">
        <f>IF(Q163="","",_xlfn.XLOOKUP(Q163,立项!W:W,立项!H:H))</f>
        <v/>
      </c>
      <c r="N163" s="104" t="str">
        <f t="shared" si="14"/>
        <v/>
      </c>
      <c r="O163" s="104" t="str">
        <f t="shared" si="15"/>
        <v/>
      </c>
      <c r="P163" s="105" t="str">
        <f t="shared" si="16"/>
        <v/>
      </c>
      <c r="Q163" s="109" t="str">
        <f t="shared" si="17"/>
        <v/>
      </c>
      <c r="R163" s="77"/>
      <c r="S163" s="76"/>
      <c r="T163" s="76"/>
      <c r="U163" s="76"/>
    </row>
    <row r="164" s="67" customFormat="1" customHeight="1" spans="2:21">
      <c r="B164" s="68"/>
      <c r="C164" s="69"/>
      <c r="D164" s="69"/>
      <c r="E164" s="69"/>
      <c r="F164" s="70"/>
      <c r="G164" s="71"/>
      <c r="H164" s="72"/>
      <c r="I164" s="103" t="str">
        <f>IF(B164="","",_xlfn.XLOOKUP(N164,#REF!,#REF!))</f>
        <v/>
      </c>
      <c r="J164" s="100" t="str">
        <f>IF(B164="","",_xlfn.XLOOKUP(N164,#REF!,芝麻工资表!B:B))</f>
        <v/>
      </c>
      <c r="K164" s="100" t="str">
        <f t="shared" si="12"/>
        <v/>
      </c>
      <c r="L164" s="100" t="str">
        <f t="shared" si="13"/>
        <v/>
      </c>
      <c r="M164" s="100" t="str">
        <f>IF(Q164="","",_xlfn.XLOOKUP(Q164,立项!W:W,立项!H:H))</f>
        <v/>
      </c>
      <c r="N164" s="104" t="str">
        <f t="shared" si="14"/>
        <v/>
      </c>
      <c r="O164" s="104" t="str">
        <f t="shared" si="15"/>
        <v/>
      </c>
      <c r="P164" s="105" t="str">
        <f t="shared" si="16"/>
        <v/>
      </c>
      <c r="Q164" s="109" t="str">
        <f t="shared" si="17"/>
        <v/>
      </c>
      <c r="R164" s="77"/>
      <c r="S164" s="76"/>
      <c r="T164" s="76"/>
      <c r="U164" s="76"/>
    </row>
    <row r="165" s="67" customFormat="1" customHeight="1" spans="2:21">
      <c r="B165" s="68"/>
      <c r="C165" s="69"/>
      <c r="D165" s="69"/>
      <c r="E165" s="69"/>
      <c r="F165" s="70"/>
      <c r="G165" s="71"/>
      <c r="H165" s="72"/>
      <c r="I165" s="103" t="str">
        <f>IF(B165="","",_xlfn.XLOOKUP(N165,#REF!,#REF!))</f>
        <v/>
      </c>
      <c r="J165" s="100" t="str">
        <f>IF(B165="","",_xlfn.XLOOKUP(N165,#REF!,芝麻工资表!B:B))</f>
        <v/>
      </c>
      <c r="K165" s="100" t="str">
        <f t="shared" si="12"/>
        <v/>
      </c>
      <c r="L165" s="100" t="str">
        <f t="shared" si="13"/>
        <v/>
      </c>
      <c r="M165" s="100" t="str">
        <f>IF(Q165="","",_xlfn.XLOOKUP(Q165,立项!W:W,立项!H:H))</f>
        <v/>
      </c>
      <c r="N165" s="104" t="str">
        <f t="shared" si="14"/>
        <v/>
      </c>
      <c r="O165" s="104" t="str">
        <f t="shared" si="15"/>
        <v/>
      </c>
      <c r="P165" s="105" t="str">
        <f t="shared" si="16"/>
        <v/>
      </c>
      <c r="Q165" s="109" t="str">
        <f t="shared" si="17"/>
        <v/>
      </c>
      <c r="R165" s="77"/>
      <c r="S165" s="76"/>
      <c r="T165" s="76"/>
      <c r="U165" s="76"/>
    </row>
    <row r="166" s="67" customFormat="1" customHeight="1" spans="2:21">
      <c r="B166" s="68"/>
      <c r="C166" s="69"/>
      <c r="D166" s="69"/>
      <c r="E166" s="69"/>
      <c r="F166" s="70"/>
      <c r="G166" s="71"/>
      <c r="H166" s="72"/>
      <c r="I166" s="103" t="str">
        <f>IF(B166="","",_xlfn.XLOOKUP(N166,#REF!,#REF!))</f>
        <v/>
      </c>
      <c r="J166" s="100" t="str">
        <f>IF(B166="","",_xlfn.XLOOKUP(N166,#REF!,芝麻工资表!B:B))</f>
        <v/>
      </c>
      <c r="K166" s="100" t="str">
        <f t="shared" si="12"/>
        <v/>
      </c>
      <c r="L166" s="100" t="str">
        <f t="shared" si="13"/>
        <v/>
      </c>
      <c r="M166" s="100" t="str">
        <f>IF(Q166="","",_xlfn.XLOOKUP(Q166,立项!W:W,立项!H:H))</f>
        <v/>
      </c>
      <c r="N166" s="104" t="str">
        <f t="shared" si="14"/>
        <v/>
      </c>
      <c r="O166" s="104" t="str">
        <f t="shared" si="15"/>
        <v/>
      </c>
      <c r="P166" s="105" t="str">
        <f t="shared" si="16"/>
        <v/>
      </c>
      <c r="Q166" s="109" t="str">
        <f t="shared" si="17"/>
        <v/>
      </c>
      <c r="R166" s="77"/>
      <c r="S166" s="76"/>
      <c r="T166" s="76"/>
      <c r="U166" s="76"/>
    </row>
    <row r="167" s="67" customFormat="1" customHeight="1" spans="2:21">
      <c r="B167" s="68"/>
      <c r="C167" s="69"/>
      <c r="D167" s="69"/>
      <c r="E167" s="69"/>
      <c r="F167" s="70"/>
      <c r="G167" s="71"/>
      <c r="H167" s="72"/>
      <c r="I167" s="103" t="str">
        <f>IF(B167="","",_xlfn.XLOOKUP(N167,#REF!,#REF!))</f>
        <v/>
      </c>
      <c r="J167" s="100" t="str">
        <f>IF(B167="","",_xlfn.XLOOKUP(N167,#REF!,芝麻工资表!B:B))</f>
        <v/>
      </c>
      <c r="K167" s="100" t="str">
        <f t="shared" si="12"/>
        <v/>
      </c>
      <c r="L167" s="100" t="str">
        <f t="shared" si="13"/>
        <v/>
      </c>
      <c r="M167" s="100" t="str">
        <f>IF(Q167="","",_xlfn.XLOOKUP(Q167,立项!W:W,立项!H:H))</f>
        <v/>
      </c>
      <c r="N167" s="104" t="str">
        <f t="shared" si="14"/>
        <v/>
      </c>
      <c r="O167" s="104" t="str">
        <f t="shared" si="15"/>
        <v/>
      </c>
      <c r="P167" s="105" t="str">
        <f t="shared" si="16"/>
        <v/>
      </c>
      <c r="Q167" s="109" t="str">
        <f t="shared" si="17"/>
        <v/>
      </c>
      <c r="R167" s="77"/>
      <c r="S167" s="76"/>
      <c r="T167" s="76"/>
      <c r="U167" s="76"/>
    </row>
    <row r="168" s="67" customFormat="1" customHeight="1" spans="2:21">
      <c r="B168" s="68"/>
      <c r="C168" s="69"/>
      <c r="D168" s="69"/>
      <c r="E168" s="69"/>
      <c r="F168" s="70"/>
      <c r="G168" s="71"/>
      <c r="H168" s="72"/>
      <c r="I168" s="103" t="str">
        <f>IF(B168="","",_xlfn.XLOOKUP(N168,#REF!,#REF!))</f>
        <v/>
      </c>
      <c r="J168" s="100" t="str">
        <f>IF(B168="","",_xlfn.XLOOKUP(N168,#REF!,芝麻工资表!B:B))</f>
        <v/>
      </c>
      <c r="K168" s="100" t="str">
        <f t="shared" si="12"/>
        <v/>
      </c>
      <c r="L168" s="100" t="str">
        <f t="shared" si="13"/>
        <v/>
      </c>
      <c r="M168" s="100" t="str">
        <f>IF(Q168="","",_xlfn.XLOOKUP(Q168,立项!W:W,立项!H:H))</f>
        <v/>
      </c>
      <c r="N168" s="104" t="str">
        <f t="shared" si="14"/>
        <v/>
      </c>
      <c r="O168" s="104" t="str">
        <f t="shared" si="15"/>
        <v/>
      </c>
      <c r="P168" s="105" t="str">
        <f t="shared" si="16"/>
        <v/>
      </c>
      <c r="Q168" s="109" t="str">
        <f t="shared" si="17"/>
        <v/>
      </c>
      <c r="R168" s="77"/>
      <c r="S168" s="76"/>
      <c r="T168" s="76"/>
      <c r="U168" s="76"/>
    </row>
    <row r="169" s="67" customFormat="1" customHeight="1" spans="2:21">
      <c r="B169" s="68"/>
      <c r="C169" s="69"/>
      <c r="D169" s="69"/>
      <c r="E169" s="69"/>
      <c r="F169" s="70"/>
      <c r="G169" s="71"/>
      <c r="H169" s="72"/>
      <c r="I169" s="103" t="str">
        <f>IF(B169="","",_xlfn.XLOOKUP(N169,#REF!,#REF!))</f>
        <v/>
      </c>
      <c r="J169" s="100" t="str">
        <f>IF(B169="","",_xlfn.XLOOKUP(N169,#REF!,芝麻工资表!B:B))</f>
        <v/>
      </c>
      <c r="K169" s="100" t="str">
        <f t="shared" si="12"/>
        <v/>
      </c>
      <c r="L169" s="100" t="str">
        <f t="shared" si="13"/>
        <v/>
      </c>
      <c r="M169" s="100" t="str">
        <f>IF(Q169="","",_xlfn.XLOOKUP(Q169,立项!W:W,立项!H:H))</f>
        <v/>
      </c>
      <c r="N169" s="104" t="str">
        <f t="shared" si="14"/>
        <v/>
      </c>
      <c r="O169" s="104" t="str">
        <f t="shared" si="15"/>
        <v/>
      </c>
      <c r="P169" s="105" t="str">
        <f t="shared" si="16"/>
        <v/>
      </c>
      <c r="Q169" s="109" t="str">
        <f t="shared" si="17"/>
        <v/>
      </c>
      <c r="R169" s="77"/>
      <c r="S169" s="76"/>
      <c r="T169" s="76"/>
      <c r="U169" s="76"/>
    </row>
    <row r="170" s="67" customFormat="1" customHeight="1" spans="2:21">
      <c r="B170" s="68"/>
      <c r="C170" s="69"/>
      <c r="D170" s="69"/>
      <c r="E170" s="69"/>
      <c r="F170" s="70"/>
      <c r="G170" s="71"/>
      <c r="H170" s="72"/>
      <c r="I170" s="103" t="str">
        <f>IF(B170="","",_xlfn.XLOOKUP(N170,#REF!,#REF!))</f>
        <v/>
      </c>
      <c r="J170" s="100" t="str">
        <f>IF(B170="","",_xlfn.XLOOKUP(N170,#REF!,芝麻工资表!B:B))</f>
        <v/>
      </c>
      <c r="K170" s="100" t="str">
        <f t="shared" si="12"/>
        <v/>
      </c>
      <c r="L170" s="100" t="str">
        <f t="shared" si="13"/>
        <v/>
      </c>
      <c r="M170" s="100" t="str">
        <f>IF(Q170="","",_xlfn.XLOOKUP(Q170,立项!W:W,立项!H:H))</f>
        <v/>
      </c>
      <c r="N170" s="104" t="str">
        <f t="shared" si="14"/>
        <v/>
      </c>
      <c r="O170" s="104" t="str">
        <f t="shared" si="15"/>
        <v/>
      </c>
      <c r="P170" s="105" t="str">
        <f t="shared" si="16"/>
        <v/>
      </c>
      <c r="Q170" s="109" t="str">
        <f t="shared" si="17"/>
        <v/>
      </c>
      <c r="R170" s="77"/>
      <c r="S170" s="76"/>
      <c r="T170" s="76"/>
      <c r="U170" s="76"/>
    </row>
    <row r="171" s="67" customFormat="1" customHeight="1" spans="2:21">
      <c r="B171" s="68"/>
      <c r="C171" s="69"/>
      <c r="D171" s="69"/>
      <c r="E171" s="69"/>
      <c r="F171" s="70"/>
      <c r="G171" s="71"/>
      <c r="H171" s="72"/>
      <c r="I171" s="103" t="str">
        <f>IF(B171="","",_xlfn.XLOOKUP(N171,#REF!,#REF!))</f>
        <v/>
      </c>
      <c r="J171" s="100" t="str">
        <f>IF(B171="","",_xlfn.XLOOKUP(N171,#REF!,芝麻工资表!B:B))</f>
        <v/>
      </c>
      <c r="K171" s="100" t="str">
        <f t="shared" si="12"/>
        <v/>
      </c>
      <c r="L171" s="100" t="str">
        <f t="shared" si="13"/>
        <v/>
      </c>
      <c r="M171" s="100" t="str">
        <f>IF(Q171="","",_xlfn.XLOOKUP(Q171,立项!W:W,立项!H:H))</f>
        <v/>
      </c>
      <c r="N171" s="104" t="str">
        <f t="shared" si="14"/>
        <v/>
      </c>
      <c r="O171" s="104" t="str">
        <f t="shared" si="15"/>
        <v/>
      </c>
      <c r="P171" s="105" t="str">
        <f t="shared" si="16"/>
        <v/>
      </c>
      <c r="Q171" s="109" t="str">
        <f t="shared" si="17"/>
        <v/>
      </c>
      <c r="R171" s="77"/>
      <c r="S171" s="76"/>
      <c r="T171" s="76"/>
      <c r="U171" s="76"/>
    </row>
    <row r="172" s="67" customFormat="1" customHeight="1" spans="2:21">
      <c r="B172" s="68"/>
      <c r="C172" s="69"/>
      <c r="D172" s="69"/>
      <c r="E172" s="69"/>
      <c r="F172" s="70"/>
      <c r="G172" s="71"/>
      <c r="H172" s="72"/>
      <c r="I172" s="103" t="str">
        <f>IF(B172="","",_xlfn.XLOOKUP(N172,#REF!,#REF!))</f>
        <v/>
      </c>
      <c r="J172" s="100" t="str">
        <f>IF(B172="","",_xlfn.XLOOKUP(N172,#REF!,芝麻工资表!B:B))</f>
        <v/>
      </c>
      <c r="K172" s="100" t="str">
        <f t="shared" si="12"/>
        <v/>
      </c>
      <c r="L172" s="100" t="str">
        <f t="shared" si="13"/>
        <v/>
      </c>
      <c r="M172" s="100" t="str">
        <f>IF(Q172="","",_xlfn.XLOOKUP(Q172,立项!W:W,立项!H:H))</f>
        <v/>
      </c>
      <c r="N172" s="104" t="str">
        <f t="shared" si="14"/>
        <v/>
      </c>
      <c r="O172" s="104" t="str">
        <f t="shared" si="15"/>
        <v/>
      </c>
      <c r="P172" s="105" t="str">
        <f t="shared" si="16"/>
        <v/>
      </c>
      <c r="Q172" s="109" t="str">
        <f t="shared" si="17"/>
        <v/>
      </c>
      <c r="R172" s="77"/>
      <c r="S172" s="76"/>
      <c r="T172" s="76"/>
      <c r="U172" s="76"/>
    </row>
    <row r="173" s="67" customFormat="1" customHeight="1" spans="2:21">
      <c r="B173" s="68"/>
      <c r="C173" s="69"/>
      <c r="D173" s="69"/>
      <c r="E173" s="69"/>
      <c r="F173" s="70"/>
      <c r="G173" s="71"/>
      <c r="H173" s="72"/>
      <c r="I173" s="103" t="str">
        <f>IF(B173="","",_xlfn.XLOOKUP(N173,#REF!,#REF!))</f>
        <v/>
      </c>
      <c r="J173" s="100" t="str">
        <f>IF(B173="","",_xlfn.XLOOKUP(N173,#REF!,芝麻工资表!B:B))</f>
        <v/>
      </c>
      <c r="K173" s="100" t="str">
        <f t="shared" si="12"/>
        <v/>
      </c>
      <c r="L173" s="100" t="str">
        <f t="shared" si="13"/>
        <v/>
      </c>
      <c r="M173" s="100" t="str">
        <f>IF(Q173="","",_xlfn.XLOOKUP(Q173,立项!W:W,立项!H:H))</f>
        <v/>
      </c>
      <c r="N173" s="104" t="str">
        <f t="shared" si="14"/>
        <v/>
      </c>
      <c r="O173" s="104" t="str">
        <f t="shared" si="15"/>
        <v/>
      </c>
      <c r="P173" s="105" t="str">
        <f t="shared" si="16"/>
        <v/>
      </c>
      <c r="Q173" s="109" t="str">
        <f t="shared" si="17"/>
        <v/>
      </c>
      <c r="R173" s="77"/>
      <c r="S173" s="76"/>
      <c r="T173" s="76"/>
      <c r="U173" s="76"/>
    </row>
    <row r="174" s="67" customFormat="1" customHeight="1" spans="2:21">
      <c r="B174" s="68"/>
      <c r="C174" s="69"/>
      <c r="D174" s="69"/>
      <c r="E174" s="69"/>
      <c r="F174" s="70"/>
      <c r="G174" s="71"/>
      <c r="H174" s="72"/>
      <c r="I174" s="103" t="str">
        <f>IF(B174="","",_xlfn.XLOOKUP(N174,#REF!,#REF!))</f>
        <v/>
      </c>
      <c r="J174" s="100" t="str">
        <f>IF(B174="","",_xlfn.XLOOKUP(N174,#REF!,芝麻工资表!B:B))</f>
        <v/>
      </c>
      <c r="K174" s="100" t="str">
        <f t="shared" si="12"/>
        <v/>
      </c>
      <c r="L174" s="100" t="str">
        <f t="shared" si="13"/>
        <v/>
      </c>
      <c r="M174" s="100" t="str">
        <f>IF(Q174="","",_xlfn.XLOOKUP(Q174,立项!W:W,立项!H:H))</f>
        <v/>
      </c>
      <c r="N174" s="104" t="str">
        <f t="shared" si="14"/>
        <v/>
      </c>
      <c r="O174" s="104" t="str">
        <f t="shared" si="15"/>
        <v/>
      </c>
      <c r="P174" s="105" t="str">
        <f t="shared" si="16"/>
        <v/>
      </c>
      <c r="Q174" s="109" t="str">
        <f t="shared" si="17"/>
        <v/>
      </c>
      <c r="R174" s="77"/>
      <c r="S174" s="76"/>
      <c r="T174" s="76"/>
      <c r="U174" s="76"/>
    </row>
    <row r="175" s="67" customFormat="1" customHeight="1" spans="2:21">
      <c r="B175" s="68"/>
      <c r="C175" s="69"/>
      <c r="D175" s="69"/>
      <c r="E175" s="69"/>
      <c r="F175" s="70"/>
      <c r="G175" s="71"/>
      <c r="H175" s="72"/>
      <c r="I175" s="103" t="str">
        <f>IF(B175="","",_xlfn.XLOOKUP(N175,#REF!,#REF!))</f>
        <v/>
      </c>
      <c r="J175" s="100" t="str">
        <f>IF(B175="","",_xlfn.XLOOKUP(N175,#REF!,芝麻工资表!B:B))</f>
        <v/>
      </c>
      <c r="K175" s="100" t="str">
        <f t="shared" si="12"/>
        <v/>
      </c>
      <c r="L175" s="100" t="str">
        <f t="shared" si="13"/>
        <v/>
      </c>
      <c r="M175" s="100" t="str">
        <f>IF(Q175="","",_xlfn.XLOOKUP(Q175,立项!W:W,立项!H:H))</f>
        <v/>
      </c>
      <c r="N175" s="104" t="str">
        <f t="shared" si="14"/>
        <v/>
      </c>
      <c r="O175" s="104" t="str">
        <f t="shared" si="15"/>
        <v/>
      </c>
      <c r="P175" s="105" t="str">
        <f t="shared" si="16"/>
        <v/>
      </c>
      <c r="Q175" s="109" t="str">
        <f t="shared" si="17"/>
        <v/>
      </c>
      <c r="R175" s="77"/>
      <c r="S175" s="76"/>
      <c r="T175" s="76"/>
      <c r="U175" s="76"/>
    </row>
    <row r="176" s="67" customFormat="1" customHeight="1" spans="2:21">
      <c r="B176" s="68"/>
      <c r="C176" s="69"/>
      <c r="D176" s="69"/>
      <c r="E176" s="69"/>
      <c r="F176" s="70"/>
      <c r="G176" s="71"/>
      <c r="H176" s="72"/>
      <c r="I176" s="103" t="str">
        <f>IF(B176="","",_xlfn.XLOOKUP(N176,#REF!,#REF!))</f>
        <v/>
      </c>
      <c r="J176" s="100" t="str">
        <f>IF(B176="","",_xlfn.XLOOKUP(N176,#REF!,芝麻工资表!B:B))</f>
        <v/>
      </c>
      <c r="K176" s="100" t="str">
        <f t="shared" si="12"/>
        <v/>
      </c>
      <c r="L176" s="100" t="str">
        <f t="shared" si="13"/>
        <v/>
      </c>
      <c r="M176" s="100" t="str">
        <f>IF(Q176="","",_xlfn.XLOOKUP(Q176,立项!W:W,立项!H:H))</f>
        <v/>
      </c>
      <c r="N176" s="104" t="str">
        <f t="shared" si="14"/>
        <v/>
      </c>
      <c r="O176" s="104" t="str">
        <f t="shared" si="15"/>
        <v/>
      </c>
      <c r="P176" s="105" t="str">
        <f t="shared" si="16"/>
        <v/>
      </c>
      <c r="Q176" s="109" t="str">
        <f t="shared" si="17"/>
        <v/>
      </c>
      <c r="R176" s="77"/>
      <c r="S176" s="76"/>
      <c r="T176" s="76"/>
      <c r="U176" s="76"/>
    </row>
    <row r="177" s="67" customFormat="1" customHeight="1" spans="2:21">
      <c r="B177" s="68"/>
      <c r="C177" s="69"/>
      <c r="D177" s="69"/>
      <c r="E177" s="69"/>
      <c r="F177" s="70"/>
      <c r="G177" s="71"/>
      <c r="H177" s="72"/>
      <c r="I177" s="103" t="str">
        <f>IF(B177="","",_xlfn.XLOOKUP(N177,#REF!,#REF!))</f>
        <v/>
      </c>
      <c r="J177" s="100" t="str">
        <f>IF(B177="","",_xlfn.XLOOKUP(N177,#REF!,芝麻工资表!B:B))</f>
        <v/>
      </c>
      <c r="K177" s="100" t="str">
        <f t="shared" si="12"/>
        <v/>
      </c>
      <c r="L177" s="100" t="str">
        <f t="shared" si="13"/>
        <v/>
      </c>
      <c r="M177" s="100" t="str">
        <f>IF(Q177="","",_xlfn.XLOOKUP(Q177,立项!W:W,立项!H:H))</f>
        <v/>
      </c>
      <c r="N177" s="104" t="str">
        <f t="shared" si="14"/>
        <v/>
      </c>
      <c r="O177" s="104" t="str">
        <f t="shared" si="15"/>
        <v/>
      </c>
      <c r="P177" s="105" t="str">
        <f t="shared" si="16"/>
        <v/>
      </c>
      <c r="Q177" s="109" t="str">
        <f t="shared" si="17"/>
        <v/>
      </c>
      <c r="R177" s="77"/>
      <c r="S177" s="76"/>
      <c r="T177" s="76"/>
      <c r="U177" s="76"/>
    </row>
    <row r="178" s="67" customFormat="1" customHeight="1" spans="2:21">
      <c r="B178" s="68"/>
      <c r="C178" s="69"/>
      <c r="D178" s="69"/>
      <c r="E178" s="69"/>
      <c r="F178" s="70"/>
      <c r="G178" s="71"/>
      <c r="H178" s="72"/>
      <c r="I178" s="103" t="str">
        <f>IF(B178="","",_xlfn.XLOOKUP(N178,#REF!,#REF!))</f>
        <v/>
      </c>
      <c r="J178" s="100" t="str">
        <f>IF(B178="","",_xlfn.XLOOKUP(N178,#REF!,芝麻工资表!B:B))</f>
        <v/>
      </c>
      <c r="K178" s="100" t="str">
        <f t="shared" si="12"/>
        <v/>
      </c>
      <c r="L178" s="100" t="str">
        <f t="shared" si="13"/>
        <v/>
      </c>
      <c r="M178" s="100" t="str">
        <f>IF(Q178="","",_xlfn.XLOOKUP(Q178,立项!W:W,立项!H:H))</f>
        <v/>
      </c>
      <c r="N178" s="104" t="str">
        <f t="shared" si="14"/>
        <v/>
      </c>
      <c r="O178" s="104" t="str">
        <f t="shared" si="15"/>
        <v/>
      </c>
      <c r="P178" s="105" t="str">
        <f t="shared" si="16"/>
        <v/>
      </c>
      <c r="Q178" s="109" t="str">
        <f t="shared" si="17"/>
        <v/>
      </c>
      <c r="R178" s="77"/>
      <c r="S178" s="76"/>
      <c r="T178" s="76"/>
      <c r="U178" s="76"/>
    </row>
    <row r="179" s="67" customFormat="1" customHeight="1" spans="2:21">
      <c r="B179" s="68"/>
      <c r="C179" s="69"/>
      <c r="D179" s="69"/>
      <c r="E179" s="69"/>
      <c r="F179" s="70"/>
      <c r="G179" s="71"/>
      <c r="H179" s="72"/>
      <c r="I179" s="103" t="str">
        <f>IF(B179="","",_xlfn.XLOOKUP(N179,#REF!,#REF!))</f>
        <v/>
      </c>
      <c r="J179" s="100" t="str">
        <f>IF(B179="","",_xlfn.XLOOKUP(N179,#REF!,芝麻工资表!B:B))</f>
        <v/>
      </c>
      <c r="K179" s="100" t="str">
        <f t="shared" si="12"/>
        <v/>
      </c>
      <c r="L179" s="100" t="str">
        <f t="shared" si="13"/>
        <v/>
      </c>
      <c r="M179" s="100" t="str">
        <f>IF(Q179="","",_xlfn.XLOOKUP(Q179,立项!W:W,立项!H:H))</f>
        <v/>
      </c>
      <c r="N179" s="104" t="str">
        <f t="shared" si="14"/>
        <v/>
      </c>
      <c r="O179" s="104" t="str">
        <f t="shared" si="15"/>
        <v/>
      </c>
      <c r="P179" s="105" t="str">
        <f t="shared" si="16"/>
        <v/>
      </c>
      <c r="Q179" s="109" t="str">
        <f t="shared" si="17"/>
        <v/>
      </c>
      <c r="R179" s="77"/>
      <c r="S179" s="76"/>
      <c r="T179" s="76"/>
      <c r="U179" s="76"/>
    </row>
    <row r="180" s="67" customFormat="1" customHeight="1" spans="2:21">
      <c r="B180" s="68"/>
      <c r="C180" s="69"/>
      <c r="D180" s="69"/>
      <c r="E180" s="69"/>
      <c r="F180" s="70"/>
      <c r="G180" s="71"/>
      <c r="H180" s="72"/>
      <c r="I180" s="103" t="str">
        <f>IF(B180="","",_xlfn.XLOOKUP(N180,#REF!,#REF!))</f>
        <v/>
      </c>
      <c r="J180" s="100" t="str">
        <f>IF(B180="","",_xlfn.XLOOKUP(N180,#REF!,芝麻工资表!B:B))</f>
        <v/>
      </c>
      <c r="K180" s="100" t="str">
        <f t="shared" si="12"/>
        <v/>
      </c>
      <c r="L180" s="100" t="str">
        <f t="shared" si="13"/>
        <v/>
      </c>
      <c r="M180" s="100" t="str">
        <f>IF(Q180="","",_xlfn.XLOOKUP(Q180,立项!W:W,立项!H:H))</f>
        <v/>
      </c>
      <c r="N180" s="104" t="str">
        <f t="shared" si="14"/>
        <v/>
      </c>
      <c r="O180" s="104" t="str">
        <f t="shared" si="15"/>
        <v/>
      </c>
      <c r="P180" s="105" t="str">
        <f t="shared" si="16"/>
        <v/>
      </c>
      <c r="Q180" s="109" t="str">
        <f t="shared" si="17"/>
        <v/>
      </c>
      <c r="R180" s="77"/>
      <c r="S180" s="76"/>
      <c r="T180" s="76"/>
      <c r="U180" s="76"/>
    </row>
    <row r="181" s="67" customFormat="1" customHeight="1" spans="2:21">
      <c r="B181" s="68"/>
      <c r="C181" s="69"/>
      <c r="D181" s="69"/>
      <c r="E181" s="69"/>
      <c r="F181" s="70"/>
      <c r="G181" s="71"/>
      <c r="H181" s="72"/>
      <c r="I181" s="103" t="str">
        <f>IF(B181="","",_xlfn.XLOOKUP(N181,#REF!,#REF!))</f>
        <v/>
      </c>
      <c r="J181" s="100" t="str">
        <f>IF(B181="","",_xlfn.XLOOKUP(N181,#REF!,芝麻工资表!B:B))</f>
        <v/>
      </c>
      <c r="K181" s="100" t="str">
        <f t="shared" si="12"/>
        <v/>
      </c>
      <c r="L181" s="100" t="str">
        <f t="shared" si="13"/>
        <v/>
      </c>
      <c r="M181" s="100" t="str">
        <f>IF(Q181="","",_xlfn.XLOOKUP(Q181,立项!W:W,立项!H:H))</f>
        <v/>
      </c>
      <c r="N181" s="104" t="str">
        <f t="shared" si="14"/>
        <v/>
      </c>
      <c r="O181" s="104" t="str">
        <f t="shared" si="15"/>
        <v/>
      </c>
      <c r="P181" s="105" t="str">
        <f t="shared" si="16"/>
        <v/>
      </c>
      <c r="Q181" s="109" t="str">
        <f t="shared" si="17"/>
        <v/>
      </c>
      <c r="R181" s="77"/>
      <c r="S181" s="76"/>
      <c r="T181" s="76"/>
      <c r="U181" s="76"/>
    </row>
    <row r="182" s="67" customFormat="1" customHeight="1" spans="2:21">
      <c r="B182" s="68"/>
      <c r="C182" s="69"/>
      <c r="D182" s="69"/>
      <c r="E182" s="69"/>
      <c r="F182" s="70"/>
      <c r="G182" s="71"/>
      <c r="H182" s="72"/>
      <c r="I182" s="103" t="str">
        <f>IF(B182="","",_xlfn.XLOOKUP(N182,#REF!,#REF!))</f>
        <v/>
      </c>
      <c r="J182" s="100" t="str">
        <f>IF(B182="","",_xlfn.XLOOKUP(N182,#REF!,芝麻工资表!B:B))</f>
        <v/>
      </c>
      <c r="K182" s="100" t="str">
        <f t="shared" si="12"/>
        <v/>
      </c>
      <c r="L182" s="100" t="str">
        <f t="shared" si="13"/>
        <v/>
      </c>
      <c r="M182" s="100" t="str">
        <f>IF(Q182="","",_xlfn.XLOOKUP(Q182,立项!W:W,立项!H:H))</f>
        <v/>
      </c>
      <c r="N182" s="104" t="str">
        <f t="shared" si="14"/>
        <v/>
      </c>
      <c r="O182" s="104" t="str">
        <f t="shared" si="15"/>
        <v/>
      </c>
      <c r="P182" s="105" t="str">
        <f t="shared" si="16"/>
        <v/>
      </c>
      <c r="Q182" s="109" t="str">
        <f t="shared" si="17"/>
        <v/>
      </c>
      <c r="R182" s="77"/>
      <c r="S182" s="76"/>
      <c r="T182" s="76"/>
      <c r="U182" s="76"/>
    </row>
    <row r="183" s="67" customFormat="1" customHeight="1" spans="2:21">
      <c r="B183" s="68"/>
      <c r="C183" s="69"/>
      <c r="D183" s="69"/>
      <c r="E183" s="69"/>
      <c r="F183" s="70"/>
      <c r="G183" s="71"/>
      <c r="H183" s="72"/>
      <c r="I183" s="103" t="str">
        <f>IF(B183="","",_xlfn.XLOOKUP(N183,#REF!,#REF!))</f>
        <v/>
      </c>
      <c r="J183" s="100" t="str">
        <f>IF(B183="","",_xlfn.XLOOKUP(N183,#REF!,芝麻工资表!B:B))</f>
        <v/>
      </c>
      <c r="K183" s="100" t="str">
        <f t="shared" si="12"/>
        <v/>
      </c>
      <c r="L183" s="100" t="str">
        <f t="shared" si="13"/>
        <v/>
      </c>
      <c r="M183" s="100" t="str">
        <f>IF(Q183="","",_xlfn.XLOOKUP(Q183,立项!W:W,立项!H:H))</f>
        <v/>
      </c>
      <c r="N183" s="104" t="str">
        <f t="shared" si="14"/>
        <v/>
      </c>
      <c r="O183" s="104" t="str">
        <f t="shared" si="15"/>
        <v/>
      </c>
      <c r="P183" s="105" t="str">
        <f t="shared" si="16"/>
        <v/>
      </c>
      <c r="Q183" s="109" t="str">
        <f t="shared" si="17"/>
        <v/>
      </c>
      <c r="R183" s="77"/>
      <c r="S183" s="76"/>
      <c r="T183" s="76"/>
      <c r="U183" s="76"/>
    </row>
    <row r="184" s="67" customFormat="1" customHeight="1" spans="2:21">
      <c r="B184" s="68"/>
      <c r="C184" s="69"/>
      <c r="D184" s="69"/>
      <c r="E184" s="69"/>
      <c r="F184" s="70"/>
      <c r="G184" s="71"/>
      <c r="H184" s="72"/>
      <c r="I184" s="103" t="str">
        <f>IF(B184="","",_xlfn.XLOOKUP(N184,#REF!,#REF!))</f>
        <v/>
      </c>
      <c r="J184" s="100" t="str">
        <f>IF(B184="","",_xlfn.XLOOKUP(N184,#REF!,芝麻工资表!B:B))</f>
        <v/>
      </c>
      <c r="K184" s="100" t="str">
        <f t="shared" si="12"/>
        <v/>
      </c>
      <c r="L184" s="100" t="str">
        <f t="shared" si="13"/>
        <v/>
      </c>
      <c r="M184" s="100" t="str">
        <f>IF(Q184="","",_xlfn.XLOOKUP(Q184,立项!W:W,立项!H:H))</f>
        <v/>
      </c>
      <c r="N184" s="104" t="str">
        <f t="shared" si="14"/>
        <v/>
      </c>
      <c r="O184" s="104" t="str">
        <f t="shared" si="15"/>
        <v/>
      </c>
      <c r="P184" s="105" t="str">
        <f t="shared" si="16"/>
        <v/>
      </c>
      <c r="Q184" s="109" t="str">
        <f t="shared" si="17"/>
        <v/>
      </c>
      <c r="R184" s="77"/>
      <c r="S184" s="76"/>
      <c r="T184" s="76"/>
      <c r="U184" s="76"/>
    </row>
    <row r="185" s="67" customFormat="1" customHeight="1" spans="2:21">
      <c r="B185" s="68"/>
      <c r="C185" s="69"/>
      <c r="D185" s="69"/>
      <c r="E185" s="69"/>
      <c r="F185" s="70"/>
      <c r="G185" s="71"/>
      <c r="H185" s="72"/>
      <c r="I185" s="103" t="str">
        <f>IF(B185="","",_xlfn.XLOOKUP(N185,#REF!,#REF!))</f>
        <v/>
      </c>
      <c r="J185" s="100" t="str">
        <f>IF(B185="","",_xlfn.XLOOKUP(N185,#REF!,芝麻工资表!B:B))</f>
        <v/>
      </c>
      <c r="K185" s="100" t="str">
        <f t="shared" si="12"/>
        <v/>
      </c>
      <c r="L185" s="100" t="str">
        <f t="shared" si="13"/>
        <v/>
      </c>
      <c r="M185" s="100" t="str">
        <f>IF(Q185="","",_xlfn.XLOOKUP(Q185,立项!W:W,立项!H:H))</f>
        <v/>
      </c>
      <c r="N185" s="104" t="str">
        <f t="shared" si="14"/>
        <v/>
      </c>
      <c r="O185" s="104" t="str">
        <f t="shared" si="15"/>
        <v/>
      </c>
      <c r="P185" s="105" t="str">
        <f t="shared" si="16"/>
        <v/>
      </c>
      <c r="Q185" s="109" t="str">
        <f t="shared" si="17"/>
        <v/>
      </c>
      <c r="R185" s="77"/>
      <c r="S185" s="76"/>
      <c r="T185" s="76"/>
      <c r="U185" s="76"/>
    </row>
    <row r="186" s="67" customFormat="1" customHeight="1" spans="2:21">
      <c r="B186" s="68"/>
      <c r="C186" s="69"/>
      <c r="D186" s="69"/>
      <c r="E186" s="69"/>
      <c r="F186" s="70"/>
      <c r="G186" s="71"/>
      <c r="H186" s="72"/>
      <c r="I186" s="103" t="str">
        <f>IF(B186="","",_xlfn.XLOOKUP(N186,#REF!,#REF!))</f>
        <v/>
      </c>
      <c r="J186" s="100" t="str">
        <f>IF(B186="","",_xlfn.XLOOKUP(N186,#REF!,芝麻工资表!B:B))</f>
        <v/>
      </c>
      <c r="K186" s="100" t="str">
        <f t="shared" si="12"/>
        <v/>
      </c>
      <c r="L186" s="100" t="str">
        <f t="shared" si="13"/>
        <v/>
      </c>
      <c r="M186" s="100" t="str">
        <f>IF(Q186="","",_xlfn.XLOOKUP(Q186,立项!W:W,立项!H:H))</f>
        <v/>
      </c>
      <c r="N186" s="104" t="str">
        <f t="shared" si="14"/>
        <v/>
      </c>
      <c r="O186" s="104" t="str">
        <f t="shared" si="15"/>
        <v/>
      </c>
      <c r="P186" s="105" t="str">
        <f t="shared" si="16"/>
        <v/>
      </c>
      <c r="Q186" s="109" t="str">
        <f t="shared" si="17"/>
        <v/>
      </c>
      <c r="R186" s="77"/>
      <c r="S186" s="76"/>
      <c r="T186" s="76"/>
      <c r="U186" s="76"/>
    </row>
    <row r="187" s="67" customFormat="1" customHeight="1" spans="2:21">
      <c r="B187" s="68"/>
      <c r="C187" s="69"/>
      <c r="D187" s="69"/>
      <c r="E187" s="69"/>
      <c r="F187" s="70"/>
      <c r="G187" s="71"/>
      <c r="H187" s="72"/>
      <c r="I187" s="103" t="str">
        <f>IF(B187="","",_xlfn.XLOOKUP(N187,#REF!,#REF!))</f>
        <v/>
      </c>
      <c r="J187" s="100" t="str">
        <f>IF(B187="","",_xlfn.XLOOKUP(N187,#REF!,芝麻工资表!B:B))</f>
        <v/>
      </c>
      <c r="K187" s="100" t="str">
        <f t="shared" si="12"/>
        <v/>
      </c>
      <c r="L187" s="100" t="str">
        <f t="shared" si="13"/>
        <v/>
      </c>
      <c r="M187" s="100" t="str">
        <f>IF(Q187="","",_xlfn.XLOOKUP(Q187,立项!W:W,立项!H:H))</f>
        <v/>
      </c>
      <c r="N187" s="104" t="str">
        <f t="shared" si="14"/>
        <v/>
      </c>
      <c r="O187" s="104" t="str">
        <f t="shared" si="15"/>
        <v/>
      </c>
      <c r="P187" s="105" t="str">
        <f t="shared" si="16"/>
        <v/>
      </c>
      <c r="Q187" s="109" t="str">
        <f t="shared" si="17"/>
        <v/>
      </c>
      <c r="R187" s="77"/>
      <c r="S187" s="76"/>
      <c r="T187" s="76"/>
      <c r="U187" s="76"/>
    </row>
    <row r="188" s="67" customFormat="1" customHeight="1" spans="2:21">
      <c r="B188" s="68"/>
      <c r="C188" s="69"/>
      <c r="D188" s="69"/>
      <c r="E188" s="69"/>
      <c r="F188" s="70"/>
      <c r="G188" s="71"/>
      <c r="H188" s="72"/>
      <c r="I188" s="103" t="str">
        <f>IF(B188="","",_xlfn.XLOOKUP(N188,#REF!,#REF!))</f>
        <v/>
      </c>
      <c r="J188" s="100" t="str">
        <f>IF(B188="","",_xlfn.XLOOKUP(N188,#REF!,芝麻工资表!B:B))</f>
        <v/>
      </c>
      <c r="K188" s="100" t="str">
        <f t="shared" si="12"/>
        <v/>
      </c>
      <c r="L188" s="100" t="str">
        <f t="shared" si="13"/>
        <v/>
      </c>
      <c r="M188" s="100" t="str">
        <f>IF(Q188="","",_xlfn.XLOOKUP(Q188,立项!W:W,立项!H:H))</f>
        <v/>
      </c>
      <c r="N188" s="104" t="str">
        <f t="shared" si="14"/>
        <v/>
      </c>
      <c r="O188" s="104" t="str">
        <f t="shared" si="15"/>
        <v/>
      </c>
      <c r="P188" s="105" t="str">
        <f t="shared" si="16"/>
        <v/>
      </c>
      <c r="Q188" s="109" t="str">
        <f t="shared" si="17"/>
        <v/>
      </c>
      <c r="R188" s="77"/>
      <c r="S188" s="76"/>
      <c r="T188" s="76"/>
      <c r="U188" s="76"/>
    </row>
    <row r="189" s="67" customFormat="1" customHeight="1" spans="2:21">
      <c r="B189" s="68"/>
      <c r="C189" s="69"/>
      <c r="D189" s="69"/>
      <c r="E189" s="69"/>
      <c r="F189" s="70"/>
      <c r="G189" s="71"/>
      <c r="H189" s="72"/>
      <c r="I189" s="103" t="str">
        <f>IF(B189="","",_xlfn.XLOOKUP(N189,#REF!,#REF!))</f>
        <v/>
      </c>
      <c r="J189" s="100" t="str">
        <f>IF(B189="","",_xlfn.XLOOKUP(N189,#REF!,芝麻工资表!B:B))</f>
        <v/>
      </c>
      <c r="K189" s="100" t="str">
        <f t="shared" si="12"/>
        <v/>
      </c>
      <c r="L189" s="100" t="str">
        <f t="shared" si="13"/>
        <v/>
      </c>
      <c r="M189" s="100" t="str">
        <f>IF(Q189="","",_xlfn.XLOOKUP(Q189,立项!W:W,立项!H:H))</f>
        <v/>
      </c>
      <c r="N189" s="104" t="str">
        <f t="shared" si="14"/>
        <v/>
      </c>
      <c r="O189" s="104" t="str">
        <f t="shared" si="15"/>
        <v/>
      </c>
      <c r="P189" s="105" t="str">
        <f t="shared" si="16"/>
        <v/>
      </c>
      <c r="Q189" s="109" t="str">
        <f t="shared" si="17"/>
        <v/>
      </c>
      <c r="R189" s="77"/>
      <c r="S189" s="76"/>
      <c r="T189" s="76"/>
      <c r="U189" s="76"/>
    </row>
    <row r="190" s="67" customFormat="1" customHeight="1" spans="2:21">
      <c r="B190" s="68"/>
      <c r="C190" s="69"/>
      <c r="D190" s="69"/>
      <c r="E190" s="69"/>
      <c r="F190" s="70"/>
      <c r="G190" s="71"/>
      <c r="H190" s="72"/>
      <c r="I190" s="103" t="str">
        <f>IF(B190="","",_xlfn.XLOOKUP(N190,#REF!,#REF!))</f>
        <v/>
      </c>
      <c r="J190" s="100" t="str">
        <f>IF(B190="","",_xlfn.XLOOKUP(N190,#REF!,芝麻工资表!B:B))</f>
        <v/>
      </c>
      <c r="K190" s="100" t="str">
        <f t="shared" si="12"/>
        <v/>
      </c>
      <c r="L190" s="100" t="str">
        <f t="shared" si="13"/>
        <v/>
      </c>
      <c r="M190" s="100" t="str">
        <f>IF(Q190="","",_xlfn.XLOOKUP(Q190,立项!W:W,立项!H:H))</f>
        <v/>
      </c>
      <c r="N190" s="104" t="str">
        <f t="shared" si="14"/>
        <v/>
      </c>
      <c r="O190" s="104" t="str">
        <f t="shared" si="15"/>
        <v/>
      </c>
      <c r="P190" s="105" t="str">
        <f t="shared" si="16"/>
        <v/>
      </c>
      <c r="Q190" s="109" t="str">
        <f t="shared" si="17"/>
        <v/>
      </c>
      <c r="R190" s="77"/>
      <c r="S190" s="76"/>
      <c r="T190" s="76"/>
      <c r="U190" s="76"/>
    </row>
    <row r="191" s="67" customFormat="1" customHeight="1" spans="2:21">
      <c r="B191" s="68"/>
      <c r="C191" s="69"/>
      <c r="D191" s="69"/>
      <c r="E191" s="69"/>
      <c r="F191" s="70"/>
      <c r="G191" s="71"/>
      <c r="H191" s="72"/>
      <c r="I191" s="103" t="str">
        <f>IF(B191="","",_xlfn.XLOOKUP(N191,#REF!,#REF!))</f>
        <v/>
      </c>
      <c r="J191" s="100" t="str">
        <f>IF(B191="","",_xlfn.XLOOKUP(N191,#REF!,芝麻工资表!B:B))</f>
        <v/>
      </c>
      <c r="K191" s="100" t="str">
        <f t="shared" si="12"/>
        <v/>
      </c>
      <c r="L191" s="100" t="str">
        <f t="shared" si="13"/>
        <v/>
      </c>
      <c r="M191" s="100" t="str">
        <f>IF(Q191="","",_xlfn.XLOOKUP(Q191,立项!W:W,立项!H:H))</f>
        <v/>
      </c>
      <c r="N191" s="104" t="str">
        <f t="shared" si="14"/>
        <v/>
      </c>
      <c r="O191" s="104" t="str">
        <f t="shared" si="15"/>
        <v/>
      </c>
      <c r="P191" s="105" t="str">
        <f t="shared" si="16"/>
        <v/>
      </c>
      <c r="Q191" s="109" t="str">
        <f t="shared" si="17"/>
        <v/>
      </c>
      <c r="R191" s="77"/>
      <c r="S191" s="76"/>
      <c r="T191" s="76"/>
      <c r="U191" s="76"/>
    </row>
    <row r="192" s="67" customFormat="1" customHeight="1" spans="2:21">
      <c r="B192" s="68"/>
      <c r="C192" s="69"/>
      <c r="D192" s="69"/>
      <c r="E192" s="69"/>
      <c r="F192" s="70"/>
      <c r="G192" s="71"/>
      <c r="H192" s="72"/>
      <c r="I192" s="103" t="str">
        <f>IF(B192="","",_xlfn.XLOOKUP(N192,#REF!,#REF!))</f>
        <v/>
      </c>
      <c r="J192" s="100" t="str">
        <f>IF(B192="","",_xlfn.XLOOKUP(N192,#REF!,芝麻工资表!B:B))</f>
        <v/>
      </c>
      <c r="K192" s="100" t="str">
        <f t="shared" si="12"/>
        <v/>
      </c>
      <c r="L192" s="100" t="str">
        <f t="shared" si="13"/>
        <v/>
      </c>
      <c r="M192" s="100" t="str">
        <f>IF(Q192="","",_xlfn.XLOOKUP(Q192,立项!W:W,立项!H:H))</f>
        <v/>
      </c>
      <c r="N192" s="104" t="str">
        <f t="shared" si="14"/>
        <v/>
      </c>
      <c r="O192" s="104" t="str">
        <f t="shared" si="15"/>
        <v/>
      </c>
      <c r="P192" s="105" t="str">
        <f t="shared" si="16"/>
        <v/>
      </c>
      <c r="Q192" s="109" t="str">
        <f t="shared" si="17"/>
        <v/>
      </c>
      <c r="R192" s="77"/>
      <c r="S192" s="76"/>
      <c r="T192" s="76"/>
      <c r="U192" s="76"/>
    </row>
    <row r="193" s="67" customFormat="1" customHeight="1" spans="2:21">
      <c r="B193" s="68"/>
      <c r="C193" s="69"/>
      <c r="D193" s="69"/>
      <c r="E193" s="69"/>
      <c r="F193" s="70"/>
      <c r="G193" s="71"/>
      <c r="H193" s="72"/>
      <c r="I193" s="103" t="str">
        <f>IF(B193="","",_xlfn.XLOOKUP(N193,#REF!,#REF!))</f>
        <v/>
      </c>
      <c r="J193" s="100" t="str">
        <f>IF(B193="","",_xlfn.XLOOKUP(N193,#REF!,芝麻工资表!B:B))</f>
        <v/>
      </c>
      <c r="K193" s="100" t="str">
        <f t="shared" si="12"/>
        <v/>
      </c>
      <c r="L193" s="100" t="str">
        <f t="shared" si="13"/>
        <v/>
      </c>
      <c r="M193" s="100" t="str">
        <f>IF(Q193="","",_xlfn.XLOOKUP(Q193,立项!W:W,立项!H:H))</f>
        <v/>
      </c>
      <c r="N193" s="104" t="str">
        <f t="shared" si="14"/>
        <v/>
      </c>
      <c r="O193" s="104" t="str">
        <f t="shared" si="15"/>
        <v/>
      </c>
      <c r="P193" s="105" t="str">
        <f t="shared" si="16"/>
        <v/>
      </c>
      <c r="Q193" s="109" t="str">
        <f t="shared" si="17"/>
        <v/>
      </c>
      <c r="R193" s="77"/>
      <c r="S193" s="76"/>
      <c r="T193" s="76"/>
      <c r="U193" s="76"/>
    </row>
    <row r="194" s="67" customFormat="1" customHeight="1" spans="2:21">
      <c r="B194" s="68"/>
      <c r="C194" s="69"/>
      <c r="D194" s="69"/>
      <c r="E194" s="69"/>
      <c r="F194" s="70"/>
      <c r="G194" s="71"/>
      <c r="H194" s="72"/>
      <c r="I194" s="103" t="str">
        <f>IF(B194="","",_xlfn.XLOOKUP(N194,#REF!,#REF!))</f>
        <v/>
      </c>
      <c r="J194" s="100" t="str">
        <f>IF(B194="","",_xlfn.XLOOKUP(N194,#REF!,芝麻工资表!B:B))</f>
        <v/>
      </c>
      <c r="K194" s="100" t="str">
        <f t="shared" ref="K194:K257" si="18">IF(F194="","",F194-L194)</f>
        <v/>
      </c>
      <c r="L194" s="100" t="str">
        <f t="shared" ref="L194:L257" si="19">IF(F194="","",F194*G194/(1+G194))</f>
        <v/>
      </c>
      <c r="M194" s="100" t="str">
        <f>IF(Q194="","",_xlfn.XLOOKUP(Q194,立项!W:W,立项!H:H))</f>
        <v/>
      </c>
      <c r="N194" s="104" t="str">
        <f t="shared" ref="N194:N257" si="20">IF(H194="","",LEFT(B194,7))</f>
        <v/>
      </c>
      <c r="O194" s="104" t="str">
        <f t="shared" ref="O194:O257" si="21">IF(H194="","",MONTH(H194))</f>
        <v/>
      </c>
      <c r="P194" s="105" t="str">
        <f t="shared" ref="P194:P257" si="22">IF(H194="","",DAY(H194))</f>
        <v/>
      </c>
      <c r="Q194" s="109" t="str">
        <f t="shared" ref="Q194:Q257" si="23">IF(B194="","",MID(B194,9,16))</f>
        <v/>
      </c>
      <c r="R194" s="77"/>
      <c r="S194" s="76"/>
      <c r="T194" s="76"/>
      <c r="U194" s="76"/>
    </row>
    <row r="195" s="67" customFormat="1" customHeight="1" spans="2:21">
      <c r="B195" s="68"/>
      <c r="C195" s="69"/>
      <c r="D195" s="69"/>
      <c r="E195" s="69"/>
      <c r="F195" s="70"/>
      <c r="G195" s="71"/>
      <c r="H195" s="72"/>
      <c r="I195" s="103" t="str">
        <f>IF(B195="","",_xlfn.XLOOKUP(N195,#REF!,#REF!))</f>
        <v/>
      </c>
      <c r="J195" s="100" t="str">
        <f>IF(B195="","",_xlfn.XLOOKUP(N195,#REF!,芝麻工资表!B:B))</f>
        <v/>
      </c>
      <c r="K195" s="100" t="str">
        <f t="shared" si="18"/>
        <v/>
      </c>
      <c r="L195" s="100" t="str">
        <f t="shared" si="19"/>
        <v/>
      </c>
      <c r="M195" s="100" t="str">
        <f>IF(Q195="","",_xlfn.XLOOKUP(Q195,立项!W:W,立项!H:H))</f>
        <v/>
      </c>
      <c r="N195" s="104" t="str">
        <f t="shared" si="20"/>
        <v/>
      </c>
      <c r="O195" s="104" t="str">
        <f t="shared" si="21"/>
        <v/>
      </c>
      <c r="P195" s="105" t="str">
        <f t="shared" si="22"/>
        <v/>
      </c>
      <c r="Q195" s="109" t="str">
        <f t="shared" si="23"/>
        <v/>
      </c>
      <c r="R195" s="77"/>
      <c r="S195" s="76"/>
      <c r="T195" s="76"/>
      <c r="U195" s="76"/>
    </row>
    <row r="196" s="67" customFormat="1" customHeight="1" spans="2:21">
      <c r="B196" s="68"/>
      <c r="C196" s="69"/>
      <c r="D196" s="69"/>
      <c r="E196" s="69"/>
      <c r="F196" s="70"/>
      <c r="G196" s="71"/>
      <c r="H196" s="72"/>
      <c r="I196" s="103" t="str">
        <f>IF(B196="","",_xlfn.XLOOKUP(N196,#REF!,#REF!))</f>
        <v/>
      </c>
      <c r="J196" s="100" t="str">
        <f>IF(B196="","",_xlfn.XLOOKUP(N196,#REF!,芝麻工资表!B:B))</f>
        <v/>
      </c>
      <c r="K196" s="100" t="str">
        <f t="shared" si="18"/>
        <v/>
      </c>
      <c r="L196" s="100" t="str">
        <f t="shared" si="19"/>
        <v/>
      </c>
      <c r="M196" s="100" t="str">
        <f>IF(Q196="","",_xlfn.XLOOKUP(Q196,立项!W:W,立项!H:H))</f>
        <v/>
      </c>
      <c r="N196" s="104" t="str">
        <f t="shared" si="20"/>
        <v/>
      </c>
      <c r="O196" s="104" t="str">
        <f t="shared" si="21"/>
        <v/>
      </c>
      <c r="P196" s="105" t="str">
        <f t="shared" si="22"/>
        <v/>
      </c>
      <c r="Q196" s="109" t="str">
        <f t="shared" si="23"/>
        <v/>
      </c>
      <c r="R196" s="77"/>
      <c r="S196" s="76"/>
      <c r="T196" s="76"/>
      <c r="U196" s="76"/>
    </row>
    <row r="197" s="67" customFormat="1" customHeight="1" spans="2:21">
      <c r="B197" s="68"/>
      <c r="C197" s="69"/>
      <c r="D197" s="69"/>
      <c r="E197" s="69"/>
      <c r="F197" s="70"/>
      <c r="G197" s="71"/>
      <c r="H197" s="72"/>
      <c r="I197" s="103" t="str">
        <f>IF(B197="","",_xlfn.XLOOKUP(N197,#REF!,#REF!))</f>
        <v/>
      </c>
      <c r="J197" s="100" t="str">
        <f>IF(B197="","",_xlfn.XLOOKUP(N197,#REF!,芝麻工资表!B:B))</f>
        <v/>
      </c>
      <c r="K197" s="100" t="str">
        <f t="shared" si="18"/>
        <v/>
      </c>
      <c r="L197" s="100" t="str">
        <f t="shared" si="19"/>
        <v/>
      </c>
      <c r="M197" s="100" t="str">
        <f>IF(Q197="","",_xlfn.XLOOKUP(Q197,立项!W:W,立项!H:H))</f>
        <v/>
      </c>
      <c r="N197" s="104" t="str">
        <f t="shared" si="20"/>
        <v/>
      </c>
      <c r="O197" s="104" t="str">
        <f t="shared" si="21"/>
        <v/>
      </c>
      <c r="P197" s="105" t="str">
        <f t="shared" si="22"/>
        <v/>
      </c>
      <c r="Q197" s="109" t="str">
        <f t="shared" si="23"/>
        <v/>
      </c>
      <c r="R197" s="77"/>
      <c r="S197" s="76"/>
      <c r="T197" s="76"/>
      <c r="U197" s="76"/>
    </row>
    <row r="198" s="67" customFormat="1" customHeight="1" spans="2:21">
      <c r="B198" s="68"/>
      <c r="C198" s="69"/>
      <c r="D198" s="69"/>
      <c r="E198" s="69"/>
      <c r="F198" s="70"/>
      <c r="G198" s="71"/>
      <c r="H198" s="72"/>
      <c r="I198" s="103" t="str">
        <f>IF(B198="","",_xlfn.XLOOKUP(N198,#REF!,#REF!))</f>
        <v/>
      </c>
      <c r="J198" s="100" t="str">
        <f>IF(B198="","",_xlfn.XLOOKUP(N198,#REF!,芝麻工资表!B:B))</f>
        <v/>
      </c>
      <c r="K198" s="100" t="str">
        <f t="shared" si="18"/>
        <v/>
      </c>
      <c r="L198" s="100" t="str">
        <f t="shared" si="19"/>
        <v/>
      </c>
      <c r="M198" s="100" t="str">
        <f>IF(Q198="","",_xlfn.XLOOKUP(Q198,立项!W:W,立项!H:H))</f>
        <v/>
      </c>
      <c r="N198" s="104" t="str">
        <f t="shared" si="20"/>
        <v/>
      </c>
      <c r="O198" s="104" t="str">
        <f t="shared" si="21"/>
        <v/>
      </c>
      <c r="P198" s="105" t="str">
        <f t="shared" si="22"/>
        <v/>
      </c>
      <c r="Q198" s="109" t="str">
        <f t="shared" si="23"/>
        <v/>
      </c>
      <c r="R198" s="77"/>
      <c r="S198" s="76"/>
      <c r="T198" s="76"/>
      <c r="U198" s="76"/>
    </row>
    <row r="199" s="67" customFormat="1" customHeight="1" spans="2:21">
      <c r="B199" s="68"/>
      <c r="C199" s="69"/>
      <c r="D199" s="69"/>
      <c r="E199" s="69"/>
      <c r="F199" s="70"/>
      <c r="G199" s="71"/>
      <c r="H199" s="72"/>
      <c r="I199" s="103" t="str">
        <f>IF(B199="","",_xlfn.XLOOKUP(N199,#REF!,#REF!))</f>
        <v/>
      </c>
      <c r="J199" s="100" t="str">
        <f>IF(B199="","",_xlfn.XLOOKUP(N199,#REF!,芝麻工资表!B:B))</f>
        <v/>
      </c>
      <c r="K199" s="100" t="str">
        <f t="shared" si="18"/>
        <v/>
      </c>
      <c r="L199" s="100" t="str">
        <f t="shared" si="19"/>
        <v/>
      </c>
      <c r="M199" s="100" t="str">
        <f>IF(Q199="","",_xlfn.XLOOKUP(Q199,立项!W:W,立项!H:H))</f>
        <v/>
      </c>
      <c r="N199" s="104" t="str">
        <f t="shared" si="20"/>
        <v/>
      </c>
      <c r="O199" s="104" t="str">
        <f t="shared" si="21"/>
        <v/>
      </c>
      <c r="P199" s="105" t="str">
        <f t="shared" si="22"/>
        <v/>
      </c>
      <c r="Q199" s="109" t="str">
        <f t="shared" si="23"/>
        <v/>
      </c>
      <c r="R199" s="77"/>
      <c r="S199" s="76"/>
      <c r="T199" s="76"/>
      <c r="U199" s="76"/>
    </row>
    <row r="200" s="67" customFormat="1" customHeight="1" spans="2:21">
      <c r="B200" s="68"/>
      <c r="C200" s="69"/>
      <c r="D200" s="69"/>
      <c r="E200" s="69"/>
      <c r="F200" s="70"/>
      <c r="G200" s="71"/>
      <c r="H200" s="72"/>
      <c r="I200" s="103" t="str">
        <f>IF(B200="","",_xlfn.XLOOKUP(N200,#REF!,#REF!))</f>
        <v/>
      </c>
      <c r="J200" s="100" t="str">
        <f>IF(B200="","",_xlfn.XLOOKUP(N200,#REF!,芝麻工资表!B:B))</f>
        <v/>
      </c>
      <c r="K200" s="100" t="str">
        <f t="shared" si="18"/>
        <v/>
      </c>
      <c r="L200" s="100" t="str">
        <f t="shared" si="19"/>
        <v/>
      </c>
      <c r="M200" s="100" t="str">
        <f>IF(Q200="","",_xlfn.XLOOKUP(Q200,立项!W:W,立项!H:H))</f>
        <v/>
      </c>
      <c r="N200" s="104" t="str">
        <f t="shared" si="20"/>
        <v/>
      </c>
      <c r="O200" s="104" t="str">
        <f t="shared" si="21"/>
        <v/>
      </c>
      <c r="P200" s="105" t="str">
        <f t="shared" si="22"/>
        <v/>
      </c>
      <c r="Q200" s="109" t="str">
        <f t="shared" si="23"/>
        <v/>
      </c>
      <c r="R200" s="77"/>
      <c r="S200" s="76"/>
      <c r="T200" s="76"/>
      <c r="U200" s="76"/>
    </row>
    <row r="201" s="67" customFormat="1" customHeight="1" spans="2:21">
      <c r="B201" s="68"/>
      <c r="C201" s="69"/>
      <c r="D201" s="69"/>
      <c r="E201" s="69"/>
      <c r="F201" s="70"/>
      <c r="G201" s="71"/>
      <c r="H201" s="72"/>
      <c r="I201" s="103" t="str">
        <f>IF(B201="","",_xlfn.XLOOKUP(N201,#REF!,#REF!))</f>
        <v/>
      </c>
      <c r="J201" s="100" t="str">
        <f>IF(B201="","",_xlfn.XLOOKUP(N201,#REF!,芝麻工资表!B:B))</f>
        <v/>
      </c>
      <c r="K201" s="100" t="str">
        <f t="shared" si="18"/>
        <v/>
      </c>
      <c r="L201" s="100" t="str">
        <f t="shared" si="19"/>
        <v/>
      </c>
      <c r="M201" s="100" t="str">
        <f>IF(Q201="","",_xlfn.XLOOKUP(Q201,立项!W:W,立项!H:H))</f>
        <v/>
      </c>
      <c r="N201" s="104" t="str">
        <f t="shared" si="20"/>
        <v/>
      </c>
      <c r="O201" s="104" t="str">
        <f t="shared" si="21"/>
        <v/>
      </c>
      <c r="P201" s="105" t="str">
        <f t="shared" si="22"/>
        <v/>
      </c>
      <c r="Q201" s="109" t="str">
        <f t="shared" si="23"/>
        <v/>
      </c>
      <c r="R201" s="77"/>
      <c r="S201" s="76"/>
      <c r="T201" s="76"/>
      <c r="U201" s="76"/>
    </row>
    <row r="202" s="67" customFormat="1" customHeight="1" spans="2:21">
      <c r="B202" s="68"/>
      <c r="C202" s="69"/>
      <c r="D202" s="69"/>
      <c r="E202" s="69"/>
      <c r="F202" s="70"/>
      <c r="G202" s="71"/>
      <c r="H202" s="72"/>
      <c r="I202" s="103" t="str">
        <f>IF(B202="","",_xlfn.XLOOKUP(N202,#REF!,#REF!))</f>
        <v/>
      </c>
      <c r="J202" s="100" t="str">
        <f>IF(B202="","",_xlfn.XLOOKUP(N202,#REF!,芝麻工资表!B:B))</f>
        <v/>
      </c>
      <c r="K202" s="100" t="str">
        <f t="shared" si="18"/>
        <v/>
      </c>
      <c r="L202" s="100" t="str">
        <f t="shared" si="19"/>
        <v/>
      </c>
      <c r="M202" s="100" t="str">
        <f>IF(Q202="","",_xlfn.XLOOKUP(Q202,立项!W:W,立项!H:H))</f>
        <v/>
      </c>
      <c r="N202" s="104" t="str">
        <f t="shared" si="20"/>
        <v/>
      </c>
      <c r="O202" s="104" t="str">
        <f t="shared" si="21"/>
        <v/>
      </c>
      <c r="P202" s="105" t="str">
        <f t="shared" si="22"/>
        <v/>
      </c>
      <c r="Q202" s="109" t="str">
        <f t="shared" si="23"/>
        <v/>
      </c>
      <c r="R202" s="77"/>
      <c r="S202" s="76"/>
      <c r="T202" s="76"/>
      <c r="U202" s="76"/>
    </row>
    <row r="203" s="67" customFormat="1" customHeight="1" spans="2:21">
      <c r="B203" s="68"/>
      <c r="C203" s="69"/>
      <c r="D203" s="69"/>
      <c r="E203" s="69"/>
      <c r="F203" s="70"/>
      <c r="G203" s="71"/>
      <c r="H203" s="72"/>
      <c r="I203" s="103" t="str">
        <f>IF(B203="","",_xlfn.XLOOKUP(N203,#REF!,#REF!))</f>
        <v/>
      </c>
      <c r="J203" s="100" t="str">
        <f>IF(B203="","",_xlfn.XLOOKUP(N203,#REF!,芝麻工资表!B:B))</f>
        <v/>
      </c>
      <c r="K203" s="100" t="str">
        <f t="shared" si="18"/>
        <v/>
      </c>
      <c r="L203" s="100" t="str">
        <f t="shared" si="19"/>
        <v/>
      </c>
      <c r="M203" s="100" t="str">
        <f>IF(Q203="","",_xlfn.XLOOKUP(Q203,立项!W:W,立项!H:H))</f>
        <v/>
      </c>
      <c r="N203" s="104" t="str">
        <f t="shared" si="20"/>
        <v/>
      </c>
      <c r="O203" s="104" t="str">
        <f t="shared" si="21"/>
        <v/>
      </c>
      <c r="P203" s="105" t="str">
        <f t="shared" si="22"/>
        <v/>
      </c>
      <c r="Q203" s="109" t="str">
        <f t="shared" si="23"/>
        <v/>
      </c>
      <c r="R203" s="77"/>
      <c r="S203" s="76"/>
      <c r="T203" s="76"/>
      <c r="U203" s="76"/>
    </row>
    <row r="204" s="67" customFormat="1" customHeight="1" spans="2:21">
      <c r="B204" s="68"/>
      <c r="C204" s="69"/>
      <c r="D204" s="69"/>
      <c r="E204" s="69"/>
      <c r="F204" s="70"/>
      <c r="G204" s="71"/>
      <c r="H204" s="72"/>
      <c r="I204" s="103" t="str">
        <f>IF(B204="","",_xlfn.XLOOKUP(N204,#REF!,#REF!))</f>
        <v/>
      </c>
      <c r="J204" s="100" t="str">
        <f>IF(B204="","",_xlfn.XLOOKUP(N204,#REF!,芝麻工资表!B:B))</f>
        <v/>
      </c>
      <c r="K204" s="100" t="str">
        <f t="shared" si="18"/>
        <v/>
      </c>
      <c r="L204" s="100" t="str">
        <f t="shared" si="19"/>
        <v/>
      </c>
      <c r="M204" s="100" t="str">
        <f>IF(Q204="","",_xlfn.XLOOKUP(Q204,立项!W:W,立项!H:H))</f>
        <v/>
      </c>
      <c r="N204" s="104" t="str">
        <f t="shared" si="20"/>
        <v/>
      </c>
      <c r="O204" s="104" t="str">
        <f t="shared" si="21"/>
        <v/>
      </c>
      <c r="P204" s="105" t="str">
        <f t="shared" si="22"/>
        <v/>
      </c>
      <c r="Q204" s="109" t="str">
        <f t="shared" si="23"/>
        <v/>
      </c>
      <c r="R204" s="77"/>
      <c r="S204" s="76"/>
      <c r="T204" s="76"/>
      <c r="U204" s="76"/>
    </row>
    <row r="205" s="67" customFormat="1" customHeight="1" spans="2:21">
      <c r="B205" s="68"/>
      <c r="C205" s="69"/>
      <c r="D205" s="69"/>
      <c r="E205" s="69"/>
      <c r="F205" s="70"/>
      <c r="G205" s="71"/>
      <c r="H205" s="72"/>
      <c r="I205" s="103" t="str">
        <f>IF(B205="","",_xlfn.XLOOKUP(N205,#REF!,#REF!))</f>
        <v/>
      </c>
      <c r="J205" s="100" t="str">
        <f>IF(B205="","",_xlfn.XLOOKUP(N205,#REF!,芝麻工资表!B:B))</f>
        <v/>
      </c>
      <c r="K205" s="100" t="str">
        <f t="shared" si="18"/>
        <v/>
      </c>
      <c r="L205" s="100" t="str">
        <f t="shared" si="19"/>
        <v/>
      </c>
      <c r="M205" s="100" t="str">
        <f>IF(Q205="","",_xlfn.XLOOKUP(Q205,立项!W:W,立项!H:H))</f>
        <v/>
      </c>
      <c r="N205" s="104" t="str">
        <f t="shared" si="20"/>
        <v/>
      </c>
      <c r="O205" s="104" t="str">
        <f t="shared" si="21"/>
        <v/>
      </c>
      <c r="P205" s="105" t="str">
        <f t="shared" si="22"/>
        <v/>
      </c>
      <c r="Q205" s="109" t="str">
        <f t="shared" si="23"/>
        <v/>
      </c>
      <c r="R205" s="77"/>
      <c r="S205" s="76"/>
      <c r="T205" s="76"/>
      <c r="U205" s="76"/>
    </row>
    <row r="206" s="67" customFormat="1" customHeight="1" spans="2:21">
      <c r="B206" s="68"/>
      <c r="C206" s="69"/>
      <c r="D206" s="69"/>
      <c r="E206" s="69"/>
      <c r="F206" s="70"/>
      <c r="G206" s="71"/>
      <c r="H206" s="72"/>
      <c r="I206" s="103" t="str">
        <f>IF(B206="","",_xlfn.XLOOKUP(N206,#REF!,#REF!))</f>
        <v/>
      </c>
      <c r="J206" s="100" t="str">
        <f>IF(B206="","",_xlfn.XLOOKUP(N206,#REF!,芝麻工资表!B:B))</f>
        <v/>
      </c>
      <c r="K206" s="100" t="str">
        <f t="shared" si="18"/>
        <v/>
      </c>
      <c r="L206" s="100" t="str">
        <f t="shared" si="19"/>
        <v/>
      </c>
      <c r="M206" s="100" t="str">
        <f>IF(Q206="","",_xlfn.XLOOKUP(Q206,立项!W:W,立项!H:H))</f>
        <v/>
      </c>
      <c r="N206" s="104" t="str">
        <f t="shared" si="20"/>
        <v/>
      </c>
      <c r="O206" s="104" t="str">
        <f t="shared" si="21"/>
        <v/>
      </c>
      <c r="P206" s="105" t="str">
        <f t="shared" si="22"/>
        <v/>
      </c>
      <c r="Q206" s="109" t="str">
        <f t="shared" si="23"/>
        <v/>
      </c>
      <c r="R206" s="77"/>
      <c r="S206" s="76"/>
      <c r="T206" s="76"/>
      <c r="U206" s="76"/>
    </row>
    <row r="207" s="67" customFormat="1" customHeight="1" spans="2:21">
      <c r="B207" s="68"/>
      <c r="C207" s="69"/>
      <c r="D207" s="69"/>
      <c r="E207" s="69"/>
      <c r="F207" s="70"/>
      <c r="G207" s="71"/>
      <c r="H207" s="72"/>
      <c r="I207" s="103" t="str">
        <f>IF(B207="","",_xlfn.XLOOKUP(N207,#REF!,#REF!))</f>
        <v/>
      </c>
      <c r="J207" s="100" t="str">
        <f>IF(B207="","",_xlfn.XLOOKUP(N207,#REF!,芝麻工资表!B:B))</f>
        <v/>
      </c>
      <c r="K207" s="100" t="str">
        <f t="shared" si="18"/>
        <v/>
      </c>
      <c r="L207" s="100" t="str">
        <f t="shared" si="19"/>
        <v/>
      </c>
      <c r="M207" s="100" t="str">
        <f>IF(Q207="","",_xlfn.XLOOKUP(Q207,立项!W:W,立项!H:H))</f>
        <v/>
      </c>
      <c r="N207" s="104" t="str">
        <f t="shared" si="20"/>
        <v/>
      </c>
      <c r="O207" s="104" t="str">
        <f t="shared" si="21"/>
        <v/>
      </c>
      <c r="P207" s="105" t="str">
        <f t="shared" si="22"/>
        <v/>
      </c>
      <c r="Q207" s="109" t="str">
        <f t="shared" si="23"/>
        <v/>
      </c>
      <c r="R207" s="77"/>
      <c r="S207" s="76"/>
      <c r="T207" s="76"/>
      <c r="U207" s="76"/>
    </row>
    <row r="208" s="67" customFormat="1" customHeight="1" spans="2:21">
      <c r="B208" s="68"/>
      <c r="C208" s="69"/>
      <c r="D208" s="69"/>
      <c r="E208" s="69"/>
      <c r="F208" s="70"/>
      <c r="G208" s="71"/>
      <c r="H208" s="72"/>
      <c r="I208" s="103" t="str">
        <f>IF(B208="","",_xlfn.XLOOKUP(N208,#REF!,#REF!))</f>
        <v/>
      </c>
      <c r="J208" s="100" t="str">
        <f>IF(B208="","",_xlfn.XLOOKUP(N208,#REF!,芝麻工资表!B:B))</f>
        <v/>
      </c>
      <c r="K208" s="100" t="str">
        <f t="shared" si="18"/>
        <v/>
      </c>
      <c r="L208" s="100" t="str">
        <f t="shared" si="19"/>
        <v/>
      </c>
      <c r="M208" s="100" t="str">
        <f>IF(Q208="","",_xlfn.XLOOKUP(Q208,立项!W:W,立项!H:H))</f>
        <v/>
      </c>
      <c r="N208" s="104" t="str">
        <f t="shared" si="20"/>
        <v/>
      </c>
      <c r="O208" s="104" t="str">
        <f t="shared" si="21"/>
        <v/>
      </c>
      <c r="P208" s="105" t="str">
        <f t="shared" si="22"/>
        <v/>
      </c>
      <c r="Q208" s="109" t="str">
        <f t="shared" si="23"/>
        <v/>
      </c>
      <c r="R208" s="77"/>
      <c r="S208" s="76"/>
      <c r="T208" s="76"/>
      <c r="U208" s="76"/>
    </row>
    <row r="209" s="67" customFormat="1" customHeight="1" spans="2:21">
      <c r="B209" s="68"/>
      <c r="C209" s="69"/>
      <c r="D209" s="69"/>
      <c r="E209" s="69"/>
      <c r="F209" s="70"/>
      <c r="G209" s="71"/>
      <c r="H209" s="72"/>
      <c r="I209" s="103" t="str">
        <f>IF(B209="","",_xlfn.XLOOKUP(N209,#REF!,#REF!))</f>
        <v/>
      </c>
      <c r="J209" s="100" t="str">
        <f>IF(B209="","",_xlfn.XLOOKUP(N209,#REF!,芝麻工资表!B:B))</f>
        <v/>
      </c>
      <c r="K209" s="100" t="str">
        <f t="shared" si="18"/>
        <v/>
      </c>
      <c r="L209" s="100" t="str">
        <f t="shared" si="19"/>
        <v/>
      </c>
      <c r="M209" s="100" t="str">
        <f>IF(Q209="","",_xlfn.XLOOKUP(Q209,立项!W:W,立项!H:H))</f>
        <v/>
      </c>
      <c r="N209" s="104" t="str">
        <f t="shared" si="20"/>
        <v/>
      </c>
      <c r="O209" s="104" t="str">
        <f t="shared" si="21"/>
        <v/>
      </c>
      <c r="P209" s="105" t="str">
        <f t="shared" si="22"/>
        <v/>
      </c>
      <c r="Q209" s="109" t="str">
        <f t="shared" si="23"/>
        <v/>
      </c>
      <c r="R209" s="77"/>
      <c r="S209" s="76"/>
      <c r="T209" s="76"/>
      <c r="U209" s="76"/>
    </row>
    <row r="210" s="67" customFormat="1" customHeight="1" spans="2:21">
      <c r="B210" s="68"/>
      <c r="C210" s="69"/>
      <c r="D210" s="69"/>
      <c r="E210" s="69"/>
      <c r="F210" s="70"/>
      <c r="G210" s="71"/>
      <c r="H210" s="72"/>
      <c r="I210" s="103" t="str">
        <f>IF(B210="","",_xlfn.XLOOKUP(N210,#REF!,#REF!))</f>
        <v/>
      </c>
      <c r="J210" s="100" t="str">
        <f>IF(B210="","",_xlfn.XLOOKUP(N210,#REF!,芝麻工资表!B:B))</f>
        <v/>
      </c>
      <c r="K210" s="100" t="str">
        <f t="shared" si="18"/>
        <v/>
      </c>
      <c r="L210" s="100" t="str">
        <f t="shared" si="19"/>
        <v/>
      </c>
      <c r="M210" s="100" t="str">
        <f>IF(Q210="","",_xlfn.XLOOKUP(Q210,立项!W:W,立项!H:H))</f>
        <v/>
      </c>
      <c r="N210" s="104" t="str">
        <f t="shared" si="20"/>
        <v/>
      </c>
      <c r="O210" s="104" t="str">
        <f t="shared" si="21"/>
        <v/>
      </c>
      <c r="P210" s="105" t="str">
        <f t="shared" si="22"/>
        <v/>
      </c>
      <c r="Q210" s="109" t="str">
        <f t="shared" si="23"/>
        <v/>
      </c>
      <c r="R210" s="77"/>
      <c r="S210" s="76"/>
      <c r="T210" s="76"/>
      <c r="U210" s="76"/>
    </row>
    <row r="211" s="67" customFormat="1" customHeight="1" spans="2:21">
      <c r="B211" s="68"/>
      <c r="C211" s="69"/>
      <c r="D211" s="69"/>
      <c r="E211" s="69"/>
      <c r="F211" s="70"/>
      <c r="G211" s="71"/>
      <c r="H211" s="72"/>
      <c r="I211" s="103" t="str">
        <f>IF(B211="","",_xlfn.XLOOKUP(N211,#REF!,#REF!))</f>
        <v/>
      </c>
      <c r="J211" s="100" t="str">
        <f>IF(B211="","",_xlfn.XLOOKUP(N211,#REF!,芝麻工资表!B:B))</f>
        <v/>
      </c>
      <c r="K211" s="100" t="str">
        <f t="shared" si="18"/>
        <v/>
      </c>
      <c r="L211" s="100" t="str">
        <f t="shared" si="19"/>
        <v/>
      </c>
      <c r="M211" s="100" t="str">
        <f>IF(Q211="","",_xlfn.XLOOKUP(Q211,立项!W:W,立项!H:H))</f>
        <v/>
      </c>
      <c r="N211" s="104" t="str">
        <f t="shared" si="20"/>
        <v/>
      </c>
      <c r="O211" s="104" t="str">
        <f t="shared" si="21"/>
        <v/>
      </c>
      <c r="P211" s="105" t="str">
        <f t="shared" si="22"/>
        <v/>
      </c>
      <c r="Q211" s="109" t="str">
        <f t="shared" si="23"/>
        <v/>
      </c>
      <c r="R211" s="77"/>
      <c r="S211" s="76"/>
      <c r="T211" s="76"/>
      <c r="U211" s="76"/>
    </row>
    <row r="212" s="67" customFormat="1" customHeight="1" spans="2:21">
      <c r="B212" s="68"/>
      <c r="C212" s="69"/>
      <c r="D212" s="69"/>
      <c r="E212" s="69"/>
      <c r="F212" s="70"/>
      <c r="G212" s="71"/>
      <c r="H212" s="72"/>
      <c r="I212" s="103" t="str">
        <f>IF(B212="","",_xlfn.XLOOKUP(N212,#REF!,#REF!))</f>
        <v/>
      </c>
      <c r="J212" s="100" t="str">
        <f>IF(B212="","",_xlfn.XLOOKUP(N212,#REF!,芝麻工资表!B:B))</f>
        <v/>
      </c>
      <c r="K212" s="100" t="str">
        <f t="shared" si="18"/>
        <v/>
      </c>
      <c r="L212" s="100" t="str">
        <f t="shared" si="19"/>
        <v/>
      </c>
      <c r="M212" s="100" t="str">
        <f>IF(Q212="","",_xlfn.XLOOKUP(Q212,立项!W:W,立项!H:H))</f>
        <v/>
      </c>
      <c r="N212" s="104" t="str">
        <f t="shared" si="20"/>
        <v/>
      </c>
      <c r="O212" s="104" t="str">
        <f t="shared" si="21"/>
        <v/>
      </c>
      <c r="P212" s="105" t="str">
        <f t="shared" si="22"/>
        <v/>
      </c>
      <c r="Q212" s="109" t="str">
        <f t="shared" si="23"/>
        <v/>
      </c>
      <c r="R212" s="77"/>
      <c r="S212" s="76"/>
      <c r="T212" s="76"/>
      <c r="U212" s="76"/>
    </row>
    <row r="213" s="67" customFormat="1" customHeight="1" spans="2:21">
      <c r="B213" s="68"/>
      <c r="C213" s="69"/>
      <c r="D213" s="69"/>
      <c r="E213" s="69"/>
      <c r="F213" s="70"/>
      <c r="G213" s="71"/>
      <c r="H213" s="72"/>
      <c r="I213" s="103" t="str">
        <f>IF(B213="","",_xlfn.XLOOKUP(N213,#REF!,#REF!))</f>
        <v/>
      </c>
      <c r="J213" s="100" t="str">
        <f>IF(B213="","",_xlfn.XLOOKUP(N213,#REF!,芝麻工资表!B:B))</f>
        <v/>
      </c>
      <c r="K213" s="100" t="str">
        <f t="shared" si="18"/>
        <v/>
      </c>
      <c r="L213" s="100" t="str">
        <f t="shared" si="19"/>
        <v/>
      </c>
      <c r="M213" s="100" t="str">
        <f>IF(Q213="","",_xlfn.XLOOKUP(Q213,立项!W:W,立项!H:H))</f>
        <v/>
      </c>
      <c r="N213" s="104" t="str">
        <f t="shared" si="20"/>
        <v/>
      </c>
      <c r="O213" s="104" t="str">
        <f t="shared" si="21"/>
        <v/>
      </c>
      <c r="P213" s="105" t="str">
        <f t="shared" si="22"/>
        <v/>
      </c>
      <c r="Q213" s="109" t="str">
        <f t="shared" si="23"/>
        <v/>
      </c>
      <c r="R213" s="77"/>
      <c r="S213" s="76"/>
      <c r="T213" s="76"/>
      <c r="U213" s="76"/>
    </row>
    <row r="214" s="67" customFormat="1" customHeight="1" spans="2:21">
      <c r="B214" s="68"/>
      <c r="C214" s="69"/>
      <c r="D214" s="69"/>
      <c r="E214" s="69"/>
      <c r="F214" s="70"/>
      <c r="G214" s="71"/>
      <c r="H214" s="72"/>
      <c r="I214" s="103" t="str">
        <f>IF(B214="","",_xlfn.XLOOKUP(N214,#REF!,#REF!))</f>
        <v/>
      </c>
      <c r="J214" s="100" t="str">
        <f>IF(B214="","",_xlfn.XLOOKUP(N214,#REF!,芝麻工资表!B:B))</f>
        <v/>
      </c>
      <c r="K214" s="100" t="str">
        <f t="shared" si="18"/>
        <v/>
      </c>
      <c r="L214" s="100" t="str">
        <f t="shared" si="19"/>
        <v/>
      </c>
      <c r="M214" s="100" t="str">
        <f>IF(Q214="","",_xlfn.XLOOKUP(Q214,立项!W:W,立项!H:H))</f>
        <v/>
      </c>
      <c r="N214" s="104" t="str">
        <f t="shared" si="20"/>
        <v/>
      </c>
      <c r="O214" s="104" t="str">
        <f t="shared" si="21"/>
        <v/>
      </c>
      <c r="P214" s="105" t="str">
        <f t="shared" si="22"/>
        <v/>
      </c>
      <c r="Q214" s="109" t="str">
        <f t="shared" si="23"/>
        <v/>
      </c>
      <c r="R214" s="77"/>
      <c r="S214" s="76"/>
      <c r="T214" s="76"/>
      <c r="U214" s="76"/>
    </row>
    <row r="215" s="67" customFormat="1" customHeight="1" spans="2:21">
      <c r="B215" s="68"/>
      <c r="C215" s="69"/>
      <c r="D215" s="69"/>
      <c r="E215" s="69"/>
      <c r="F215" s="70"/>
      <c r="G215" s="71"/>
      <c r="H215" s="72"/>
      <c r="I215" s="103" t="str">
        <f>IF(B215="","",_xlfn.XLOOKUP(N215,#REF!,#REF!))</f>
        <v/>
      </c>
      <c r="J215" s="100" t="str">
        <f>IF(B215="","",_xlfn.XLOOKUP(N215,#REF!,芝麻工资表!B:B))</f>
        <v/>
      </c>
      <c r="K215" s="100" t="str">
        <f t="shared" si="18"/>
        <v/>
      </c>
      <c r="L215" s="100" t="str">
        <f t="shared" si="19"/>
        <v/>
      </c>
      <c r="M215" s="100" t="str">
        <f>IF(Q215="","",_xlfn.XLOOKUP(Q215,立项!W:W,立项!H:H))</f>
        <v/>
      </c>
      <c r="N215" s="104" t="str">
        <f t="shared" si="20"/>
        <v/>
      </c>
      <c r="O215" s="104" t="str">
        <f t="shared" si="21"/>
        <v/>
      </c>
      <c r="P215" s="105" t="str">
        <f t="shared" si="22"/>
        <v/>
      </c>
      <c r="Q215" s="109" t="str">
        <f t="shared" si="23"/>
        <v/>
      </c>
      <c r="R215" s="77"/>
      <c r="S215" s="76"/>
      <c r="T215" s="76"/>
      <c r="U215" s="76"/>
    </row>
    <row r="216" s="67" customFormat="1" customHeight="1" spans="2:21">
      <c r="B216" s="68"/>
      <c r="C216" s="69"/>
      <c r="D216" s="69"/>
      <c r="E216" s="69"/>
      <c r="F216" s="70"/>
      <c r="G216" s="71"/>
      <c r="H216" s="72"/>
      <c r="I216" s="103" t="str">
        <f>IF(B216="","",_xlfn.XLOOKUP(N216,#REF!,#REF!))</f>
        <v/>
      </c>
      <c r="J216" s="100" t="str">
        <f>IF(B216="","",_xlfn.XLOOKUP(N216,#REF!,芝麻工资表!B:B))</f>
        <v/>
      </c>
      <c r="K216" s="100" t="str">
        <f t="shared" si="18"/>
        <v/>
      </c>
      <c r="L216" s="100" t="str">
        <f t="shared" si="19"/>
        <v/>
      </c>
      <c r="M216" s="100" t="str">
        <f>IF(Q216="","",_xlfn.XLOOKUP(Q216,立项!W:W,立项!H:H))</f>
        <v/>
      </c>
      <c r="N216" s="104" t="str">
        <f t="shared" si="20"/>
        <v/>
      </c>
      <c r="O216" s="104" t="str">
        <f t="shared" si="21"/>
        <v/>
      </c>
      <c r="P216" s="105" t="str">
        <f t="shared" si="22"/>
        <v/>
      </c>
      <c r="Q216" s="109" t="str">
        <f t="shared" si="23"/>
        <v/>
      </c>
      <c r="R216" s="77"/>
      <c r="S216" s="76"/>
      <c r="T216" s="76"/>
      <c r="U216" s="76"/>
    </row>
    <row r="217" s="67" customFormat="1" customHeight="1" spans="2:21">
      <c r="B217" s="68"/>
      <c r="C217" s="69"/>
      <c r="D217" s="69"/>
      <c r="E217" s="69"/>
      <c r="F217" s="70"/>
      <c r="G217" s="71"/>
      <c r="H217" s="72"/>
      <c r="I217" s="103" t="str">
        <f>IF(B217="","",_xlfn.XLOOKUP(N217,#REF!,#REF!))</f>
        <v/>
      </c>
      <c r="J217" s="100" t="str">
        <f>IF(B217="","",_xlfn.XLOOKUP(N217,#REF!,芝麻工资表!B:B))</f>
        <v/>
      </c>
      <c r="K217" s="100" t="str">
        <f t="shared" si="18"/>
        <v/>
      </c>
      <c r="L217" s="100" t="str">
        <f t="shared" si="19"/>
        <v/>
      </c>
      <c r="M217" s="100" t="str">
        <f>IF(Q217="","",_xlfn.XLOOKUP(Q217,立项!W:W,立项!H:H))</f>
        <v/>
      </c>
      <c r="N217" s="104" t="str">
        <f t="shared" si="20"/>
        <v/>
      </c>
      <c r="O217" s="104" t="str">
        <f t="shared" si="21"/>
        <v/>
      </c>
      <c r="P217" s="105" t="str">
        <f t="shared" si="22"/>
        <v/>
      </c>
      <c r="Q217" s="109" t="str">
        <f t="shared" si="23"/>
        <v/>
      </c>
      <c r="R217" s="77"/>
      <c r="S217" s="76"/>
      <c r="T217" s="76"/>
      <c r="U217" s="76"/>
    </row>
    <row r="218" s="67" customFormat="1" customHeight="1" spans="2:21">
      <c r="B218" s="68"/>
      <c r="C218" s="69"/>
      <c r="D218" s="69"/>
      <c r="E218" s="69"/>
      <c r="F218" s="70"/>
      <c r="G218" s="71"/>
      <c r="H218" s="72"/>
      <c r="I218" s="103" t="str">
        <f>IF(B218="","",_xlfn.XLOOKUP(N218,#REF!,#REF!))</f>
        <v/>
      </c>
      <c r="J218" s="100" t="str">
        <f>IF(B218="","",_xlfn.XLOOKUP(N218,#REF!,芝麻工资表!B:B))</f>
        <v/>
      </c>
      <c r="K218" s="100" t="str">
        <f t="shared" si="18"/>
        <v/>
      </c>
      <c r="L218" s="100" t="str">
        <f t="shared" si="19"/>
        <v/>
      </c>
      <c r="M218" s="100" t="str">
        <f>IF(Q218="","",_xlfn.XLOOKUP(Q218,立项!W:W,立项!H:H))</f>
        <v/>
      </c>
      <c r="N218" s="104" t="str">
        <f t="shared" si="20"/>
        <v/>
      </c>
      <c r="O218" s="104" t="str">
        <f t="shared" si="21"/>
        <v/>
      </c>
      <c r="P218" s="105" t="str">
        <f t="shared" si="22"/>
        <v/>
      </c>
      <c r="Q218" s="109" t="str">
        <f t="shared" si="23"/>
        <v/>
      </c>
      <c r="R218" s="77"/>
      <c r="S218" s="76"/>
      <c r="T218" s="76"/>
      <c r="U218" s="76"/>
    </row>
    <row r="219" s="67" customFormat="1" customHeight="1" spans="2:21">
      <c r="B219" s="68"/>
      <c r="C219" s="69"/>
      <c r="D219" s="69"/>
      <c r="E219" s="69"/>
      <c r="F219" s="70"/>
      <c r="G219" s="71"/>
      <c r="H219" s="72"/>
      <c r="I219" s="103" t="str">
        <f>IF(B219="","",_xlfn.XLOOKUP(N219,#REF!,#REF!))</f>
        <v/>
      </c>
      <c r="J219" s="100" t="str">
        <f>IF(B219="","",_xlfn.XLOOKUP(N219,#REF!,芝麻工资表!B:B))</f>
        <v/>
      </c>
      <c r="K219" s="100" t="str">
        <f t="shared" si="18"/>
        <v/>
      </c>
      <c r="L219" s="100" t="str">
        <f t="shared" si="19"/>
        <v/>
      </c>
      <c r="M219" s="100" t="str">
        <f>IF(Q219="","",_xlfn.XLOOKUP(Q219,立项!W:W,立项!H:H))</f>
        <v/>
      </c>
      <c r="N219" s="104" t="str">
        <f t="shared" si="20"/>
        <v/>
      </c>
      <c r="O219" s="104" t="str">
        <f t="shared" si="21"/>
        <v/>
      </c>
      <c r="P219" s="105" t="str">
        <f t="shared" si="22"/>
        <v/>
      </c>
      <c r="Q219" s="109" t="str">
        <f t="shared" si="23"/>
        <v/>
      </c>
      <c r="R219" s="77"/>
      <c r="S219" s="76"/>
      <c r="T219" s="76"/>
      <c r="U219" s="76"/>
    </row>
    <row r="220" s="67" customFormat="1" customHeight="1" spans="2:21">
      <c r="B220" s="68"/>
      <c r="C220" s="69"/>
      <c r="D220" s="69"/>
      <c r="E220" s="69"/>
      <c r="F220" s="70"/>
      <c r="G220" s="71"/>
      <c r="H220" s="72"/>
      <c r="I220" s="103" t="str">
        <f>IF(B220="","",_xlfn.XLOOKUP(N220,#REF!,#REF!))</f>
        <v/>
      </c>
      <c r="J220" s="100" t="str">
        <f>IF(B220="","",_xlfn.XLOOKUP(N220,#REF!,芝麻工资表!B:B))</f>
        <v/>
      </c>
      <c r="K220" s="100" t="str">
        <f t="shared" si="18"/>
        <v/>
      </c>
      <c r="L220" s="100" t="str">
        <f t="shared" si="19"/>
        <v/>
      </c>
      <c r="M220" s="100" t="str">
        <f>IF(Q220="","",_xlfn.XLOOKUP(Q220,立项!W:W,立项!H:H))</f>
        <v/>
      </c>
      <c r="N220" s="104" t="str">
        <f t="shared" si="20"/>
        <v/>
      </c>
      <c r="O220" s="104" t="str">
        <f t="shared" si="21"/>
        <v/>
      </c>
      <c r="P220" s="105" t="str">
        <f t="shared" si="22"/>
        <v/>
      </c>
      <c r="Q220" s="109" t="str">
        <f t="shared" si="23"/>
        <v/>
      </c>
      <c r="R220" s="77"/>
      <c r="S220" s="76"/>
      <c r="T220" s="76"/>
      <c r="U220" s="76"/>
    </row>
    <row r="221" s="67" customFormat="1" customHeight="1" spans="2:21">
      <c r="B221" s="68"/>
      <c r="C221" s="69"/>
      <c r="D221" s="69"/>
      <c r="E221" s="69"/>
      <c r="F221" s="70"/>
      <c r="G221" s="71"/>
      <c r="H221" s="72"/>
      <c r="I221" s="103" t="str">
        <f>IF(B221="","",_xlfn.XLOOKUP(N221,#REF!,#REF!))</f>
        <v/>
      </c>
      <c r="J221" s="100" t="str">
        <f>IF(B221="","",_xlfn.XLOOKUP(N221,#REF!,芝麻工资表!B:B))</f>
        <v/>
      </c>
      <c r="K221" s="100" t="str">
        <f t="shared" si="18"/>
        <v/>
      </c>
      <c r="L221" s="100" t="str">
        <f t="shared" si="19"/>
        <v/>
      </c>
      <c r="M221" s="100" t="str">
        <f>IF(Q221="","",_xlfn.XLOOKUP(Q221,立项!W:W,立项!H:H))</f>
        <v/>
      </c>
      <c r="N221" s="104" t="str">
        <f t="shared" si="20"/>
        <v/>
      </c>
      <c r="O221" s="104" t="str">
        <f t="shared" si="21"/>
        <v/>
      </c>
      <c r="P221" s="105" t="str">
        <f t="shared" si="22"/>
        <v/>
      </c>
      <c r="Q221" s="109" t="str">
        <f t="shared" si="23"/>
        <v/>
      </c>
      <c r="R221" s="77"/>
      <c r="S221" s="76"/>
      <c r="T221" s="76"/>
      <c r="U221" s="76"/>
    </row>
    <row r="222" s="67" customFormat="1" customHeight="1" spans="2:21">
      <c r="B222" s="68"/>
      <c r="C222" s="69"/>
      <c r="D222" s="69"/>
      <c r="E222" s="69"/>
      <c r="F222" s="70"/>
      <c r="G222" s="71"/>
      <c r="H222" s="72"/>
      <c r="I222" s="103" t="str">
        <f>IF(B222="","",_xlfn.XLOOKUP(N222,#REF!,#REF!))</f>
        <v/>
      </c>
      <c r="J222" s="100" t="str">
        <f>IF(B222="","",_xlfn.XLOOKUP(N222,#REF!,芝麻工资表!B:B))</f>
        <v/>
      </c>
      <c r="K222" s="100" t="str">
        <f t="shared" si="18"/>
        <v/>
      </c>
      <c r="L222" s="100" t="str">
        <f t="shared" si="19"/>
        <v/>
      </c>
      <c r="M222" s="100" t="str">
        <f>IF(Q222="","",_xlfn.XLOOKUP(Q222,立项!W:W,立项!H:H))</f>
        <v/>
      </c>
      <c r="N222" s="104" t="str">
        <f t="shared" si="20"/>
        <v/>
      </c>
      <c r="O222" s="104" t="str">
        <f t="shared" si="21"/>
        <v/>
      </c>
      <c r="P222" s="105" t="str">
        <f t="shared" si="22"/>
        <v/>
      </c>
      <c r="Q222" s="109" t="str">
        <f t="shared" si="23"/>
        <v/>
      </c>
      <c r="R222" s="77"/>
      <c r="S222" s="76"/>
      <c r="T222" s="76"/>
      <c r="U222" s="76"/>
    </row>
    <row r="223" s="67" customFormat="1" customHeight="1" spans="2:21">
      <c r="B223" s="68"/>
      <c r="C223" s="69"/>
      <c r="D223" s="69"/>
      <c r="E223" s="69"/>
      <c r="F223" s="70"/>
      <c r="G223" s="71"/>
      <c r="H223" s="72"/>
      <c r="I223" s="103" t="str">
        <f>IF(B223="","",_xlfn.XLOOKUP(N223,#REF!,#REF!))</f>
        <v/>
      </c>
      <c r="J223" s="100" t="str">
        <f>IF(B223="","",_xlfn.XLOOKUP(N223,#REF!,芝麻工资表!B:B))</f>
        <v/>
      </c>
      <c r="K223" s="100" t="str">
        <f t="shared" si="18"/>
        <v/>
      </c>
      <c r="L223" s="100" t="str">
        <f t="shared" si="19"/>
        <v/>
      </c>
      <c r="M223" s="100" t="str">
        <f>IF(Q223="","",_xlfn.XLOOKUP(Q223,立项!W:W,立项!H:H))</f>
        <v/>
      </c>
      <c r="N223" s="104" t="str">
        <f t="shared" si="20"/>
        <v/>
      </c>
      <c r="O223" s="104" t="str">
        <f t="shared" si="21"/>
        <v/>
      </c>
      <c r="P223" s="105" t="str">
        <f t="shared" si="22"/>
        <v/>
      </c>
      <c r="Q223" s="109" t="str">
        <f t="shared" si="23"/>
        <v/>
      </c>
      <c r="R223" s="77"/>
      <c r="S223" s="76"/>
      <c r="T223" s="76"/>
      <c r="U223" s="76"/>
    </row>
    <row r="224" s="67" customFormat="1" customHeight="1" spans="2:21">
      <c r="B224" s="68"/>
      <c r="C224" s="69"/>
      <c r="D224" s="69"/>
      <c r="E224" s="69"/>
      <c r="F224" s="70"/>
      <c r="G224" s="71"/>
      <c r="H224" s="72"/>
      <c r="I224" s="103" t="str">
        <f>IF(B224="","",_xlfn.XLOOKUP(N224,#REF!,#REF!))</f>
        <v/>
      </c>
      <c r="J224" s="100" t="str">
        <f>IF(B224="","",_xlfn.XLOOKUP(N224,#REF!,芝麻工资表!B:B))</f>
        <v/>
      </c>
      <c r="K224" s="100" t="str">
        <f t="shared" si="18"/>
        <v/>
      </c>
      <c r="L224" s="100" t="str">
        <f t="shared" si="19"/>
        <v/>
      </c>
      <c r="M224" s="100" t="str">
        <f>IF(Q224="","",_xlfn.XLOOKUP(Q224,立项!W:W,立项!H:H))</f>
        <v/>
      </c>
      <c r="N224" s="104" t="str">
        <f t="shared" si="20"/>
        <v/>
      </c>
      <c r="O224" s="104" t="str">
        <f t="shared" si="21"/>
        <v/>
      </c>
      <c r="P224" s="105" t="str">
        <f t="shared" si="22"/>
        <v/>
      </c>
      <c r="Q224" s="109" t="str">
        <f t="shared" si="23"/>
        <v/>
      </c>
      <c r="R224" s="77"/>
      <c r="S224" s="76"/>
      <c r="T224" s="76"/>
      <c r="U224" s="76"/>
    </row>
    <row r="225" s="67" customFormat="1" customHeight="1" spans="2:21">
      <c r="B225" s="68"/>
      <c r="C225" s="69"/>
      <c r="D225" s="69"/>
      <c r="E225" s="69"/>
      <c r="F225" s="70"/>
      <c r="G225" s="71"/>
      <c r="H225" s="72"/>
      <c r="I225" s="103" t="str">
        <f>IF(B225="","",_xlfn.XLOOKUP(N225,#REF!,#REF!))</f>
        <v/>
      </c>
      <c r="J225" s="100" t="str">
        <f>IF(B225="","",_xlfn.XLOOKUP(N225,#REF!,芝麻工资表!B:B))</f>
        <v/>
      </c>
      <c r="K225" s="100" t="str">
        <f t="shared" si="18"/>
        <v/>
      </c>
      <c r="L225" s="100" t="str">
        <f t="shared" si="19"/>
        <v/>
      </c>
      <c r="M225" s="100" t="str">
        <f>IF(Q225="","",_xlfn.XLOOKUP(Q225,立项!W:W,立项!H:H))</f>
        <v/>
      </c>
      <c r="N225" s="104" t="str">
        <f t="shared" si="20"/>
        <v/>
      </c>
      <c r="O225" s="104" t="str">
        <f t="shared" si="21"/>
        <v/>
      </c>
      <c r="P225" s="105" t="str">
        <f t="shared" si="22"/>
        <v/>
      </c>
      <c r="Q225" s="109" t="str">
        <f t="shared" si="23"/>
        <v/>
      </c>
      <c r="R225" s="77"/>
      <c r="S225" s="76"/>
      <c r="T225" s="76"/>
      <c r="U225" s="76"/>
    </row>
    <row r="226" s="67" customFormat="1" customHeight="1" spans="2:21">
      <c r="B226" s="68"/>
      <c r="C226" s="69"/>
      <c r="D226" s="69"/>
      <c r="E226" s="69"/>
      <c r="F226" s="70"/>
      <c r="G226" s="71"/>
      <c r="H226" s="72"/>
      <c r="I226" s="103" t="str">
        <f>IF(B226="","",_xlfn.XLOOKUP(N226,#REF!,#REF!))</f>
        <v/>
      </c>
      <c r="J226" s="100" t="str">
        <f>IF(B226="","",_xlfn.XLOOKUP(N226,#REF!,芝麻工资表!B:B))</f>
        <v/>
      </c>
      <c r="K226" s="100" t="str">
        <f t="shared" si="18"/>
        <v/>
      </c>
      <c r="L226" s="100" t="str">
        <f t="shared" si="19"/>
        <v/>
      </c>
      <c r="M226" s="100" t="str">
        <f>IF(Q226="","",_xlfn.XLOOKUP(Q226,立项!W:W,立项!H:H))</f>
        <v/>
      </c>
      <c r="N226" s="104" t="str">
        <f t="shared" si="20"/>
        <v/>
      </c>
      <c r="O226" s="104" t="str">
        <f t="shared" si="21"/>
        <v/>
      </c>
      <c r="P226" s="105" t="str">
        <f t="shared" si="22"/>
        <v/>
      </c>
      <c r="Q226" s="109" t="str">
        <f t="shared" si="23"/>
        <v/>
      </c>
      <c r="R226" s="77"/>
      <c r="S226" s="76"/>
      <c r="T226" s="76"/>
      <c r="U226" s="76"/>
    </row>
    <row r="227" s="67" customFormat="1" customHeight="1" spans="2:21">
      <c r="B227" s="68"/>
      <c r="C227" s="69"/>
      <c r="D227" s="69"/>
      <c r="E227" s="69"/>
      <c r="F227" s="70"/>
      <c r="G227" s="71"/>
      <c r="H227" s="72"/>
      <c r="I227" s="103" t="str">
        <f>IF(B227="","",_xlfn.XLOOKUP(N227,#REF!,#REF!))</f>
        <v/>
      </c>
      <c r="J227" s="100" t="str">
        <f>IF(B227="","",_xlfn.XLOOKUP(N227,#REF!,芝麻工资表!B:B))</f>
        <v/>
      </c>
      <c r="K227" s="100" t="str">
        <f t="shared" si="18"/>
        <v/>
      </c>
      <c r="L227" s="100" t="str">
        <f t="shared" si="19"/>
        <v/>
      </c>
      <c r="M227" s="100" t="str">
        <f>IF(Q227="","",_xlfn.XLOOKUP(Q227,立项!W:W,立项!H:H))</f>
        <v/>
      </c>
      <c r="N227" s="104" t="str">
        <f t="shared" si="20"/>
        <v/>
      </c>
      <c r="O227" s="104" t="str">
        <f t="shared" si="21"/>
        <v/>
      </c>
      <c r="P227" s="105" t="str">
        <f t="shared" si="22"/>
        <v/>
      </c>
      <c r="Q227" s="109" t="str">
        <f t="shared" si="23"/>
        <v/>
      </c>
      <c r="R227" s="77"/>
      <c r="S227" s="76"/>
      <c r="T227" s="76"/>
      <c r="U227" s="76"/>
    </row>
    <row r="228" s="67" customFormat="1" customHeight="1" spans="2:21">
      <c r="B228" s="68"/>
      <c r="C228" s="69"/>
      <c r="D228" s="69"/>
      <c r="E228" s="69"/>
      <c r="F228" s="70"/>
      <c r="G228" s="71"/>
      <c r="H228" s="72"/>
      <c r="I228" s="103" t="str">
        <f>IF(B228="","",_xlfn.XLOOKUP(N228,#REF!,#REF!))</f>
        <v/>
      </c>
      <c r="J228" s="100" t="str">
        <f>IF(B228="","",_xlfn.XLOOKUP(N228,#REF!,芝麻工资表!B:B))</f>
        <v/>
      </c>
      <c r="K228" s="100" t="str">
        <f t="shared" si="18"/>
        <v/>
      </c>
      <c r="L228" s="100" t="str">
        <f t="shared" si="19"/>
        <v/>
      </c>
      <c r="M228" s="100" t="str">
        <f>IF(Q228="","",_xlfn.XLOOKUP(Q228,立项!W:W,立项!H:H))</f>
        <v/>
      </c>
      <c r="N228" s="104" t="str">
        <f t="shared" si="20"/>
        <v/>
      </c>
      <c r="O228" s="104" t="str">
        <f t="shared" si="21"/>
        <v/>
      </c>
      <c r="P228" s="105" t="str">
        <f t="shared" si="22"/>
        <v/>
      </c>
      <c r="Q228" s="109" t="str">
        <f t="shared" si="23"/>
        <v/>
      </c>
      <c r="R228" s="77"/>
      <c r="S228" s="76"/>
      <c r="T228" s="76"/>
      <c r="U228" s="76"/>
    </row>
    <row r="229" s="67" customFormat="1" customHeight="1" spans="2:21">
      <c r="B229" s="68"/>
      <c r="C229" s="69"/>
      <c r="D229" s="69"/>
      <c r="E229" s="69"/>
      <c r="F229" s="70"/>
      <c r="G229" s="71"/>
      <c r="H229" s="72"/>
      <c r="I229" s="103" t="str">
        <f>IF(B229="","",_xlfn.XLOOKUP(N229,#REF!,#REF!))</f>
        <v/>
      </c>
      <c r="J229" s="100" t="str">
        <f>IF(B229="","",_xlfn.XLOOKUP(N229,#REF!,芝麻工资表!B:B))</f>
        <v/>
      </c>
      <c r="K229" s="100" t="str">
        <f t="shared" si="18"/>
        <v/>
      </c>
      <c r="L229" s="100" t="str">
        <f t="shared" si="19"/>
        <v/>
      </c>
      <c r="M229" s="100" t="str">
        <f>IF(Q229="","",_xlfn.XLOOKUP(Q229,立项!W:W,立项!H:H))</f>
        <v/>
      </c>
      <c r="N229" s="104" t="str">
        <f t="shared" si="20"/>
        <v/>
      </c>
      <c r="O229" s="104" t="str">
        <f t="shared" si="21"/>
        <v/>
      </c>
      <c r="P229" s="105" t="str">
        <f t="shared" si="22"/>
        <v/>
      </c>
      <c r="Q229" s="109" t="str">
        <f t="shared" si="23"/>
        <v/>
      </c>
      <c r="R229" s="77"/>
      <c r="S229" s="76"/>
      <c r="T229" s="76"/>
      <c r="U229" s="76"/>
    </row>
    <row r="230" s="67" customFormat="1" customHeight="1" spans="2:21">
      <c r="B230" s="68"/>
      <c r="C230" s="69"/>
      <c r="D230" s="69"/>
      <c r="E230" s="69"/>
      <c r="F230" s="70"/>
      <c r="G230" s="71"/>
      <c r="H230" s="72"/>
      <c r="I230" s="103" t="str">
        <f>IF(B230="","",_xlfn.XLOOKUP(N230,#REF!,#REF!))</f>
        <v/>
      </c>
      <c r="J230" s="100" t="str">
        <f>IF(B230="","",_xlfn.XLOOKUP(N230,#REF!,芝麻工资表!B:B))</f>
        <v/>
      </c>
      <c r="K230" s="100" t="str">
        <f t="shared" si="18"/>
        <v/>
      </c>
      <c r="L230" s="100" t="str">
        <f t="shared" si="19"/>
        <v/>
      </c>
      <c r="M230" s="100" t="str">
        <f>IF(Q230="","",_xlfn.XLOOKUP(Q230,立项!W:W,立项!H:H))</f>
        <v/>
      </c>
      <c r="N230" s="104" t="str">
        <f t="shared" si="20"/>
        <v/>
      </c>
      <c r="O230" s="104" t="str">
        <f t="shared" si="21"/>
        <v/>
      </c>
      <c r="P230" s="105" t="str">
        <f t="shared" si="22"/>
        <v/>
      </c>
      <c r="Q230" s="109" t="str">
        <f t="shared" si="23"/>
        <v/>
      </c>
      <c r="R230" s="77"/>
      <c r="S230" s="76"/>
      <c r="T230" s="76"/>
      <c r="U230" s="76"/>
    </row>
    <row r="231" s="67" customFormat="1" customHeight="1" spans="2:21">
      <c r="B231" s="68"/>
      <c r="C231" s="69"/>
      <c r="D231" s="69"/>
      <c r="E231" s="69"/>
      <c r="F231" s="70"/>
      <c r="G231" s="71"/>
      <c r="H231" s="72"/>
      <c r="I231" s="103" t="str">
        <f>IF(B231="","",_xlfn.XLOOKUP(N231,#REF!,#REF!))</f>
        <v/>
      </c>
      <c r="J231" s="100" t="str">
        <f>IF(B231="","",_xlfn.XLOOKUP(N231,#REF!,芝麻工资表!B:B))</f>
        <v/>
      </c>
      <c r="K231" s="100" t="str">
        <f t="shared" si="18"/>
        <v/>
      </c>
      <c r="L231" s="100" t="str">
        <f t="shared" si="19"/>
        <v/>
      </c>
      <c r="M231" s="100" t="str">
        <f>IF(Q231="","",_xlfn.XLOOKUP(Q231,立项!W:W,立项!H:H))</f>
        <v/>
      </c>
      <c r="N231" s="104" t="str">
        <f t="shared" si="20"/>
        <v/>
      </c>
      <c r="O231" s="104" t="str">
        <f t="shared" si="21"/>
        <v/>
      </c>
      <c r="P231" s="105" t="str">
        <f t="shared" si="22"/>
        <v/>
      </c>
      <c r="Q231" s="109" t="str">
        <f t="shared" si="23"/>
        <v/>
      </c>
      <c r="R231" s="77"/>
      <c r="S231" s="76"/>
      <c r="T231" s="76"/>
      <c r="U231" s="76"/>
    </row>
    <row r="232" s="67" customFormat="1" customHeight="1" spans="2:21">
      <c r="B232" s="68"/>
      <c r="C232" s="69"/>
      <c r="D232" s="69"/>
      <c r="E232" s="69"/>
      <c r="F232" s="70"/>
      <c r="G232" s="71"/>
      <c r="H232" s="72"/>
      <c r="I232" s="103" t="str">
        <f>IF(B232="","",_xlfn.XLOOKUP(N232,#REF!,#REF!))</f>
        <v/>
      </c>
      <c r="J232" s="100" t="str">
        <f>IF(B232="","",_xlfn.XLOOKUP(N232,#REF!,芝麻工资表!B:B))</f>
        <v/>
      </c>
      <c r="K232" s="100" t="str">
        <f t="shared" si="18"/>
        <v/>
      </c>
      <c r="L232" s="100" t="str">
        <f t="shared" si="19"/>
        <v/>
      </c>
      <c r="M232" s="100" t="str">
        <f>IF(Q232="","",_xlfn.XLOOKUP(Q232,立项!W:W,立项!H:H))</f>
        <v/>
      </c>
      <c r="N232" s="104" t="str">
        <f t="shared" si="20"/>
        <v/>
      </c>
      <c r="O232" s="104" t="str">
        <f t="shared" si="21"/>
        <v/>
      </c>
      <c r="P232" s="105" t="str">
        <f t="shared" si="22"/>
        <v/>
      </c>
      <c r="Q232" s="109" t="str">
        <f t="shared" si="23"/>
        <v/>
      </c>
      <c r="R232" s="77"/>
      <c r="S232" s="76"/>
      <c r="T232" s="76"/>
      <c r="U232" s="76"/>
    </row>
    <row r="233" s="67" customFormat="1" customHeight="1" spans="2:21">
      <c r="B233" s="68"/>
      <c r="C233" s="69"/>
      <c r="D233" s="69"/>
      <c r="E233" s="69"/>
      <c r="F233" s="70"/>
      <c r="G233" s="71"/>
      <c r="H233" s="72"/>
      <c r="I233" s="103" t="str">
        <f>IF(B233="","",_xlfn.XLOOKUP(N233,#REF!,#REF!))</f>
        <v/>
      </c>
      <c r="J233" s="100" t="str">
        <f>IF(B233="","",_xlfn.XLOOKUP(N233,#REF!,芝麻工资表!B:B))</f>
        <v/>
      </c>
      <c r="K233" s="100" t="str">
        <f t="shared" si="18"/>
        <v/>
      </c>
      <c r="L233" s="100" t="str">
        <f t="shared" si="19"/>
        <v/>
      </c>
      <c r="M233" s="100" t="str">
        <f>IF(Q233="","",_xlfn.XLOOKUP(Q233,立项!W:W,立项!H:H))</f>
        <v/>
      </c>
      <c r="N233" s="104" t="str">
        <f t="shared" si="20"/>
        <v/>
      </c>
      <c r="O233" s="104" t="str">
        <f t="shared" si="21"/>
        <v/>
      </c>
      <c r="P233" s="105" t="str">
        <f t="shared" si="22"/>
        <v/>
      </c>
      <c r="Q233" s="109" t="str">
        <f t="shared" si="23"/>
        <v/>
      </c>
      <c r="R233" s="77"/>
      <c r="S233" s="76"/>
      <c r="T233" s="76"/>
      <c r="U233" s="76"/>
    </row>
    <row r="234" s="67" customFormat="1" customHeight="1" spans="2:21">
      <c r="B234" s="68"/>
      <c r="C234" s="69"/>
      <c r="D234" s="69"/>
      <c r="E234" s="69"/>
      <c r="F234" s="70"/>
      <c r="G234" s="71"/>
      <c r="H234" s="72"/>
      <c r="I234" s="103" t="str">
        <f>IF(B234="","",_xlfn.XLOOKUP(N234,#REF!,#REF!))</f>
        <v/>
      </c>
      <c r="J234" s="100" t="str">
        <f>IF(B234="","",_xlfn.XLOOKUP(N234,#REF!,芝麻工资表!B:B))</f>
        <v/>
      </c>
      <c r="K234" s="100" t="str">
        <f t="shared" si="18"/>
        <v/>
      </c>
      <c r="L234" s="100" t="str">
        <f t="shared" si="19"/>
        <v/>
      </c>
      <c r="M234" s="100" t="str">
        <f>IF(Q234="","",_xlfn.XLOOKUP(Q234,立项!W:W,立项!H:H))</f>
        <v/>
      </c>
      <c r="N234" s="104" t="str">
        <f t="shared" si="20"/>
        <v/>
      </c>
      <c r="O234" s="104" t="str">
        <f t="shared" si="21"/>
        <v/>
      </c>
      <c r="P234" s="105" t="str">
        <f t="shared" si="22"/>
        <v/>
      </c>
      <c r="Q234" s="109" t="str">
        <f t="shared" si="23"/>
        <v/>
      </c>
      <c r="R234" s="77"/>
      <c r="S234" s="76"/>
      <c r="T234" s="76"/>
      <c r="U234" s="76"/>
    </row>
    <row r="235" s="67" customFormat="1" customHeight="1" spans="2:21">
      <c r="B235" s="68"/>
      <c r="C235" s="69"/>
      <c r="D235" s="69"/>
      <c r="E235" s="69"/>
      <c r="F235" s="70"/>
      <c r="G235" s="71"/>
      <c r="H235" s="72"/>
      <c r="I235" s="103" t="str">
        <f>IF(B235="","",_xlfn.XLOOKUP(N235,#REF!,#REF!))</f>
        <v/>
      </c>
      <c r="J235" s="100" t="str">
        <f>IF(B235="","",_xlfn.XLOOKUP(N235,#REF!,芝麻工资表!B:B))</f>
        <v/>
      </c>
      <c r="K235" s="100" t="str">
        <f t="shared" si="18"/>
        <v/>
      </c>
      <c r="L235" s="100" t="str">
        <f t="shared" si="19"/>
        <v/>
      </c>
      <c r="M235" s="100" t="str">
        <f>IF(Q235="","",_xlfn.XLOOKUP(Q235,立项!W:W,立项!H:H))</f>
        <v/>
      </c>
      <c r="N235" s="104" t="str">
        <f t="shared" si="20"/>
        <v/>
      </c>
      <c r="O235" s="104" t="str">
        <f t="shared" si="21"/>
        <v/>
      </c>
      <c r="P235" s="105" t="str">
        <f t="shared" si="22"/>
        <v/>
      </c>
      <c r="Q235" s="109" t="str">
        <f t="shared" si="23"/>
        <v/>
      </c>
      <c r="R235" s="77"/>
      <c r="S235" s="76"/>
      <c r="T235" s="76"/>
      <c r="U235" s="76"/>
    </row>
    <row r="236" s="67" customFormat="1" customHeight="1" spans="2:21">
      <c r="B236" s="68"/>
      <c r="C236" s="69"/>
      <c r="D236" s="69"/>
      <c r="E236" s="69"/>
      <c r="F236" s="70"/>
      <c r="G236" s="71"/>
      <c r="H236" s="72"/>
      <c r="I236" s="103" t="str">
        <f>IF(B236="","",_xlfn.XLOOKUP(N236,#REF!,#REF!))</f>
        <v/>
      </c>
      <c r="J236" s="100" t="str">
        <f>IF(B236="","",_xlfn.XLOOKUP(N236,#REF!,芝麻工资表!B:B))</f>
        <v/>
      </c>
      <c r="K236" s="100" t="str">
        <f t="shared" si="18"/>
        <v/>
      </c>
      <c r="L236" s="100" t="str">
        <f t="shared" si="19"/>
        <v/>
      </c>
      <c r="M236" s="100" t="str">
        <f>IF(Q236="","",_xlfn.XLOOKUP(Q236,立项!W:W,立项!H:H))</f>
        <v/>
      </c>
      <c r="N236" s="104" t="str">
        <f t="shared" si="20"/>
        <v/>
      </c>
      <c r="O236" s="104" t="str">
        <f t="shared" si="21"/>
        <v/>
      </c>
      <c r="P236" s="105" t="str">
        <f t="shared" si="22"/>
        <v/>
      </c>
      <c r="Q236" s="109" t="str">
        <f t="shared" si="23"/>
        <v/>
      </c>
      <c r="R236" s="77"/>
      <c r="S236" s="76"/>
      <c r="T236" s="76"/>
      <c r="U236" s="76"/>
    </row>
    <row r="237" s="67" customFormat="1" customHeight="1" spans="2:21">
      <c r="B237" s="68"/>
      <c r="C237" s="69"/>
      <c r="D237" s="69"/>
      <c r="E237" s="69"/>
      <c r="F237" s="70"/>
      <c r="G237" s="71"/>
      <c r="H237" s="72"/>
      <c r="I237" s="103" t="str">
        <f>IF(B237="","",_xlfn.XLOOKUP(N237,#REF!,#REF!))</f>
        <v/>
      </c>
      <c r="J237" s="100" t="str">
        <f>IF(B237="","",_xlfn.XLOOKUP(N237,#REF!,芝麻工资表!B:B))</f>
        <v/>
      </c>
      <c r="K237" s="100" t="str">
        <f t="shared" si="18"/>
        <v/>
      </c>
      <c r="L237" s="100" t="str">
        <f t="shared" si="19"/>
        <v/>
      </c>
      <c r="M237" s="100" t="str">
        <f>IF(Q237="","",_xlfn.XLOOKUP(Q237,立项!W:W,立项!H:H))</f>
        <v/>
      </c>
      <c r="N237" s="104" t="str">
        <f t="shared" si="20"/>
        <v/>
      </c>
      <c r="O237" s="104" t="str">
        <f t="shared" si="21"/>
        <v/>
      </c>
      <c r="P237" s="105" t="str">
        <f t="shared" si="22"/>
        <v/>
      </c>
      <c r="Q237" s="109" t="str">
        <f t="shared" si="23"/>
        <v/>
      </c>
      <c r="R237" s="77"/>
      <c r="S237" s="76"/>
      <c r="T237" s="76"/>
      <c r="U237" s="76"/>
    </row>
    <row r="238" s="67" customFormat="1" customHeight="1" spans="2:21">
      <c r="B238" s="68"/>
      <c r="C238" s="69"/>
      <c r="D238" s="69"/>
      <c r="E238" s="69"/>
      <c r="F238" s="70"/>
      <c r="G238" s="71"/>
      <c r="H238" s="72"/>
      <c r="I238" s="103" t="str">
        <f>IF(B238="","",_xlfn.XLOOKUP(N238,#REF!,#REF!))</f>
        <v/>
      </c>
      <c r="J238" s="100" t="str">
        <f>IF(B238="","",_xlfn.XLOOKUP(N238,#REF!,芝麻工资表!B:B))</f>
        <v/>
      </c>
      <c r="K238" s="100" t="str">
        <f t="shared" si="18"/>
        <v/>
      </c>
      <c r="L238" s="100" t="str">
        <f t="shared" si="19"/>
        <v/>
      </c>
      <c r="M238" s="100" t="str">
        <f>IF(Q238="","",_xlfn.XLOOKUP(Q238,立项!W:W,立项!H:H))</f>
        <v/>
      </c>
      <c r="N238" s="104" t="str">
        <f t="shared" si="20"/>
        <v/>
      </c>
      <c r="O238" s="104" t="str">
        <f t="shared" si="21"/>
        <v/>
      </c>
      <c r="P238" s="105" t="str">
        <f t="shared" si="22"/>
        <v/>
      </c>
      <c r="Q238" s="109" t="str">
        <f t="shared" si="23"/>
        <v/>
      </c>
      <c r="R238" s="77"/>
      <c r="S238" s="76"/>
      <c r="T238" s="76"/>
      <c r="U238" s="76"/>
    </row>
    <row r="239" s="67" customFormat="1" customHeight="1" spans="2:21">
      <c r="B239" s="68"/>
      <c r="C239" s="69"/>
      <c r="D239" s="69"/>
      <c r="E239" s="69"/>
      <c r="F239" s="70"/>
      <c r="G239" s="71"/>
      <c r="H239" s="72"/>
      <c r="I239" s="103" t="str">
        <f>IF(B239="","",_xlfn.XLOOKUP(N239,#REF!,#REF!))</f>
        <v/>
      </c>
      <c r="J239" s="100" t="str">
        <f>IF(B239="","",_xlfn.XLOOKUP(N239,#REF!,芝麻工资表!B:B))</f>
        <v/>
      </c>
      <c r="K239" s="100" t="str">
        <f t="shared" si="18"/>
        <v/>
      </c>
      <c r="L239" s="100" t="str">
        <f t="shared" si="19"/>
        <v/>
      </c>
      <c r="M239" s="100" t="str">
        <f>IF(Q239="","",_xlfn.XLOOKUP(Q239,立项!W:W,立项!H:H))</f>
        <v/>
      </c>
      <c r="N239" s="104" t="str">
        <f t="shared" si="20"/>
        <v/>
      </c>
      <c r="O239" s="104" t="str">
        <f t="shared" si="21"/>
        <v/>
      </c>
      <c r="P239" s="105" t="str">
        <f t="shared" si="22"/>
        <v/>
      </c>
      <c r="Q239" s="109" t="str">
        <f t="shared" si="23"/>
        <v/>
      </c>
      <c r="R239" s="77"/>
      <c r="S239" s="76"/>
      <c r="T239" s="76"/>
      <c r="U239" s="76"/>
    </row>
    <row r="240" s="67" customFormat="1" customHeight="1" spans="2:21">
      <c r="B240" s="68"/>
      <c r="C240" s="69"/>
      <c r="D240" s="69"/>
      <c r="E240" s="69"/>
      <c r="F240" s="70"/>
      <c r="G240" s="71"/>
      <c r="H240" s="72"/>
      <c r="I240" s="103" t="str">
        <f>IF(B240="","",_xlfn.XLOOKUP(N240,#REF!,#REF!))</f>
        <v/>
      </c>
      <c r="J240" s="100" t="str">
        <f>IF(B240="","",_xlfn.XLOOKUP(N240,#REF!,芝麻工资表!B:B))</f>
        <v/>
      </c>
      <c r="K240" s="100" t="str">
        <f t="shared" si="18"/>
        <v/>
      </c>
      <c r="L240" s="100" t="str">
        <f t="shared" si="19"/>
        <v/>
      </c>
      <c r="M240" s="100" t="str">
        <f>IF(Q240="","",_xlfn.XLOOKUP(Q240,立项!W:W,立项!H:H))</f>
        <v/>
      </c>
      <c r="N240" s="104" t="str">
        <f t="shared" si="20"/>
        <v/>
      </c>
      <c r="O240" s="104" t="str">
        <f t="shared" si="21"/>
        <v/>
      </c>
      <c r="P240" s="105" t="str">
        <f t="shared" si="22"/>
        <v/>
      </c>
      <c r="Q240" s="109" t="str">
        <f t="shared" si="23"/>
        <v/>
      </c>
      <c r="R240" s="77"/>
      <c r="S240" s="76"/>
      <c r="T240" s="76"/>
      <c r="U240" s="76"/>
    </row>
    <row r="241" s="67" customFormat="1" customHeight="1" spans="2:21">
      <c r="B241" s="68"/>
      <c r="C241" s="69"/>
      <c r="D241" s="69"/>
      <c r="E241" s="69"/>
      <c r="F241" s="70"/>
      <c r="G241" s="71"/>
      <c r="H241" s="72"/>
      <c r="I241" s="103" t="str">
        <f>IF(B241="","",_xlfn.XLOOKUP(N241,#REF!,#REF!))</f>
        <v/>
      </c>
      <c r="J241" s="100" t="str">
        <f>IF(B241="","",_xlfn.XLOOKUP(N241,#REF!,芝麻工资表!B:B))</f>
        <v/>
      </c>
      <c r="K241" s="100" t="str">
        <f t="shared" si="18"/>
        <v/>
      </c>
      <c r="L241" s="100" t="str">
        <f t="shared" si="19"/>
        <v/>
      </c>
      <c r="M241" s="100" t="str">
        <f>IF(Q241="","",_xlfn.XLOOKUP(Q241,立项!W:W,立项!H:H))</f>
        <v/>
      </c>
      <c r="N241" s="104" t="str">
        <f t="shared" si="20"/>
        <v/>
      </c>
      <c r="O241" s="104" t="str">
        <f t="shared" si="21"/>
        <v/>
      </c>
      <c r="P241" s="105" t="str">
        <f t="shared" si="22"/>
        <v/>
      </c>
      <c r="Q241" s="109" t="str">
        <f t="shared" si="23"/>
        <v/>
      </c>
      <c r="R241" s="77"/>
      <c r="S241" s="76"/>
      <c r="T241" s="76"/>
      <c r="U241" s="76"/>
    </row>
    <row r="242" s="67" customFormat="1" customHeight="1" spans="2:21">
      <c r="B242" s="68"/>
      <c r="C242" s="69"/>
      <c r="D242" s="69"/>
      <c r="E242" s="69"/>
      <c r="F242" s="70"/>
      <c r="G242" s="71"/>
      <c r="H242" s="72"/>
      <c r="I242" s="103" t="str">
        <f>IF(B242="","",_xlfn.XLOOKUP(N242,#REF!,#REF!))</f>
        <v/>
      </c>
      <c r="J242" s="100" t="str">
        <f>IF(B242="","",_xlfn.XLOOKUP(N242,#REF!,芝麻工资表!B:B))</f>
        <v/>
      </c>
      <c r="K242" s="100" t="str">
        <f t="shared" si="18"/>
        <v/>
      </c>
      <c r="L242" s="100" t="str">
        <f t="shared" si="19"/>
        <v/>
      </c>
      <c r="M242" s="100" t="str">
        <f>IF(Q242="","",_xlfn.XLOOKUP(Q242,立项!W:W,立项!H:H))</f>
        <v/>
      </c>
      <c r="N242" s="104" t="str">
        <f t="shared" si="20"/>
        <v/>
      </c>
      <c r="O242" s="104" t="str">
        <f t="shared" si="21"/>
        <v/>
      </c>
      <c r="P242" s="105" t="str">
        <f t="shared" si="22"/>
        <v/>
      </c>
      <c r="Q242" s="109" t="str">
        <f t="shared" si="23"/>
        <v/>
      </c>
      <c r="R242" s="77"/>
      <c r="S242" s="76"/>
      <c r="T242" s="76"/>
      <c r="U242" s="76"/>
    </row>
    <row r="243" s="67" customFormat="1" customHeight="1" spans="2:21">
      <c r="B243" s="68"/>
      <c r="C243" s="69"/>
      <c r="D243" s="69"/>
      <c r="E243" s="69"/>
      <c r="F243" s="70"/>
      <c r="G243" s="71"/>
      <c r="H243" s="72"/>
      <c r="I243" s="103" t="str">
        <f>IF(B243="","",_xlfn.XLOOKUP(N243,#REF!,#REF!))</f>
        <v/>
      </c>
      <c r="J243" s="100" t="str">
        <f>IF(B243="","",_xlfn.XLOOKUP(N243,#REF!,芝麻工资表!B:B))</f>
        <v/>
      </c>
      <c r="K243" s="100" t="str">
        <f t="shared" si="18"/>
        <v/>
      </c>
      <c r="L243" s="100" t="str">
        <f t="shared" si="19"/>
        <v/>
      </c>
      <c r="M243" s="100" t="str">
        <f>IF(Q243="","",_xlfn.XLOOKUP(Q243,立项!W:W,立项!H:H))</f>
        <v/>
      </c>
      <c r="N243" s="104" t="str">
        <f t="shared" si="20"/>
        <v/>
      </c>
      <c r="O243" s="104" t="str">
        <f t="shared" si="21"/>
        <v/>
      </c>
      <c r="P243" s="105" t="str">
        <f t="shared" si="22"/>
        <v/>
      </c>
      <c r="Q243" s="109" t="str">
        <f t="shared" si="23"/>
        <v/>
      </c>
      <c r="R243" s="77"/>
      <c r="S243" s="76"/>
      <c r="T243" s="76"/>
      <c r="U243" s="76"/>
    </row>
    <row r="244" s="67" customFormat="1" customHeight="1" spans="2:21">
      <c r="B244" s="68"/>
      <c r="C244" s="69"/>
      <c r="D244" s="69"/>
      <c r="E244" s="69"/>
      <c r="F244" s="70"/>
      <c r="G244" s="71"/>
      <c r="H244" s="72"/>
      <c r="I244" s="103" t="str">
        <f>IF(B244="","",_xlfn.XLOOKUP(N244,#REF!,#REF!))</f>
        <v/>
      </c>
      <c r="J244" s="100" t="str">
        <f>IF(B244="","",_xlfn.XLOOKUP(N244,#REF!,芝麻工资表!B:B))</f>
        <v/>
      </c>
      <c r="K244" s="100" t="str">
        <f t="shared" si="18"/>
        <v/>
      </c>
      <c r="L244" s="100" t="str">
        <f t="shared" si="19"/>
        <v/>
      </c>
      <c r="M244" s="100" t="str">
        <f>IF(Q244="","",_xlfn.XLOOKUP(Q244,立项!W:W,立项!H:H))</f>
        <v/>
      </c>
      <c r="N244" s="104" t="str">
        <f t="shared" si="20"/>
        <v/>
      </c>
      <c r="O244" s="104" t="str">
        <f t="shared" si="21"/>
        <v/>
      </c>
      <c r="P244" s="105" t="str">
        <f t="shared" si="22"/>
        <v/>
      </c>
      <c r="Q244" s="109" t="str">
        <f t="shared" si="23"/>
        <v/>
      </c>
      <c r="R244" s="77"/>
      <c r="S244" s="76"/>
      <c r="T244" s="76"/>
      <c r="U244" s="76"/>
    </row>
    <row r="245" s="67" customFormat="1" customHeight="1" spans="2:21">
      <c r="B245" s="68"/>
      <c r="C245" s="69"/>
      <c r="D245" s="69"/>
      <c r="E245" s="69"/>
      <c r="F245" s="70"/>
      <c r="G245" s="71"/>
      <c r="H245" s="72"/>
      <c r="I245" s="103" t="str">
        <f>IF(B245="","",_xlfn.XLOOKUP(N245,#REF!,#REF!))</f>
        <v/>
      </c>
      <c r="J245" s="100" t="str">
        <f>IF(B245="","",_xlfn.XLOOKUP(N245,#REF!,芝麻工资表!B:B))</f>
        <v/>
      </c>
      <c r="K245" s="100" t="str">
        <f t="shared" si="18"/>
        <v/>
      </c>
      <c r="L245" s="100" t="str">
        <f t="shared" si="19"/>
        <v/>
      </c>
      <c r="M245" s="100" t="str">
        <f>IF(Q245="","",_xlfn.XLOOKUP(Q245,立项!W:W,立项!H:H))</f>
        <v/>
      </c>
      <c r="N245" s="104" t="str">
        <f t="shared" si="20"/>
        <v/>
      </c>
      <c r="O245" s="104" t="str">
        <f t="shared" si="21"/>
        <v/>
      </c>
      <c r="P245" s="105" t="str">
        <f t="shared" si="22"/>
        <v/>
      </c>
      <c r="Q245" s="109" t="str">
        <f t="shared" si="23"/>
        <v/>
      </c>
      <c r="R245" s="77"/>
      <c r="S245" s="76"/>
      <c r="T245" s="76"/>
      <c r="U245" s="76"/>
    </row>
    <row r="246" s="67" customFormat="1" customHeight="1" spans="2:21">
      <c r="B246" s="68"/>
      <c r="C246" s="69"/>
      <c r="D246" s="69"/>
      <c r="E246" s="69"/>
      <c r="F246" s="70"/>
      <c r="G246" s="71"/>
      <c r="H246" s="72"/>
      <c r="I246" s="103" t="str">
        <f>IF(B246="","",_xlfn.XLOOKUP(N246,#REF!,#REF!))</f>
        <v/>
      </c>
      <c r="J246" s="100" t="str">
        <f>IF(B246="","",_xlfn.XLOOKUP(N246,#REF!,芝麻工资表!B:B))</f>
        <v/>
      </c>
      <c r="K246" s="100" t="str">
        <f t="shared" si="18"/>
        <v/>
      </c>
      <c r="L246" s="100" t="str">
        <f t="shared" si="19"/>
        <v/>
      </c>
      <c r="M246" s="100" t="str">
        <f>IF(Q246="","",_xlfn.XLOOKUP(Q246,立项!W:W,立项!H:H))</f>
        <v/>
      </c>
      <c r="N246" s="104" t="str">
        <f t="shared" si="20"/>
        <v/>
      </c>
      <c r="O246" s="104" t="str">
        <f t="shared" si="21"/>
        <v/>
      </c>
      <c r="P246" s="105" t="str">
        <f t="shared" si="22"/>
        <v/>
      </c>
      <c r="Q246" s="109" t="str">
        <f t="shared" si="23"/>
        <v/>
      </c>
      <c r="R246" s="77"/>
      <c r="S246" s="76"/>
      <c r="T246" s="76"/>
      <c r="U246" s="76"/>
    </row>
    <row r="247" s="67" customFormat="1" customHeight="1" spans="2:21">
      <c r="B247" s="68"/>
      <c r="C247" s="69"/>
      <c r="D247" s="69"/>
      <c r="E247" s="69"/>
      <c r="F247" s="70"/>
      <c r="G247" s="71"/>
      <c r="H247" s="72"/>
      <c r="I247" s="103" t="str">
        <f>IF(B247="","",_xlfn.XLOOKUP(N247,#REF!,#REF!))</f>
        <v/>
      </c>
      <c r="J247" s="100" t="str">
        <f>IF(B247="","",_xlfn.XLOOKUP(N247,#REF!,芝麻工资表!B:B))</f>
        <v/>
      </c>
      <c r="K247" s="100" t="str">
        <f t="shared" si="18"/>
        <v/>
      </c>
      <c r="L247" s="100" t="str">
        <f t="shared" si="19"/>
        <v/>
      </c>
      <c r="M247" s="100" t="str">
        <f>IF(Q247="","",_xlfn.XLOOKUP(Q247,立项!W:W,立项!H:H))</f>
        <v/>
      </c>
      <c r="N247" s="104" t="str">
        <f t="shared" si="20"/>
        <v/>
      </c>
      <c r="O247" s="104" t="str">
        <f t="shared" si="21"/>
        <v/>
      </c>
      <c r="P247" s="105" t="str">
        <f t="shared" si="22"/>
        <v/>
      </c>
      <c r="Q247" s="109" t="str">
        <f t="shared" si="23"/>
        <v/>
      </c>
      <c r="R247" s="77"/>
      <c r="S247" s="76"/>
      <c r="T247" s="76"/>
      <c r="U247" s="76"/>
    </row>
    <row r="248" s="67" customFormat="1" customHeight="1" spans="2:21">
      <c r="B248" s="68"/>
      <c r="C248" s="69"/>
      <c r="D248" s="69"/>
      <c r="E248" s="69"/>
      <c r="F248" s="70"/>
      <c r="G248" s="71"/>
      <c r="H248" s="72"/>
      <c r="I248" s="103" t="str">
        <f>IF(B248="","",_xlfn.XLOOKUP(N248,#REF!,#REF!))</f>
        <v/>
      </c>
      <c r="J248" s="100" t="str">
        <f>IF(B248="","",_xlfn.XLOOKUP(N248,#REF!,芝麻工资表!B:B))</f>
        <v/>
      </c>
      <c r="K248" s="100" t="str">
        <f t="shared" si="18"/>
        <v/>
      </c>
      <c r="L248" s="100" t="str">
        <f t="shared" si="19"/>
        <v/>
      </c>
      <c r="M248" s="100" t="str">
        <f>IF(Q248="","",_xlfn.XLOOKUP(Q248,立项!W:W,立项!H:H))</f>
        <v/>
      </c>
      <c r="N248" s="104" t="str">
        <f t="shared" si="20"/>
        <v/>
      </c>
      <c r="O248" s="104" t="str">
        <f t="shared" si="21"/>
        <v/>
      </c>
      <c r="P248" s="105" t="str">
        <f t="shared" si="22"/>
        <v/>
      </c>
      <c r="Q248" s="109" t="str">
        <f t="shared" si="23"/>
        <v/>
      </c>
      <c r="R248" s="77"/>
      <c r="S248" s="76"/>
      <c r="T248" s="76"/>
      <c r="U248" s="76"/>
    </row>
    <row r="249" s="67" customFormat="1" customHeight="1" spans="2:21">
      <c r="B249" s="68"/>
      <c r="C249" s="69"/>
      <c r="D249" s="69"/>
      <c r="E249" s="69"/>
      <c r="F249" s="70"/>
      <c r="G249" s="71"/>
      <c r="H249" s="72"/>
      <c r="I249" s="103" t="str">
        <f>IF(B249="","",_xlfn.XLOOKUP(N249,#REF!,#REF!))</f>
        <v/>
      </c>
      <c r="J249" s="100" t="str">
        <f>IF(B249="","",_xlfn.XLOOKUP(N249,#REF!,芝麻工资表!B:B))</f>
        <v/>
      </c>
      <c r="K249" s="100" t="str">
        <f t="shared" si="18"/>
        <v/>
      </c>
      <c r="L249" s="100" t="str">
        <f t="shared" si="19"/>
        <v/>
      </c>
      <c r="M249" s="100" t="str">
        <f>IF(Q249="","",_xlfn.XLOOKUP(Q249,立项!W:W,立项!H:H))</f>
        <v/>
      </c>
      <c r="N249" s="104" t="str">
        <f t="shared" si="20"/>
        <v/>
      </c>
      <c r="O249" s="104" t="str">
        <f t="shared" si="21"/>
        <v/>
      </c>
      <c r="P249" s="105" t="str">
        <f t="shared" si="22"/>
        <v/>
      </c>
      <c r="Q249" s="109" t="str">
        <f t="shared" si="23"/>
        <v/>
      </c>
      <c r="R249" s="77"/>
      <c r="S249" s="76"/>
      <c r="T249" s="76"/>
      <c r="U249" s="76"/>
    </row>
    <row r="250" s="67" customFormat="1" customHeight="1" spans="2:21">
      <c r="B250" s="68"/>
      <c r="C250" s="69"/>
      <c r="D250" s="69"/>
      <c r="E250" s="69"/>
      <c r="F250" s="70"/>
      <c r="G250" s="71"/>
      <c r="H250" s="72"/>
      <c r="I250" s="103" t="str">
        <f>IF(B250="","",_xlfn.XLOOKUP(N250,#REF!,#REF!))</f>
        <v/>
      </c>
      <c r="J250" s="100" t="str">
        <f>IF(B250="","",_xlfn.XLOOKUP(N250,#REF!,芝麻工资表!B:B))</f>
        <v/>
      </c>
      <c r="K250" s="100" t="str">
        <f t="shared" si="18"/>
        <v/>
      </c>
      <c r="L250" s="100" t="str">
        <f t="shared" si="19"/>
        <v/>
      </c>
      <c r="M250" s="100" t="str">
        <f>IF(Q250="","",_xlfn.XLOOKUP(Q250,立项!W:W,立项!H:H))</f>
        <v/>
      </c>
      <c r="N250" s="104" t="str">
        <f t="shared" si="20"/>
        <v/>
      </c>
      <c r="O250" s="104" t="str">
        <f t="shared" si="21"/>
        <v/>
      </c>
      <c r="P250" s="105" t="str">
        <f t="shared" si="22"/>
        <v/>
      </c>
      <c r="Q250" s="109" t="str">
        <f t="shared" si="23"/>
        <v/>
      </c>
      <c r="R250" s="77"/>
      <c r="S250" s="76"/>
      <c r="T250" s="76"/>
      <c r="U250" s="76"/>
    </row>
    <row r="251" s="67" customFormat="1" customHeight="1" spans="2:21">
      <c r="B251" s="68"/>
      <c r="C251" s="69"/>
      <c r="D251" s="69"/>
      <c r="E251" s="69"/>
      <c r="F251" s="70"/>
      <c r="G251" s="71"/>
      <c r="H251" s="72"/>
      <c r="I251" s="103" t="str">
        <f>IF(B251="","",_xlfn.XLOOKUP(N251,#REF!,#REF!))</f>
        <v/>
      </c>
      <c r="J251" s="100" t="str">
        <f>IF(B251="","",_xlfn.XLOOKUP(N251,#REF!,芝麻工资表!B:B))</f>
        <v/>
      </c>
      <c r="K251" s="100" t="str">
        <f t="shared" si="18"/>
        <v/>
      </c>
      <c r="L251" s="100" t="str">
        <f t="shared" si="19"/>
        <v/>
      </c>
      <c r="M251" s="100" t="str">
        <f>IF(Q251="","",_xlfn.XLOOKUP(Q251,立项!W:W,立项!H:H))</f>
        <v/>
      </c>
      <c r="N251" s="104" t="str">
        <f t="shared" si="20"/>
        <v/>
      </c>
      <c r="O251" s="104" t="str">
        <f t="shared" si="21"/>
        <v/>
      </c>
      <c r="P251" s="105" t="str">
        <f t="shared" si="22"/>
        <v/>
      </c>
      <c r="Q251" s="109" t="str">
        <f t="shared" si="23"/>
        <v/>
      </c>
      <c r="R251" s="77"/>
      <c r="S251" s="76"/>
      <c r="T251" s="76"/>
      <c r="U251" s="76"/>
    </row>
    <row r="252" s="67" customFormat="1" customHeight="1" spans="2:21">
      <c r="B252" s="68"/>
      <c r="C252" s="69"/>
      <c r="D252" s="69"/>
      <c r="E252" s="69"/>
      <c r="F252" s="70"/>
      <c r="G252" s="71"/>
      <c r="H252" s="72"/>
      <c r="I252" s="103" t="str">
        <f>IF(B252="","",_xlfn.XLOOKUP(N252,#REF!,#REF!))</f>
        <v/>
      </c>
      <c r="J252" s="100" t="str">
        <f>IF(B252="","",_xlfn.XLOOKUP(N252,#REF!,芝麻工资表!B:B))</f>
        <v/>
      </c>
      <c r="K252" s="100" t="str">
        <f t="shared" si="18"/>
        <v/>
      </c>
      <c r="L252" s="100" t="str">
        <f t="shared" si="19"/>
        <v/>
      </c>
      <c r="M252" s="100" t="str">
        <f>IF(Q252="","",_xlfn.XLOOKUP(Q252,立项!W:W,立项!H:H))</f>
        <v/>
      </c>
      <c r="N252" s="104" t="str">
        <f t="shared" si="20"/>
        <v/>
      </c>
      <c r="O252" s="104" t="str">
        <f t="shared" si="21"/>
        <v/>
      </c>
      <c r="P252" s="105" t="str">
        <f t="shared" si="22"/>
        <v/>
      </c>
      <c r="Q252" s="109" t="str">
        <f t="shared" si="23"/>
        <v/>
      </c>
      <c r="R252" s="77"/>
      <c r="S252" s="76"/>
      <c r="T252" s="76"/>
      <c r="U252" s="76"/>
    </row>
    <row r="253" s="67" customFormat="1" customHeight="1" spans="2:21">
      <c r="B253" s="68"/>
      <c r="C253" s="69"/>
      <c r="D253" s="69"/>
      <c r="E253" s="69"/>
      <c r="F253" s="70"/>
      <c r="G253" s="71"/>
      <c r="H253" s="72"/>
      <c r="I253" s="103" t="str">
        <f>IF(B253="","",_xlfn.XLOOKUP(N253,#REF!,#REF!))</f>
        <v/>
      </c>
      <c r="J253" s="100" t="str">
        <f>IF(B253="","",_xlfn.XLOOKUP(N253,#REF!,芝麻工资表!B:B))</f>
        <v/>
      </c>
      <c r="K253" s="100" t="str">
        <f t="shared" si="18"/>
        <v/>
      </c>
      <c r="L253" s="100" t="str">
        <f t="shared" si="19"/>
        <v/>
      </c>
      <c r="M253" s="100" t="str">
        <f>IF(Q253="","",_xlfn.XLOOKUP(Q253,立项!W:W,立项!H:H))</f>
        <v/>
      </c>
      <c r="N253" s="104" t="str">
        <f t="shared" si="20"/>
        <v/>
      </c>
      <c r="O253" s="104" t="str">
        <f t="shared" si="21"/>
        <v/>
      </c>
      <c r="P253" s="105" t="str">
        <f t="shared" si="22"/>
        <v/>
      </c>
      <c r="Q253" s="109" t="str">
        <f t="shared" si="23"/>
        <v/>
      </c>
      <c r="R253" s="77"/>
      <c r="S253" s="76"/>
      <c r="T253" s="76"/>
      <c r="U253" s="76"/>
    </row>
    <row r="254" s="67" customFormat="1" customHeight="1" spans="2:21">
      <c r="B254" s="68"/>
      <c r="C254" s="69"/>
      <c r="D254" s="69"/>
      <c r="E254" s="69"/>
      <c r="F254" s="70"/>
      <c r="G254" s="71"/>
      <c r="H254" s="72"/>
      <c r="I254" s="103" t="str">
        <f>IF(B254="","",_xlfn.XLOOKUP(N254,#REF!,#REF!))</f>
        <v/>
      </c>
      <c r="J254" s="100" t="str">
        <f>IF(B254="","",_xlfn.XLOOKUP(N254,#REF!,芝麻工资表!B:B))</f>
        <v/>
      </c>
      <c r="K254" s="100" t="str">
        <f t="shared" si="18"/>
        <v/>
      </c>
      <c r="L254" s="100" t="str">
        <f t="shared" si="19"/>
        <v/>
      </c>
      <c r="M254" s="100" t="str">
        <f>IF(Q254="","",_xlfn.XLOOKUP(Q254,立项!W:W,立项!H:H))</f>
        <v/>
      </c>
      <c r="N254" s="104" t="str">
        <f t="shared" si="20"/>
        <v/>
      </c>
      <c r="O254" s="104" t="str">
        <f t="shared" si="21"/>
        <v/>
      </c>
      <c r="P254" s="105" t="str">
        <f t="shared" si="22"/>
        <v/>
      </c>
      <c r="Q254" s="109" t="str">
        <f t="shared" si="23"/>
        <v/>
      </c>
      <c r="R254" s="77"/>
      <c r="S254" s="76"/>
      <c r="T254" s="76"/>
      <c r="U254" s="76"/>
    </row>
    <row r="255" s="67" customFormat="1" customHeight="1" spans="2:21">
      <c r="B255" s="68"/>
      <c r="C255" s="69"/>
      <c r="D255" s="69"/>
      <c r="E255" s="69"/>
      <c r="F255" s="70"/>
      <c r="G255" s="71"/>
      <c r="H255" s="72"/>
      <c r="I255" s="103" t="str">
        <f>IF(B255="","",_xlfn.XLOOKUP(N255,#REF!,#REF!))</f>
        <v/>
      </c>
      <c r="J255" s="100" t="str">
        <f>IF(B255="","",_xlfn.XLOOKUP(N255,#REF!,芝麻工资表!B:B))</f>
        <v/>
      </c>
      <c r="K255" s="100" t="str">
        <f t="shared" si="18"/>
        <v/>
      </c>
      <c r="L255" s="100" t="str">
        <f t="shared" si="19"/>
        <v/>
      </c>
      <c r="M255" s="100" t="str">
        <f>IF(Q255="","",_xlfn.XLOOKUP(Q255,立项!W:W,立项!H:H))</f>
        <v/>
      </c>
      <c r="N255" s="104" t="str">
        <f t="shared" si="20"/>
        <v/>
      </c>
      <c r="O255" s="104" t="str">
        <f t="shared" si="21"/>
        <v/>
      </c>
      <c r="P255" s="105" t="str">
        <f t="shared" si="22"/>
        <v/>
      </c>
      <c r="Q255" s="109" t="str">
        <f t="shared" si="23"/>
        <v/>
      </c>
      <c r="R255" s="77"/>
      <c r="S255" s="76"/>
      <c r="T255" s="76"/>
      <c r="U255" s="76"/>
    </row>
    <row r="256" s="67" customFormat="1" customHeight="1" spans="2:21">
      <c r="B256" s="68"/>
      <c r="C256" s="69"/>
      <c r="D256" s="69"/>
      <c r="E256" s="69"/>
      <c r="F256" s="70"/>
      <c r="G256" s="71"/>
      <c r="H256" s="72"/>
      <c r="I256" s="103" t="str">
        <f>IF(B256="","",_xlfn.XLOOKUP(N256,#REF!,#REF!))</f>
        <v/>
      </c>
      <c r="J256" s="100" t="str">
        <f>IF(B256="","",_xlfn.XLOOKUP(N256,#REF!,芝麻工资表!B:B))</f>
        <v/>
      </c>
      <c r="K256" s="100" t="str">
        <f t="shared" si="18"/>
        <v/>
      </c>
      <c r="L256" s="100" t="str">
        <f t="shared" si="19"/>
        <v/>
      </c>
      <c r="M256" s="100" t="str">
        <f>IF(Q256="","",_xlfn.XLOOKUP(Q256,立项!W:W,立项!H:H))</f>
        <v/>
      </c>
      <c r="N256" s="104" t="str">
        <f t="shared" si="20"/>
        <v/>
      </c>
      <c r="O256" s="104" t="str">
        <f t="shared" si="21"/>
        <v/>
      </c>
      <c r="P256" s="105" t="str">
        <f t="shared" si="22"/>
        <v/>
      </c>
      <c r="Q256" s="109" t="str">
        <f t="shared" si="23"/>
        <v/>
      </c>
      <c r="R256" s="77"/>
      <c r="S256" s="76"/>
      <c r="T256" s="76"/>
      <c r="U256" s="76"/>
    </row>
    <row r="257" s="67" customFormat="1" customHeight="1" spans="2:21">
      <c r="B257" s="68"/>
      <c r="C257" s="69"/>
      <c r="D257" s="69"/>
      <c r="E257" s="69"/>
      <c r="F257" s="70"/>
      <c r="G257" s="71"/>
      <c r="H257" s="72"/>
      <c r="I257" s="103" t="str">
        <f>IF(B257="","",_xlfn.XLOOKUP(N257,#REF!,#REF!))</f>
        <v/>
      </c>
      <c r="J257" s="100" t="str">
        <f>IF(B257="","",_xlfn.XLOOKUP(N257,#REF!,芝麻工资表!B:B))</f>
        <v/>
      </c>
      <c r="K257" s="100" t="str">
        <f t="shared" si="18"/>
        <v/>
      </c>
      <c r="L257" s="100" t="str">
        <f t="shared" si="19"/>
        <v/>
      </c>
      <c r="M257" s="100" t="str">
        <f>IF(Q257="","",_xlfn.XLOOKUP(Q257,立项!W:W,立项!H:H))</f>
        <v/>
      </c>
      <c r="N257" s="104" t="str">
        <f t="shared" si="20"/>
        <v/>
      </c>
      <c r="O257" s="104" t="str">
        <f t="shared" si="21"/>
        <v/>
      </c>
      <c r="P257" s="105" t="str">
        <f t="shared" si="22"/>
        <v/>
      </c>
      <c r="Q257" s="109" t="str">
        <f t="shared" si="23"/>
        <v/>
      </c>
      <c r="R257" s="77"/>
      <c r="S257" s="76"/>
      <c r="T257" s="76"/>
      <c r="U257" s="76"/>
    </row>
    <row r="258" s="67" customFormat="1" customHeight="1" spans="2:21">
      <c r="B258" s="68"/>
      <c r="C258" s="69"/>
      <c r="D258" s="69"/>
      <c r="E258" s="69"/>
      <c r="F258" s="70"/>
      <c r="G258" s="71"/>
      <c r="H258" s="72"/>
      <c r="I258" s="103" t="str">
        <f>IF(B258="","",_xlfn.XLOOKUP(N258,#REF!,#REF!))</f>
        <v/>
      </c>
      <c r="J258" s="100" t="str">
        <f>IF(B258="","",_xlfn.XLOOKUP(N258,#REF!,芝麻工资表!B:B))</f>
        <v/>
      </c>
      <c r="K258" s="100" t="str">
        <f t="shared" ref="K258:K321" si="24">IF(F258="","",F258-L258)</f>
        <v/>
      </c>
      <c r="L258" s="100" t="str">
        <f t="shared" ref="L258:L321" si="25">IF(F258="","",F258*G258/(1+G258))</f>
        <v/>
      </c>
      <c r="M258" s="100" t="str">
        <f>IF(Q258="","",_xlfn.XLOOKUP(Q258,立项!W:W,立项!H:H))</f>
        <v/>
      </c>
      <c r="N258" s="104" t="str">
        <f t="shared" ref="N258:N321" si="26">IF(H258="","",LEFT(B258,7))</f>
        <v/>
      </c>
      <c r="O258" s="104" t="str">
        <f t="shared" ref="O258:O321" si="27">IF(H258="","",MONTH(H258))</f>
        <v/>
      </c>
      <c r="P258" s="105" t="str">
        <f t="shared" ref="P258:P321" si="28">IF(H258="","",DAY(H258))</f>
        <v/>
      </c>
      <c r="Q258" s="109" t="str">
        <f t="shared" ref="Q258:Q321" si="29">IF(B258="","",MID(B258,9,16))</f>
        <v/>
      </c>
      <c r="R258" s="77"/>
      <c r="S258" s="76"/>
      <c r="T258" s="76"/>
      <c r="U258" s="76"/>
    </row>
    <row r="259" s="67" customFormat="1" customHeight="1" spans="2:21">
      <c r="B259" s="68"/>
      <c r="C259" s="69"/>
      <c r="D259" s="69"/>
      <c r="E259" s="69"/>
      <c r="F259" s="70"/>
      <c r="G259" s="71"/>
      <c r="H259" s="72"/>
      <c r="I259" s="103" t="str">
        <f>IF(B259="","",_xlfn.XLOOKUP(N259,#REF!,#REF!))</f>
        <v/>
      </c>
      <c r="J259" s="100" t="str">
        <f>IF(B259="","",_xlfn.XLOOKUP(N259,#REF!,芝麻工资表!B:B))</f>
        <v/>
      </c>
      <c r="K259" s="100" t="str">
        <f t="shared" si="24"/>
        <v/>
      </c>
      <c r="L259" s="100" t="str">
        <f t="shared" si="25"/>
        <v/>
      </c>
      <c r="M259" s="100" t="str">
        <f>IF(Q259="","",_xlfn.XLOOKUP(Q259,立项!W:W,立项!H:H))</f>
        <v/>
      </c>
      <c r="N259" s="104" t="str">
        <f t="shared" si="26"/>
        <v/>
      </c>
      <c r="O259" s="104" t="str">
        <f t="shared" si="27"/>
        <v/>
      </c>
      <c r="P259" s="105" t="str">
        <f t="shared" si="28"/>
        <v/>
      </c>
      <c r="Q259" s="109" t="str">
        <f t="shared" si="29"/>
        <v/>
      </c>
      <c r="R259" s="77"/>
      <c r="S259" s="76"/>
      <c r="T259" s="76"/>
      <c r="U259" s="76"/>
    </row>
    <row r="260" s="67" customFormat="1" customHeight="1" spans="2:21">
      <c r="B260" s="68"/>
      <c r="C260" s="69"/>
      <c r="D260" s="69"/>
      <c r="E260" s="69"/>
      <c r="F260" s="70"/>
      <c r="G260" s="71"/>
      <c r="H260" s="72"/>
      <c r="I260" s="103" t="str">
        <f>IF(B260="","",_xlfn.XLOOKUP(N260,#REF!,#REF!))</f>
        <v/>
      </c>
      <c r="J260" s="100" t="str">
        <f>IF(B260="","",_xlfn.XLOOKUP(N260,#REF!,芝麻工资表!B:B))</f>
        <v/>
      </c>
      <c r="K260" s="100" t="str">
        <f t="shared" si="24"/>
        <v/>
      </c>
      <c r="L260" s="100" t="str">
        <f t="shared" si="25"/>
        <v/>
      </c>
      <c r="M260" s="100" t="str">
        <f>IF(Q260="","",_xlfn.XLOOKUP(Q260,立项!W:W,立项!H:H))</f>
        <v/>
      </c>
      <c r="N260" s="104" t="str">
        <f t="shared" si="26"/>
        <v/>
      </c>
      <c r="O260" s="104" t="str">
        <f t="shared" si="27"/>
        <v/>
      </c>
      <c r="P260" s="105" t="str">
        <f t="shared" si="28"/>
        <v/>
      </c>
      <c r="Q260" s="109" t="str">
        <f t="shared" si="29"/>
        <v/>
      </c>
      <c r="R260" s="77"/>
      <c r="S260" s="76"/>
      <c r="T260" s="76"/>
      <c r="U260" s="76"/>
    </row>
    <row r="261" s="67" customFormat="1" customHeight="1" spans="2:21">
      <c r="B261" s="68"/>
      <c r="C261" s="69"/>
      <c r="D261" s="69"/>
      <c r="E261" s="69"/>
      <c r="F261" s="70"/>
      <c r="G261" s="71"/>
      <c r="H261" s="72"/>
      <c r="I261" s="103" t="str">
        <f>IF(B261="","",_xlfn.XLOOKUP(N261,#REF!,#REF!))</f>
        <v/>
      </c>
      <c r="J261" s="100" t="str">
        <f>IF(B261="","",_xlfn.XLOOKUP(N261,#REF!,芝麻工资表!B:B))</f>
        <v/>
      </c>
      <c r="K261" s="100" t="str">
        <f t="shared" si="24"/>
        <v/>
      </c>
      <c r="L261" s="100" t="str">
        <f t="shared" si="25"/>
        <v/>
      </c>
      <c r="M261" s="100" t="str">
        <f>IF(Q261="","",_xlfn.XLOOKUP(Q261,立项!W:W,立项!H:H))</f>
        <v/>
      </c>
      <c r="N261" s="104" t="str">
        <f t="shared" si="26"/>
        <v/>
      </c>
      <c r="O261" s="104" t="str">
        <f t="shared" si="27"/>
        <v/>
      </c>
      <c r="P261" s="105" t="str">
        <f t="shared" si="28"/>
        <v/>
      </c>
      <c r="Q261" s="109" t="str">
        <f t="shared" si="29"/>
        <v/>
      </c>
      <c r="R261" s="77"/>
      <c r="S261" s="76"/>
      <c r="T261" s="76"/>
      <c r="U261" s="76"/>
    </row>
    <row r="262" s="67" customFormat="1" customHeight="1" spans="2:21">
      <c r="B262" s="68"/>
      <c r="C262" s="69"/>
      <c r="D262" s="69"/>
      <c r="E262" s="69"/>
      <c r="F262" s="70"/>
      <c r="G262" s="71"/>
      <c r="H262" s="72"/>
      <c r="I262" s="103" t="str">
        <f>IF(B262="","",_xlfn.XLOOKUP(N262,#REF!,#REF!))</f>
        <v/>
      </c>
      <c r="J262" s="100" t="str">
        <f>IF(B262="","",_xlfn.XLOOKUP(N262,#REF!,芝麻工资表!B:B))</f>
        <v/>
      </c>
      <c r="K262" s="100" t="str">
        <f t="shared" si="24"/>
        <v/>
      </c>
      <c r="L262" s="100" t="str">
        <f t="shared" si="25"/>
        <v/>
      </c>
      <c r="M262" s="100" t="str">
        <f>IF(Q262="","",_xlfn.XLOOKUP(Q262,立项!W:W,立项!H:H))</f>
        <v/>
      </c>
      <c r="N262" s="104" t="str">
        <f t="shared" si="26"/>
        <v/>
      </c>
      <c r="O262" s="104" t="str">
        <f t="shared" si="27"/>
        <v/>
      </c>
      <c r="P262" s="105" t="str">
        <f t="shared" si="28"/>
        <v/>
      </c>
      <c r="Q262" s="109" t="str">
        <f t="shared" si="29"/>
        <v/>
      </c>
      <c r="R262" s="77"/>
      <c r="S262" s="76"/>
      <c r="T262" s="76"/>
      <c r="U262" s="76"/>
    </row>
    <row r="263" s="67" customFormat="1" customHeight="1" spans="2:21">
      <c r="B263" s="68"/>
      <c r="C263" s="69"/>
      <c r="D263" s="69"/>
      <c r="E263" s="69"/>
      <c r="F263" s="70"/>
      <c r="G263" s="71"/>
      <c r="H263" s="72"/>
      <c r="I263" s="103" t="str">
        <f>IF(B263="","",_xlfn.XLOOKUP(N263,#REF!,#REF!))</f>
        <v/>
      </c>
      <c r="J263" s="100" t="str">
        <f>IF(B263="","",_xlfn.XLOOKUP(N263,#REF!,芝麻工资表!B:B))</f>
        <v/>
      </c>
      <c r="K263" s="100" t="str">
        <f t="shared" si="24"/>
        <v/>
      </c>
      <c r="L263" s="100" t="str">
        <f t="shared" si="25"/>
        <v/>
      </c>
      <c r="M263" s="100" t="str">
        <f>IF(Q263="","",_xlfn.XLOOKUP(Q263,立项!W:W,立项!H:H))</f>
        <v/>
      </c>
      <c r="N263" s="104" t="str">
        <f t="shared" si="26"/>
        <v/>
      </c>
      <c r="O263" s="104" t="str">
        <f t="shared" si="27"/>
        <v/>
      </c>
      <c r="P263" s="105" t="str">
        <f t="shared" si="28"/>
        <v/>
      </c>
      <c r="Q263" s="109" t="str">
        <f t="shared" si="29"/>
        <v/>
      </c>
      <c r="R263" s="77"/>
      <c r="S263" s="76"/>
      <c r="T263" s="76"/>
      <c r="U263" s="76"/>
    </row>
    <row r="264" s="67" customFormat="1" customHeight="1" spans="2:21">
      <c r="B264" s="68"/>
      <c r="C264" s="69"/>
      <c r="D264" s="69"/>
      <c r="E264" s="69"/>
      <c r="F264" s="70"/>
      <c r="G264" s="71"/>
      <c r="H264" s="72"/>
      <c r="I264" s="103" t="str">
        <f>IF(B264="","",_xlfn.XLOOKUP(N264,#REF!,#REF!))</f>
        <v/>
      </c>
      <c r="J264" s="100" t="str">
        <f>IF(B264="","",_xlfn.XLOOKUP(N264,#REF!,芝麻工资表!B:B))</f>
        <v/>
      </c>
      <c r="K264" s="100" t="str">
        <f t="shared" si="24"/>
        <v/>
      </c>
      <c r="L264" s="100" t="str">
        <f t="shared" si="25"/>
        <v/>
      </c>
      <c r="M264" s="100" t="str">
        <f>IF(Q264="","",_xlfn.XLOOKUP(Q264,立项!W:W,立项!H:H))</f>
        <v/>
      </c>
      <c r="N264" s="104" t="str">
        <f t="shared" si="26"/>
        <v/>
      </c>
      <c r="O264" s="104" t="str">
        <f t="shared" si="27"/>
        <v/>
      </c>
      <c r="P264" s="105" t="str">
        <f t="shared" si="28"/>
        <v/>
      </c>
      <c r="Q264" s="109" t="str">
        <f t="shared" si="29"/>
        <v/>
      </c>
      <c r="R264" s="77"/>
      <c r="S264" s="76"/>
      <c r="T264" s="76"/>
      <c r="U264" s="76"/>
    </row>
    <row r="265" s="67" customFormat="1" customHeight="1" spans="2:21">
      <c r="B265" s="68"/>
      <c r="C265" s="69"/>
      <c r="D265" s="69"/>
      <c r="E265" s="69"/>
      <c r="F265" s="70"/>
      <c r="G265" s="71"/>
      <c r="H265" s="72"/>
      <c r="I265" s="103" t="str">
        <f>IF(B265="","",_xlfn.XLOOKUP(N265,#REF!,#REF!))</f>
        <v/>
      </c>
      <c r="J265" s="100" t="str">
        <f>IF(B265="","",_xlfn.XLOOKUP(N265,#REF!,芝麻工资表!B:B))</f>
        <v/>
      </c>
      <c r="K265" s="100" t="str">
        <f t="shared" si="24"/>
        <v/>
      </c>
      <c r="L265" s="100" t="str">
        <f t="shared" si="25"/>
        <v/>
      </c>
      <c r="M265" s="100" t="str">
        <f>IF(Q265="","",_xlfn.XLOOKUP(Q265,立项!W:W,立项!H:H))</f>
        <v/>
      </c>
      <c r="N265" s="104" t="str">
        <f t="shared" si="26"/>
        <v/>
      </c>
      <c r="O265" s="104" t="str">
        <f t="shared" si="27"/>
        <v/>
      </c>
      <c r="P265" s="105" t="str">
        <f t="shared" si="28"/>
        <v/>
      </c>
      <c r="Q265" s="109" t="str">
        <f t="shared" si="29"/>
        <v/>
      </c>
      <c r="R265" s="77"/>
      <c r="S265" s="76"/>
      <c r="T265" s="76"/>
      <c r="U265" s="76"/>
    </row>
    <row r="266" s="67" customFormat="1" customHeight="1" spans="2:21">
      <c r="B266" s="68"/>
      <c r="C266" s="69"/>
      <c r="D266" s="69"/>
      <c r="E266" s="69"/>
      <c r="F266" s="70"/>
      <c r="G266" s="71"/>
      <c r="H266" s="72"/>
      <c r="I266" s="103" t="str">
        <f>IF(B266="","",_xlfn.XLOOKUP(N266,#REF!,#REF!))</f>
        <v/>
      </c>
      <c r="J266" s="100" t="str">
        <f>IF(B266="","",_xlfn.XLOOKUP(N266,#REF!,芝麻工资表!B:B))</f>
        <v/>
      </c>
      <c r="K266" s="100" t="str">
        <f t="shared" si="24"/>
        <v/>
      </c>
      <c r="L266" s="100" t="str">
        <f t="shared" si="25"/>
        <v/>
      </c>
      <c r="M266" s="100" t="str">
        <f>IF(Q266="","",_xlfn.XLOOKUP(Q266,立项!W:W,立项!H:H))</f>
        <v/>
      </c>
      <c r="N266" s="104" t="str">
        <f t="shared" si="26"/>
        <v/>
      </c>
      <c r="O266" s="104" t="str">
        <f t="shared" si="27"/>
        <v/>
      </c>
      <c r="P266" s="105" t="str">
        <f t="shared" si="28"/>
        <v/>
      </c>
      <c r="Q266" s="109" t="str">
        <f t="shared" si="29"/>
        <v/>
      </c>
      <c r="R266" s="77"/>
      <c r="S266" s="76"/>
      <c r="T266" s="76"/>
      <c r="U266" s="76"/>
    </row>
    <row r="267" s="67" customFormat="1" customHeight="1" spans="2:21">
      <c r="B267" s="68"/>
      <c r="C267" s="69"/>
      <c r="D267" s="69"/>
      <c r="E267" s="69"/>
      <c r="F267" s="70"/>
      <c r="G267" s="71"/>
      <c r="H267" s="72"/>
      <c r="I267" s="103" t="str">
        <f>IF(B267="","",_xlfn.XLOOKUP(N267,#REF!,#REF!))</f>
        <v/>
      </c>
      <c r="J267" s="100" t="str">
        <f>IF(B267="","",_xlfn.XLOOKUP(N267,#REF!,芝麻工资表!B:B))</f>
        <v/>
      </c>
      <c r="K267" s="100" t="str">
        <f t="shared" si="24"/>
        <v/>
      </c>
      <c r="L267" s="100" t="str">
        <f t="shared" si="25"/>
        <v/>
      </c>
      <c r="M267" s="100" t="str">
        <f>IF(Q267="","",_xlfn.XLOOKUP(Q267,立项!W:W,立项!H:H))</f>
        <v/>
      </c>
      <c r="N267" s="104" t="str">
        <f t="shared" si="26"/>
        <v/>
      </c>
      <c r="O267" s="104" t="str">
        <f t="shared" si="27"/>
        <v/>
      </c>
      <c r="P267" s="105" t="str">
        <f t="shared" si="28"/>
        <v/>
      </c>
      <c r="Q267" s="109" t="str">
        <f t="shared" si="29"/>
        <v/>
      </c>
      <c r="R267" s="77"/>
      <c r="S267" s="76"/>
      <c r="T267" s="76"/>
      <c r="U267" s="76"/>
    </row>
    <row r="268" s="67" customFormat="1" customHeight="1" spans="2:21">
      <c r="B268" s="68"/>
      <c r="C268" s="69"/>
      <c r="D268" s="69"/>
      <c r="E268" s="69"/>
      <c r="F268" s="70"/>
      <c r="G268" s="71"/>
      <c r="H268" s="72"/>
      <c r="I268" s="103" t="str">
        <f>IF(B268="","",_xlfn.XLOOKUP(N268,#REF!,#REF!))</f>
        <v/>
      </c>
      <c r="J268" s="100" t="str">
        <f>IF(B268="","",_xlfn.XLOOKUP(N268,#REF!,芝麻工资表!B:B))</f>
        <v/>
      </c>
      <c r="K268" s="100" t="str">
        <f t="shared" si="24"/>
        <v/>
      </c>
      <c r="L268" s="100" t="str">
        <f t="shared" si="25"/>
        <v/>
      </c>
      <c r="M268" s="100" t="str">
        <f>IF(Q268="","",_xlfn.XLOOKUP(Q268,立项!W:W,立项!H:H))</f>
        <v/>
      </c>
      <c r="N268" s="104" t="str">
        <f t="shared" si="26"/>
        <v/>
      </c>
      <c r="O268" s="104" t="str">
        <f t="shared" si="27"/>
        <v/>
      </c>
      <c r="P268" s="105" t="str">
        <f t="shared" si="28"/>
        <v/>
      </c>
      <c r="Q268" s="109" t="str">
        <f t="shared" si="29"/>
        <v/>
      </c>
      <c r="R268" s="77"/>
      <c r="S268" s="76"/>
      <c r="T268" s="76"/>
      <c r="U268" s="76"/>
    </row>
    <row r="269" s="67" customFormat="1" customHeight="1" spans="2:21">
      <c r="B269" s="68"/>
      <c r="C269" s="69"/>
      <c r="D269" s="69"/>
      <c r="E269" s="69"/>
      <c r="F269" s="70"/>
      <c r="G269" s="71"/>
      <c r="H269" s="72"/>
      <c r="I269" s="103" t="str">
        <f>IF(B269="","",_xlfn.XLOOKUP(N269,#REF!,#REF!))</f>
        <v/>
      </c>
      <c r="J269" s="100" t="str">
        <f>IF(B269="","",_xlfn.XLOOKUP(N269,#REF!,芝麻工资表!B:B))</f>
        <v/>
      </c>
      <c r="K269" s="100" t="str">
        <f t="shared" si="24"/>
        <v/>
      </c>
      <c r="L269" s="100" t="str">
        <f t="shared" si="25"/>
        <v/>
      </c>
      <c r="M269" s="100" t="str">
        <f>IF(Q269="","",_xlfn.XLOOKUP(Q269,立项!W:W,立项!H:H))</f>
        <v/>
      </c>
      <c r="N269" s="104" t="str">
        <f t="shared" si="26"/>
        <v/>
      </c>
      <c r="O269" s="104" t="str">
        <f t="shared" si="27"/>
        <v/>
      </c>
      <c r="P269" s="105" t="str">
        <f t="shared" si="28"/>
        <v/>
      </c>
      <c r="Q269" s="109" t="str">
        <f t="shared" si="29"/>
        <v/>
      </c>
      <c r="R269" s="77"/>
      <c r="S269" s="76"/>
      <c r="T269" s="76"/>
      <c r="U269" s="76"/>
    </row>
    <row r="270" s="67" customFormat="1" customHeight="1" spans="2:21">
      <c r="B270" s="68"/>
      <c r="C270" s="69"/>
      <c r="D270" s="69"/>
      <c r="E270" s="69"/>
      <c r="F270" s="70"/>
      <c r="G270" s="71"/>
      <c r="H270" s="72"/>
      <c r="I270" s="103" t="str">
        <f>IF(B270="","",_xlfn.XLOOKUP(N270,#REF!,#REF!))</f>
        <v/>
      </c>
      <c r="J270" s="100" t="str">
        <f>IF(B270="","",_xlfn.XLOOKUP(N270,#REF!,芝麻工资表!B:B))</f>
        <v/>
      </c>
      <c r="K270" s="100" t="str">
        <f t="shared" si="24"/>
        <v/>
      </c>
      <c r="L270" s="100" t="str">
        <f t="shared" si="25"/>
        <v/>
      </c>
      <c r="M270" s="100" t="str">
        <f>IF(Q270="","",_xlfn.XLOOKUP(Q270,立项!W:W,立项!H:H))</f>
        <v/>
      </c>
      <c r="N270" s="104" t="str">
        <f t="shared" si="26"/>
        <v/>
      </c>
      <c r="O270" s="104" t="str">
        <f t="shared" si="27"/>
        <v/>
      </c>
      <c r="P270" s="105" t="str">
        <f t="shared" si="28"/>
        <v/>
      </c>
      <c r="Q270" s="109" t="str">
        <f t="shared" si="29"/>
        <v/>
      </c>
      <c r="R270" s="77"/>
      <c r="S270" s="76"/>
      <c r="T270" s="76"/>
      <c r="U270" s="76"/>
    </row>
    <row r="271" s="67" customFormat="1" customHeight="1" spans="2:21">
      <c r="B271" s="68"/>
      <c r="C271" s="69"/>
      <c r="D271" s="69"/>
      <c r="E271" s="69"/>
      <c r="F271" s="70"/>
      <c r="G271" s="71"/>
      <c r="H271" s="72"/>
      <c r="I271" s="103" t="str">
        <f>IF(B271="","",_xlfn.XLOOKUP(N271,#REF!,#REF!))</f>
        <v/>
      </c>
      <c r="J271" s="100" t="str">
        <f>IF(B271="","",_xlfn.XLOOKUP(N271,#REF!,芝麻工资表!B:B))</f>
        <v/>
      </c>
      <c r="K271" s="100" t="str">
        <f t="shared" si="24"/>
        <v/>
      </c>
      <c r="L271" s="100" t="str">
        <f t="shared" si="25"/>
        <v/>
      </c>
      <c r="M271" s="100" t="str">
        <f>IF(Q271="","",_xlfn.XLOOKUP(Q271,立项!W:W,立项!H:H))</f>
        <v/>
      </c>
      <c r="N271" s="104" t="str">
        <f t="shared" si="26"/>
        <v/>
      </c>
      <c r="O271" s="104" t="str">
        <f t="shared" si="27"/>
        <v/>
      </c>
      <c r="P271" s="105" t="str">
        <f t="shared" si="28"/>
        <v/>
      </c>
      <c r="Q271" s="109" t="str">
        <f t="shared" si="29"/>
        <v/>
      </c>
      <c r="R271" s="77"/>
      <c r="S271" s="76"/>
      <c r="T271" s="76"/>
      <c r="U271" s="76"/>
    </row>
    <row r="272" s="67" customFormat="1" customHeight="1" spans="2:21">
      <c r="B272" s="68"/>
      <c r="C272" s="69"/>
      <c r="D272" s="69"/>
      <c r="E272" s="69"/>
      <c r="F272" s="70"/>
      <c r="G272" s="71"/>
      <c r="H272" s="72"/>
      <c r="I272" s="103" t="str">
        <f>IF(B272="","",_xlfn.XLOOKUP(N272,#REF!,#REF!))</f>
        <v/>
      </c>
      <c r="J272" s="100" t="str">
        <f>IF(B272="","",_xlfn.XLOOKUP(N272,#REF!,芝麻工资表!B:B))</f>
        <v/>
      </c>
      <c r="K272" s="100" t="str">
        <f t="shared" si="24"/>
        <v/>
      </c>
      <c r="L272" s="100" t="str">
        <f t="shared" si="25"/>
        <v/>
      </c>
      <c r="M272" s="100" t="str">
        <f>IF(Q272="","",_xlfn.XLOOKUP(Q272,立项!W:W,立项!H:H))</f>
        <v/>
      </c>
      <c r="N272" s="104" t="str">
        <f t="shared" si="26"/>
        <v/>
      </c>
      <c r="O272" s="104" t="str">
        <f t="shared" si="27"/>
        <v/>
      </c>
      <c r="P272" s="105" t="str">
        <f t="shared" si="28"/>
        <v/>
      </c>
      <c r="Q272" s="109" t="str">
        <f t="shared" si="29"/>
        <v/>
      </c>
      <c r="R272" s="77"/>
      <c r="S272" s="76"/>
      <c r="T272" s="76"/>
      <c r="U272" s="76"/>
    </row>
    <row r="273" s="67" customFormat="1" customHeight="1" spans="2:21">
      <c r="B273" s="68"/>
      <c r="C273" s="69"/>
      <c r="D273" s="69"/>
      <c r="E273" s="69"/>
      <c r="F273" s="70"/>
      <c r="G273" s="71"/>
      <c r="H273" s="72"/>
      <c r="I273" s="103" t="str">
        <f>IF(B273="","",_xlfn.XLOOKUP(N273,#REF!,#REF!))</f>
        <v/>
      </c>
      <c r="J273" s="100" t="str">
        <f>IF(B273="","",_xlfn.XLOOKUP(N273,#REF!,芝麻工资表!B:B))</f>
        <v/>
      </c>
      <c r="K273" s="100" t="str">
        <f t="shared" si="24"/>
        <v/>
      </c>
      <c r="L273" s="100" t="str">
        <f t="shared" si="25"/>
        <v/>
      </c>
      <c r="M273" s="100" t="str">
        <f>IF(Q273="","",_xlfn.XLOOKUP(Q273,立项!W:W,立项!H:H))</f>
        <v/>
      </c>
      <c r="N273" s="104" t="str">
        <f t="shared" si="26"/>
        <v/>
      </c>
      <c r="O273" s="104" t="str">
        <f t="shared" si="27"/>
        <v/>
      </c>
      <c r="P273" s="105" t="str">
        <f t="shared" si="28"/>
        <v/>
      </c>
      <c r="Q273" s="109" t="str">
        <f t="shared" si="29"/>
        <v/>
      </c>
      <c r="R273" s="77"/>
      <c r="S273" s="76"/>
      <c r="T273" s="76"/>
      <c r="U273" s="76"/>
    </row>
    <row r="274" s="67" customFormat="1" customHeight="1" spans="2:21">
      <c r="B274" s="68"/>
      <c r="C274" s="69"/>
      <c r="D274" s="69"/>
      <c r="E274" s="69"/>
      <c r="F274" s="70"/>
      <c r="G274" s="71"/>
      <c r="H274" s="72"/>
      <c r="I274" s="103" t="str">
        <f>IF(B274="","",_xlfn.XLOOKUP(N274,#REF!,#REF!))</f>
        <v/>
      </c>
      <c r="J274" s="100" t="str">
        <f>IF(B274="","",_xlfn.XLOOKUP(N274,#REF!,芝麻工资表!B:B))</f>
        <v/>
      </c>
      <c r="K274" s="100" t="str">
        <f t="shared" si="24"/>
        <v/>
      </c>
      <c r="L274" s="100" t="str">
        <f t="shared" si="25"/>
        <v/>
      </c>
      <c r="M274" s="100" t="str">
        <f>IF(Q274="","",_xlfn.XLOOKUP(Q274,立项!W:W,立项!H:H))</f>
        <v/>
      </c>
      <c r="N274" s="104" t="str">
        <f t="shared" si="26"/>
        <v/>
      </c>
      <c r="O274" s="104" t="str">
        <f t="shared" si="27"/>
        <v/>
      </c>
      <c r="P274" s="105" t="str">
        <f t="shared" si="28"/>
        <v/>
      </c>
      <c r="Q274" s="109" t="str">
        <f t="shared" si="29"/>
        <v/>
      </c>
      <c r="R274" s="77"/>
      <c r="S274" s="76"/>
      <c r="T274" s="76"/>
      <c r="U274" s="76"/>
    </row>
    <row r="275" s="67" customFormat="1" customHeight="1" spans="2:21">
      <c r="B275" s="68"/>
      <c r="C275" s="69"/>
      <c r="D275" s="69"/>
      <c r="E275" s="69"/>
      <c r="F275" s="70"/>
      <c r="G275" s="71"/>
      <c r="H275" s="72"/>
      <c r="I275" s="103" t="str">
        <f>IF(B275="","",_xlfn.XLOOKUP(N275,#REF!,#REF!))</f>
        <v/>
      </c>
      <c r="J275" s="100" t="str">
        <f>IF(B275="","",_xlfn.XLOOKUP(N275,#REF!,芝麻工资表!B:B))</f>
        <v/>
      </c>
      <c r="K275" s="100" t="str">
        <f t="shared" si="24"/>
        <v/>
      </c>
      <c r="L275" s="100" t="str">
        <f t="shared" si="25"/>
        <v/>
      </c>
      <c r="M275" s="100" t="str">
        <f>IF(Q275="","",_xlfn.XLOOKUP(Q275,立项!W:W,立项!H:H))</f>
        <v/>
      </c>
      <c r="N275" s="104" t="str">
        <f t="shared" si="26"/>
        <v/>
      </c>
      <c r="O275" s="104" t="str">
        <f t="shared" si="27"/>
        <v/>
      </c>
      <c r="P275" s="105" t="str">
        <f t="shared" si="28"/>
        <v/>
      </c>
      <c r="Q275" s="109" t="str">
        <f t="shared" si="29"/>
        <v/>
      </c>
      <c r="R275" s="77"/>
      <c r="S275" s="76"/>
      <c r="T275" s="76"/>
      <c r="U275" s="76"/>
    </row>
    <row r="276" s="67" customFormat="1" customHeight="1" spans="2:21">
      <c r="B276" s="68"/>
      <c r="C276" s="69"/>
      <c r="D276" s="69"/>
      <c r="E276" s="69"/>
      <c r="F276" s="70"/>
      <c r="G276" s="71"/>
      <c r="H276" s="72"/>
      <c r="I276" s="103" t="str">
        <f>IF(B276="","",_xlfn.XLOOKUP(N276,#REF!,#REF!))</f>
        <v/>
      </c>
      <c r="J276" s="100" t="str">
        <f>IF(B276="","",_xlfn.XLOOKUP(N276,#REF!,芝麻工资表!B:B))</f>
        <v/>
      </c>
      <c r="K276" s="100" t="str">
        <f t="shared" si="24"/>
        <v/>
      </c>
      <c r="L276" s="100" t="str">
        <f t="shared" si="25"/>
        <v/>
      </c>
      <c r="M276" s="100" t="str">
        <f>IF(Q276="","",_xlfn.XLOOKUP(Q276,立项!W:W,立项!H:H))</f>
        <v/>
      </c>
      <c r="N276" s="104" t="str">
        <f t="shared" si="26"/>
        <v/>
      </c>
      <c r="O276" s="104" t="str">
        <f t="shared" si="27"/>
        <v/>
      </c>
      <c r="P276" s="105" t="str">
        <f t="shared" si="28"/>
        <v/>
      </c>
      <c r="Q276" s="109" t="str">
        <f t="shared" si="29"/>
        <v/>
      </c>
      <c r="R276" s="77"/>
      <c r="S276" s="76"/>
      <c r="T276" s="76"/>
      <c r="U276" s="76"/>
    </row>
    <row r="277" s="67" customFormat="1" customHeight="1" spans="2:21">
      <c r="B277" s="68"/>
      <c r="C277" s="69"/>
      <c r="D277" s="69"/>
      <c r="E277" s="69"/>
      <c r="F277" s="70"/>
      <c r="G277" s="71"/>
      <c r="H277" s="72"/>
      <c r="I277" s="103" t="str">
        <f>IF(B277="","",_xlfn.XLOOKUP(N277,#REF!,#REF!))</f>
        <v/>
      </c>
      <c r="J277" s="100" t="str">
        <f>IF(B277="","",_xlfn.XLOOKUP(N277,#REF!,芝麻工资表!B:B))</f>
        <v/>
      </c>
      <c r="K277" s="100" t="str">
        <f t="shared" si="24"/>
        <v/>
      </c>
      <c r="L277" s="100" t="str">
        <f t="shared" si="25"/>
        <v/>
      </c>
      <c r="M277" s="100" t="str">
        <f>IF(Q277="","",_xlfn.XLOOKUP(Q277,立项!W:W,立项!H:H))</f>
        <v/>
      </c>
      <c r="N277" s="104" t="str">
        <f t="shared" si="26"/>
        <v/>
      </c>
      <c r="O277" s="104" t="str">
        <f t="shared" si="27"/>
        <v/>
      </c>
      <c r="P277" s="105" t="str">
        <f t="shared" si="28"/>
        <v/>
      </c>
      <c r="Q277" s="109" t="str">
        <f t="shared" si="29"/>
        <v/>
      </c>
      <c r="R277" s="77"/>
      <c r="S277" s="76"/>
      <c r="T277" s="76"/>
      <c r="U277" s="76"/>
    </row>
    <row r="278" s="67" customFormat="1" customHeight="1" spans="2:21">
      <c r="B278" s="68"/>
      <c r="C278" s="69"/>
      <c r="D278" s="69"/>
      <c r="E278" s="69"/>
      <c r="F278" s="70"/>
      <c r="G278" s="71"/>
      <c r="H278" s="72"/>
      <c r="I278" s="103" t="str">
        <f>IF(B278="","",_xlfn.XLOOKUP(N278,#REF!,#REF!))</f>
        <v/>
      </c>
      <c r="J278" s="100" t="str">
        <f>IF(B278="","",_xlfn.XLOOKUP(N278,#REF!,芝麻工资表!B:B))</f>
        <v/>
      </c>
      <c r="K278" s="100" t="str">
        <f t="shared" si="24"/>
        <v/>
      </c>
      <c r="L278" s="100" t="str">
        <f t="shared" si="25"/>
        <v/>
      </c>
      <c r="M278" s="100" t="str">
        <f>IF(Q278="","",_xlfn.XLOOKUP(Q278,立项!W:W,立项!H:H))</f>
        <v/>
      </c>
      <c r="N278" s="104" t="str">
        <f t="shared" si="26"/>
        <v/>
      </c>
      <c r="O278" s="104" t="str">
        <f t="shared" si="27"/>
        <v/>
      </c>
      <c r="P278" s="105" t="str">
        <f t="shared" si="28"/>
        <v/>
      </c>
      <c r="Q278" s="109" t="str">
        <f t="shared" si="29"/>
        <v/>
      </c>
      <c r="R278" s="77"/>
      <c r="S278" s="76"/>
      <c r="T278" s="76"/>
      <c r="U278" s="76"/>
    </row>
    <row r="279" s="67" customFormat="1" customHeight="1" spans="2:21">
      <c r="B279" s="68"/>
      <c r="C279" s="69"/>
      <c r="D279" s="69"/>
      <c r="E279" s="69"/>
      <c r="F279" s="70"/>
      <c r="G279" s="71"/>
      <c r="H279" s="72"/>
      <c r="I279" s="103" t="str">
        <f>IF(B279="","",_xlfn.XLOOKUP(N279,#REF!,#REF!))</f>
        <v/>
      </c>
      <c r="J279" s="100" t="str">
        <f>IF(B279="","",_xlfn.XLOOKUP(N279,#REF!,芝麻工资表!B:B))</f>
        <v/>
      </c>
      <c r="K279" s="100" t="str">
        <f t="shared" si="24"/>
        <v/>
      </c>
      <c r="L279" s="100" t="str">
        <f t="shared" si="25"/>
        <v/>
      </c>
      <c r="M279" s="100" t="str">
        <f>IF(Q279="","",_xlfn.XLOOKUP(Q279,立项!W:W,立项!H:H))</f>
        <v/>
      </c>
      <c r="N279" s="104" t="str">
        <f t="shared" si="26"/>
        <v/>
      </c>
      <c r="O279" s="104" t="str">
        <f t="shared" si="27"/>
        <v/>
      </c>
      <c r="P279" s="105" t="str">
        <f t="shared" si="28"/>
        <v/>
      </c>
      <c r="Q279" s="109" t="str">
        <f t="shared" si="29"/>
        <v/>
      </c>
      <c r="R279" s="77"/>
      <c r="S279" s="76"/>
      <c r="T279" s="76"/>
      <c r="U279" s="76"/>
    </row>
    <row r="280" s="67" customFormat="1" customHeight="1" spans="2:21">
      <c r="B280" s="68"/>
      <c r="C280" s="69"/>
      <c r="D280" s="69"/>
      <c r="E280" s="69"/>
      <c r="F280" s="70"/>
      <c r="G280" s="71"/>
      <c r="H280" s="72"/>
      <c r="I280" s="103" t="str">
        <f>IF(B280="","",_xlfn.XLOOKUP(N280,#REF!,#REF!))</f>
        <v/>
      </c>
      <c r="J280" s="100" t="str">
        <f>IF(B280="","",_xlfn.XLOOKUP(N280,#REF!,芝麻工资表!B:B))</f>
        <v/>
      </c>
      <c r="K280" s="100" t="str">
        <f t="shared" si="24"/>
        <v/>
      </c>
      <c r="L280" s="100" t="str">
        <f t="shared" si="25"/>
        <v/>
      </c>
      <c r="M280" s="100" t="str">
        <f>IF(Q280="","",_xlfn.XLOOKUP(Q280,立项!W:W,立项!H:H))</f>
        <v/>
      </c>
      <c r="N280" s="104" t="str">
        <f t="shared" si="26"/>
        <v/>
      </c>
      <c r="O280" s="104" t="str">
        <f t="shared" si="27"/>
        <v/>
      </c>
      <c r="P280" s="105" t="str">
        <f t="shared" si="28"/>
        <v/>
      </c>
      <c r="Q280" s="109" t="str">
        <f t="shared" si="29"/>
        <v/>
      </c>
      <c r="R280" s="77"/>
      <c r="S280" s="76"/>
      <c r="T280" s="76"/>
      <c r="U280" s="76"/>
    </row>
    <row r="281" s="67" customFormat="1" customHeight="1" spans="2:21">
      <c r="B281" s="68"/>
      <c r="C281" s="69"/>
      <c r="D281" s="69"/>
      <c r="E281" s="69"/>
      <c r="F281" s="70"/>
      <c r="G281" s="71"/>
      <c r="H281" s="72"/>
      <c r="I281" s="103" t="str">
        <f>IF(B281="","",_xlfn.XLOOKUP(N281,#REF!,#REF!))</f>
        <v/>
      </c>
      <c r="J281" s="100" t="str">
        <f>IF(B281="","",_xlfn.XLOOKUP(N281,#REF!,芝麻工资表!B:B))</f>
        <v/>
      </c>
      <c r="K281" s="100" t="str">
        <f t="shared" si="24"/>
        <v/>
      </c>
      <c r="L281" s="100" t="str">
        <f t="shared" si="25"/>
        <v/>
      </c>
      <c r="M281" s="100" t="str">
        <f>IF(Q281="","",_xlfn.XLOOKUP(Q281,立项!W:W,立项!H:H))</f>
        <v/>
      </c>
      <c r="N281" s="104" t="str">
        <f t="shared" si="26"/>
        <v/>
      </c>
      <c r="O281" s="104" t="str">
        <f t="shared" si="27"/>
        <v/>
      </c>
      <c r="P281" s="105" t="str">
        <f t="shared" si="28"/>
        <v/>
      </c>
      <c r="Q281" s="109" t="str">
        <f t="shared" si="29"/>
        <v/>
      </c>
      <c r="R281" s="77"/>
      <c r="S281" s="76"/>
      <c r="T281" s="76"/>
      <c r="U281" s="76"/>
    </row>
    <row r="282" s="67" customFormat="1" customHeight="1" spans="2:21">
      <c r="B282" s="68"/>
      <c r="C282" s="69"/>
      <c r="D282" s="69"/>
      <c r="E282" s="69"/>
      <c r="F282" s="70"/>
      <c r="G282" s="71"/>
      <c r="H282" s="72"/>
      <c r="I282" s="103" t="str">
        <f>IF(B282="","",_xlfn.XLOOKUP(N282,#REF!,#REF!))</f>
        <v/>
      </c>
      <c r="J282" s="100" t="str">
        <f>IF(B282="","",_xlfn.XLOOKUP(N282,#REF!,芝麻工资表!B:B))</f>
        <v/>
      </c>
      <c r="K282" s="100" t="str">
        <f t="shared" si="24"/>
        <v/>
      </c>
      <c r="L282" s="100" t="str">
        <f t="shared" si="25"/>
        <v/>
      </c>
      <c r="M282" s="100" t="str">
        <f>IF(Q282="","",_xlfn.XLOOKUP(Q282,立项!W:W,立项!H:H))</f>
        <v/>
      </c>
      <c r="N282" s="104" t="str">
        <f t="shared" si="26"/>
        <v/>
      </c>
      <c r="O282" s="104" t="str">
        <f t="shared" si="27"/>
        <v/>
      </c>
      <c r="P282" s="105" t="str">
        <f t="shared" si="28"/>
        <v/>
      </c>
      <c r="Q282" s="109" t="str">
        <f t="shared" si="29"/>
        <v/>
      </c>
      <c r="R282" s="77"/>
      <c r="S282" s="76"/>
      <c r="T282" s="76"/>
      <c r="U282" s="76"/>
    </row>
    <row r="283" s="67" customFormat="1" customHeight="1" spans="2:21">
      <c r="B283" s="68"/>
      <c r="C283" s="69"/>
      <c r="D283" s="69"/>
      <c r="E283" s="69"/>
      <c r="F283" s="70"/>
      <c r="G283" s="71"/>
      <c r="H283" s="72"/>
      <c r="I283" s="103" t="str">
        <f>IF(B283="","",_xlfn.XLOOKUP(N283,#REF!,#REF!))</f>
        <v/>
      </c>
      <c r="J283" s="100" t="str">
        <f>IF(B283="","",_xlfn.XLOOKUP(N283,#REF!,芝麻工资表!B:B))</f>
        <v/>
      </c>
      <c r="K283" s="100" t="str">
        <f t="shared" si="24"/>
        <v/>
      </c>
      <c r="L283" s="100" t="str">
        <f t="shared" si="25"/>
        <v/>
      </c>
      <c r="M283" s="100" t="str">
        <f>IF(Q283="","",_xlfn.XLOOKUP(Q283,立项!W:W,立项!H:H))</f>
        <v/>
      </c>
      <c r="N283" s="104" t="str">
        <f t="shared" si="26"/>
        <v/>
      </c>
      <c r="O283" s="104" t="str">
        <f t="shared" si="27"/>
        <v/>
      </c>
      <c r="P283" s="105" t="str">
        <f t="shared" si="28"/>
        <v/>
      </c>
      <c r="Q283" s="109" t="str">
        <f t="shared" si="29"/>
        <v/>
      </c>
      <c r="R283" s="77"/>
      <c r="S283" s="76"/>
      <c r="T283" s="76"/>
      <c r="U283" s="76"/>
    </row>
    <row r="284" s="67" customFormat="1" customHeight="1" spans="2:21">
      <c r="B284" s="68"/>
      <c r="C284" s="69"/>
      <c r="D284" s="69"/>
      <c r="E284" s="69"/>
      <c r="F284" s="70"/>
      <c r="G284" s="71"/>
      <c r="H284" s="72"/>
      <c r="I284" s="103" t="str">
        <f>IF(B284="","",_xlfn.XLOOKUP(N284,#REF!,#REF!))</f>
        <v/>
      </c>
      <c r="J284" s="100" t="str">
        <f>IF(B284="","",_xlfn.XLOOKUP(N284,#REF!,芝麻工资表!B:B))</f>
        <v/>
      </c>
      <c r="K284" s="100" t="str">
        <f t="shared" si="24"/>
        <v/>
      </c>
      <c r="L284" s="100" t="str">
        <f t="shared" si="25"/>
        <v/>
      </c>
      <c r="M284" s="100" t="str">
        <f>IF(Q284="","",_xlfn.XLOOKUP(Q284,立项!W:W,立项!H:H))</f>
        <v/>
      </c>
      <c r="N284" s="104" t="str">
        <f t="shared" si="26"/>
        <v/>
      </c>
      <c r="O284" s="104" t="str">
        <f t="shared" si="27"/>
        <v/>
      </c>
      <c r="P284" s="105" t="str">
        <f t="shared" si="28"/>
        <v/>
      </c>
      <c r="Q284" s="109" t="str">
        <f t="shared" si="29"/>
        <v/>
      </c>
      <c r="R284" s="77"/>
      <c r="S284" s="76"/>
      <c r="T284" s="76"/>
      <c r="U284" s="76"/>
    </row>
    <row r="285" s="67" customFormat="1" customHeight="1" spans="2:21">
      <c r="B285" s="68"/>
      <c r="C285" s="69"/>
      <c r="D285" s="69"/>
      <c r="E285" s="69"/>
      <c r="F285" s="70"/>
      <c r="G285" s="71"/>
      <c r="H285" s="72"/>
      <c r="I285" s="103" t="str">
        <f>IF(B285="","",_xlfn.XLOOKUP(N285,#REF!,#REF!))</f>
        <v/>
      </c>
      <c r="J285" s="100" t="str">
        <f>IF(B285="","",_xlfn.XLOOKUP(N285,#REF!,芝麻工资表!B:B))</f>
        <v/>
      </c>
      <c r="K285" s="100" t="str">
        <f t="shared" si="24"/>
        <v/>
      </c>
      <c r="L285" s="100" t="str">
        <f t="shared" si="25"/>
        <v/>
      </c>
      <c r="M285" s="100" t="str">
        <f>IF(Q285="","",_xlfn.XLOOKUP(Q285,立项!W:W,立项!H:H))</f>
        <v/>
      </c>
      <c r="N285" s="104" t="str">
        <f t="shared" si="26"/>
        <v/>
      </c>
      <c r="O285" s="104" t="str">
        <f t="shared" si="27"/>
        <v/>
      </c>
      <c r="P285" s="105" t="str">
        <f t="shared" si="28"/>
        <v/>
      </c>
      <c r="Q285" s="109" t="str">
        <f t="shared" si="29"/>
        <v/>
      </c>
      <c r="R285" s="77"/>
      <c r="S285" s="76"/>
      <c r="T285" s="76"/>
      <c r="U285" s="76"/>
    </row>
    <row r="286" s="67" customFormat="1" customHeight="1" spans="2:21">
      <c r="B286" s="68"/>
      <c r="C286" s="69"/>
      <c r="D286" s="69"/>
      <c r="E286" s="69"/>
      <c r="F286" s="70"/>
      <c r="G286" s="71"/>
      <c r="H286" s="72"/>
      <c r="I286" s="103" t="str">
        <f>IF(B286="","",_xlfn.XLOOKUP(N286,#REF!,#REF!))</f>
        <v/>
      </c>
      <c r="J286" s="100" t="str">
        <f>IF(B286="","",_xlfn.XLOOKUP(N286,#REF!,芝麻工资表!B:B))</f>
        <v/>
      </c>
      <c r="K286" s="100" t="str">
        <f t="shared" si="24"/>
        <v/>
      </c>
      <c r="L286" s="100" t="str">
        <f t="shared" si="25"/>
        <v/>
      </c>
      <c r="M286" s="100" t="str">
        <f>IF(Q286="","",_xlfn.XLOOKUP(Q286,立项!W:W,立项!H:H))</f>
        <v/>
      </c>
      <c r="N286" s="104" t="str">
        <f t="shared" si="26"/>
        <v/>
      </c>
      <c r="O286" s="104" t="str">
        <f t="shared" si="27"/>
        <v/>
      </c>
      <c r="P286" s="105" t="str">
        <f t="shared" si="28"/>
        <v/>
      </c>
      <c r="Q286" s="109" t="str">
        <f t="shared" si="29"/>
        <v/>
      </c>
      <c r="R286" s="77"/>
      <c r="S286" s="76"/>
      <c r="T286" s="76"/>
      <c r="U286" s="76"/>
    </row>
    <row r="287" s="67" customFormat="1" customHeight="1" spans="2:21">
      <c r="B287" s="68"/>
      <c r="C287" s="69"/>
      <c r="D287" s="69"/>
      <c r="E287" s="69"/>
      <c r="F287" s="70"/>
      <c r="G287" s="71"/>
      <c r="H287" s="72"/>
      <c r="I287" s="103" t="str">
        <f>IF(B287="","",_xlfn.XLOOKUP(N287,#REF!,#REF!))</f>
        <v/>
      </c>
      <c r="J287" s="100" t="str">
        <f>IF(B287="","",_xlfn.XLOOKUP(N287,#REF!,芝麻工资表!B:B))</f>
        <v/>
      </c>
      <c r="K287" s="100" t="str">
        <f t="shared" si="24"/>
        <v/>
      </c>
      <c r="L287" s="100" t="str">
        <f t="shared" si="25"/>
        <v/>
      </c>
      <c r="M287" s="100" t="str">
        <f>IF(Q287="","",_xlfn.XLOOKUP(Q287,立项!W:W,立项!H:H))</f>
        <v/>
      </c>
      <c r="N287" s="104" t="str">
        <f t="shared" si="26"/>
        <v/>
      </c>
      <c r="O287" s="104" t="str">
        <f t="shared" si="27"/>
        <v/>
      </c>
      <c r="P287" s="105" t="str">
        <f t="shared" si="28"/>
        <v/>
      </c>
      <c r="Q287" s="109" t="str">
        <f t="shared" si="29"/>
        <v/>
      </c>
      <c r="R287" s="77"/>
      <c r="S287" s="76"/>
      <c r="T287" s="76"/>
      <c r="U287" s="76"/>
    </row>
    <row r="288" s="67" customFormat="1" customHeight="1" spans="2:21">
      <c r="B288" s="68"/>
      <c r="C288" s="69"/>
      <c r="D288" s="69"/>
      <c r="E288" s="69"/>
      <c r="F288" s="70"/>
      <c r="G288" s="71"/>
      <c r="H288" s="72"/>
      <c r="I288" s="103" t="str">
        <f>IF(B288="","",_xlfn.XLOOKUP(N288,#REF!,#REF!))</f>
        <v/>
      </c>
      <c r="J288" s="100" t="str">
        <f>IF(B288="","",_xlfn.XLOOKUP(N288,#REF!,芝麻工资表!B:B))</f>
        <v/>
      </c>
      <c r="K288" s="100" t="str">
        <f t="shared" si="24"/>
        <v/>
      </c>
      <c r="L288" s="100" t="str">
        <f t="shared" si="25"/>
        <v/>
      </c>
      <c r="M288" s="100" t="str">
        <f>IF(Q288="","",_xlfn.XLOOKUP(Q288,立项!W:W,立项!H:H))</f>
        <v/>
      </c>
      <c r="N288" s="104" t="str">
        <f t="shared" si="26"/>
        <v/>
      </c>
      <c r="O288" s="104" t="str">
        <f t="shared" si="27"/>
        <v/>
      </c>
      <c r="P288" s="105" t="str">
        <f t="shared" si="28"/>
        <v/>
      </c>
      <c r="Q288" s="109" t="str">
        <f t="shared" si="29"/>
        <v/>
      </c>
      <c r="R288" s="77"/>
      <c r="S288" s="76"/>
      <c r="T288" s="76"/>
      <c r="U288" s="76"/>
    </row>
    <row r="289" s="67" customFormat="1" customHeight="1" spans="2:21">
      <c r="B289" s="68"/>
      <c r="C289" s="69"/>
      <c r="D289" s="69"/>
      <c r="E289" s="69"/>
      <c r="F289" s="70"/>
      <c r="G289" s="71"/>
      <c r="H289" s="72"/>
      <c r="I289" s="103" t="str">
        <f>IF(B289="","",_xlfn.XLOOKUP(N289,#REF!,#REF!))</f>
        <v/>
      </c>
      <c r="J289" s="100" t="str">
        <f>IF(B289="","",_xlfn.XLOOKUP(N289,#REF!,芝麻工资表!B:B))</f>
        <v/>
      </c>
      <c r="K289" s="100" t="str">
        <f t="shared" si="24"/>
        <v/>
      </c>
      <c r="L289" s="100" t="str">
        <f t="shared" si="25"/>
        <v/>
      </c>
      <c r="M289" s="100" t="str">
        <f>IF(Q289="","",_xlfn.XLOOKUP(Q289,立项!W:W,立项!H:H))</f>
        <v/>
      </c>
      <c r="N289" s="104" t="str">
        <f t="shared" si="26"/>
        <v/>
      </c>
      <c r="O289" s="104" t="str">
        <f t="shared" si="27"/>
        <v/>
      </c>
      <c r="P289" s="105" t="str">
        <f t="shared" si="28"/>
        <v/>
      </c>
      <c r="Q289" s="109" t="str">
        <f t="shared" si="29"/>
        <v/>
      </c>
      <c r="R289" s="77"/>
      <c r="S289" s="76"/>
      <c r="T289" s="76"/>
      <c r="U289" s="76"/>
    </row>
    <row r="290" s="67" customFormat="1" customHeight="1" spans="2:21">
      <c r="B290" s="68"/>
      <c r="C290" s="69"/>
      <c r="D290" s="69"/>
      <c r="E290" s="69"/>
      <c r="F290" s="70"/>
      <c r="G290" s="71"/>
      <c r="H290" s="72"/>
      <c r="I290" s="103" t="str">
        <f>IF(B290="","",_xlfn.XLOOKUP(N290,#REF!,#REF!))</f>
        <v/>
      </c>
      <c r="J290" s="100" t="str">
        <f>IF(B290="","",_xlfn.XLOOKUP(N290,#REF!,芝麻工资表!B:B))</f>
        <v/>
      </c>
      <c r="K290" s="100" t="str">
        <f t="shared" si="24"/>
        <v/>
      </c>
      <c r="L290" s="100" t="str">
        <f t="shared" si="25"/>
        <v/>
      </c>
      <c r="M290" s="100" t="str">
        <f>IF(Q290="","",_xlfn.XLOOKUP(Q290,立项!W:W,立项!H:H))</f>
        <v/>
      </c>
      <c r="N290" s="104" t="str">
        <f t="shared" si="26"/>
        <v/>
      </c>
      <c r="O290" s="104" t="str">
        <f t="shared" si="27"/>
        <v/>
      </c>
      <c r="P290" s="105" t="str">
        <f t="shared" si="28"/>
        <v/>
      </c>
      <c r="Q290" s="109" t="str">
        <f t="shared" si="29"/>
        <v/>
      </c>
      <c r="R290" s="77"/>
      <c r="S290" s="76"/>
      <c r="T290" s="76"/>
      <c r="U290" s="76"/>
    </row>
    <row r="291" s="67" customFormat="1" customHeight="1" spans="2:21">
      <c r="B291" s="68"/>
      <c r="C291" s="69"/>
      <c r="D291" s="69"/>
      <c r="E291" s="69"/>
      <c r="F291" s="70"/>
      <c r="G291" s="71"/>
      <c r="H291" s="72"/>
      <c r="I291" s="103" t="str">
        <f>IF(B291="","",_xlfn.XLOOKUP(N291,#REF!,#REF!))</f>
        <v/>
      </c>
      <c r="J291" s="100" t="str">
        <f>IF(B291="","",_xlfn.XLOOKUP(N291,#REF!,芝麻工资表!B:B))</f>
        <v/>
      </c>
      <c r="K291" s="100" t="str">
        <f t="shared" si="24"/>
        <v/>
      </c>
      <c r="L291" s="100" t="str">
        <f t="shared" si="25"/>
        <v/>
      </c>
      <c r="M291" s="100" t="str">
        <f>IF(Q291="","",_xlfn.XLOOKUP(Q291,立项!W:W,立项!H:H))</f>
        <v/>
      </c>
      <c r="N291" s="104" t="str">
        <f t="shared" si="26"/>
        <v/>
      </c>
      <c r="O291" s="104" t="str">
        <f t="shared" si="27"/>
        <v/>
      </c>
      <c r="P291" s="105" t="str">
        <f t="shared" si="28"/>
        <v/>
      </c>
      <c r="Q291" s="109" t="str">
        <f t="shared" si="29"/>
        <v/>
      </c>
      <c r="R291" s="77"/>
      <c r="S291" s="76"/>
      <c r="T291" s="76"/>
      <c r="U291" s="76"/>
    </row>
    <row r="292" s="67" customFormat="1" customHeight="1" spans="2:21">
      <c r="B292" s="68"/>
      <c r="C292" s="69"/>
      <c r="D292" s="69"/>
      <c r="E292" s="69"/>
      <c r="F292" s="70"/>
      <c r="G292" s="71"/>
      <c r="H292" s="72"/>
      <c r="I292" s="103" t="str">
        <f>IF(B292="","",_xlfn.XLOOKUP(N292,#REF!,#REF!))</f>
        <v/>
      </c>
      <c r="J292" s="100" t="str">
        <f>IF(B292="","",_xlfn.XLOOKUP(N292,#REF!,芝麻工资表!B:B))</f>
        <v/>
      </c>
      <c r="K292" s="100" t="str">
        <f t="shared" si="24"/>
        <v/>
      </c>
      <c r="L292" s="100" t="str">
        <f t="shared" si="25"/>
        <v/>
      </c>
      <c r="M292" s="100" t="str">
        <f>IF(Q292="","",_xlfn.XLOOKUP(Q292,立项!W:W,立项!H:H))</f>
        <v/>
      </c>
      <c r="N292" s="104" t="str">
        <f t="shared" si="26"/>
        <v/>
      </c>
      <c r="O292" s="104" t="str">
        <f t="shared" si="27"/>
        <v/>
      </c>
      <c r="P292" s="105" t="str">
        <f t="shared" si="28"/>
        <v/>
      </c>
      <c r="Q292" s="109" t="str">
        <f t="shared" si="29"/>
        <v/>
      </c>
      <c r="R292" s="77"/>
      <c r="S292" s="76"/>
      <c r="T292" s="76"/>
      <c r="U292" s="76"/>
    </row>
    <row r="293" s="67" customFormat="1" customHeight="1" spans="2:21">
      <c r="B293" s="68"/>
      <c r="C293" s="69"/>
      <c r="D293" s="69"/>
      <c r="E293" s="69"/>
      <c r="F293" s="70"/>
      <c r="G293" s="71"/>
      <c r="H293" s="72"/>
      <c r="I293" s="103" t="str">
        <f>IF(B293="","",_xlfn.XLOOKUP(N293,#REF!,#REF!))</f>
        <v/>
      </c>
      <c r="J293" s="100" t="str">
        <f>IF(B293="","",_xlfn.XLOOKUP(N293,#REF!,芝麻工资表!B:B))</f>
        <v/>
      </c>
      <c r="K293" s="100" t="str">
        <f t="shared" si="24"/>
        <v/>
      </c>
      <c r="L293" s="100" t="str">
        <f t="shared" si="25"/>
        <v/>
      </c>
      <c r="M293" s="100" t="str">
        <f>IF(Q293="","",_xlfn.XLOOKUP(Q293,立项!W:W,立项!H:H))</f>
        <v/>
      </c>
      <c r="N293" s="104" t="str">
        <f t="shared" si="26"/>
        <v/>
      </c>
      <c r="O293" s="104" t="str">
        <f t="shared" si="27"/>
        <v/>
      </c>
      <c r="P293" s="105" t="str">
        <f t="shared" si="28"/>
        <v/>
      </c>
      <c r="Q293" s="109" t="str">
        <f t="shared" si="29"/>
        <v/>
      </c>
      <c r="R293" s="77"/>
      <c r="S293" s="76"/>
      <c r="T293" s="76"/>
      <c r="U293" s="76"/>
    </row>
    <row r="294" s="67" customFormat="1" customHeight="1" spans="2:21">
      <c r="B294" s="68"/>
      <c r="C294" s="69"/>
      <c r="D294" s="69"/>
      <c r="E294" s="69"/>
      <c r="F294" s="70"/>
      <c r="G294" s="71"/>
      <c r="H294" s="72"/>
      <c r="I294" s="103" t="str">
        <f>IF(B294="","",_xlfn.XLOOKUP(N294,#REF!,#REF!))</f>
        <v/>
      </c>
      <c r="J294" s="100" t="str">
        <f>IF(B294="","",_xlfn.XLOOKUP(N294,#REF!,芝麻工资表!B:B))</f>
        <v/>
      </c>
      <c r="K294" s="100" t="str">
        <f t="shared" si="24"/>
        <v/>
      </c>
      <c r="L294" s="100" t="str">
        <f t="shared" si="25"/>
        <v/>
      </c>
      <c r="M294" s="100" t="str">
        <f>IF(Q294="","",_xlfn.XLOOKUP(Q294,立项!W:W,立项!H:H))</f>
        <v/>
      </c>
      <c r="N294" s="104" t="str">
        <f t="shared" si="26"/>
        <v/>
      </c>
      <c r="O294" s="104" t="str">
        <f t="shared" si="27"/>
        <v/>
      </c>
      <c r="P294" s="105" t="str">
        <f t="shared" si="28"/>
        <v/>
      </c>
      <c r="Q294" s="109" t="str">
        <f t="shared" si="29"/>
        <v/>
      </c>
      <c r="R294" s="77"/>
      <c r="S294" s="76"/>
      <c r="T294" s="76"/>
      <c r="U294" s="76"/>
    </row>
    <row r="295" s="67" customFormat="1" customHeight="1" spans="2:21">
      <c r="B295" s="68"/>
      <c r="C295" s="69"/>
      <c r="D295" s="69"/>
      <c r="E295" s="69"/>
      <c r="F295" s="70"/>
      <c r="G295" s="71"/>
      <c r="H295" s="72"/>
      <c r="I295" s="103" t="str">
        <f>IF(B295="","",_xlfn.XLOOKUP(N295,#REF!,#REF!))</f>
        <v/>
      </c>
      <c r="J295" s="100" t="str">
        <f>IF(B295="","",_xlfn.XLOOKUP(N295,#REF!,芝麻工资表!B:B))</f>
        <v/>
      </c>
      <c r="K295" s="100" t="str">
        <f t="shared" si="24"/>
        <v/>
      </c>
      <c r="L295" s="100" t="str">
        <f t="shared" si="25"/>
        <v/>
      </c>
      <c r="M295" s="100" t="str">
        <f>IF(Q295="","",_xlfn.XLOOKUP(Q295,立项!W:W,立项!H:H))</f>
        <v/>
      </c>
      <c r="N295" s="104" t="str">
        <f t="shared" si="26"/>
        <v/>
      </c>
      <c r="O295" s="104" t="str">
        <f t="shared" si="27"/>
        <v/>
      </c>
      <c r="P295" s="105" t="str">
        <f t="shared" si="28"/>
        <v/>
      </c>
      <c r="Q295" s="109" t="str">
        <f t="shared" si="29"/>
        <v/>
      </c>
      <c r="R295" s="77"/>
      <c r="S295" s="76"/>
      <c r="T295" s="76"/>
      <c r="U295" s="76"/>
    </row>
    <row r="296" s="67" customFormat="1" customHeight="1" spans="2:21">
      <c r="B296" s="68"/>
      <c r="C296" s="69"/>
      <c r="D296" s="69"/>
      <c r="E296" s="69"/>
      <c r="F296" s="70"/>
      <c r="G296" s="71"/>
      <c r="H296" s="72"/>
      <c r="I296" s="103" t="str">
        <f>IF(B296="","",_xlfn.XLOOKUP(N296,#REF!,#REF!))</f>
        <v/>
      </c>
      <c r="J296" s="100" t="str">
        <f>IF(B296="","",_xlfn.XLOOKUP(N296,#REF!,芝麻工资表!B:B))</f>
        <v/>
      </c>
      <c r="K296" s="100" t="str">
        <f t="shared" si="24"/>
        <v/>
      </c>
      <c r="L296" s="100" t="str">
        <f t="shared" si="25"/>
        <v/>
      </c>
      <c r="M296" s="100" t="str">
        <f>IF(Q296="","",_xlfn.XLOOKUP(Q296,立项!W:W,立项!H:H))</f>
        <v/>
      </c>
      <c r="N296" s="104" t="str">
        <f t="shared" si="26"/>
        <v/>
      </c>
      <c r="O296" s="104" t="str">
        <f t="shared" si="27"/>
        <v/>
      </c>
      <c r="P296" s="105" t="str">
        <f t="shared" si="28"/>
        <v/>
      </c>
      <c r="Q296" s="109" t="str">
        <f t="shared" si="29"/>
        <v/>
      </c>
      <c r="R296" s="77"/>
      <c r="S296" s="76"/>
      <c r="T296" s="76"/>
      <c r="U296" s="76"/>
    </row>
    <row r="297" s="67" customFormat="1" customHeight="1" spans="2:21">
      <c r="B297" s="68"/>
      <c r="C297" s="69"/>
      <c r="D297" s="69"/>
      <c r="E297" s="69"/>
      <c r="F297" s="70"/>
      <c r="G297" s="71"/>
      <c r="H297" s="72"/>
      <c r="I297" s="103" t="str">
        <f>IF(B297="","",_xlfn.XLOOKUP(N297,#REF!,#REF!))</f>
        <v/>
      </c>
      <c r="J297" s="100" t="str">
        <f>IF(B297="","",_xlfn.XLOOKUP(N297,#REF!,芝麻工资表!B:B))</f>
        <v/>
      </c>
      <c r="K297" s="100" t="str">
        <f t="shared" si="24"/>
        <v/>
      </c>
      <c r="L297" s="100" t="str">
        <f t="shared" si="25"/>
        <v/>
      </c>
      <c r="M297" s="100" t="str">
        <f>IF(Q297="","",_xlfn.XLOOKUP(Q297,立项!W:W,立项!H:H))</f>
        <v/>
      </c>
      <c r="N297" s="104" t="str">
        <f t="shared" si="26"/>
        <v/>
      </c>
      <c r="O297" s="104" t="str">
        <f t="shared" si="27"/>
        <v/>
      </c>
      <c r="P297" s="105" t="str">
        <f t="shared" si="28"/>
        <v/>
      </c>
      <c r="Q297" s="109" t="str">
        <f t="shared" si="29"/>
        <v/>
      </c>
      <c r="R297" s="77"/>
      <c r="S297" s="76"/>
      <c r="T297" s="76"/>
      <c r="U297" s="76"/>
    </row>
    <row r="298" s="67" customFormat="1" customHeight="1" spans="2:21">
      <c r="B298" s="68"/>
      <c r="C298" s="69"/>
      <c r="D298" s="69"/>
      <c r="E298" s="69"/>
      <c r="F298" s="70"/>
      <c r="G298" s="71"/>
      <c r="H298" s="72"/>
      <c r="I298" s="103" t="str">
        <f>IF(B298="","",_xlfn.XLOOKUP(N298,#REF!,#REF!))</f>
        <v/>
      </c>
      <c r="J298" s="100" t="str">
        <f>IF(B298="","",_xlfn.XLOOKUP(N298,#REF!,芝麻工资表!B:B))</f>
        <v/>
      </c>
      <c r="K298" s="100" t="str">
        <f t="shared" si="24"/>
        <v/>
      </c>
      <c r="L298" s="100" t="str">
        <f t="shared" si="25"/>
        <v/>
      </c>
      <c r="M298" s="100" t="str">
        <f>IF(Q298="","",_xlfn.XLOOKUP(Q298,立项!W:W,立项!H:H))</f>
        <v/>
      </c>
      <c r="N298" s="104" t="str">
        <f t="shared" si="26"/>
        <v/>
      </c>
      <c r="O298" s="104" t="str">
        <f t="shared" si="27"/>
        <v/>
      </c>
      <c r="P298" s="105" t="str">
        <f t="shared" si="28"/>
        <v/>
      </c>
      <c r="Q298" s="109" t="str">
        <f t="shared" si="29"/>
        <v/>
      </c>
      <c r="R298" s="77"/>
      <c r="S298" s="76"/>
      <c r="T298" s="76"/>
      <c r="U298" s="76"/>
    </row>
    <row r="299" s="67" customFormat="1" customHeight="1" spans="2:21">
      <c r="B299" s="68"/>
      <c r="C299" s="69"/>
      <c r="D299" s="69"/>
      <c r="E299" s="69"/>
      <c r="F299" s="70"/>
      <c r="G299" s="71"/>
      <c r="H299" s="72"/>
      <c r="I299" s="103" t="str">
        <f>IF(B299="","",_xlfn.XLOOKUP(N299,#REF!,#REF!))</f>
        <v/>
      </c>
      <c r="J299" s="100" t="str">
        <f>IF(B299="","",_xlfn.XLOOKUP(N299,#REF!,芝麻工资表!B:B))</f>
        <v/>
      </c>
      <c r="K299" s="100" t="str">
        <f t="shared" si="24"/>
        <v/>
      </c>
      <c r="L299" s="100" t="str">
        <f t="shared" si="25"/>
        <v/>
      </c>
      <c r="M299" s="100" t="str">
        <f>IF(Q299="","",_xlfn.XLOOKUP(Q299,立项!W:W,立项!H:H))</f>
        <v/>
      </c>
      <c r="N299" s="104" t="str">
        <f t="shared" si="26"/>
        <v/>
      </c>
      <c r="O299" s="104" t="str">
        <f t="shared" si="27"/>
        <v/>
      </c>
      <c r="P299" s="105" t="str">
        <f t="shared" si="28"/>
        <v/>
      </c>
      <c r="Q299" s="109" t="str">
        <f t="shared" si="29"/>
        <v/>
      </c>
      <c r="R299" s="77"/>
      <c r="S299" s="76"/>
      <c r="T299" s="76"/>
      <c r="U299" s="76"/>
    </row>
    <row r="300" s="67" customFormat="1" customHeight="1" spans="2:21">
      <c r="B300" s="68"/>
      <c r="C300" s="69"/>
      <c r="D300" s="69"/>
      <c r="E300" s="69"/>
      <c r="F300" s="70"/>
      <c r="G300" s="71"/>
      <c r="H300" s="72"/>
      <c r="I300" s="103" t="str">
        <f>IF(B300="","",_xlfn.XLOOKUP(N300,#REF!,#REF!))</f>
        <v/>
      </c>
      <c r="J300" s="100" t="str">
        <f>IF(B300="","",_xlfn.XLOOKUP(N300,#REF!,芝麻工资表!B:B))</f>
        <v/>
      </c>
      <c r="K300" s="100" t="str">
        <f t="shared" si="24"/>
        <v/>
      </c>
      <c r="L300" s="100" t="str">
        <f t="shared" si="25"/>
        <v/>
      </c>
      <c r="M300" s="100" t="str">
        <f>IF(Q300="","",_xlfn.XLOOKUP(Q300,立项!W:W,立项!H:H))</f>
        <v/>
      </c>
      <c r="N300" s="104" t="str">
        <f t="shared" si="26"/>
        <v/>
      </c>
      <c r="O300" s="104" t="str">
        <f t="shared" si="27"/>
        <v/>
      </c>
      <c r="P300" s="105" t="str">
        <f t="shared" si="28"/>
        <v/>
      </c>
      <c r="Q300" s="109" t="str">
        <f t="shared" si="29"/>
        <v/>
      </c>
      <c r="R300" s="77"/>
      <c r="S300" s="76"/>
      <c r="T300" s="76"/>
      <c r="U300" s="76"/>
    </row>
    <row r="301" s="67" customFormat="1" customHeight="1" spans="2:21">
      <c r="B301" s="68"/>
      <c r="C301" s="69"/>
      <c r="D301" s="69"/>
      <c r="E301" s="69"/>
      <c r="F301" s="70"/>
      <c r="G301" s="71"/>
      <c r="H301" s="72"/>
      <c r="I301" s="103" t="str">
        <f>IF(B301="","",_xlfn.XLOOKUP(N301,#REF!,#REF!))</f>
        <v/>
      </c>
      <c r="J301" s="100" t="str">
        <f>IF(B301="","",_xlfn.XLOOKUP(N301,#REF!,芝麻工资表!B:B))</f>
        <v/>
      </c>
      <c r="K301" s="100" t="str">
        <f t="shared" si="24"/>
        <v/>
      </c>
      <c r="L301" s="100" t="str">
        <f t="shared" si="25"/>
        <v/>
      </c>
      <c r="M301" s="100" t="str">
        <f>IF(Q301="","",_xlfn.XLOOKUP(Q301,立项!W:W,立项!H:H))</f>
        <v/>
      </c>
      <c r="N301" s="104" t="str">
        <f t="shared" si="26"/>
        <v/>
      </c>
      <c r="O301" s="104" t="str">
        <f t="shared" si="27"/>
        <v/>
      </c>
      <c r="P301" s="105" t="str">
        <f t="shared" si="28"/>
        <v/>
      </c>
      <c r="Q301" s="109" t="str">
        <f t="shared" si="29"/>
        <v/>
      </c>
      <c r="R301" s="77"/>
      <c r="S301" s="76"/>
      <c r="T301" s="76"/>
      <c r="U301" s="76"/>
    </row>
    <row r="302" s="67" customFormat="1" customHeight="1" spans="2:21">
      <c r="B302" s="68"/>
      <c r="C302" s="69"/>
      <c r="D302" s="69"/>
      <c r="E302" s="69"/>
      <c r="F302" s="70"/>
      <c r="G302" s="71"/>
      <c r="H302" s="72"/>
      <c r="I302" s="103" t="str">
        <f>IF(B302="","",_xlfn.XLOOKUP(N302,#REF!,#REF!))</f>
        <v/>
      </c>
      <c r="J302" s="100" t="str">
        <f>IF(B302="","",_xlfn.XLOOKUP(N302,#REF!,芝麻工资表!B:B))</f>
        <v/>
      </c>
      <c r="K302" s="100" t="str">
        <f t="shared" si="24"/>
        <v/>
      </c>
      <c r="L302" s="100" t="str">
        <f t="shared" si="25"/>
        <v/>
      </c>
      <c r="M302" s="100" t="str">
        <f>IF(Q302="","",_xlfn.XLOOKUP(Q302,立项!W:W,立项!H:H))</f>
        <v/>
      </c>
      <c r="N302" s="104" t="str">
        <f t="shared" si="26"/>
        <v/>
      </c>
      <c r="O302" s="104" t="str">
        <f t="shared" si="27"/>
        <v/>
      </c>
      <c r="P302" s="105" t="str">
        <f t="shared" si="28"/>
        <v/>
      </c>
      <c r="Q302" s="109" t="str">
        <f t="shared" si="29"/>
        <v/>
      </c>
      <c r="R302" s="77"/>
      <c r="S302" s="76"/>
      <c r="T302" s="76"/>
      <c r="U302" s="76"/>
    </row>
    <row r="303" s="67" customFormat="1" customHeight="1" spans="2:21">
      <c r="B303" s="68"/>
      <c r="C303" s="69"/>
      <c r="D303" s="69"/>
      <c r="E303" s="69"/>
      <c r="F303" s="70"/>
      <c r="G303" s="71"/>
      <c r="H303" s="72"/>
      <c r="I303" s="103" t="str">
        <f>IF(B303="","",_xlfn.XLOOKUP(N303,#REF!,#REF!))</f>
        <v/>
      </c>
      <c r="J303" s="100" t="str">
        <f>IF(B303="","",_xlfn.XLOOKUP(N303,#REF!,芝麻工资表!B:B))</f>
        <v/>
      </c>
      <c r="K303" s="100" t="str">
        <f t="shared" si="24"/>
        <v/>
      </c>
      <c r="L303" s="100" t="str">
        <f t="shared" si="25"/>
        <v/>
      </c>
      <c r="M303" s="100" t="str">
        <f>IF(Q303="","",_xlfn.XLOOKUP(Q303,立项!W:W,立项!H:H))</f>
        <v/>
      </c>
      <c r="N303" s="104" t="str">
        <f t="shared" si="26"/>
        <v/>
      </c>
      <c r="O303" s="104" t="str">
        <f t="shared" si="27"/>
        <v/>
      </c>
      <c r="P303" s="105" t="str">
        <f t="shared" si="28"/>
        <v/>
      </c>
      <c r="Q303" s="109" t="str">
        <f t="shared" si="29"/>
        <v/>
      </c>
      <c r="R303" s="77"/>
      <c r="S303" s="76"/>
      <c r="T303" s="76"/>
      <c r="U303" s="76"/>
    </row>
    <row r="304" s="67" customFormat="1" customHeight="1" spans="2:21">
      <c r="B304" s="68"/>
      <c r="C304" s="69"/>
      <c r="D304" s="69"/>
      <c r="E304" s="69"/>
      <c r="F304" s="70"/>
      <c r="G304" s="71"/>
      <c r="H304" s="72"/>
      <c r="I304" s="103" t="str">
        <f>IF(B304="","",_xlfn.XLOOKUP(N304,#REF!,#REF!))</f>
        <v/>
      </c>
      <c r="J304" s="100" t="str">
        <f>IF(B304="","",_xlfn.XLOOKUP(N304,#REF!,芝麻工资表!B:B))</f>
        <v/>
      </c>
      <c r="K304" s="100" t="str">
        <f t="shared" si="24"/>
        <v/>
      </c>
      <c r="L304" s="100" t="str">
        <f t="shared" si="25"/>
        <v/>
      </c>
      <c r="M304" s="100" t="str">
        <f>IF(Q304="","",_xlfn.XLOOKUP(Q304,立项!W:W,立项!H:H))</f>
        <v/>
      </c>
      <c r="N304" s="104" t="str">
        <f t="shared" si="26"/>
        <v/>
      </c>
      <c r="O304" s="104" t="str">
        <f t="shared" si="27"/>
        <v/>
      </c>
      <c r="P304" s="105" t="str">
        <f t="shared" si="28"/>
        <v/>
      </c>
      <c r="Q304" s="109" t="str">
        <f t="shared" si="29"/>
        <v/>
      </c>
      <c r="R304" s="77"/>
      <c r="S304" s="76"/>
      <c r="T304" s="76"/>
      <c r="U304" s="76"/>
    </row>
    <row r="305" s="67" customFormat="1" customHeight="1" spans="2:21">
      <c r="B305" s="68"/>
      <c r="C305" s="69"/>
      <c r="D305" s="69"/>
      <c r="E305" s="69"/>
      <c r="F305" s="70"/>
      <c r="G305" s="71"/>
      <c r="H305" s="72"/>
      <c r="I305" s="103" t="str">
        <f>IF(B305="","",_xlfn.XLOOKUP(N305,#REF!,#REF!))</f>
        <v/>
      </c>
      <c r="J305" s="100" t="str">
        <f>IF(B305="","",_xlfn.XLOOKUP(N305,#REF!,芝麻工资表!B:B))</f>
        <v/>
      </c>
      <c r="K305" s="100" t="str">
        <f t="shared" si="24"/>
        <v/>
      </c>
      <c r="L305" s="100" t="str">
        <f t="shared" si="25"/>
        <v/>
      </c>
      <c r="M305" s="100" t="str">
        <f>IF(Q305="","",_xlfn.XLOOKUP(Q305,立项!W:W,立项!H:H))</f>
        <v/>
      </c>
      <c r="N305" s="104" t="str">
        <f t="shared" si="26"/>
        <v/>
      </c>
      <c r="O305" s="104" t="str">
        <f t="shared" si="27"/>
        <v/>
      </c>
      <c r="P305" s="105" t="str">
        <f t="shared" si="28"/>
        <v/>
      </c>
      <c r="Q305" s="109" t="str">
        <f t="shared" si="29"/>
        <v/>
      </c>
      <c r="R305" s="77"/>
      <c r="S305" s="76"/>
      <c r="T305" s="76"/>
      <c r="U305" s="76"/>
    </row>
    <row r="306" s="67" customFormat="1" customHeight="1" spans="2:21">
      <c r="B306" s="68"/>
      <c r="C306" s="69"/>
      <c r="D306" s="69"/>
      <c r="E306" s="69"/>
      <c r="F306" s="70"/>
      <c r="G306" s="71"/>
      <c r="H306" s="72"/>
      <c r="I306" s="103" t="str">
        <f>IF(B306="","",_xlfn.XLOOKUP(N306,#REF!,#REF!))</f>
        <v/>
      </c>
      <c r="J306" s="100" t="str">
        <f>IF(B306="","",_xlfn.XLOOKUP(N306,#REF!,芝麻工资表!B:B))</f>
        <v/>
      </c>
      <c r="K306" s="100" t="str">
        <f t="shared" si="24"/>
        <v/>
      </c>
      <c r="L306" s="100" t="str">
        <f t="shared" si="25"/>
        <v/>
      </c>
      <c r="M306" s="100" t="str">
        <f>IF(Q306="","",_xlfn.XLOOKUP(Q306,立项!W:W,立项!H:H))</f>
        <v/>
      </c>
      <c r="N306" s="104" t="str">
        <f t="shared" si="26"/>
        <v/>
      </c>
      <c r="O306" s="104" t="str">
        <f t="shared" si="27"/>
        <v/>
      </c>
      <c r="P306" s="105" t="str">
        <f t="shared" si="28"/>
        <v/>
      </c>
      <c r="Q306" s="109" t="str">
        <f t="shared" si="29"/>
        <v/>
      </c>
      <c r="R306" s="77"/>
      <c r="S306" s="76"/>
      <c r="T306" s="76"/>
      <c r="U306" s="76"/>
    </row>
    <row r="307" s="67" customFormat="1" customHeight="1" spans="2:21">
      <c r="B307" s="68"/>
      <c r="C307" s="69"/>
      <c r="D307" s="69"/>
      <c r="E307" s="69"/>
      <c r="F307" s="70"/>
      <c r="G307" s="71"/>
      <c r="H307" s="72"/>
      <c r="I307" s="103" t="str">
        <f>IF(B307="","",_xlfn.XLOOKUP(N307,#REF!,#REF!))</f>
        <v/>
      </c>
      <c r="J307" s="100" t="str">
        <f>IF(B307="","",_xlfn.XLOOKUP(N307,#REF!,芝麻工资表!B:B))</f>
        <v/>
      </c>
      <c r="K307" s="100" t="str">
        <f t="shared" si="24"/>
        <v/>
      </c>
      <c r="L307" s="100" t="str">
        <f t="shared" si="25"/>
        <v/>
      </c>
      <c r="M307" s="100" t="str">
        <f>IF(Q307="","",_xlfn.XLOOKUP(Q307,立项!W:W,立项!H:H))</f>
        <v/>
      </c>
      <c r="N307" s="104" t="str">
        <f t="shared" si="26"/>
        <v/>
      </c>
      <c r="O307" s="104" t="str">
        <f t="shared" si="27"/>
        <v/>
      </c>
      <c r="P307" s="105" t="str">
        <f t="shared" si="28"/>
        <v/>
      </c>
      <c r="Q307" s="109" t="str">
        <f t="shared" si="29"/>
        <v/>
      </c>
      <c r="R307" s="77"/>
      <c r="S307" s="76"/>
      <c r="T307" s="76"/>
      <c r="U307" s="76"/>
    </row>
    <row r="308" s="67" customFormat="1" customHeight="1" spans="2:21">
      <c r="B308" s="68"/>
      <c r="C308" s="69"/>
      <c r="D308" s="69"/>
      <c r="E308" s="69"/>
      <c r="F308" s="70"/>
      <c r="G308" s="71"/>
      <c r="H308" s="72"/>
      <c r="I308" s="103" t="str">
        <f>IF(B308="","",_xlfn.XLOOKUP(N308,#REF!,#REF!))</f>
        <v/>
      </c>
      <c r="J308" s="100" t="str">
        <f>IF(B308="","",_xlfn.XLOOKUP(N308,#REF!,芝麻工资表!B:B))</f>
        <v/>
      </c>
      <c r="K308" s="100" t="str">
        <f t="shared" si="24"/>
        <v/>
      </c>
      <c r="L308" s="100" t="str">
        <f t="shared" si="25"/>
        <v/>
      </c>
      <c r="M308" s="100" t="str">
        <f>IF(Q308="","",_xlfn.XLOOKUP(Q308,立项!W:W,立项!H:H))</f>
        <v/>
      </c>
      <c r="N308" s="104" t="str">
        <f t="shared" si="26"/>
        <v/>
      </c>
      <c r="O308" s="104" t="str">
        <f t="shared" si="27"/>
        <v/>
      </c>
      <c r="P308" s="105" t="str">
        <f t="shared" si="28"/>
        <v/>
      </c>
      <c r="Q308" s="109" t="str">
        <f t="shared" si="29"/>
        <v/>
      </c>
      <c r="R308" s="77"/>
      <c r="S308" s="76"/>
      <c r="T308" s="76"/>
      <c r="U308" s="76"/>
    </row>
    <row r="309" s="67" customFormat="1" customHeight="1" spans="2:21">
      <c r="B309" s="68"/>
      <c r="C309" s="69"/>
      <c r="D309" s="69"/>
      <c r="E309" s="69"/>
      <c r="F309" s="70"/>
      <c r="G309" s="71"/>
      <c r="H309" s="72"/>
      <c r="I309" s="103" t="str">
        <f>IF(B309="","",_xlfn.XLOOKUP(N309,#REF!,#REF!))</f>
        <v/>
      </c>
      <c r="J309" s="100" t="str">
        <f>IF(B309="","",_xlfn.XLOOKUP(N309,#REF!,芝麻工资表!B:B))</f>
        <v/>
      </c>
      <c r="K309" s="100" t="str">
        <f t="shared" si="24"/>
        <v/>
      </c>
      <c r="L309" s="100" t="str">
        <f t="shared" si="25"/>
        <v/>
      </c>
      <c r="M309" s="100" t="str">
        <f>IF(Q309="","",_xlfn.XLOOKUP(Q309,立项!W:W,立项!H:H))</f>
        <v/>
      </c>
      <c r="N309" s="104" t="str">
        <f t="shared" si="26"/>
        <v/>
      </c>
      <c r="O309" s="104" t="str">
        <f t="shared" si="27"/>
        <v/>
      </c>
      <c r="P309" s="105" t="str">
        <f t="shared" si="28"/>
        <v/>
      </c>
      <c r="Q309" s="109" t="str">
        <f t="shared" si="29"/>
        <v/>
      </c>
      <c r="R309" s="77"/>
      <c r="S309" s="76"/>
      <c r="T309" s="76"/>
      <c r="U309" s="76"/>
    </row>
    <row r="310" s="67" customFormat="1" customHeight="1" spans="2:21">
      <c r="B310" s="68"/>
      <c r="C310" s="69"/>
      <c r="D310" s="69"/>
      <c r="E310" s="69"/>
      <c r="F310" s="70"/>
      <c r="G310" s="71"/>
      <c r="H310" s="72"/>
      <c r="I310" s="103" t="str">
        <f>IF(B310="","",_xlfn.XLOOKUP(N310,#REF!,#REF!))</f>
        <v/>
      </c>
      <c r="J310" s="100" t="str">
        <f>IF(B310="","",_xlfn.XLOOKUP(N310,#REF!,芝麻工资表!B:B))</f>
        <v/>
      </c>
      <c r="K310" s="100" t="str">
        <f t="shared" si="24"/>
        <v/>
      </c>
      <c r="L310" s="100" t="str">
        <f t="shared" si="25"/>
        <v/>
      </c>
      <c r="M310" s="100" t="str">
        <f>IF(Q310="","",_xlfn.XLOOKUP(Q310,立项!W:W,立项!H:H))</f>
        <v/>
      </c>
      <c r="N310" s="104" t="str">
        <f t="shared" si="26"/>
        <v/>
      </c>
      <c r="O310" s="104" t="str">
        <f t="shared" si="27"/>
        <v/>
      </c>
      <c r="P310" s="105" t="str">
        <f t="shared" si="28"/>
        <v/>
      </c>
      <c r="Q310" s="109" t="str">
        <f t="shared" si="29"/>
        <v/>
      </c>
      <c r="R310" s="77"/>
      <c r="S310" s="76"/>
      <c r="T310" s="76"/>
      <c r="U310" s="76"/>
    </row>
    <row r="311" s="67" customFormat="1" customHeight="1" spans="2:21">
      <c r="B311" s="68"/>
      <c r="C311" s="69"/>
      <c r="D311" s="69"/>
      <c r="E311" s="69"/>
      <c r="F311" s="70"/>
      <c r="G311" s="71"/>
      <c r="H311" s="72"/>
      <c r="I311" s="103" t="str">
        <f>IF(B311="","",_xlfn.XLOOKUP(N311,#REF!,#REF!))</f>
        <v/>
      </c>
      <c r="J311" s="100" t="str">
        <f>IF(B311="","",_xlfn.XLOOKUP(N311,#REF!,芝麻工资表!B:B))</f>
        <v/>
      </c>
      <c r="K311" s="100" t="str">
        <f t="shared" si="24"/>
        <v/>
      </c>
      <c r="L311" s="100" t="str">
        <f t="shared" si="25"/>
        <v/>
      </c>
      <c r="M311" s="100" t="str">
        <f>IF(Q311="","",_xlfn.XLOOKUP(Q311,立项!W:W,立项!H:H))</f>
        <v/>
      </c>
      <c r="N311" s="104" t="str">
        <f t="shared" si="26"/>
        <v/>
      </c>
      <c r="O311" s="104" t="str">
        <f t="shared" si="27"/>
        <v/>
      </c>
      <c r="P311" s="105" t="str">
        <f t="shared" si="28"/>
        <v/>
      </c>
      <c r="Q311" s="109" t="str">
        <f t="shared" si="29"/>
        <v/>
      </c>
      <c r="R311" s="77"/>
      <c r="S311" s="76"/>
      <c r="T311" s="76"/>
      <c r="U311" s="76"/>
    </row>
    <row r="312" s="67" customFormat="1" customHeight="1" spans="2:21">
      <c r="B312" s="68"/>
      <c r="C312" s="69"/>
      <c r="D312" s="69"/>
      <c r="E312" s="69"/>
      <c r="F312" s="70"/>
      <c r="G312" s="71"/>
      <c r="H312" s="72"/>
      <c r="I312" s="103" t="str">
        <f>IF(B312="","",_xlfn.XLOOKUP(N312,#REF!,#REF!))</f>
        <v/>
      </c>
      <c r="J312" s="100" t="str">
        <f>IF(B312="","",_xlfn.XLOOKUP(N312,#REF!,芝麻工资表!B:B))</f>
        <v/>
      </c>
      <c r="K312" s="100" t="str">
        <f t="shared" si="24"/>
        <v/>
      </c>
      <c r="L312" s="100" t="str">
        <f t="shared" si="25"/>
        <v/>
      </c>
      <c r="M312" s="100" t="str">
        <f>IF(Q312="","",_xlfn.XLOOKUP(Q312,立项!W:W,立项!H:H))</f>
        <v/>
      </c>
      <c r="N312" s="104" t="str">
        <f t="shared" si="26"/>
        <v/>
      </c>
      <c r="O312" s="104" t="str">
        <f t="shared" si="27"/>
        <v/>
      </c>
      <c r="P312" s="105" t="str">
        <f t="shared" si="28"/>
        <v/>
      </c>
      <c r="Q312" s="109" t="str">
        <f t="shared" si="29"/>
        <v/>
      </c>
      <c r="R312" s="77"/>
      <c r="S312" s="76"/>
      <c r="T312" s="76"/>
      <c r="U312" s="76"/>
    </row>
    <row r="313" s="67" customFormat="1" customHeight="1" spans="2:21">
      <c r="B313" s="68"/>
      <c r="C313" s="69"/>
      <c r="D313" s="69"/>
      <c r="E313" s="69"/>
      <c r="F313" s="70"/>
      <c r="G313" s="71"/>
      <c r="H313" s="72"/>
      <c r="I313" s="103" t="str">
        <f>IF(B313="","",_xlfn.XLOOKUP(N313,#REF!,#REF!))</f>
        <v/>
      </c>
      <c r="J313" s="100" t="str">
        <f>IF(B313="","",_xlfn.XLOOKUP(N313,#REF!,芝麻工资表!B:B))</f>
        <v/>
      </c>
      <c r="K313" s="100" t="str">
        <f t="shared" si="24"/>
        <v/>
      </c>
      <c r="L313" s="100" t="str">
        <f t="shared" si="25"/>
        <v/>
      </c>
      <c r="M313" s="100" t="str">
        <f>IF(Q313="","",_xlfn.XLOOKUP(Q313,立项!W:W,立项!H:H))</f>
        <v/>
      </c>
      <c r="N313" s="104" t="str">
        <f t="shared" si="26"/>
        <v/>
      </c>
      <c r="O313" s="104" t="str">
        <f t="shared" si="27"/>
        <v/>
      </c>
      <c r="P313" s="105" t="str">
        <f t="shared" si="28"/>
        <v/>
      </c>
      <c r="Q313" s="109" t="str">
        <f t="shared" si="29"/>
        <v/>
      </c>
      <c r="R313" s="77"/>
      <c r="S313" s="76"/>
      <c r="T313" s="76"/>
      <c r="U313" s="76"/>
    </row>
    <row r="314" s="67" customFormat="1" customHeight="1" spans="2:21">
      <c r="B314" s="68"/>
      <c r="C314" s="69"/>
      <c r="D314" s="69"/>
      <c r="E314" s="69"/>
      <c r="F314" s="70"/>
      <c r="G314" s="71"/>
      <c r="H314" s="72"/>
      <c r="I314" s="103" t="str">
        <f>IF(B314="","",_xlfn.XLOOKUP(N314,#REF!,#REF!))</f>
        <v/>
      </c>
      <c r="J314" s="100" t="str">
        <f>IF(B314="","",_xlfn.XLOOKUP(N314,#REF!,芝麻工资表!B:B))</f>
        <v/>
      </c>
      <c r="K314" s="100" t="str">
        <f t="shared" si="24"/>
        <v/>
      </c>
      <c r="L314" s="100" t="str">
        <f t="shared" si="25"/>
        <v/>
      </c>
      <c r="M314" s="100" t="str">
        <f>IF(Q314="","",_xlfn.XLOOKUP(Q314,立项!W:W,立项!H:H))</f>
        <v/>
      </c>
      <c r="N314" s="104" t="str">
        <f t="shared" si="26"/>
        <v/>
      </c>
      <c r="O314" s="104" t="str">
        <f t="shared" si="27"/>
        <v/>
      </c>
      <c r="P314" s="105" t="str">
        <f t="shared" si="28"/>
        <v/>
      </c>
      <c r="Q314" s="109" t="str">
        <f t="shared" si="29"/>
        <v/>
      </c>
      <c r="R314" s="77"/>
      <c r="S314" s="76"/>
      <c r="T314" s="76"/>
      <c r="U314" s="76"/>
    </row>
    <row r="315" s="67" customFormat="1" customHeight="1" spans="2:21">
      <c r="B315" s="68"/>
      <c r="C315" s="69"/>
      <c r="D315" s="69"/>
      <c r="E315" s="69"/>
      <c r="F315" s="70"/>
      <c r="G315" s="71"/>
      <c r="H315" s="72"/>
      <c r="I315" s="103" t="str">
        <f>IF(B315="","",_xlfn.XLOOKUP(N315,#REF!,#REF!))</f>
        <v/>
      </c>
      <c r="J315" s="100" t="str">
        <f>IF(B315="","",_xlfn.XLOOKUP(N315,#REF!,芝麻工资表!B:B))</f>
        <v/>
      </c>
      <c r="K315" s="100" t="str">
        <f t="shared" si="24"/>
        <v/>
      </c>
      <c r="L315" s="100" t="str">
        <f t="shared" si="25"/>
        <v/>
      </c>
      <c r="M315" s="100" t="str">
        <f>IF(Q315="","",_xlfn.XLOOKUP(Q315,立项!W:W,立项!H:H))</f>
        <v/>
      </c>
      <c r="N315" s="104" t="str">
        <f t="shared" si="26"/>
        <v/>
      </c>
      <c r="O315" s="104" t="str">
        <f t="shared" si="27"/>
        <v/>
      </c>
      <c r="P315" s="105" t="str">
        <f t="shared" si="28"/>
        <v/>
      </c>
      <c r="Q315" s="109" t="str">
        <f t="shared" si="29"/>
        <v/>
      </c>
      <c r="R315" s="77"/>
      <c r="S315" s="76"/>
      <c r="T315" s="76"/>
      <c r="U315" s="76"/>
    </row>
    <row r="316" s="67" customFormat="1" customHeight="1" spans="2:21">
      <c r="B316" s="68"/>
      <c r="C316" s="69"/>
      <c r="D316" s="69"/>
      <c r="E316" s="69"/>
      <c r="F316" s="70"/>
      <c r="G316" s="71"/>
      <c r="H316" s="72"/>
      <c r="I316" s="103" t="str">
        <f>IF(B316="","",_xlfn.XLOOKUP(N316,#REF!,#REF!))</f>
        <v/>
      </c>
      <c r="J316" s="100" t="str">
        <f>IF(B316="","",_xlfn.XLOOKUP(N316,#REF!,芝麻工资表!B:B))</f>
        <v/>
      </c>
      <c r="K316" s="100" t="str">
        <f t="shared" si="24"/>
        <v/>
      </c>
      <c r="L316" s="100" t="str">
        <f t="shared" si="25"/>
        <v/>
      </c>
      <c r="M316" s="100" t="str">
        <f>IF(Q316="","",_xlfn.XLOOKUP(Q316,立项!W:W,立项!H:H))</f>
        <v/>
      </c>
      <c r="N316" s="104" t="str">
        <f t="shared" si="26"/>
        <v/>
      </c>
      <c r="O316" s="104" t="str">
        <f t="shared" si="27"/>
        <v/>
      </c>
      <c r="P316" s="105" t="str">
        <f t="shared" si="28"/>
        <v/>
      </c>
      <c r="Q316" s="109" t="str">
        <f t="shared" si="29"/>
        <v/>
      </c>
      <c r="R316" s="77"/>
      <c r="S316" s="76"/>
      <c r="T316" s="76"/>
      <c r="U316" s="76"/>
    </row>
    <row r="317" s="67" customFormat="1" customHeight="1" spans="2:21">
      <c r="B317" s="68"/>
      <c r="C317" s="69"/>
      <c r="D317" s="69"/>
      <c r="E317" s="69"/>
      <c r="F317" s="70"/>
      <c r="G317" s="71"/>
      <c r="H317" s="72"/>
      <c r="I317" s="103" t="str">
        <f>IF(B317="","",_xlfn.XLOOKUP(N317,#REF!,#REF!))</f>
        <v/>
      </c>
      <c r="J317" s="100" t="str">
        <f>IF(B317="","",_xlfn.XLOOKUP(N317,#REF!,芝麻工资表!B:B))</f>
        <v/>
      </c>
      <c r="K317" s="100" t="str">
        <f t="shared" si="24"/>
        <v/>
      </c>
      <c r="L317" s="100" t="str">
        <f t="shared" si="25"/>
        <v/>
      </c>
      <c r="M317" s="100" t="str">
        <f>IF(Q317="","",_xlfn.XLOOKUP(Q317,立项!W:W,立项!H:H))</f>
        <v/>
      </c>
      <c r="N317" s="104" t="str">
        <f t="shared" si="26"/>
        <v/>
      </c>
      <c r="O317" s="104" t="str">
        <f t="shared" si="27"/>
        <v/>
      </c>
      <c r="P317" s="105" t="str">
        <f t="shared" si="28"/>
        <v/>
      </c>
      <c r="Q317" s="109" t="str">
        <f t="shared" si="29"/>
        <v/>
      </c>
      <c r="R317" s="77"/>
      <c r="S317" s="76"/>
      <c r="T317" s="76"/>
      <c r="U317" s="76"/>
    </row>
    <row r="318" s="67" customFormat="1" customHeight="1" spans="2:21">
      <c r="B318" s="68"/>
      <c r="C318" s="69"/>
      <c r="D318" s="69"/>
      <c r="E318" s="69"/>
      <c r="F318" s="70"/>
      <c r="G318" s="71"/>
      <c r="H318" s="72"/>
      <c r="I318" s="103" t="str">
        <f>IF(B318="","",_xlfn.XLOOKUP(N318,#REF!,#REF!))</f>
        <v/>
      </c>
      <c r="J318" s="100" t="str">
        <f>IF(B318="","",_xlfn.XLOOKUP(N318,#REF!,芝麻工资表!B:B))</f>
        <v/>
      </c>
      <c r="K318" s="100" t="str">
        <f t="shared" si="24"/>
        <v/>
      </c>
      <c r="L318" s="100" t="str">
        <f t="shared" si="25"/>
        <v/>
      </c>
      <c r="M318" s="100" t="str">
        <f>IF(Q318="","",_xlfn.XLOOKUP(Q318,立项!W:W,立项!H:H))</f>
        <v/>
      </c>
      <c r="N318" s="104" t="str">
        <f t="shared" si="26"/>
        <v/>
      </c>
      <c r="O318" s="104" t="str">
        <f t="shared" si="27"/>
        <v/>
      </c>
      <c r="P318" s="105" t="str">
        <f t="shared" si="28"/>
        <v/>
      </c>
      <c r="Q318" s="109" t="str">
        <f t="shared" si="29"/>
        <v/>
      </c>
      <c r="R318" s="77"/>
      <c r="S318" s="76"/>
      <c r="T318" s="76"/>
      <c r="U318" s="76"/>
    </row>
    <row r="319" s="67" customFormat="1" customHeight="1" spans="2:21">
      <c r="B319" s="68"/>
      <c r="C319" s="69"/>
      <c r="D319" s="69"/>
      <c r="E319" s="69"/>
      <c r="F319" s="70"/>
      <c r="G319" s="71"/>
      <c r="H319" s="72"/>
      <c r="I319" s="103" t="str">
        <f>IF(B319="","",_xlfn.XLOOKUP(N319,#REF!,#REF!))</f>
        <v/>
      </c>
      <c r="J319" s="100" t="str">
        <f>IF(B319="","",_xlfn.XLOOKUP(N319,#REF!,芝麻工资表!B:B))</f>
        <v/>
      </c>
      <c r="K319" s="100" t="str">
        <f t="shared" si="24"/>
        <v/>
      </c>
      <c r="L319" s="100" t="str">
        <f t="shared" si="25"/>
        <v/>
      </c>
      <c r="M319" s="100" t="str">
        <f>IF(Q319="","",_xlfn.XLOOKUP(Q319,立项!W:W,立项!H:H))</f>
        <v/>
      </c>
      <c r="N319" s="104" t="str">
        <f t="shared" si="26"/>
        <v/>
      </c>
      <c r="O319" s="104" t="str">
        <f t="shared" si="27"/>
        <v/>
      </c>
      <c r="P319" s="105" t="str">
        <f t="shared" si="28"/>
        <v/>
      </c>
      <c r="Q319" s="109" t="str">
        <f t="shared" si="29"/>
        <v/>
      </c>
      <c r="R319" s="77"/>
      <c r="S319" s="76"/>
      <c r="T319" s="76"/>
      <c r="U319" s="76"/>
    </row>
    <row r="320" s="67" customFormat="1" customHeight="1" spans="2:21">
      <c r="B320" s="68"/>
      <c r="C320" s="69"/>
      <c r="D320" s="69"/>
      <c r="E320" s="69"/>
      <c r="F320" s="70"/>
      <c r="G320" s="71"/>
      <c r="H320" s="72"/>
      <c r="I320" s="103" t="str">
        <f>IF(B320="","",_xlfn.XLOOKUP(N320,#REF!,#REF!))</f>
        <v/>
      </c>
      <c r="J320" s="100" t="str">
        <f>IF(B320="","",_xlfn.XLOOKUP(N320,#REF!,芝麻工资表!B:B))</f>
        <v/>
      </c>
      <c r="K320" s="100" t="str">
        <f t="shared" si="24"/>
        <v/>
      </c>
      <c r="L320" s="100" t="str">
        <f t="shared" si="25"/>
        <v/>
      </c>
      <c r="M320" s="100" t="str">
        <f>IF(Q320="","",_xlfn.XLOOKUP(Q320,立项!W:W,立项!H:H))</f>
        <v/>
      </c>
      <c r="N320" s="104" t="str">
        <f t="shared" si="26"/>
        <v/>
      </c>
      <c r="O320" s="104" t="str">
        <f t="shared" si="27"/>
        <v/>
      </c>
      <c r="P320" s="105" t="str">
        <f t="shared" si="28"/>
        <v/>
      </c>
      <c r="Q320" s="109" t="str">
        <f t="shared" si="29"/>
        <v/>
      </c>
      <c r="R320" s="77"/>
      <c r="S320" s="76"/>
      <c r="T320" s="76"/>
      <c r="U320" s="76"/>
    </row>
    <row r="321" s="67" customFormat="1" customHeight="1" spans="2:21">
      <c r="B321" s="68"/>
      <c r="C321" s="69"/>
      <c r="D321" s="69"/>
      <c r="E321" s="69"/>
      <c r="F321" s="70"/>
      <c r="G321" s="71"/>
      <c r="H321" s="72"/>
      <c r="I321" s="103" t="str">
        <f>IF(B321="","",_xlfn.XLOOKUP(N321,#REF!,#REF!))</f>
        <v/>
      </c>
      <c r="J321" s="100" t="str">
        <f>IF(B321="","",_xlfn.XLOOKUP(N321,#REF!,芝麻工资表!B:B))</f>
        <v/>
      </c>
      <c r="K321" s="100" t="str">
        <f t="shared" si="24"/>
        <v/>
      </c>
      <c r="L321" s="100" t="str">
        <f t="shared" si="25"/>
        <v/>
      </c>
      <c r="M321" s="100" t="str">
        <f>IF(Q321="","",_xlfn.XLOOKUP(Q321,立项!W:W,立项!H:H))</f>
        <v/>
      </c>
      <c r="N321" s="104" t="str">
        <f t="shared" si="26"/>
        <v/>
      </c>
      <c r="O321" s="104" t="str">
        <f t="shared" si="27"/>
        <v/>
      </c>
      <c r="P321" s="105" t="str">
        <f t="shared" si="28"/>
        <v/>
      </c>
      <c r="Q321" s="109" t="str">
        <f t="shared" si="29"/>
        <v/>
      </c>
      <c r="R321" s="77"/>
      <c r="S321" s="76"/>
      <c r="T321" s="76"/>
      <c r="U321" s="76"/>
    </row>
    <row r="322" s="67" customFormat="1" customHeight="1" spans="2:21">
      <c r="B322" s="68"/>
      <c r="C322" s="69"/>
      <c r="D322" s="69"/>
      <c r="E322" s="69"/>
      <c r="F322" s="70"/>
      <c r="G322" s="71"/>
      <c r="H322" s="72"/>
      <c r="I322" s="103" t="str">
        <f>IF(B322="","",_xlfn.XLOOKUP(N322,#REF!,#REF!))</f>
        <v/>
      </c>
      <c r="J322" s="100" t="str">
        <f>IF(B322="","",_xlfn.XLOOKUP(N322,#REF!,芝麻工资表!B:B))</f>
        <v/>
      </c>
      <c r="K322" s="100" t="str">
        <f t="shared" ref="K322:K385" si="30">IF(F322="","",F322-L322)</f>
        <v/>
      </c>
      <c r="L322" s="100" t="str">
        <f t="shared" ref="L322:L385" si="31">IF(F322="","",F322*G322/(1+G322))</f>
        <v/>
      </c>
      <c r="M322" s="100" t="str">
        <f>IF(Q322="","",_xlfn.XLOOKUP(Q322,立项!W:W,立项!H:H))</f>
        <v/>
      </c>
      <c r="N322" s="104" t="str">
        <f t="shared" ref="N322:N385" si="32">IF(H322="","",LEFT(B322,7))</f>
        <v/>
      </c>
      <c r="O322" s="104" t="str">
        <f t="shared" ref="O322:O385" si="33">IF(H322="","",MONTH(H322))</f>
        <v/>
      </c>
      <c r="P322" s="105" t="str">
        <f t="shared" ref="P322:P385" si="34">IF(H322="","",DAY(H322))</f>
        <v/>
      </c>
      <c r="Q322" s="109" t="str">
        <f t="shared" ref="Q322:Q385" si="35">IF(B322="","",MID(B322,9,16))</f>
        <v/>
      </c>
      <c r="R322" s="77"/>
      <c r="S322" s="76"/>
      <c r="T322" s="76"/>
      <c r="U322" s="76"/>
    </row>
    <row r="323" s="67" customFormat="1" customHeight="1" spans="2:21">
      <c r="B323" s="68"/>
      <c r="C323" s="69"/>
      <c r="D323" s="69"/>
      <c r="E323" s="69"/>
      <c r="F323" s="70"/>
      <c r="G323" s="71"/>
      <c r="H323" s="72"/>
      <c r="I323" s="103" t="str">
        <f>IF(B323="","",_xlfn.XLOOKUP(N323,#REF!,#REF!))</f>
        <v/>
      </c>
      <c r="J323" s="100" t="str">
        <f>IF(B323="","",_xlfn.XLOOKUP(N323,#REF!,芝麻工资表!B:B))</f>
        <v/>
      </c>
      <c r="K323" s="100" t="str">
        <f t="shared" si="30"/>
        <v/>
      </c>
      <c r="L323" s="100" t="str">
        <f t="shared" si="31"/>
        <v/>
      </c>
      <c r="M323" s="100" t="str">
        <f>IF(Q323="","",_xlfn.XLOOKUP(Q323,立项!W:W,立项!H:H))</f>
        <v/>
      </c>
      <c r="N323" s="104" t="str">
        <f t="shared" si="32"/>
        <v/>
      </c>
      <c r="O323" s="104" t="str">
        <f t="shared" si="33"/>
        <v/>
      </c>
      <c r="P323" s="105" t="str">
        <f t="shared" si="34"/>
        <v/>
      </c>
      <c r="Q323" s="109" t="str">
        <f t="shared" si="35"/>
        <v/>
      </c>
      <c r="R323" s="77"/>
      <c r="S323" s="76"/>
      <c r="T323" s="76"/>
      <c r="U323" s="76"/>
    </row>
    <row r="324" s="67" customFormat="1" customHeight="1" spans="2:21">
      <c r="B324" s="68"/>
      <c r="C324" s="69"/>
      <c r="D324" s="69"/>
      <c r="E324" s="69"/>
      <c r="F324" s="70"/>
      <c r="G324" s="71"/>
      <c r="H324" s="72"/>
      <c r="I324" s="103" t="str">
        <f>IF(B324="","",_xlfn.XLOOKUP(N324,#REF!,#REF!))</f>
        <v/>
      </c>
      <c r="J324" s="100" t="str">
        <f>IF(B324="","",_xlfn.XLOOKUP(N324,#REF!,芝麻工资表!B:B))</f>
        <v/>
      </c>
      <c r="K324" s="100" t="str">
        <f t="shared" si="30"/>
        <v/>
      </c>
      <c r="L324" s="100" t="str">
        <f t="shared" si="31"/>
        <v/>
      </c>
      <c r="M324" s="100" t="str">
        <f>IF(Q324="","",_xlfn.XLOOKUP(Q324,立项!W:W,立项!H:H))</f>
        <v/>
      </c>
      <c r="N324" s="104" t="str">
        <f t="shared" si="32"/>
        <v/>
      </c>
      <c r="O324" s="104" t="str">
        <f t="shared" si="33"/>
        <v/>
      </c>
      <c r="P324" s="105" t="str">
        <f t="shared" si="34"/>
        <v/>
      </c>
      <c r="Q324" s="109" t="str">
        <f t="shared" si="35"/>
        <v/>
      </c>
      <c r="R324" s="77"/>
      <c r="S324" s="76"/>
      <c r="T324" s="76"/>
      <c r="U324" s="76"/>
    </row>
    <row r="325" s="67" customFormat="1" customHeight="1" spans="2:21">
      <c r="B325" s="68"/>
      <c r="C325" s="69"/>
      <c r="D325" s="69"/>
      <c r="E325" s="69"/>
      <c r="F325" s="70"/>
      <c r="G325" s="71"/>
      <c r="H325" s="72"/>
      <c r="I325" s="103" t="str">
        <f>IF(B325="","",_xlfn.XLOOKUP(N325,#REF!,#REF!))</f>
        <v/>
      </c>
      <c r="J325" s="100" t="str">
        <f>IF(B325="","",_xlfn.XLOOKUP(N325,#REF!,芝麻工资表!B:B))</f>
        <v/>
      </c>
      <c r="K325" s="100" t="str">
        <f t="shared" si="30"/>
        <v/>
      </c>
      <c r="L325" s="100" t="str">
        <f t="shared" si="31"/>
        <v/>
      </c>
      <c r="M325" s="100" t="str">
        <f>IF(Q325="","",_xlfn.XLOOKUP(Q325,立项!W:W,立项!H:H))</f>
        <v/>
      </c>
      <c r="N325" s="104" t="str">
        <f t="shared" si="32"/>
        <v/>
      </c>
      <c r="O325" s="104" t="str">
        <f t="shared" si="33"/>
        <v/>
      </c>
      <c r="P325" s="105" t="str">
        <f t="shared" si="34"/>
        <v/>
      </c>
      <c r="Q325" s="109" t="str">
        <f t="shared" si="35"/>
        <v/>
      </c>
      <c r="R325" s="77"/>
      <c r="S325" s="76"/>
      <c r="T325" s="76"/>
      <c r="U325" s="76"/>
    </row>
    <row r="326" s="67" customFormat="1" customHeight="1" spans="2:21">
      <c r="B326" s="68"/>
      <c r="C326" s="69"/>
      <c r="D326" s="69"/>
      <c r="E326" s="69"/>
      <c r="F326" s="70"/>
      <c r="G326" s="71"/>
      <c r="H326" s="72"/>
      <c r="I326" s="103" t="str">
        <f>IF(B326="","",_xlfn.XLOOKUP(N326,#REF!,#REF!))</f>
        <v/>
      </c>
      <c r="J326" s="100" t="str">
        <f>IF(B326="","",_xlfn.XLOOKUP(N326,#REF!,芝麻工资表!B:B))</f>
        <v/>
      </c>
      <c r="K326" s="100" t="str">
        <f t="shared" si="30"/>
        <v/>
      </c>
      <c r="L326" s="100" t="str">
        <f t="shared" si="31"/>
        <v/>
      </c>
      <c r="M326" s="100" t="str">
        <f>IF(Q326="","",_xlfn.XLOOKUP(Q326,立项!W:W,立项!H:H))</f>
        <v/>
      </c>
      <c r="N326" s="104" t="str">
        <f t="shared" si="32"/>
        <v/>
      </c>
      <c r="O326" s="104" t="str">
        <f t="shared" si="33"/>
        <v/>
      </c>
      <c r="P326" s="105" t="str">
        <f t="shared" si="34"/>
        <v/>
      </c>
      <c r="Q326" s="109" t="str">
        <f t="shared" si="35"/>
        <v/>
      </c>
      <c r="R326" s="77"/>
      <c r="S326" s="76"/>
      <c r="T326" s="76"/>
      <c r="U326" s="76"/>
    </row>
    <row r="327" s="67" customFormat="1" customHeight="1" spans="2:21">
      <c r="B327" s="68"/>
      <c r="C327" s="69"/>
      <c r="D327" s="69"/>
      <c r="E327" s="69"/>
      <c r="F327" s="70"/>
      <c r="G327" s="71"/>
      <c r="H327" s="72"/>
      <c r="I327" s="103" t="str">
        <f>IF(B327="","",_xlfn.XLOOKUP(N327,#REF!,#REF!))</f>
        <v/>
      </c>
      <c r="J327" s="100" t="str">
        <f>IF(B327="","",_xlfn.XLOOKUP(N327,#REF!,芝麻工资表!B:B))</f>
        <v/>
      </c>
      <c r="K327" s="100" t="str">
        <f t="shared" si="30"/>
        <v/>
      </c>
      <c r="L327" s="100" t="str">
        <f t="shared" si="31"/>
        <v/>
      </c>
      <c r="M327" s="100" t="str">
        <f>IF(Q327="","",_xlfn.XLOOKUP(Q327,立项!W:W,立项!H:H))</f>
        <v/>
      </c>
      <c r="N327" s="104" t="str">
        <f t="shared" si="32"/>
        <v/>
      </c>
      <c r="O327" s="104" t="str">
        <f t="shared" si="33"/>
        <v/>
      </c>
      <c r="P327" s="105" t="str">
        <f t="shared" si="34"/>
        <v/>
      </c>
      <c r="Q327" s="109" t="str">
        <f t="shared" si="35"/>
        <v/>
      </c>
      <c r="R327" s="77"/>
      <c r="S327" s="76"/>
      <c r="T327" s="76"/>
      <c r="U327" s="76"/>
    </row>
    <row r="328" s="67" customFormat="1" customHeight="1" spans="2:21">
      <c r="B328" s="68"/>
      <c r="C328" s="69"/>
      <c r="D328" s="69"/>
      <c r="E328" s="69"/>
      <c r="F328" s="70"/>
      <c r="G328" s="71"/>
      <c r="H328" s="72"/>
      <c r="I328" s="103" t="str">
        <f>IF(B328="","",_xlfn.XLOOKUP(N328,#REF!,#REF!))</f>
        <v/>
      </c>
      <c r="J328" s="100" t="str">
        <f>IF(B328="","",_xlfn.XLOOKUP(N328,#REF!,芝麻工资表!B:B))</f>
        <v/>
      </c>
      <c r="K328" s="100" t="str">
        <f t="shared" si="30"/>
        <v/>
      </c>
      <c r="L328" s="100" t="str">
        <f t="shared" si="31"/>
        <v/>
      </c>
      <c r="M328" s="100" t="str">
        <f>IF(Q328="","",_xlfn.XLOOKUP(Q328,立项!W:W,立项!H:H))</f>
        <v/>
      </c>
      <c r="N328" s="104" t="str">
        <f t="shared" si="32"/>
        <v/>
      </c>
      <c r="O328" s="104" t="str">
        <f t="shared" si="33"/>
        <v/>
      </c>
      <c r="P328" s="105" t="str">
        <f t="shared" si="34"/>
        <v/>
      </c>
      <c r="Q328" s="109" t="str">
        <f t="shared" si="35"/>
        <v/>
      </c>
      <c r="R328" s="77"/>
      <c r="S328" s="76"/>
      <c r="T328" s="76"/>
      <c r="U328" s="76"/>
    </row>
    <row r="329" s="67" customFormat="1" customHeight="1" spans="2:21">
      <c r="B329" s="68"/>
      <c r="C329" s="69"/>
      <c r="D329" s="69"/>
      <c r="E329" s="69"/>
      <c r="F329" s="70"/>
      <c r="G329" s="71"/>
      <c r="H329" s="72"/>
      <c r="I329" s="103" t="str">
        <f>IF(B329="","",_xlfn.XLOOKUP(N329,#REF!,#REF!))</f>
        <v/>
      </c>
      <c r="J329" s="100" t="str">
        <f>IF(B329="","",_xlfn.XLOOKUP(N329,#REF!,芝麻工资表!B:B))</f>
        <v/>
      </c>
      <c r="K329" s="100" t="str">
        <f t="shared" si="30"/>
        <v/>
      </c>
      <c r="L329" s="100" t="str">
        <f t="shared" si="31"/>
        <v/>
      </c>
      <c r="M329" s="100" t="str">
        <f>IF(Q329="","",_xlfn.XLOOKUP(Q329,立项!W:W,立项!H:H))</f>
        <v/>
      </c>
      <c r="N329" s="104" t="str">
        <f t="shared" si="32"/>
        <v/>
      </c>
      <c r="O329" s="104" t="str">
        <f t="shared" si="33"/>
        <v/>
      </c>
      <c r="P329" s="105" t="str">
        <f t="shared" si="34"/>
        <v/>
      </c>
      <c r="Q329" s="109" t="str">
        <f t="shared" si="35"/>
        <v/>
      </c>
      <c r="R329" s="77"/>
      <c r="S329" s="76"/>
      <c r="T329" s="76"/>
      <c r="U329" s="76"/>
    </row>
    <row r="330" s="67" customFormat="1" customHeight="1" spans="2:21">
      <c r="B330" s="68"/>
      <c r="C330" s="69"/>
      <c r="D330" s="69"/>
      <c r="E330" s="69"/>
      <c r="F330" s="70"/>
      <c r="G330" s="71"/>
      <c r="H330" s="72"/>
      <c r="I330" s="103" t="str">
        <f>IF(B330="","",_xlfn.XLOOKUP(N330,#REF!,#REF!))</f>
        <v/>
      </c>
      <c r="J330" s="100" t="str">
        <f>IF(B330="","",_xlfn.XLOOKUP(N330,#REF!,芝麻工资表!B:B))</f>
        <v/>
      </c>
      <c r="K330" s="100" t="str">
        <f t="shared" si="30"/>
        <v/>
      </c>
      <c r="L330" s="100" t="str">
        <f t="shared" si="31"/>
        <v/>
      </c>
      <c r="M330" s="100" t="str">
        <f>IF(Q330="","",_xlfn.XLOOKUP(Q330,立项!W:W,立项!H:H))</f>
        <v/>
      </c>
      <c r="N330" s="104" t="str">
        <f t="shared" si="32"/>
        <v/>
      </c>
      <c r="O330" s="104" t="str">
        <f t="shared" si="33"/>
        <v/>
      </c>
      <c r="P330" s="105" t="str">
        <f t="shared" si="34"/>
        <v/>
      </c>
      <c r="Q330" s="109" t="str">
        <f t="shared" si="35"/>
        <v/>
      </c>
      <c r="R330" s="77"/>
      <c r="S330" s="76"/>
      <c r="T330" s="76"/>
      <c r="U330" s="76"/>
    </row>
    <row r="331" s="67" customFormat="1" customHeight="1" spans="2:21">
      <c r="B331" s="68"/>
      <c r="C331" s="69"/>
      <c r="D331" s="69"/>
      <c r="E331" s="69"/>
      <c r="F331" s="70"/>
      <c r="G331" s="71"/>
      <c r="H331" s="72"/>
      <c r="I331" s="103" t="str">
        <f>IF(B331="","",_xlfn.XLOOKUP(N331,#REF!,#REF!))</f>
        <v/>
      </c>
      <c r="J331" s="100" t="str">
        <f>IF(B331="","",_xlfn.XLOOKUP(N331,#REF!,芝麻工资表!B:B))</f>
        <v/>
      </c>
      <c r="K331" s="100" t="str">
        <f t="shared" si="30"/>
        <v/>
      </c>
      <c r="L331" s="100" t="str">
        <f t="shared" si="31"/>
        <v/>
      </c>
      <c r="M331" s="100" t="str">
        <f>IF(Q331="","",_xlfn.XLOOKUP(Q331,立项!W:W,立项!H:H))</f>
        <v/>
      </c>
      <c r="N331" s="104" t="str">
        <f t="shared" si="32"/>
        <v/>
      </c>
      <c r="O331" s="104" t="str">
        <f t="shared" si="33"/>
        <v/>
      </c>
      <c r="P331" s="105" t="str">
        <f t="shared" si="34"/>
        <v/>
      </c>
      <c r="Q331" s="109" t="str">
        <f t="shared" si="35"/>
        <v/>
      </c>
      <c r="R331" s="77"/>
      <c r="S331" s="76"/>
      <c r="T331" s="76"/>
      <c r="U331" s="76"/>
    </row>
    <row r="332" s="67" customFormat="1" customHeight="1" spans="2:21">
      <c r="B332" s="68"/>
      <c r="C332" s="69"/>
      <c r="D332" s="69"/>
      <c r="E332" s="69"/>
      <c r="F332" s="70"/>
      <c r="G332" s="71"/>
      <c r="H332" s="72"/>
      <c r="I332" s="103" t="str">
        <f>IF(B332="","",_xlfn.XLOOKUP(N332,#REF!,#REF!))</f>
        <v/>
      </c>
      <c r="J332" s="100" t="str">
        <f>IF(B332="","",_xlfn.XLOOKUP(N332,#REF!,芝麻工资表!B:B))</f>
        <v/>
      </c>
      <c r="K332" s="100" t="str">
        <f t="shared" si="30"/>
        <v/>
      </c>
      <c r="L332" s="100" t="str">
        <f t="shared" si="31"/>
        <v/>
      </c>
      <c r="M332" s="100" t="str">
        <f>IF(Q332="","",_xlfn.XLOOKUP(Q332,立项!W:W,立项!H:H))</f>
        <v/>
      </c>
      <c r="N332" s="104" t="str">
        <f t="shared" si="32"/>
        <v/>
      </c>
      <c r="O332" s="104" t="str">
        <f t="shared" si="33"/>
        <v/>
      </c>
      <c r="P332" s="105" t="str">
        <f t="shared" si="34"/>
        <v/>
      </c>
      <c r="Q332" s="109" t="str">
        <f t="shared" si="35"/>
        <v/>
      </c>
      <c r="R332" s="77"/>
      <c r="S332" s="76"/>
      <c r="T332" s="76"/>
      <c r="U332" s="76"/>
    </row>
    <row r="333" s="67" customFormat="1" customHeight="1" spans="2:21">
      <c r="B333" s="68"/>
      <c r="C333" s="69"/>
      <c r="D333" s="69"/>
      <c r="E333" s="69"/>
      <c r="F333" s="70"/>
      <c r="G333" s="71"/>
      <c r="H333" s="72"/>
      <c r="I333" s="103" t="str">
        <f>IF(B333="","",_xlfn.XLOOKUP(N333,#REF!,#REF!))</f>
        <v/>
      </c>
      <c r="J333" s="100" t="str">
        <f>IF(B333="","",_xlfn.XLOOKUP(N333,#REF!,芝麻工资表!B:B))</f>
        <v/>
      </c>
      <c r="K333" s="100" t="str">
        <f t="shared" si="30"/>
        <v/>
      </c>
      <c r="L333" s="100" t="str">
        <f t="shared" si="31"/>
        <v/>
      </c>
      <c r="M333" s="100" t="str">
        <f>IF(Q333="","",_xlfn.XLOOKUP(Q333,立项!W:W,立项!H:H))</f>
        <v/>
      </c>
      <c r="N333" s="104" t="str">
        <f t="shared" si="32"/>
        <v/>
      </c>
      <c r="O333" s="104" t="str">
        <f t="shared" si="33"/>
        <v/>
      </c>
      <c r="P333" s="105" t="str">
        <f t="shared" si="34"/>
        <v/>
      </c>
      <c r="Q333" s="109" t="str">
        <f t="shared" si="35"/>
        <v/>
      </c>
      <c r="R333" s="77"/>
      <c r="S333" s="76"/>
      <c r="T333" s="76"/>
      <c r="U333" s="76"/>
    </row>
    <row r="334" s="67" customFormat="1" customHeight="1" spans="2:21">
      <c r="B334" s="68"/>
      <c r="C334" s="69"/>
      <c r="D334" s="69"/>
      <c r="E334" s="69"/>
      <c r="F334" s="70"/>
      <c r="G334" s="71"/>
      <c r="H334" s="72"/>
      <c r="I334" s="103" t="str">
        <f>IF(B334="","",_xlfn.XLOOKUP(N334,#REF!,#REF!))</f>
        <v/>
      </c>
      <c r="J334" s="100" t="str">
        <f>IF(B334="","",_xlfn.XLOOKUP(N334,#REF!,芝麻工资表!B:B))</f>
        <v/>
      </c>
      <c r="K334" s="100" t="str">
        <f t="shared" si="30"/>
        <v/>
      </c>
      <c r="L334" s="100" t="str">
        <f t="shared" si="31"/>
        <v/>
      </c>
      <c r="M334" s="100" t="str">
        <f>IF(Q334="","",_xlfn.XLOOKUP(Q334,立项!W:W,立项!H:H))</f>
        <v/>
      </c>
      <c r="N334" s="104" t="str">
        <f t="shared" si="32"/>
        <v/>
      </c>
      <c r="O334" s="104" t="str">
        <f t="shared" si="33"/>
        <v/>
      </c>
      <c r="P334" s="105" t="str">
        <f t="shared" si="34"/>
        <v/>
      </c>
      <c r="Q334" s="109" t="str">
        <f t="shared" si="35"/>
        <v/>
      </c>
      <c r="R334" s="77"/>
      <c r="S334" s="76"/>
      <c r="T334" s="76"/>
      <c r="U334" s="76"/>
    </row>
    <row r="335" s="67" customFormat="1" customHeight="1" spans="2:21">
      <c r="B335" s="68"/>
      <c r="C335" s="69"/>
      <c r="D335" s="69"/>
      <c r="E335" s="69"/>
      <c r="F335" s="70"/>
      <c r="G335" s="71"/>
      <c r="H335" s="72"/>
      <c r="I335" s="103" t="str">
        <f>IF(B335="","",_xlfn.XLOOKUP(N335,#REF!,#REF!))</f>
        <v/>
      </c>
      <c r="J335" s="100" t="str">
        <f>IF(B335="","",_xlfn.XLOOKUP(N335,#REF!,芝麻工资表!B:B))</f>
        <v/>
      </c>
      <c r="K335" s="100" t="str">
        <f t="shared" si="30"/>
        <v/>
      </c>
      <c r="L335" s="100" t="str">
        <f t="shared" si="31"/>
        <v/>
      </c>
      <c r="M335" s="100" t="str">
        <f>IF(Q335="","",_xlfn.XLOOKUP(Q335,立项!W:W,立项!H:H))</f>
        <v/>
      </c>
      <c r="N335" s="104" t="str">
        <f t="shared" si="32"/>
        <v/>
      </c>
      <c r="O335" s="104" t="str">
        <f t="shared" si="33"/>
        <v/>
      </c>
      <c r="P335" s="105" t="str">
        <f t="shared" si="34"/>
        <v/>
      </c>
      <c r="Q335" s="109" t="str">
        <f t="shared" si="35"/>
        <v/>
      </c>
      <c r="R335" s="77"/>
      <c r="S335" s="76"/>
      <c r="T335" s="76"/>
      <c r="U335" s="76"/>
    </row>
    <row r="336" s="67" customFormat="1" customHeight="1" spans="2:21">
      <c r="B336" s="68"/>
      <c r="C336" s="69"/>
      <c r="D336" s="69"/>
      <c r="E336" s="69"/>
      <c r="F336" s="70"/>
      <c r="G336" s="71"/>
      <c r="H336" s="72"/>
      <c r="I336" s="103" t="str">
        <f>IF(B336="","",_xlfn.XLOOKUP(N336,#REF!,#REF!))</f>
        <v/>
      </c>
      <c r="J336" s="100" t="str">
        <f>IF(B336="","",_xlfn.XLOOKUP(N336,#REF!,芝麻工资表!B:B))</f>
        <v/>
      </c>
      <c r="K336" s="100" t="str">
        <f t="shared" si="30"/>
        <v/>
      </c>
      <c r="L336" s="100" t="str">
        <f t="shared" si="31"/>
        <v/>
      </c>
      <c r="M336" s="100" t="str">
        <f>IF(Q336="","",_xlfn.XLOOKUP(Q336,立项!W:W,立项!H:H))</f>
        <v/>
      </c>
      <c r="N336" s="104" t="str">
        <f t="shared" si="32"/>
        <v/>
      </c>
      <c r="O336" s="104" t="str">
        <f t="shared" si="33"/>
        <v/>
      </c>
      <c r="P336" s="105" t="str">
        <f t="shared" si="34"/>
        <v/>
      </c>
      <c r="Q336" s="109" t="str">
        <f t="shared" si="35"/>
        <v/>
      </c>
      <c r="R336" s="77"/>
      <c r="S336" s="76"/>
      <c r="T336" s="76"/>
      <c r="U336" s="76"/>
    </row>
    <row r="337" s="67" customFormat="1" customHeight="1" spans="2:21">
      <c r="B337" s="68"/>
      <c r="C337" s="69"/>
      <c r="D337" s="69"/>
      <c r="E337" s="69"/>
      <c r="F337" s="70"/>
      <c r="G337" s="71"/>
      <c r="H337" s="72"/>
      <c r="I337" s="103" t="str">
        <f>IF(B337="","",_xlfn.XLOOKUP(N337,#REF!,#REF!))</f>
        <v/>
      </c>
      <c r="J337" s="100" t="str">
        <f>IF(B337="","",_xlfn.XLOOKUP(N337,#REF!,芝麻工资表!B:B))</f>
        <v/>
      </c>
      <c r="K337" s="100" t="str">
        <f t="shared" si="30"/>
        <v/>
      </c>
      <c r="L337" s="100" t="str">
        <f t="shared" si="31"/>
        <v/>
      </c>
      <c r="M337" s="100" t="str">
        <f>IF(Q337="","",_xlfn.XLOOKUP(Q337,立项!W:W,立项!H:H))</f>
        <v/>
      </c>
      <c r="N337" s="104" t="str">
        <f t="shared" si="32"/>
        <v/>
      </c>
      <c r="O337" s="104" t="str">
        <f t="shared" si="33"/>
        <v/>
      </c>
      <c r="P337" s="105" t="str">
        <f t="shared" si="34"/>
        <v/>
      </c>
      <c r="Q337" s="109" t="str">
        <f t="shared" si="35"/>
        <v/>
      </c>
      <c r="R337" s="77"/>
      <c r="S337" s="76"/>
      <c r="T337" s="76"/>
      <c r="U337" s="76"/>
    </row>
    <row r="338" s="67" customFormat="1" customHeight="1" spans="2:21">
      <c r="B338" s="68"/>
      <c r="C338" s="69"/>
      <c r="D338" s="69"/>
      <c r="E338" s="69"/>
      <c r="F338" s="70"/>
      <c r="G338" s="71"/>
      <c r="H338" s="72"/>
      <c r="I338" s="103" t="str">
        <f>IF(B338="","",_xlfn.XLOOKUP(N338,#REF!,#REF!))</f>
        <v/>
      </c>
      <c r="J338" s="100" t="str">
        <f>IF(B338="","",_xlfn.XLOOKUP(N338,#REF!,芝麻工资表!B:B))</f>
        <v/>
      </c>
      <c r="K338" s="100" t="str">
        <f t="shared" si="30"/>
        <v/>
      </c>
      <c r="L338" s="100" t="str">
        <f t="shared" si="31"/>
        <v/>
      </c>
      <c r="M338" s="100" t="str">
        <f>IF(Q338="","",_xlfn.XLOOKUP(Q338,立项!W:W,立项!H:H))</f>
        <v/>
      </c>
      <c r="N338" s="104" t="str">
        <f t="shared" si="32"/>
        <v/>
      </c>
      <c r="O338" s="104" t="str">
        <f t="shared" si="33"/>
        <v/>
      </c>
      <c r="P338" s="105" t="str">
        <f t="shared" si="34"/>
        <v/>
      </c>
      <c r="Q338" s="109" t="str">
        <f t="shared" si="35"/>
        <v/>
      </c>
      <c r="R338" s="77"/>
      <c r="S338" s="76"/>
      <c r="T338" s="76"/>
      <c r="U338" s="76"/>
    </row>
    <row r="339" s="67" customFormat="1" customHeight="1" spans="2:21">
      <c r="B339" s="68"/>
      <c r="C339" s="69"/>
      <c r="D339" s="69"/>
      <c r="E339" s="69"/>
      <c r="F339" s="70"/>
      <c r="G339" s="71"/>
      <c r="H339" s="72"/>
      <c r="I339" s="103" t="str">
        <f>IF(B339="","",_xlfn.XLOOKUP(N339,#REF!,#REF!))</f>
        <v/>
      </c>
      <c r="J339" s="100" t="str">
        <f>IF(B339="","",_xlfn.XLOOKUP(N339,#REF!,芝麻工资表!B:B))</f>
        <v/>
      </c>
      <c r="K339" s="100" t="str">
        <f t="shared" si="30"/>
        <v/>
      </c>
      <c r="L339" s="100" t="str">
        <f t="shared" si="31"/>
        <v/>
      </c>
      <c r="M339" s="100" t="str">
        <f>IF(Q339="","",_xlfn.XLOOKUP(Q339,立项!W:W,立项!H:H))</f>
        <v/>
      </c>
      <c r="N339" s="104" t="str">
        <f t="shared" si="32"/>
        <v/>
      </c>
      <c r="O339" s="104" t="str">
        <f t="shared" si="33"/>
        <v/>
      </c>
      <c r="P339" s="105" t="str">
        <f t="shared" si="34"/>
        <v/>
      </c>
      <c r="Q339" s="109" t="str">
        <f t="shared" si="35"/>
        <v/>
      </c>
      <c r="R339" s="77"/>
      <c r="S339" s="76"/>
      <c r="T339" s="76"/>
      <c r="U339" s="76"/>
    </row>
    <row r="340" s="67" customFormat="1" customHeight="1" spans="2:21">
      <c r="B340" s="68"/>
      <c r="C340" s="69"/>
      <c r="D340" s="69"/>
      <c r="E340" s="69"/>
      <c r="F340" s="70"/>
      <c r="G340" s="71"/>
      <c r="H340" s="72"/>
      <c r="I340" s="103" t="str">
        <f>IF(B340="","",_xlfn.XLOOKUP(N340,#REF!,#REF!))</f>
        <v/>
      </c>
      <c r="J340" s="100" t="str">
        <f>IF(B340="","",_xlfn.XLOOKUP(N340,#REF!,芝麻工资表!B:B))</f>
        <v/>
      </c>
      <c r="K340" s="100" t="str">
        <f t="shared" si="30"/>
        <v/>
      </c>
      <c r="L340" s="100" t="str">
        <f t="shared" si="31"/>
        <v/>
      </c>
      <c r="M340" s="100" t="str">
        <f>IF(Q340="","",_xlfn.XLOOKUP(Q340,立项!W:W,立项!H:H))</f>
        <v/>
      </c>
      <c r="N340" s="104" t="str">
        <f t="shared" si="32"/>
        <v/>
      </c>
      <c r="O340" s="104" t="str">
        <f t="shared" si="33"/>
        <v/>
      </c>
      <c r="P340" s="105" t="str">
        <f t="shared" si="34"/>
        <v/>
      </c>
      <c r="Q340" s="109" t="str">
        <f t="shared" si="35"/>
        <v/>
      </c>
      <c r="R340" s="77"/>
      <c r="S340" s="76"/>
      <c r="T340" s="76"/>
      <c r="U340" s="76"/>
    </row>
    <row r="341" s="67" customFormat="1" customHeight="1" spans="2:21">
      <c r="B341" s="68"/>
      <c r="C341" s="69"/>
      <c r="D341" s="69"/>
      <c r="E341" s="69"/>
      <c r="F341" s="70"/>
      <c r="G341" s="71"/>
      <c r="H341" s="72"/>
      <c r="I341" s="103" t="str">
        <f>IF(B341="","",_xlfn.XLOOKUP(N341,#REF!,#REF!))</f>
        <v/>
      </c>
      <c r="J341" s="100" t="str">
        <f>IF(B341="","",_xlfn.XLOOKUP(N341,#REF!,芝麻工资表!B:B))</f>
        <v/>
      </c>
      <c r="K341" s="100" t="str">
        <f t="shared" si="30"/>
        <v/>
      </c>
      <c r="L341" s="100" t="str">
        <f t="shared" si="31"/>
        <v/>
      </c>
      <c r="M341" s="100" t="str">
        <f>IF(Q341="","",_xlfn.XLOOKUP(Q341,立项!W:W,立项!H:H))</f>
        <v/>
      </c>
      <c r="N341" s="104" t="str">
        <f t="shared" si="32"/>
        <v/>
      </c>
      <c r="O341" s="104" t="str">
        <f t="shared" si="33"/>
        <v/>
      </c>
      <c r="P341" s="105" t="str">
        <f t="shared" si="34"/>
        <v/>
      </c>
      <c r="Q341" s="109" t="str">
        <f t="shared" si="35"/>
        <v/>
      </c>
      <c r="R341" s="77"/>
      <c r="S341" s="76"/>
      <c r="T341" s="76"/>
      <c r="U341" s="76"/>
    </row>
    <row r="342" s="67" customFormat="1" customHeight="1" spans="2:21">
      <c r="B342" s="68"/>
      <c r="C342" s="69"/>
      <c r="D342" s="69"/>
      <c r="E342" s="69"/>
      <c r="F342" s="70"/>
      <c r="G342" s="71"/>
      <c r="H342" s="72"/>
      <c r="I342" s="103" t="str">
        <f>IF(B342="","",_xlfn.XLOOKUP(N342,#REF!,#REF!))</f>
        <v/>
      </c>
      <c r="J342" s="100" t="str">
        <f>IF(B342="","",_xlfn.XLOOKUP(N342,#REF!,芝麻工资表!B:B))</f>
        <v/>
      </c>
      <c r="K342" s="100" t="str">
        <f t="shared" si="30"/>
        <v/>
      </c>
      <c r="L342" s="100" t="str">
        <f t="shared" si="31"/>
        <v/>
      </c>
      <c r="M342" s="100" t="str">
        <f>IF(Q342="","",_xlfn.XLOOKUP(Q342,立项!W:W,立项!H:H))</f>
        <v/>
      </c>
      <c r="N342" s="104" t="str">
        <f t="shared" si="32"/>
        <v/>
      </c>
      <c r="O342" s="104" t="str">
        <f t="shared" si="33"/>
        <v/>
      </c>
      <c r="P342" s="105" t="str">
        <f t="shared" si="34"/>
        <v/>
      </c>
      <c r="Q342" s="109" t="str">
        <f t="shared" si="35"/>
        <v/>
      </c>
      <c r="R342" s="77"/>
      <c r="S342" s="76"/>
      <c r="T342" s="76"/>
      <c r="U342" s="76"/>
    </row>
    <row r="343" s="67" customFormat="1" customHeight="1" spans="2:21">
      <c r="B343" s="68"/>
      <c r="C343" s="69"/>
      <c r="D343" s="69"/>
      <c r="E343" s="69"/>
      <c r="F343" s="70"/>
      <c r="G343" s="71"/>
      <c r="H343" s="72"/>
      <c r="I343" s="103" t="str">
        <f>IF(B343="","",_xlfn.XLOOKUP(N343,#REF!,#REF!))</f>
        <v/>
      </c>
      <c r="J343" s="100" t="str">
        <f>IF(B343="","",_xlfn.XLOOKUP(N343,#REF!,芝麻工资表!B:B))</f>
        <v/>
      </c>
      <c r="K343" s="100" t="str">
        <f t="shared" si="30"/>
        <v/>
      </c>
      <c r="L343" s="100" t="str">
        <f t="shared" si="31"/>
        <v/>
      </c>
      <c r="M343" s="100" t="str">
        <f>IF(Q343="","",_xlfn.XLOOKUP(Q343,立项!W:W,立项!H:H))</f>
        <v/>
      </c>
      <c r="N343" s="104" t="str">
        <f t="shared" si="32"/>
        <v/>
      </c>
      <c r="O343" s="104" t="str">
        <f t="shared" si="33"/>
        <v/>
      </c>
      <c r="P343" s="105" t="str">
        <f t="shared" si="34"/>
        <v/>
      </c>
      <c r="Q343" s="109" t="str">
        <f t="shared" si="35"/>
        <v/>
      </c>
      <c r="R343" s="77"/>
      <c r="S343" s="76"/>
      <c r="T343" s="76"/>
      <c r="U343" s="76"/>
    </row>
    <row r="344" s="67" customFormat="1" customHeight="1" spans="2:21">
      <c r="B344" s="68"/>
      <c r="C344" s="69"/>
      <c r="D344" s="69"/>
      <c r="E344" s="69"/>
      <c r="F344" s="70"/>
      <c r="G344" s="71"/>
      <c r="H344" s="72"/>
      <c r="I344" s="103" t="str">
        <f>IF(B344="","",_xlfn.XLOOKUP(N344,#REF!,#REF!))</f>
        <v/>
      </c>
      <c r="J344" s="100" t="str">
        <f>IF(B344="","",_xlfn.XLOOKUP(N344,#REF!,芝麻工资表!B:B))</f>
        <v/>
      </c>
      <c r="K344" s="100" t="str">
        <f t="shared" si="30"/>
        <v/>
      </c>
      <c r="L344" s="100" t="str">
        <f t="shared" si="31"/>
        <v/>
      </c>
      <c r="M344" s="100" t="str">
        <f>IF(Q344="","",_xlfn.XLOOKUP(Q344,立项!W:W,立项!H:H))</f>
        <v/>
      </c>
      <c r="N344" s="104" t="str">
        <f t="shared" si="32"/>
        <v/>
      </c>
      <c r="O344" s="104" t="str">
        <f t="shared" si="33"/>
        <v/>
      </c>
      <c r="P344" s="105" t="str">
        <f t="shared" si="34"/>
        <v/>
      </c>
      <c r="Q344" s="109" t="str">
        <f t="shared" si="35"/>
        <v/>
      </c>
      <c r="R344" s="77"/>
      <c r="S344" s="76"/>
      <c r="T344" s="76"/>
      <c r="U344" s="76"/>
    </row>
    <row r="345" s="67" customFormat="1" customHeight="1" spans="2:21">
      <c r="B345" s="68"/>
      <c r="C345" s="69"/>
      <c r="D345" s="69"/>
      <c r="E345" s="69"/>
      <c r="F345" s="70"/>
      <c r="G345" s="71"/>
      <c r="H345" s="72"/>
      <c r="I345" s="103" t="str">
        <f>IF(B345="","",_xlfn.XLOOKUP(N345,#REF!,#REF!))</f>
        <v/>
      </c>
      <c r="J345" s="100" t="str">
        <f>IF(B345="","",_xlfn.XLOOKUP(N345,#REF!,芝麻工资表!B:B))</f>
        <v/>
      </c>
      <c r="K345" s="100" t="str">
        <f t="shared" si="30"/>
        <v/>
      </c>
      <c r="L345" s="100" t="str">
        <f t="shared" si="31"/>
        <v/>
      </c>
      <c r="M345" s="100" t="str">
        <f>IF(Q345="","",_xlfn.XLOOKUP(Q345,立项!W:W,立项!H:H))</f>
        <v/>
      </c>
      <c r="N345" s="104" t="str">
        <f t="shared" si="32"/>
        <v/>
      </c>
      <c r="O345" s="104" t="str">
        <f t="shared" si="33"/>
        <v/>
      </c>
      <c r="P345" s="105" t="str">
        <f t="shared" si="34"/>
        <v/>
      </c>
      <c r="Q345" s="109" t="str">
        <f t="shared" si="35"/>
        <v/>
      </c>
      <c r="R345" s="77"/>
      <c r="S345" s="76"/>
      <c r="T345" s="76"/>
      <c r="U345" s="76"/>
    </row>
    <row r="346" s="67" customFormat="1" customHeight="1" spans="2:21">
      <c r="B346" s="68"/>
      <c r="C346" s="69"/>
      <c r="D346" s="69"/>
      <c r="E346" s="69"/>
      <c r="F346" s="70"/>
      <c r="G346" s="71"/>
      <c r="H346" s="72"/>
      <c r="I346" s="103" t="str">
        <f>IF(B346="","",_xlfn.XLOOKUP(N346,#REF!,#REF!))</f>
        <v/>
      </c>
      <c r="J346" s="100" t="str">
        <f>IF(B346="","",_xlfn.XLOOKUP(N346,#REF!,芝麻工资表!B:B))</f>
        <v/>
      </c>
      <c r="K346" s="100" t="str">
        <f t="shared" si="30"/>
        <v/>
      </c>
      <c r="L346" s="100" t="str">
        <f t="shared" si="31"/>
        <v/>
      </c>
      <c r="M346" s="100" t="str">
        <f>IF(Q346="","",_xlfn.XLOOKUP(Q346,立项!W:W,立项!H:H))</f>
        <v/>
      </c>
      <c r="N346" s="104" t="str">
        <f t="shared" si="32"/>
        <v/>
      </c>
      <c r="O346" s="104" t="str">
        <f t="shared" si="33"/>
        <v/>
      </c>
      <c r="P346" s="105" t="str">
        <f t="shared" si="34"/>
        <v/>
      </c>
      <c r="Q346" s="109" t="str">
        <f t="shared" si="35"/>
        <v/>
      </c>
      <c r="R346" s="77"/>
      <c r="S346" s="76"/>
      <c r="T346" s="76"/>
      <c r="U346" s="76"/>
    </row>
    <row r="347" s="67" customFormat="1" customHeight="1" spans="2:21">
      <c r="B347" s="68"/>
      <c r="C347" s="69"/>
      <c r="D347" s="69"/>
      <c r="E347" s="69"/>
      <c r="F347" s="70"/>
      <c r="G347" s="71"/>
      <c r="H347" s="72"/>
      <c r="I347" s="103" t="str">
        <f>IF(B347="","",_xlfn.XLOOKUP(N347,#REF!,#REF!))</f>
        <v/>
      </c>
      <c r="J347" s="100" t="str">
        <f>IF(B347="","",_xlfn.XLOOKUP(N347,#REF!,芝麻工资表!B:B))</f>
        <v/>
      </c>
      <c r="K347" s="100" t="str">
        <f t="shared" si="30"/>
        <v/>
      </c>
      <c r="L347" s="100" t="str">
        <f t="shared" si="31"/>
        <v/>
      </c>
      <c r="M347" s="100" t="str">
        <f>IF(Q347="","",_xlfn.XLOOKUP(Q347,立项!W:W,立项!H:H))</f>
        <v/>
      </c>
      <c r="N347" s="104" t="str">
        <f t="shared" si="32"/>
        <v/>
      </c>
      <c r="O347" s="104" t="str">
        <f t="shared" si="33"/>
        <v/>
      </c>
      <c r="P347" s="105" t="str">
        <f t="shared" si="34"/>
        <v/>
      </c>
      <c r="Q347" s="109" t="str">
        <f t="shared" si="35"/>
        <v/>
      </c>
      <c r="R347" s="77"/>
      <c r="S347" s="76"/>
      <c r="T347" s="76"/>
      <c r="U347" s="76"/>
    </row>
    <row r="348" s="67" customFormat="1" customHeight="1" spans="2:21">
      <c r="B348" s="68"/>
      <c r="C348" s="69"/>
      <c r="D348" s="69"/>
      <c r="E348" s="69"/>
      <c r="F348" s="70"/>
      <c r="G348" s="71"/>
      <c r="H348" s="72"/>
      <c r="I348" s="103" t="str">
        <f>IF(B348="","",_xlfn.XLOOKUP(N348,#REF!,#REF!))</f>
        <v/>
      </c>
      <c r="J348" s="100" t="str">
        <f>IF(B348="","",_xlfn.XLOOKUP(N348,#REF!,芝麻工资表!B:B))</f>
        <v/>
      </c>
      <c r="K348" s="100" t="str">
        <f t="shared" si="30"/>
        <v/>
      </c>
      <c r="L348" s="100" t="str">
        <f t="shared" si="31"/>
        <v/>
      </c>
      <c r="M348" s="100" t="str">
        <f>IF(Q348="","",_xlfn.XLOOKUP(Q348,立项!W:W,立项!H:H))</f>
        <v/>
      </c>
      <c r="N348" s="104" t="str">
        <f t="shared" si="32"/>
        <v/>
      </c>
      <c r="O348" s="104" t="str">
        <f t="shared" si="33"/>
        <v/>
      </c>
      <c r="P348" s="105" t="str">
        <f t="shared" si="34"/>
        <v/>
      </c>
      <c r="Q348" s="109" t="str">
        <f t="shared" si="35"/>
        <v/>
      </c>
      <c r="R348" s="77"/>
      <c r="S348" s="76"/>
      <c r="T348" s="76"/>
      <c r="U348" s="76"/>
    </row>
    <row r="349" s="67" customFormat="1" customHeight="1" spans="2:21">
      <c r="B349" s="68"/>
      <c r="C349" s="69"/>
      <c r="D349" s="69"/>
      <c r="E349" s="69"/>
      <c r="F349" s="70"/>
      <c r="G349" s="71"/>
      <c r="H349" s="72"/>
      <c r="I349" s="103" t="str">
        <f>IF(B349="","",_xlfn.XLOOKUP(N349,#REF!,#REF!))</f>
        <v/>
      </c>
      <c r="J349" s="100" t="str">
        <f>IF(B349="","",_xlfn.XLOOKUP(N349,#REF!,芝麻工资表!B:B))</f>
        <v/>
      </c>
      <c r="K349" s="100" t="str">
        <f t="shared" si="30"/>
        <v/>
      </c>
      <c r="L349" s="100" t="str">
        <f t="shared" si="31"/>
        <v/>
      </c>
      <c r="M349" s="100" t="str">
        <f>IF(Q349="","",_xlfn.XLOOKUP(Q349,立项!W:W,立项!H:H))</f>
        <v/>
      </c>
      <c r="N349" s="104" t="str">
        <f t="shared" si="32"/>
        <v/>
      </c>
      <c r="O349" s="104" t="str">
        <f t="shared" si="33"/>
        <v/>
      </c>
      <c r="P349" s="105" t="str">
        <f t="shared" si="34"/>
        <v/>
      </c>
      <c r="Q349" s="109" t="str">
        <f t="shared" si="35"/>
        <v/>
      </c>
      <c r="R349" s="77"/>
      <c r="S349" s="76"/>
      <c r="T349" s="76"/>
      <c r="U349" s="76"/>
    </row>
    <row r="350" s="67" customFormat="1" customHeight="1" spans="2:21">
      <c r="B350" s="68"/>
      <c r="C350" s="69"/>
      <c r="D350" s="69"/>
      <c r="E350" s="69"/>
      <c r="F350" s="70"/>
      <c r="G350" s="71"/>
      <c r="H350" s="72"/>
      <c r="I350" s="103" t="str">
        <f>IF(B350="","",_xlfn.XLOOKUP(N350,#REF!,#REF!))</f>
        <v/>
      </c>
      <c r="J350" s="100" t="str">
        <f>IF(B350="","",_xlfn.XLOOKUP(N350,#REF!,芝麻工资表!B:B))</f>
        <v/>
      </c>
      <c r="K350" s="100" t="str">
        <f t="shared" si="30"/>
        <v/>
      </c>
      <c r="L350" s="100" t="str">
        <f t="shared" si="31"/>
        <v/>
      </c>
      <c r="M350" s="100" t="str">
        <f>IF(Q350="","",_xlfn.XLOOKUP(Q350,立项!W:W,立项!H:H))</f>
        <v/>
      </c>
      <c r="N350" s="104" t="str">
        <f t="shared" si="32"/>
        <v/>
      </c>
      <c r="O350" s="104" t="str">
        <f t="shared" si="33"/>
        <v/>
      </c>
      <c r="P350" s="105" t="str">
        <f t="shared" si="34"/>
        <v/>
      </c>
      <c r="Q350" s="109" t="str">
        <f t="shared" si="35"/>
        <v/>
      </c>
      <c r="R350" s="77"/>
      <c r="S350" s="76"/>
      <c r="T350" s="76"/>
      <c r="U350" s="76"/>
    </row>
    <row r="351" s="67" customFormat="1" customHeight="1" spans="2:21">
      <c r="B351" s="68"/>
      <c r="C351" s="69"/>
      <c r="D351" s="69"/>
      <c r="E351" s="69"/>
      <c r="F351" s="70"/>
      <c r="G351" s="71"/>
      <c r="H351" s="72"/>
      <c r="I351" s="103" t="str">
        <f>IF(B351="","",_xlfn.XLOOKUP(N351,#REF!,#REF!))</f>
        <v/>
      </c>
      <c r="J351" s="100" t="str">
        <f>IF(B351="","",_xlfn.XLOOKUP(N351,#REF!,芝麻工资表!B:B))</f>
        <v/>
      </c>
      <c r="K351" s="100" t="str">
        <f t="shared" si="30"/>
        <v/>
      </c>
      <c r="L351" s="100" t="str">
        <f t="shared" si="31"/>
        <v/>
      </c>
      <c r="M351" s="100" t="str">
        <f>IF(Q351="","",_xlfn.XLOOKUP(Q351,立项!W:W,立项!H:H))</f>
        <v/>
      </c>
      <c r="N351" s="104" t="str">
        <f t="shared" si="32"/>
        <v/>
      </c>
      <c r="O351" s="104" t="str">
        <f t="shared" si="33"/>
        <v/>
      </c>
      <c r="P351" s="105" t="str">
        <f t="shared" si="34"/>
        <v/>
      </c>
      <c r="Q351" s="109" t="str">
        <f t="shared" si="35"/>
        <v/>
      </c>
      <c r="R351" s="77"/>
      <c r="S351" s="76"/>
      <c r="T351" s="76"/>
      <c r="U351" s="76"/>
    </row>
    <row r="352" s="67" customFormat="1" customHeight="1" spans="2:21">
      <c r="B352" s="68"/>
      <c r="C352" s="69"/>
      <c r="D352" s="69"/>
      <c r="E352" s="69"/>
      <c r="F352" s="70"/>
      <c r="G352" s="71"/>
      <c r="H352" s="72"/>
      <c r="I352" s="103" t="str">
        <f>IF(B352="","",_xlfn.XLOOKUP(N352,#REF!,#REF!))</f>
        <v/>
      </c>
      <c r="J352" s="100" t="str">
        <f>IF(B352="","",_xlfn.XLOOKUP(N352,#REF!,芝麻工资表!B:B))</f>
        <v/>
      </c>
      <c r="K352" s="100" t="str">
        <f t="shared" si="30"/>
        <v/>
      </c>
      <c r="L352" s="100" t="str">
        <f t="shared" si="31"/>
        <v/>
      </c>
      <c r="M352" s="100" t="str">
        <f>IF(Q352="","",_xlfn.XLOOKUP(Q352,立项!W:W,立项!H:H))</f>
        <v/>
      </c>
      <c r="N352" s="104" t="str">
        <f t="shared" si="32"/>
        <v/>
      </c>
      <c r="O352" s="104" t="str">
        <f t="shared" si="33"/>
        <v/>
      </c>
      <c r="P352" s="105" t="str">
        <f t="shared" si="34"/>
        <v/>
      </c>
      <c r="Q352" s="109" t="str">
        <f t="shared" si="35"/>
        <v/>
      </c>
      <c r="R352" s="77"/>
      <c r="S352" s="76"/>
      <c r="T352" s="76"/>
      <c r="U352" s="76"/>
    </row>
    <row r="353" s="67" customFormat="1" customHeight="1" spans="2:21">
      <c r="B353" s="68"/>
      <c r="C353" s="69"/>
      <c r="D353" s="69"/>
      <c r="E353" s="69"/>
      <c r="F353" s="70"/>
      <c r="G353" s="71"/>
      <c r="H353" s="72"/>
      <c r="I353" s="103" t="str">
        <f>IF(B353="","",_xlfn.XLOOKUP(N353,#REF!,#REF!))</f>
        <v/>
      </c>
      <c r="J353" s="100" t="str">
        <f>IF(B353="","",_xlfn.XLOOKUP(N353,#REF!,芝麻工资表!B:B))</f>
        <v/>
      </c>
      <c r="K353" s="100" t="str">
        <f t="shared" si="30"/>
        <v/>
      </c>
      <c r="L353" s="100" t="str">
        <f t="shared" si="31"/>
        <v/>
      </c>
      <c r="M353" s="100" t="str">
        <f>IF(Q353="","",_xlfn.XLOOKUP(Q353,立项!W:W,立项!H:H))</f>
        <v/>
      </c>
      <c r="N353" s="104" t="str">
        <f t="shared" si="32"/>
        <v/>
      </c>
      <c r="O353" s="104" t="str">
        <f t="shared" si="33"/>
        <v/>
      </c>
      <c r="P353" s="105" t="str">
        <f t="shared" si="34"/>
        <v/>
      </c>
      <c r="Q353" s="109" t="str">
        <f t="shared" si="35"/>
        <v/>
      </c>
      <c r="R353" s="77"/>
      <c r="S353" s="76"/>
      <c r="T353" s="76"/>
      <c r="U353" s="76"/>
    </row>
    <row r="354" s="67" customFormat="1" customHeight="1" spans="2:21">
      <c r="B354" s="68"/>
      <c r="C354" s="69"/>
      <c r="D354" s="69"/>
      <c r="E354" s="69"/>
      <c r="F354" s="70"/>
      <c r="G354" s="71"/>
      <c r="H354" s="72"/>
      <c r="I354" s="103" t="str">
        <f>IF(B354="","",_xlfn.XLOOKUP(N354,#REF!,#REF!))</f>
        <v/>
      </c>
      <c r="J354" s="100" t="str">
        <f>IF(B354="","",_xlfn.XLOOKUP(N354,#REF!,芝麻工资表!B:B))</f>
        <v/>
      </c>
      <c r="K354" s="100" t="str">
        <f t="shared" si="30"/>
        <v/>
      </c>
      <c r="L354" s="100" t="str">
        <f t="shared" si="31"/>
        <v/>
      </c>
      <c r="M354" s="100" t="str">
        <f>IF(Q354="","",_xlfn.XLOOKUP(Q354,立项!W:W,立项!H:H))</f>
        <v/>
      </c>
      <c r="N354" s="104" t="str">
        <f t="shared" si="32"/>
        <v/>
      </c>
      <c r="O354" s="104" t="str">
        <f t="shared" si="33"/>
        <v/>
      </c>
      <c r="P354" s="105" t="str">
        <f t="shared" si="34"/>
        <v/>
      </c>
      <c r="Q354" s="109" t="str">
        <f t="shared" si="35"/>
        <v/>
      </c>
      <c r="R354" s="77"/>
      <c r="S354" s="76"/>
      <c r="T354" s="76"/>
      <c r="U354" s="76"/>
    </row>
    <row r="355" s="67" customFormat="1" customHeight="1" spans="2:21">
      <c r="B355" s="68"/>
      <c r="C355" s="69"/>
      <c r="D355" s="69"/>
      <c r="E355" s="69"/>
      <c r="F355" s="70"/>
      <c r="G355" s="71"/>
      <c r="H355" s="72"/>
      <c r="I355" s="103" t="str">
        <f>IF(B355="","",_xlfn.XLOOKUP(N355,#REF!,#REF!))</f>
        <v/>
      </c>
      <c r="J355" s="100" t="str">
        <f>IF(B355="","",_xlfn.XLOOKUP(N355,#REF!,芝麻工资表!B:B))</f>
        <v/>
      </c>
      <c r="K355" s="100" t="str">
        <f t="shared" si="30"/>
        <v/>
      </c>
      <c r="L355" s="100" t="str">
        <f t="shared" si="31"/>
        <v/>
      </c>
      <c r="M355" s="100" t="str">
        <f>IF(Q355="","",_xlfn.XLOOKUP(Q355,立项!W:W,立项!H:H))</f>
        <v/>
      </c>
      <c r="N355" s="104" t="str">
        <f t="shared" si="32"/>
        <v/>
      </c>
      <c r="O355" s="104" t="str">
        <f t="shared" si="33"/>
        <v/>
      </c>
      <c r="P355" s="105" t="str">
        <f t="shared" si="34"/>
        <v/>
      </c>
      <c r="Q355" s="109" t="str">
        <f t="shared" si="35"/>
        <v/>
      </c>
      <c r="R355" s="77"/>
      <c r="S355" s="76"/>
      <c r="T355" s="76"/>
      <c r="U355" s="76"/>
    </row>
    <row r="356" s="67" customFormat="1" customHeight="1" spans="2:21">
      <c r="B356" s="68"/>
      <c r="C356" s="69"/>
      <c r="D356" s="69"/>
      <c r="E356" s="69"/>
      <c r="F356" s="70"/>
      <c r="G356" s="71"/>
      <c r="H356" s="72"/>
      <c r="I356" s="103" t="str">
        <f>IF(B356="","",_xlfn.XLOOKUP(N356,#REF!,#REF!))</f>
        <v/>
      </c>
      <c r="J356" s="100" t="str">
        <f>IF(B356="","",_xlfn.XLOOKUP(N356,#REF!,芝麻工资表!B:B))</f>
        <v/>
      </c>
      <c r="K356" s="100" t="str">
        <f t="shared" si="30"/>
        <v/>
      </c>
      <c r="L356" s="100" t="str">
        <f t="shared" si="31"/>
        <v/>
      </c>
      <c r="M356" s="100" t="str">
        <f>IF(Q356="","",_xlfn.XLOOKUP(Q356,立项!W:W,立项!H:H))</f>
        <v/>
      </c>
      <c r="N356" s="104" t="str">
        <f t="shared" si="32"/>
        <v/>
      </c>
      <c r="O356" s="104" t="str">
        <f t="shared" si="33"/>
        <v/>
      </c>
      <c r="P356" s="105" t="str">
        <f t="shared" si="34"/>
        <v/>
      </c>
      <c r="Q356" s="109" t="str">
        <f t="shared" si="35"/>
        <v/>
      </c>
      <c r="R356" s="77"/>
      <c r="S356" s="76"/>
      <c r="T356" s="76"/>
      <c r="U356" s="76"/>
    </row>
    <row r="357" s="67" customFormat="1" customHeight="1" spans="2:21">
      <c r="B357" s="68"/>
      <c r="C357" s="69"/>
      <c r="D357" s="69"/>
      <c r="E357" s="69"/>
      <c r="F357" s="70"/>
      <c r="G357" s="71"/>
      <c r="H357" s="72"/>
      <c r="I357" s="103" t="str">
        <f>IF(B357="","",_xlfn.XLOOKUP(N357,#REF!,#REF!))</f>
        <v/>
      </c>
      <c r="J357" s="100" t="str">
        <f>IF(B357="","",_xlfn.XLOOKUP(N357,#REF!,芝麻工资表!B:B))</f>
        <v/>
      </c>
      <c r="K357" s="100" t="str">
        <f t="shared" si="30"/>
        <v/>
      </c>
      <c r="L357" s="100" t="str">
        <f t="shared" si="31"/>
        <v/>
      </c>
      <c r="M357" s="100" t="str">
        <f>IF(Q357="","",_xlfn.XLOOKUP(Q357,立项!W:W,立项!H:H))</f>
        <v/>
      </c>
      <c r="N357" s="104" t="str">
        <f t="shared" si="32"/>
        <v/>
      </c>
      <c r="O357" s="104" t="str">
        <f t="shared" si="33"/>
        <v/>
      </c>
      <c r="P357" s="105" t="str">
        <f t="shared" si="34"/>
        <v/>
      </c>
      <c r="Q357" s="109" t="str">
        <f t="shared" si="35"/>
        <v/>
      </c>
      <c r="R357" s="77"/>
      <c r="S357" s="76"/>
      <c r="T357" s="76"/>
      <c r="U357" s="76"/>
    </row>
    <row r="358" s="67" customFormat="1" customHeight="1" spans="2:21">
      <c r="B358" s="68"/>
      <c r="C358" s="69"/>
      <c r="D358" s="69"/>
      <c r="E358" s="69"/>
      <c r="F358" s="70"/>
      <c r="G358" s="71"/>
      <c r="H358" s="72"/>
      <c r="I358" s="103" t="str">
        <f>IF(B358="","",_xlfn.XLOOKUP(N358,#REF!,#REF!))</f>
        <v/>
      </c>
      <c r="J358" s="100" t="str">
        <f>IF(B358="","",_xlfn.XLOOKUP(N358,#REF!,芝麻工资表!B:B))</f>
        <v/>
      </c>
      <c r="K358" s="100" t="str">
        <f t="shared" si="30"/>
        <v/>
      </c>
      <c r="L358" s="100" t="str">
        <f t="shared" si="31"/>
        <v/>
      </c>
      <c r="M358" s="100" t="str">
        <f>IF(Q358="","",_xlfn.XLOOKUP(Q358,立项!W:W,立项!H:H))</f>
        <v/>
      </c>
      <c r="N358" s="104" t="str">
        <f t="shared" si="32"/>
        <v/>
      </c>
      <c r="O358" s="104" t="str">
        <f t="shared" si="33"/>
        <v/>
      </c>
      <c r="P358" s="105" t="str">
        <f t="shared" si="34"/>
        <v/>
      </c>
      <c r="Q358" s="109" t="str">
        <f t="shared" si="35"/>
        <v/>
      </c>
      <c r="R358" s="77"/>
      <c r="S358" s="76"/>
      <c r="T358" s="76"/>
      <c r="U358" s="76"/>
    </row>
    <row r="359" s="67" customFormat="1" customHeight="1" spans="2:21">
      <c r="B359" s="68"/>
      <c r="C359" s="69"/>
      <c r="D359" s="69"/>
      <c r="E359" s="69"/>
      <c r="F359" s="70"/>
      <c r="G359" s="71"/>
      <c r="H359" s="72"/>
      <c r="I359" s="103" t="str">
        <f>IF(B359="","",_xlfn.XLOOKUP(N359,#REF!,#REF!))</f>
        <v/>
      </c>
      <c r="J359" s="100" t="str">
        <f>IF(B359="","",_xlfn.XLOOKUP(N359,#REF!,芝麻工资表!B:B))</f>
        <v/>
      </c>
      <c r="K359" s="100" t="str">
        <f t="shared" si="30"/>
        <v/>
      </c>
      <c r="L359" s="100" t="str">
        <f t="shared" si="31"/>
        <v/>
      </c>
      <c r="M359" s="100" t="str">
        <f>IF(Q359="","",_xlfn.XLOOKUP(Q359,立项!W:W,立项!H:H))</f>
        <v/>
      </c>
      <c r="N359" s="104" t="str">
        <f t="shared" si="32"/>
        <v/>
      </c>
      <c r="O359" s="104" t="str">
        <f t="shared" si="33"/>
        <v/>
      </c>
      <c r="P359" s="105" t="str">
        <f t="shared" si="34"/>
        <v/>
      </c>
      <c r="Q359" s="109" t="str">
        <f t="shared" si="35"/>
        <v/>
      </c>
      <c r="R359" s="77"/>
      <c r="S359" s="76"/>
      <c r="T359" s="76"/>
      <c r="U359" s="76"/>
    </row>
    <row r="360" s="67" customFormat="1" customHeight="1" spans="2:21">
      <c r="B360" s="68"/>
      <c r="C360" s="69"/>
      <c r="D360" s="69"/>
      <c r="E360" s="69"/>
      <c r="F360" s="70"/>
      <c r="G360" s="71"/>
      <c r="H360" s="72"/>
      <c r="I360" s="103" t="str">
        <f>IF(B360="","",_xlfn.XLOOKUP(N360,#REF!,#REF!))</f>
        <v/>
      </c>
      <c r="J360" s="100" t="str">
        <f>IF(B360="","",_xlfn.XLOOKUP(N360,#REF!,芝麻工资表!B:B))</f>
        <v/>
      </c>
      <c r="K360" s="100" t="str">
        <f t="shared" si="30"/>
        <v/>
      </c>
      <c r="L360" s="100" t="str">
        <f t="shared" si="31"/>
        <v/>
      </c>
      <c r="M360" s="100" t="str">
        <f>IF(Q360="","",_xlfn.XLOOKUP(Q360,立项!W:W,立项!H:H))</f>
        <v/>
      </c>
      <c r="N360" s="104" t="str">
        <f t="shared" si="32"/>
        <v/>
      </c>
      <c r="O360" s="104" t="str">
        <f t="shared" si="33"/>
        <v/>
      </c>
      <c r="P360" s="105" t="str">
        <f t="shared" si="34"/>
        <v/>
      </c>
      <c r="Q360" s="109" t="str">
        <f t="shared" si="35"/>
        <v/>
      </c>
      <c r="R360" s="77"/>
      <c r="S360" s="76"/>
      <c r="T360" s="76"/>
      <c r="U360" s="76"/>
    </row>
    <row r="361" s="67" customFormat="1" customHeight="1" spans="2:21">
      <c r="B361" s="68"/>
      <c r="C361" s="69"/>
      <c r="D361" s="69"/>
      <c r="E361" s="69"/>
      <c r="F361" s="70"/>
      <c r="G361" s="71"/>
      <c r="H361" s="72"/>
      <c r="I361" s="103" t="str">
        <f>IF(B361="","",_xlfn.XLOOKUP(N361,#REF!,#REF!))</f>
        <v/>
      </c>
      <c r="J361" s="100" t="str">
        <f>IF(B361="","",_xlfn.XLOOKUP(N361,#REF!,芝麻工资表!B:B))</f>
        <v/>
      </c>
      <c r="K361" s="100" t="str">
        <f t="shared" si="30"/>
        <v/>
      </c>
      <c r="L361" s="100" t="str">
        <f t="shared" si="31"/>
        <v/>
      </c>
      <c r="M361" s="100" t="str">
        <f>IF(Q361="","",_xlfn.XLOOKUP(Q361,立项!W:W,立项!H:H))</f>
        <v/>
      </c>
      <c r="N361" s="104" t="str">
        <f t="shared" si="32"/>
        <v/>
      </c>
      <c r="O361" s="104" t="str">
        <f t="shared" si="33"/>
        <v/>
      </c>
      <c r="P361" s="105" t="str">
        <f t="shared" si="34"/>
        <v/>
      </c>
      <c r="Q361" s="109" t="str">
        <f t="shared" si="35"/>
        <v/>
      </c>
      <c r="R361" s="77"/>
      <c r="S361" s="76"/>
      <c r="T361" s="76"/>
      <c r="U361" s="76"/>
    </row>
    <row r="362" s="67" customFormat="1" customHeight="1" spans="2:21">
      <c r="B362" s="68"/>
      <c r="C362" s="69"/>
      <c r="D362" s="69"/>
      <c r="E362" s="69"/>
      <c r="F362" s="70"/>
      <c r="G362" s="71"/>
      <c r="H362" s="72"/>
      <c r="I362" s="103" t="str">
        <f>IF(B362="","",_xlfn.XLOOKUP(N362,#REF!,#REF!))</f>
        <v/>
      </c>
      <c r="J362" s="100" t="str">
        <f>IF(B362="","",_xlfn.XLOOKUP(N362,#REF!,芝麻工资表!B:B))</f>
        <v/>
      </c>
      <c r="K362" s="100" t="str">
        <f t="shared" si="30"/>
        <v/>
      </c>
      <c r="L362" s="100" t="str">
        <f t="shared" si="31"/>
        <v/>
      </c>
      <c r="M362" s="100" t="str">
        <f>IF(Q362="","",_xlfn.XLOOKUP(Q362,立项!W:W,立项!H:H))</f>
        <v/>
      </c>
      <c r="N362" s="104" t="str">
        <f t="shared" si="32"/>
        <v/>
      </c>
      <c r="O362" s="104" t="str">
        <f t="shared" si="33"/>
        <v/>
      </c>
      <c r="P362" s="105" t="str">
        <f t="shared" si="34"/>
        <v/>
      </c>
      <c r="Q362" s="109" t="str">
        <f t="shared" si="35"/>
        <v/>
      </c>
      <c r="R362" s="77"/>
      <c r="S362" s="76"/>
      <c r="T362" s="76"/>
      <c r="U362" s="76"/>
    </row>
    <row r="363" s="67" customFormat="1" customHeight="1" spans="2:21">
      <c r="B363" s="68"/>
      <c r="C363" s="69"/>
      <c r="D363" s="69"/>
      <c r="E363" s="69"/>
      <c r="F363" s="70"/>
      <c r="G363" s="71"/>
      <c r="H363" s="72"/>
      <c r="I363" s="103" t="str">
        <f>IF(B363="","",_xlfn.XLOOKUP(N363,#REF!,#REF!))</f>
        <v/>
      </c>
      <c r="J363" s="100" t="str">
        <f>IF(B363="","",_xlfn.XLOOKUP(N363,#REF!,芝麻工资表!B:B))</f>
        <v/>
      </c>
      <c r="K363" s="100" t="str">
        <f t="shared" si="30"/>
        <v/>
      </c>
      <c r="L363" s="100" t="str">
        <f t="shared" si="31"/>
        <v/>
      </c>
      <c r="M363" s="100" t="str">
        <f>IF(Q363="","",_xlfn.XLOOKUP(Q363,立项!W:W,立项!H:H))</f>
        <v/>
      </c>
      <c r="N363" s="104" t="str">
        <f t="shared" si="32"/>
        <v/>
      </c>
      <c r="O363" s="104" t="str">
        <f t="shared" si="33"/>
        <v/>
      </c>
      <c r="P363" s="105" t="str">
        <f t="shared" si="34"/>
        <v/>
      </c>
      <c r="Q363" s="109" t="str">
        <f t="shared" si="35"/>
        <v/>
      </c>
      <c r="R363" s="77"/>
      <c r="S363" s="76"/>
      <c r="T363" s="76"/>
      <c r="U363" s="76"/>
    </row>
    <row r="364" s="67" customFormat="1" customHeight="1" spans="2:21">
      <c r="B364" s="68"/>
      <c r="C364" s="69"/>
      <c r="D364" s="69"/>
      <c r="E364" s="69"/>
      <c r="F364" s="70"/>
      <c r="G364" s="71"/>
      <c r="H364" s="72"/>
      <c r="I364" s="103" t="str">
        <f>IF(B364="","",_xlfn.XLOOKUP(N364,#REF!,#REF!))</f>
        <v/>
      </c>
      <c r="J364" s="100" t="str">
        <f>IF(B364="","",_xlfn.XLOOKUP(N364,#REF!,芝麻工资表!B:B))</f>
        <v/>
      </c>
      <c r="K364" s="100" t="str">
        <f t="shared" si="30"/>
        <v/>
      </c>
      <c r="L364" s="100" t="str">
        <f t="shared" si="31"/>
        <v/>
      </c>
      <c r="M364" s="100" t="str">
        <f>IF(Q364="","",_xlfn.XLOOKUP(Q364,立项!W:W,立项!H:H))</f>
        <v/>
      </c>
      <c r="N364" s="104" t="str">
        <f t="shared" si="32"/>
        <v/>
      </c>
      <c r="O364" s="104" t="str">
        <f t="shared" si="33"/>
        <v/>
      </c>
      <c r="P364" s="105" t="str">
        <f t="shared" si="34"/>
        <v/>
      </c>
      <c r="Q364" s="109" t="str">
        <f t="shared" si="35"/>
        <v/>
      </c>
      <c r="R364" s="77"/>
      <c r="S364" s="76"/>
      <c r="T364" s="76"/>
      <c r="U364" s="76"/>
    </row>
    <row r="365" s="67" customFormat="1" customHeight="1" spans="2:21">
      <c r="B365" s="68"/>
      <c r="C365" s="69"/>
      <c r="D365" s="69"/>
      <c r="E365" s="69"/>
      <c r="F365" s="70"/>
      <c r="G365" s="71"/>
      <c r="H365" s="72"/>
      <c r="I365" s="103" t="str">
        <f>IF(B365="","",_xlfn.XLOOKUP(N365,#REF!,#REF!))</f>
        <v/>
      </c>
      <c r="J365" s="100" t="str">
        <f>IF(B365="","",_xlfn.XLOOKUP(N365,#REF!,芝麻工资表!B:B))</f>
        <v/>
      </c>
      <c r="K365" s="100" t="str">
        <f t="shared" si="30"/>
        <v/>
      </c>
      <c r="L365" s="100" t="str">
        <f t="shared" si="31"/>
        <v/>
      </c>
      <c r="M365" s="100" t="str">
        <f>IF(Q365="","",_xlfn.XLOOKUP(Q365,立项!W:W,立项!H:H))</f>
        <v/>
      </c>
      <c r="N365" s="104" t="str">
        <f t="shared" si="32"/>
        <v/>
      </c>
      <c r="O365" s="104" t="str">
        <f t="shared" si="33"/>
        <v/>
      </c>
      <c r="P365" s="105" t="str">
        <f t="shared" si="34"/>
        <v/>
      </c>
      <c r="Q365" s="109" t="str">
        <f t="shared" si="35"/>
        <v/>
      </c>
      <c r="R365" s="77"/>
      <c r="S365" s="76"/>
      <c r="T365" s="76"/>
      <c r="U365" s="76"/>
    </row>
    <row r="366" s="67" customFormat="1" customHeight="1" spans="2:21">
      <c r="B366" s="68"/>
      <c r="C366" s="69"/>
      <c r="D366" s="69"/>
      <c r="E366" s="69"/>
      <c r="F366" s="70"/>
      <c r="G366" s="71"/>
      <c r="H366" s="72"/>
      <c r="I366" s="103" t="str">
        <f>IF(B366="","",_xlfn.XLOOKUP(N366,#REF!,#REF!))</f>
        <v/>
      </c>
      <c r="J366" s="100" t="str">
        <f>IF(B366="","",_xlfn.XLOOKUP(N366,#REF!,芝麻工资表!B:B))</f>
        <v/>
      </c>
      <c r="K366" s="100" t="str">
        <f t="shared" si="30"/>
        <v/>
      </c>
      <c r="L366" s="100" t="str">
        <f t="shared" si="31"/>
        <v/>
      </c>
      <c r="M366" s="100" t="str">
        <f>IF(Q366="","",_xlfn.XLOOKUP(Q366,立项!W:W,立项!H:H))</f>
        <v/>
      </c>
      <c r="N366" s="104" t="str">
        <f t="shared" si="32"/>
        <v/>
      </c>
      <c r="O366" s="104" t="str">
        <f t="shared" si="33"/>
        <v/>
      </c>
      <c r="P366" s="105" t="str">
        <f t="shared" si="34"/>
        <v/>
      </c>
      <c r="Q366" s="109" t="str">
        <f t="shared" si="35"/>
        <v/>
      </c>
      <c r="R366" s="77"/>
      <c r="S366" s="76"/>
      <c r="T366" s="76"/>
      <c r="U366" s="76"/>
    </row>
    <row r="367" s="67" customFormat="1" customHeight="1" spans="2:21">
      <c r="B367" s="68"/>
      <c r="C367" s="69"/>
      <c r="D367" s="69"/>
      <c r="E367" s="69"/>
      <c r="F367" s="70"/>
      <c r="G367" s="71"/>
      <c r="H367" s="72"/>
      <c r="I367" s="103" t="str">
        <f>IF(B367="","",_xlfn.XLOOKUP(N367,#REF!,#REF!))</f>
        <v/>
      </c>
      <c r="J367" s="100" t="str">
        <f>IF(B367="","",_xlfn.XLOOKUP(N367,#REF!,芝麻工资表!B:B))</f>
        <v/>
      </c>
      <c r="K367" s="100" t="str">
        <f t="shared" si="30"/>
        <v/>
      </c>
      <c r="L367" s="100" t="str">
        <f t="shared" si="31"/>
        <v/>
      </c>
      <c r="M367" s="100" t="str">
        <f>IF(Q367="","",_xlfn.XLOOKUP(Q367,立项!W:W,立项!H:H))</f>
        <v/>
      </c>
      <c r="N367" s="104" t="str">
        <f t="shared" si="32"/>
        <v/>
      </c>
      <c r="O367" s="104" t="str">
        <f t="shared" si="33"/>
        <v/>
      </c>
      <c r="P367" s="105" t="str">
        <f t="shared" si="34"/>
        <v/>
      </c>
      <c r="Q367" s="109" t="str">
        <f t="shared" si="35"/>
        <v/>
      </c>
      <c r="R367" s="77"/>
      <c r="S367" s="76"/>
      <c r="T367" s="76"/>
      <c r="U367" s="76"/>
    </row>
    <row r="368" s="67" customFormat="1" customHeight="1" spans="2:21">
      <c r="B368" s="68"/>
      <c r="C368" s="69"/>
      <c r="D368" s="69"/>
      <c r="E368" s="69"/>
      <c r="F368" s="70"/>
      <c r="G368" s="71"/>
      <c r="H368" s="72"/>
      <c r="I368" s="103" t="str">
        <f>IF(B368="","",_xlfn.XLOOKUP(N368,#REF!,#REF!))</f>
        <v/>
      </c>
      <c r="J368" s="100" t="str">
        <f>IF(B368="","",_xlfn.XLOOKUP(N368,#REF!,芝麻工资表!B:B))</f>
        <v/>
      </c>
      <c r="K368" s="100" t="str">
        <f t="shared" si="30"/>
        <v/>
      </c>
      <c r="L368" s="100" t="str">
        <f t="shared" si="31"/>
        <v/>
      </c>
      <c r="M368" s="100" t="str">
        <f>IF(Q368="","",_xlfn.XLOOKUP(Q368,立项!W:W,立项!H:H))</f>
        <v/>
      </c>
      <c r="N368" s="104" t="str">
        <f t="shared" si="32"/>
        <v/>
      </c>
      <c r="O368" s="104" t="str">
        <f t="shared" si="33"/>
        <v/>
      </c>
      <c r="P368" s="105" t="str">
        <f t="shared" si="34"/>
        <v/>
      </c>
      <c r="Q368" s="109" t="str">
        <f t="shared" si="35"/>
        <v/>
      </c>
      <c r="R368" s="77"/>
      <c r="S368" s="76"/>
      <c r="T368" s="76"/>
      <c r="U368" s="76"/>
    </row>
    <row r="369" s="67" customFormat="1" customHeight="1" spans="2:21">
      <c r="B369" s="68"/>
      <c r="C369" s="69"/>
      <c r="D369" s="69"/>
      <c r="E369" s="69"/>
      <c r="F369" s="70"/>
      <c r="G369" s="71"/>
      <c r="H369" s="72"/>
      <c r="I369" s="103" t="str">
        <f>IF(B369="","",_xlfn.XLOOKUP(N369,#REF!,#REF!))</f>
        <v/>
      </c>
      <c r="J369" s="100" t="str">
        <f>IF(B369="","",_xlfn.XLOOKUP(N369,#REF!,芝麻工资表!B:B))</f>
        <v/>
      </c>
      <c r="K369" s="100" t="str">
        <f t="shared" si="30"/>
        <v/>
      </c>
      <c r="L369" s="100" t="str">
        <f t="shared" si="31"/>
        <v/>
      </c>
      <c r="M369" s="100" t="str">
        <f>IF(Q369="","",_xlfn.XLOOKUP(Q369,立项!W:W,立项!H:H))</f>
        <v/>
      </c>
      <c r="N369" s="104" t="str">
        <f t="shared" si="32"/>
        <v/>
      </c>
      <c r="O369" s="104" t="str">
        <f t="shared" si="33"/>
        <v/>
      </c>
      <c r="P369" s="105" t="str">
        <f t="shared" si="34"/>
        <v/>
      </c>
      <c r="Q369" s="109" t="str">
        <f t="shared" si="35"/>
        <v/>
      </c>
      <c r="R369" s="77"/>
      <c r="S369" s="76"/>
      <c r="T369" s="76"/>
      <c r="U369" s="76"/>
    </row>
    <row r="370" s="67" customFormat="1" customHeight="1" spans="2:21">
      <c r="B370" s="68"/>
      <c r="C370" s="69"/>
      <c r="D370" s="69"/>
      <c r="E370" s="69"/>
      <c r="F370" s="70"/>
      <c r="G370" s="71"/>
      <c r="H370" s="72"/>
      <c r="I370" s="103" t="str">
        <f>IF(B370="","",_xlfn.XLOOKUP(N370,#REF!,#REF!))</f>
        <v/>
      </c>
      <c r="J370" s="100" t="str">
        <f>IF(B370="","",_xlfn.XLOOKUP(N370,#REF!,芝麻工资表!B:B))</f>
        <v/>
      </c>
      <c r="K370" s="100" t="str">
        <f t="shared" si="30"/>
        <v/>
      </c>
      <c r="L370" s="100" t="str">
        <f t="shared" si="31"/>
        <v/>
      </c>
      <c r="M370" s="100" t="str">
        <f>IF(Q370="","",_xlfn.XLOOKUP(Q370,立项!W:W,立项!H:H))</f>
        <v/>
      </c>
      <c r="N370" s="104" t="str">
        <f t="shared" si="32"/>
        <v/>
      </c>
      <c r="O370" s="104" t="str">
        <f t="shared" si="33"/>
        <v/>
      </c>
      <c r="P370" s="105" t="str">
        <f t="shared" si="34"/>
        <v/>
      </c>
      <c r="Q370" s="109" t="str">
        <f t="shared" si="35"/>
        <v/>
      </c>
      <c r="R370" s="77"/>
      <c r="S370" s="76"/>
      <c r="T370" s="76"/>
      <c r="U370" s="76"/>
    </row>
    <row r="371" s="67" customFormat="1" customHeight="1" spans="2:21">
      <c r="B371" s="68"/>
      <c r="C371" s="69"/>
      <c r="D371" s="69"/>
      <c r="E371" s="69"/>
      <c r="F371" s="70"/>
      <c r="G371" s="71"/>
      <c r="H371" s="72"/>
      <c r="I371" s="103" t="str">
        <f>IF(B371="","",_xlfn.XLOOKUP(N371,#REF!,#REF!))</f>
        <v/>
      </c>
      <c r="J371" s="100" t="str">
        <f>IF(B371="","",_xlfn.XLOOKUP(N371,#REF!,芝麻工资表!B:B))</f>
        <v/>
      </c>
      <c r="K371" s="100" t="str">
        <f t="shared" si="30"/>
        <v/>
      </c>
      <c r="L371" s="100" t="str">
        <f t="shared" si="31"/>
        <v/>
      </c>
      <c r="M371" s="100" t="str">
        <f>IF(Q371="","",_xlfn.XLOOKUP(Q371,立项!W:W,立项!H:H))</f>
        <v/>
      </c>
      <c r="N371" s="104" t="str">
        <f t="shared" si="32"/>
        <v/>
      </c>
      <c r="O371" s="104" t="str">
        <f t="shared" si="33"/>
        <v/>
      </c>
      <c r="P371" s="105" t="str">
        <f t="shared" si="34"/>
        <v/>
      </c>
      <c r="Q371" s="109" t="str">
        <f t="shared" si="35"/>
        <v/>
      </c>
      <c r="R371" s="77"/>
      <c r="S371" s="76"/>
      <c r="T371" s="76"/>
      <c r="U371" s="76"/>
    </row>
    <row r="372" s="67" customFormat="1" customHeight="1" spans="2:21">
      <c r="B372" s="68"/>
      <c r="C372" s="69"/>
      <c r="D372" s="69"/>
      <c r="E372" s="69"/>
      <c r="F372" s="70"/>
      <c r="G372" s="71"/>
      <c r="H372" s="72"/>
      <c r="I372" s="103" t="str">
        <f>IF(B372="","",_xlfn.XLOOKUP(N372,#REF!,#REF!))</f>
        <v/>
      </c>
      <c r="J372" s="100" t="str">
        <f>IF(B372="","",_xlfn.XLOOKUP(N372,#REF!,芝麻工资表!B:B))</f>
        <v/>
      </c>
      <c r="K372" s="100" t="str">
        <f t="shared" si="30"/>
        <v/>
      </c>
      <c r="L372" s="100" t="str">
        <f t="shared" si="31"/>
        <v/>
      </c>
      <c r="M372" s="100" t="str">
        <f>IF(Q372="","",_xlfn.XLOOKUP(Q372,立项!W:W,立项!H:H))</f>
        <v/>
      </c>
      <c r="N372" s="104" t="str">
        <f t="shared" si="32"/>
        <v/>
      </c>
      <c r="O372" s="104" t="str">
        <f t="shared" si="33"/>
        <v/>
      </c>
      <c r="P372" s="105" t="str">
        <f t="shared" si="34"/>
        <v/>
      </c>
      <c r="Q372" s="109" t="str">
        <f t="shared" si="35"/>
        <v/>
      </c>
      <c r="R372" s="77"/>
      <c r="S372" s="76"/>
      <c r="T372" s="76"/>
      <c r="U372" s="76"/>
    </row>
    <row r="373" s="67" customFormat="1" customHeight="1" spans="2:21">
      <c r="B373" s="68"/>
      <c r="C373" s="69"/>
      <c r="D373" s="69"/>
      <c r="E373" s="69"/>
      <c r="F373" s="70"/>
      <c r="G373" s="71"/>
      <c r="H373" s="72"/>
      <c r="I373" s="103" t="str">
        <f>IF(B373="","",_xlfn.XLOOKUP(N373,#REF!,#REF!))</f>
        <v/>
      </c>
      <c r="J373" s="100" t="str">
        <f>IF(B373="","",_xlfn.XLOOKUP(N373,#REF!,芝麻工资表!B:B))</f>
        <v/>
      </c>
      <c r="K373" s="100" t="str">
        <f t="shared" si="30"/>
        <v/>
      </c>
      <c r="L373" s="100" t="str">
        <f t="shared" si="31"/>
        <v/>
      </c>
      <c r="M373" s="100" t="str">
        <f>IF(Q373="","",_xlfn.XLOOKUP(Q373,立项!W:W,立项!H:H))</f>
        <v/>
      </c>
      <c r="N373" s="104" t="str">
        <f t="shared" si="32"/>
        <v/>
      </c>
      <c r="O373" s="104" t="str">
        <f t="shared" si="33"/>
        <v/>
      </c>
      <c r="P373" s="105" t="str">
        <f t="shared" si="34"/>
        <v/>
      </c>
      <c r="Q373" s="109" t="str">
        <f t="shared" si="35"/>
        <v/>
      </c>
      <c r="R373" s="77"/>
      <c r="S373" s="76"/>
      <c r="T373" s="76"/>
      <c r="U373" s="76"/>
    </row>
    <row r="374" s="67" customFormat="1" customHeight="1" spans="2:21">
      <c r="B374" s="68"/>
      <c r="C374" s="69"/>
      <c r="D374" s="69"/>
      <c r="E374" s="69"/>
      <c r="F374" s="70"/>
      <c r="G374" s="71"/>
      <c r="H374" s="72"/>
      <c r="I374" s="103" t="str">
        <f>IF(B374="","",_xlfn.XLOOKUP(N374,#REF!,#REF!))</f>
        <v/>
      </c>
      <c r="J374" s="100" t="str">
        <f>IF(B374="","",_xlfn.XLOOKUP(N374,#REF!,芝麻工资表!B:B))</f>
        <v/>
      </c>
      <c r="K374" s="100" t="str">
        <f t="shared" si="30"/>
        <v/>
      </c>
      <c r="L374" s="100" t="str">
        <f t="shared" si="31"/>
        <v/>
      </c>
      <c r="M374" s="100" t="str">
        <f>IF(Q374="","",_xlfn.XLOOKUP(Q374,立项!W:W,立项!H:H))</f>
        <v/>
      </c>
      <c r="N374" s="104" t="str">
        <f t="shared" si="32"/>
        <v/>
      </c>
      <c r="O374" s="104" t="str">
        <f t="shared" si="33"/>
        <v/>
      </c>
      <c r="P374" s="105" t="str">
        <f t="shared" si="34"/>
        <v/>
      </c>
      <c r="Q374" s="109" t="str">
        <f t="shared" si="35"/>
        <v/>
      </c>
      <c r="R374" s="77"/>
      <c r="S374" s="76"/>
      <c r="T374" s="76"/>
      <c r="U374" s="76"/>
    </row>
    <row r="375" s="67" customFormat="1" customHeight="1" spans="2:21">
      <c r="B375" s="68"/>
      <c r="C375" s="69"/>
      <c r="D375" s="69"/>
      <c r="E375" s="69"/>
      <c r="F375" s="70"/>
      <c r="G375" s="71"/>
      <c r="H375" s="72"/>
      <c r="I375" s="103" t="str">
        <f>IF(B375="","",_xlfn.XLOOKUP(N375,#REF!,#REF!))</f>
        <v/>
      </c>
      <c r="J375" s="100" t="str">
        <f>IF(B375="","",_xlfn.XLOOKUP(N375,#REF!,芝麻工资表!B:B))</f>
        <v/>
      </c>
      <c r="K375" s="100" t="str">
        <f t="shared" si="30"/>
        <v/>
      </c>
      <c r="L375" s="100" t="str">
        <f t="shared" si="31"/>
        <v/>
      </c>
      <c r="M375" s="100" t="str">
        <f>IF(Q375="","",_xlfn.XLOOKUP(Q375,立项!W:W,立项!H:H))</f>
        <v/>
      </c>
      <c r="N375" s="104" t="str">
        <f t="shared" si="32"/>
        <v/>
      </c>
      <c r="O375" s="104" t="str">
        <f t="shared" si="33"/>
        <v/>
      </c>
      <c r="P375" s="105" t="str">
        <f t="shared" si="34"/>
        <v/>
      </c>
      <c r="Q375" s="109" t="str">
        <f t="shared" si="35"/>
        <v/>
      </c>
      <c r="R375" s="77"/>
      <c r="S375" s="76"/>
      <c r="T375" s="76"/>
      <c r="U375" s="76"/>
    </row>
    <row r="376" s="67" customFormat="1" customHeight="1" spans="2:21">
      <c r="B376" s="68"/>
      <c r="C376" s="69"/>
      <c r="D376" s="69"/>
      <c r="E376" s="69"/>
      <c r="F376" s="70"/>
      <c r="G376" s="71"/>
      <c r="H376" s="72"/>
      <c r="I376" s="103" t="str">
        <f>IF(B376="","",_xlfn.XLOOKUP(N376,#REF!,#REF!))</f>
        <v/>
      </c>
      <c r="J376" s="100" t="str">
        <f>IF(B376="","",_xlfn.XLOOKUP(N376,#REF!,芝麻工资表!B:B))</f>
        <v/>
      </c>
      <c r="K376" s="100" t="str">
        <f t="shared" si="30"/>
        <v/>
      </c>
      <c r="L376" s="100" t="str">
        <f t="shared" si="31"/>
        <v/>
      </c>
      <c r="M376" s="100" t="str">
        <f>IF(Q376="","",_xlfn.XLOOKUP(Q376,立项!W:W,立项!H:H))</f>
        <v/>
      </c>
      <c r="N376" s="104" t="str">
        <f t="shared" si="32"/>
        <v/>
      </c>
      <c r="O376" s="104" t="str">
        <f t="shared" si="33"/>
        <v/>
      </c>
      <c r="P376" s="105" t="str">
        <f t="shared" si="34"/>
        <v/>
      </c>
      <c r="Q376" s="109" t="str">
        <f t="shared" si="35"/>
        <v/>
      </c>
      <c r="R376" s="77"/>
      <c r="S376" s="76"/>
      <c r="T376" s="76"/>
      <c r="U376" s="76"/>
    </row>
    <row r="377" s="67" customFormat="1" customHeight="1" spans="2:21">
      <c r="B377" s="68"/>
      <c r="C377" s="69"/>
      <c r="D377" s="69"/>
      <c r="E377" s="69"/>
      <c r="F377" s="70"/>
      <c r="G377" s="71"/>
      <c r="H377" s="72"/>
      <c r="I377" s="103" t="str">
        <f>IF(B377="","",_xlfn.XLOOKUP(N377,#REF!,#REF!))</f>
        <v/>
      </c>
      <c r="J377" s="100" t="str">
        <f>IF(B377="","",_xlfn.XLOOKUP(N377,#REF!,芝麻工资表!B:B))</f>
        <v/>
      </c>
      <c r="K377" s="100" t="str">
        <f t="shared" si="30"/>
        <v/>
      </c>
      <c r="L377" s="100" t="str">
        <f t="shared" si="31"/>
        <v/>
      </c>
      <c r="M377" s="100" t="str">
        <f>IF(Q377="","",_xlfn.XLOOKUP(Q377,立项!W:W,立项!H:H))</f>
        <v/>
      </c>
      <c r="N377" s="104" t="str">
        <f t="shared" si="32"/>
        <v/>
      </c>
      <c r="O377" s="104" t="str">
        <f t="shared" si="33"/>
        <v/>
      </c>
      <c r="P377" s="105" t="str">
        <f t="shared" si="34"/>
        <v/>
      </c>
      <c r="Q377" s="109" t="str">
        <f t="shared" si="35"/>
        <v/>
      </c>
      <c r="R377" s="77"/>
      <c r="S377" s="76"/>
      <c r="T377" s="76"/>
      <c r="U377" s="76"/>
    </row>
    <row r="378" s="67" customFormat="1" customHeight="1" spans="2:21">
      <c r="B378" s="68"/>
      <c r="C378" s="69"/>
      <c r="D378" s="69"/>
      <c r="E378" s="69"/>
      <c r="F378" s="70"/>
      <c r="G378" s="71"/>
      <c r="H378" s="72"/>
      <c r="I378" s="103" t="str">
        <f>IF(B378="","",_xlfn.XLOOKUP(N378,#REF!,#REF!))</f>
        <v/>
      </c>
      <c r="J378" s="100" t="str">
        <f>IF(B378="","",_xlfn.XLOOKUP(N378,#REF!,芝麻工资表!B:B))</f>
        <v/>
      </c>
      <c r="K378" s="100" t="str">
        <f t="shared" si="30"/>
        <v/>
      </c>
      <c r="L378" s="100" t="str">
        <f t="shared" si="31"/>
        <v/>
      </c>
      <c r="M378" s="100" t="str">
        <f>IF(Q378="","",_xlfn.XLOOKUP(Q378,立项!W:W,立项!H:H))</f>
        <v/>
      </c>
      <c r="N378" s="104" t="str">
        <f t="shared" si="32"/>
        <v/>
      </c>
      <c r="O378" s="104" t="str">
        <f t="shared" si="33"/>
        <v/>
      </c>
      <c r="P378" s="105" t="str">
        <f t="shared" si="34"/>
        <v/>
      </c>
      <c r="Q378" s="109" t="str">
        <f t="shared" si="35"/>
        <v/>
      </c>
      <c r="R378" s="77"/>
      <c r="S378" s="76"/>
      <c r="T378" s="76"/>
      <c r="U378" s="76"/>
    </row>
    <row r="379" s="67" customFormat="1" customHeight="1" spans="2:21">
      <c r="B379" s="68"/>
      <c r="C379" s="69"/>
      <c r="D379" s="69"/>
      <c r="E379" s="69"/>
      <c r="F379" s="70"/>
      <c r="G379" s="71"/>
      <c r="H379" s="72"/>
      <c r="I379" s="103" t="str">
        <f>IF(B379="","",_xlfn.XLOOKUP(N379,#REF!,#REF!))</f>
        <v/>
      </c>
      <c r="J379" s="100" t="str">
        <f>IF(B379="","",_xlfn.XLOOKUP(N379,#REF!,芝麻工资表!B:B))</f>
        <v/>
      </c>
      <c r="K379" s="100" t="str">
        <f t="shared" si="30"/>
        <v/>
      </c>
      <c r="L379" s="100" t="str">
        <f t="shared" si="31"/>
        <v/>
      </c>
      <c r="M379" s="100" t="str">
        <f>IF(Q379="","",_xlfn.XLOOKUP(Q379,立项!W:W,立项!H:H))</f>
        <v/>
      </c>
      <c r="N379" s="104" t="str">
        <f t="shared" si="32"/>
        <v/>
      </c>
      <c r="O379" s="104" t="str">
        <f t="shared" si="33"/>
        <v/>
      </c>
      <c r="P379" s="105" t="str">
        <f t="shared" si="34"/>
        <v/>
      </c>
      <c r="Q379" s="109" t="str">
        <f t="shared" si="35"/>
        <v/>
      </c>
      <c r="R379" s="77"/>
      <c r="S379" s="76"/>
      <c r="T379" s="76"/>
      <c r="U379" s="76"/>
    </row>
    <row r="380" s="67" customFormat="1" customHeight="1" spans="2:21">
      <c r="B380" s="68"/>
      <c r="C380" s="69"/>
      <c r="D380" s="69"/>
      <c r="E380" s="69"/>
      <c r="F380" s="70"/>
      <c r="G380" s="71"/>
      <c r="H380" s="72"/>
      <c r="I380" s="103" t="str">
        <f>IF(B380="","",_xlfn.XLOOKUP(N380,#REF!,#REF!))</f>
        <v/>
      </c>
      <c r="J380" s="100" t="str">
        <f>IF(B380="","",_xlfn.XLOOKUP(N380,#REF!,芝麻工资表!B:B))</f>
        <v/>
      </c>
      <c r="K380" s="100" t="str">
        <f t="shared" si="30"/>
        <v/>
      </c>
      <c r="L380" s="100" t="str">
        <f t="shared" si="31"/>
        <v/>
      </c>
      <c r="M380" s="100" t="str">
        <f>IF(Q380="","",_xlfn.XLOOKUP(Q380,立项!W:W,立项!H:H))</f>
        <v/>
      </c>
      <c r="N380" s="104" t="str">
        <f t="shared" si="32"/>
        <v/>
      </c>
      <c r="O380" s="104" t="str">
        <f t="shared" si="33"/>
        <v/>
      </c>
      <c r="P380" s="105" t="str">
        <f t="shared" si="34"/>
        <v/>
      </c>
      <c r="Q380" s="109" t="str">
        <f t="shared" si="35"/>
        <v/>
      </c>
      <c r="R380" s="77"/>
      <c r="S380" s="76"/>
      <c r="T380" s="76"/>
      <c r="U380" s="76"/>
    </row>
    <row r="381" s="67" customFormat="1" customHeight="1" spans="2:21">
      <c r="B381" s="68"/>
      <c r="C381" s="69"/>
      <c r="D381" s="69"/>
      <c r="E381" s="69"/>
      <c r="F381" s="70"/>
      <c r="G381" s="71"/>
      <c r="H381" s="72"/>
      <c r="I381" s="103" t="str">
        <f>IF(B381="","",_xlfn.XLOOKUP(N381,#REF!,#REF!))</f>
        <v/>
      </c>
      <c r="J381" s="100" t="str">
        <f>IF(B381="","",_xlfn.XLOOKUP(N381,#REF!,芝麻工资表!B:B))</f>
        <v/>
      </c>
      <c r="K381" s="100" t="str">
        <f t="shared" si="30"/>
        <v/>
      </c>
      <c r="L381" s="100" t="str">
        <f t="shared" si="31"/>
        <v/>
      </c>
      <c r="M381" s="100" t="str">
        <f>IF(Q381="","",_xlfn.XLOOKUP(Q381,立项!W:W,立项!H:H))</f>
        <v/>
      </c>
      <c r="N381" s="104" t="str">
        <f t="shared" si="32"/>
        <v/>
      </c>
      <c r="O381" s="104" t="str">
        <f t="shared" si="33"/>
        <v/>
      </c>
      <c r="P381" s="105" t="str">
        <f t="shared" si="34"/>
        <v/>
      </c>
      <c r="Q381" s="109" t="str">
        <f t="shared" si="35"/>
        <v/>
      </c>
      <c r="R381" s="77"/>
      <c r="S381" s="76"/>
      <c r="T381" s="76"/>
      <c r="U381" s="76"/>
    </row>
    <row r="382" s="67" customFormat="1" customHeight="1" spans="2:21">
      <c r="B382" s="68"/>
      <c r="C382" s="69"/>
      <c r="D382" s="69"/>
      <c r="E382" s="69"/>
      <c r="F382" s="70"/>
      <c r="G382" s="71"/>
      <c r="H382" s="72"/>
      <c r="I382" s="103" t="str">
        <f>IF(B382="","",_xlfn.XLOOKUP(N382,#REF!,#REF!))</f>
        <v/>
      </c>
      <c r="J382" s="100" t="str">
        <f>IF(B382="","",_xlfn.XLOOKUP(N382,#REF!,芝麻工资表!B:B))</f>
        <v/>
      </c>
      <c r="K382" s="100" t="str">
        <f t="shared" si="30"/>
        <v/>
      </c>
      <c r="L382" s="100" t="str">
        <f t="shared" si="31"/>
        <v/>
      </c>
      <c r="M382" s="100" t="str">
        <f>IF(Q382="","",_xlfn.XLOOKUP(Q382,立项!W:W,立项!H:H))</f>
        <v/>
      </c>
      <c r="N382" s="104" t="str">
        <f t="shared" si="32"/>
        <v/>
      </c>
      <c r="O382" s="104" t="str">
        <f t="shared" si="33"/>
        <v/>
      </c>
      <c r="P382" s="105" t="str">
        <f t="shared" si="34"/>
        <v/>
      </c>
      <c r="Q382" s="109" t="str">
        <f t="shared" si="35"/>
        <v/>
      </c>
      <c r="R382" s="77"/>
      <c r="S382" s="76"/>
      <c r="T382" s="76"/>
      <c r="U382" s="76"/>
    </row>
    <row r="383" s="67" customFormat="1" customHeight="1" spans="2:21">
      <c r="B383" s="68"/>
      <c r="C383" s="69"/>
      <c r="D383" s="69"/>
      <c r="E383" s="69"/>
      <c r="F383" s="70"/>
      <c r="G383" s="71"/>
      <c r="H383" s="72"/>
      <c r="I383" s="103" t="str">
        <f>IF(B383="","",_xlfn.XLOOKUP(N383,#REF!,#REF!))</f>
        <v/>
      </c>
      <c r="J383" s="100" t="str">
        <f>IF(B383="","",_xlfn.XLOOKUP(N383,#REF!,芝麻工资表!B:B))</f>
        <v/>
      </c>
      <c r="K383" s="100" t="str">
        <f t="shared" si="30"/>
        <v/>
      </c>
      <c r="L383" s="100" t="str">
        <f t="shared" si="31"/>
        <v/>
      </c>
      <c r="M383" s="100" t="str">
        <f>IF(Q383="","",_xlfn.XLOOKUP(Q383,立项!W:W,立项!H:H))</f>
        <v/>
      </c>
      <c r="N383" s="104" t="str">
        <f t="shared" si="32"/>
        <v/>
      </c>
      <c r="O383" s="104" t="str">
        <f t="shared" si="33"/>
        <v/>
      </c>
      <c r="P383" s="105" t="str">
        <f t="shared" si="34"/>
        <v/>
      </c>
      <c r="Q383" s="109" t="str">
        <f t="shared" si="35"/>
        <v/>
      </c>
      <c r="R383" s="77"/>
      <c r="S383" s="76"/>
      <c r="T383" s="76"/>
      <c r="U383" s="76"/>
    </row>
    <row r="384" s="67" customFormat="1" customHeight="1" spans="2:21">
      <c r="B384" s="68"/>
      <c r="C384" s="69"/>
      <c r="D384" s="69"/>
      <c r="E384" s="69"/>
      <c r="F384" s="70"/>
      <c r="G384" s="71"/>
      <c r="H384" s="72"/>
      <c r="I384" s="103" t="str">
        <f>IF(B384="","",_xlfn.XLOOKUP(N384,#REF!,#REF!))</f>
        <v/>
      </c>
      <c r="J384" s="100" t="str">
        <f>IF(B384="","",_xlfn.XLOOKUP(N384,#REF!,芝麻工资表!B:B))</f>
        <v/>
      </c>
      <c r="K384" s="100" t="str">
        <f t="shared" si="30"/>
        <v/>
      </c>
      <c r="L384" s="100" t="str">
        <f t="shared" si="31"/>
        <v/>
      </c>
      <c r="M384" s="100" t="str">
        <f>IF(Q384="","",_xlfn.XLOOKUP(Q384,立项!W:W,立项!H:H))</f>
        <v/>
      </c>
      <c r="N384" s="104" t="str">
        <f t="shared" si="32"/>
        <v/>
      </c>
      <c r="O384" s="104" t="str">
        <f t="shared" si="33"/>
        <v/>
      </c>
      <c r="P384" s="105" t="str">
        <f t="shared" si="34"/>
        <v/>
      </c>
      <c r="Q384" s="109" t="str">
        <f t="shared" si="35"/>
        <v/>
      </c>
      <c r="R384" s="77"/>
      <c r="S384" s="76"/>
      <c r="T384" s="76"/>
      <c r="U384" s="76"/>
    </row>
    <row r="385" s="67" customFormat="1" customHeight="1" spans="2:21">
      <c r="B385" s="68"/>
      <c r="C385" s="69"/>
      <c r="D385" s="69"/>
      <c r="E385" s="69"/>
      <c r="F385" s="70"/>
      <c r="G385" s="71"/>
      <c r="H385" s="72"/>
      <c r="I385" s="103" t="str">
        <f>IF(B385="","",_xlfn.XLOOKUP(N385,#REF!,#REF!))</f>
        <v/>
      </c>
      <c r="J385" s="100" t="str">
        <f>IF(B385="","",_xlfn.XLOOKUP(N385,#REF!,芝麻工资表!B:B))</f>
        <v/>
      </c>
      <c r="K385" s="100" t="str">
        <f t="shared" si="30"/>
        <v/>
      </c>
      <c r="L385" s="100" t="str">
        <f t="shared" si="31"/>
        <v/>
      </c>
      <c r="M385" s="100" t="str">
        <f>IF(Q385="","",_xlfn.XLOOKUP(Q385,立项!W:W,立项!H:H))</f>
        <v/>
      </c>
      <c r="N385" s="104" t="str">
        <f t="shared" si="32"/>
        <v/>
      </c>
      <c r="O385" s="104" t="str">
        <f t="shared" si="33"/>
        <v/>
      </c>
      <c r="P385" s="105" t="str">
        <f t="shared" si="34"/>
        <v/>
      </c>
      <c r="Q385" s="109" t="str">
        <f t="shared" si="35"/>
        <v/>
      </c>
      <c r="R385" s="77"/>
      <c r="S385" s="76"/>
      <c r="T385" s="76"/>
      <c r="U385" s="76"/>
    </row>
    <row r="386" s="67" customFormat="1" customHeight="1" spans="2:21">
      <c r="B386" s="68"/>
      <c r="C386" s="69"/>
      <c r="D386" s="69"/>
      <c r="E386" s="69"/>
      <c r="F386" s="70"/>
      <c r="G386" s="71"/>
      <c r="H386" s="72"/>
      <c r="I386" s="103" t="str">
        <f>IF(B386="","",_xlfn.XLOOKUP(N386,#REF!,#REF!))</f>
        <v/>
      </c>
      <c r="J386" s="100" t="str">
        <f>IF(B386="","",_xlfn.XLOOKUP(N386,#REF!,芝麻工资表!B:B))</f>
        <v/>
      </c>
      <c r="K386" s="100" t="str">
        <f t="shared" ref="K386:K449" si="36">IF(F386="","",F386-L386)</f>
        <v/>
      </c>
      <c r="L386" s="100" t="str">
        <f t="shared" ref="L386:L449" si="37">IF(F386="","",F386*G386/(1+G386))</f>
        <v/>
      </c>
      <c r="M386" s="100" t="str">
        <f>IF(Q386="","",_xlfn.XLOOKUP(Q386,立项!W:W,立项!H:H))</f>
        <v/>
      </c>
      <c r="N386" s="104" t="str">
        <f t="shared" ref="N386:N449" si="38">IF(H386="","",LEFT(B386,7))</f>
        <v/>
      </c>
      <c r="O386" s="104" t="str">
        <f t="shared" ref="O386:O449" si="39">IF(H386="","",MONTH(H386))</f>
        <v/>
      </c>
      <c r="P386" s="105" t="str">
        <f t="shared" ref="P386:P449" si="40">IF(H386="","",DAY(H386))</f>
        <v/>
      </c>
      <c r="Q386" s="109" t="str">
        <f t="shared" ref="Q386:Q449" si="41">IF(B386="","",MID(B386,9,16))</f>
        <v/>
      </c>
      <c r="R386" s="77"/>
      <c r="S386" s="76"/>
      <c r="T386" s="76"/>
      <c r="U386" s="76"/>
    </row>
    <row r="387" s="67" customFormat="1" customHeight="1" spans="2:21">
      <c r="B387" s="68"/>
      <c r="C387" s="69"/>
      <c r="D387" s="69"/>
      <c r="E387" s="69"/>
      <c r="F387" s="70"/>
      <c r="G387" s="71"/>
      <c r="H387" s="72"/>
      <c r="I387" s="103" t="str">
        <f>IF(B387="","",_xlfn.XLOOKUP(N387,#REF!,#REF!))</f>
        <v/>
      </c>
      <c r="J387" s="100" t="str">
        <f>IF(B387="","",_xlfn.XLOOKUP(N387,#REF!,芝麻工资表!B:B))</f>
        <v/>
      </c>
      <c r="K387" s="100" t="str">
        <f t="shared" si="36"/>
        <v/>
      </c>
      <c r="L387" s="100" t="str">
        <f t="shared" si="37"/>
        <v/>
      </c>
      <c r="M387" s="100" t="str">
        <f>IF(Q387="","",_xlfn.XLOOKUP(Q387,立项!W:W,立项!H:H))</f>
        <v/>
      </c>
      <c r="N387" s="104" t="str">
        <f t="shared" si="38"/>
        <v/>
      </c>
      <c r="O387" s="104" t="str">
        <f t="shared" si="39"/>
        <v/>
      </c>
      <c r="P387" s="105" t="str">
        <f t="shared" si="40"/>
        <v/>
      </c>
      <c r="Q387" s="109" t="str">
        <f t="shared" si="41"/>
        <v/>
      </c>
      <c r="R387" s="77"/>
      <c r="S387" s="76"/>
      <c r="T387" s="76"/>
      <c r="U387" s="76"/>
    </row>
    <row r="388" s="67" customFormat="1" customHeight="1" spans="2:21">
      <c r="B388" s="68"/>
      <c r="C388" s="69"/>
      <c r="D388" s="69"/>
      <c r="E388" s="69"/>
      <c r="F388" s="70"/>
      <c r="G388" s="71"/>
      <c r="H388" s="72"/>
      <c r="I388" s="103" t="str">
        <f>IF(B388="","",_xlfn.XLOOKUP(N388,#REF!,#REF!))</f>
        <v/>
      </c>
      <c r="J388" s="100" t="str">
        <f>IF(B388="","",_xlfn.XLOOKUP(N388,#REF!,芝麻工资表!B:B))</f>
        <v/>
      </c>
      <c r="K388" s="100" t="str">
        <f t="shared" si="36"/>
        <v/>
      </c>
      <c r="L388" s="100" t="str">
        <f t="shared" si="37"/>
        <v/>
      </c>
      <c r="M388" s="100" t="str">
        <f>IF(Q388="","",_xlfn.XLOOKUP(Q388,立项!W:W,立项!H:H))</f>
        <v/>
      </c>
      <c r="N388" s="104" t="str">
        <f t="shared" si="38"/>
        <v/>
      </c>
      <c r="O388" s="104" t="str">
        <f t="shared" si="39"/>
        <v/>
      </c>
      <c r="P388" s="105" t="str">
        <f t="shared" si="40"/>
        <v/>
      </c>
      <c r="Q388" s="109" t="str">
        <f t="shared" si="41"/>
        <v/>
      </c>
      <c r="R388" s="77"/>
      <c r="S388" s="76"/>
      <c r="T388" s="76"/>
      <c r="U388" s="76"/>
    </row>
    <row r="389" s="67" customFormat="1" customHeight="1" spans="2:21">
      <c r="B389" s="68"/>
      <c r="C389" s="69"/>
      <c r="D389" s="69"/>
      <c r="E389" s="69"/>
      <c r="F389" s="70"/>
      <c r="G389" s="71"/>
      <c r="H389" s="72"/>
      <c r="I389" s="103" t="str">
        <f>IF(B389="","",_xlfn.XLOOKUP(N389,#REF!,#REF!))</f>
        <v/>
      </c>
      <c r="J389" s="100" t="str">
        <f>IF(B389="","",_xlfn.XLOOKUP(N389,#REF!,芝麻工资表!B:B))</f>
        <v/>
      </c>
      <c r="K389" s="100" t="str">
        <f t="shared" si="36"/>
        <v/>
      </c>
      <c r="L389" s="100" t="str">
        <f t="shared" si="37"/>
        <v/>
      </c>
      <c r="M389" s="100" t="str">
        <f>IF(Q389="","",_xlfn.XLOOKUP(Q389,立项!W:W,立项!H:H))</f>
        <v/>
      </c>
      <c r="N389" s="104" t="str">
        <f t="shared" si="38"/>
        <v/>
      </c>
      <c r="O389" s="104" t="str">
        <f t="shared" si="39"/>
        <v/>
      </c>
      <c r="P389" s="105" t="str">
        <f t="shared" si="40"/>
        <v/>
      </c>
      <c r="Q389" s="109" t="str">
        <f t="shared" si="41"/>
        <v/>
      </c>
      <c r="R389" s="77"/>
      <c r="S389" s="76"/>
      <c r="T389" s="76"/>
      <c r="U389" s="76"/>
    </row>
    <row r="390" s="67" customFormat="1" customHeight="1" spans="2:21">
      <c r="B390" s="68"/>
      <c r="C390" s="69"/>
      <c r="D390" s="69"/>
      <c r="E390" s="69"/>
      <c r="F390" s="70"/>
      <c r="G390" s="71"/>
      <c r="H390" s="72"/>
      <c r="I390" s="103" t="str">
        <f>IF(B390="","",_xlfn.XLOOKUP(N390,#REF!,#REF!))</f>
        <v/>
      </c>
      <c r="J390" s="100" t="str">
        <f>IF(B390="","",_xlfn.XLOOKUP(N390,#REF!,芝麻工资表!B:B))</f>
        <v/>
      </c>
      <c r="K390" s="100" t="str">
        <f t="shared" si="36"/>
        <v/>
      </c>
      <c r="L390" s="100" t="str">
        <f t="shared" si="37"/>
        <v/>
      </c>
      <c r="M390" s="100" t="str">
        <f>IF(Q390="","",_xlfn.XLOOKUP(Q390,立项!W:W,立项!H:H))</f>
        <v/>
      </c>
      <c r="N390" s="104" t="str">
        <f t="shared" si="38"/>
        <v/>
      </c>
      <c r="O390" s="104" t="str">
        <f t="shared" si="39"/>
        <v/>
      </c>
      <c r="P390" s="105" t="str">
        <f t="shared" si="40"/>
        <v/>
      </c>
      <c r="Q390" s="109" t="str">
        <f t="shared" si="41"/>
        <v/>
      </c>
      <c r="R390" s="77"/>
      <c r="S390" s="76"/>
      <c r="T390" s="76"/>
      <c r="U390" s="76"/>
    </row>
    <row r="391" s="67" customFormat="1" customHeight="1" spans="2:21">
      <c r="B391" s="68"/>
      <c r="C391" s="69"/>
      <c r="D391" s="69"/>
      <c r="E391" s="69"/>
      <c r="F391" s="70"/>
      <c r="G391" s="71"/>
      <c r="H391" s="72"/>
      <c r="I391" s="103" t="str">
        <f>IF(B391="","",_xlfn.XLOOKUP(N391,#REF!,#REF!))</f>
        <v/>
      </c>
      <c r="J391" s="100" t="str">
        <f>IF(B391="","",_xlfn.XLOOKUP(N391,#REF!,芝麻工资表!B:B))</f>
        <v/>
      </c>
      <c r="K391" s="100" t="str">
        <f t="shared" si="36"/>
        <v/>
      </c>
      <c r="L391" s="100" t="str">
        <f t="shared" si="37"/>
        <v/>
      </c>
      <c r="M391" s="100" t="str">
        <f>IF(Q391="","",_xlfn.XLOOKUP(Q391,立项!W:W,立项!H:H))</f>
        <v/>
      </c>
      <c r="N391" s="104" t="str">
        <f t="shared" si="38"/>
        <v/>
      </c>
      <c r="O391" s="104" t="str">
        <f t="shared" si="39"/>
        <v/>
      </c>
      <c r="P391" s="105" t="str">
        <f t="shared" si="40"/>
        <v/>
      </c>
      <c r="Q391" s="109" t="str">
        <f t="shared" si="41"/>
        <v/>
      </c>
      <c r="R391" s="77"/>
      <c r="S391" s="76"/>
      <c r="T391" s="76"/>
      <c r="U391" s="76"/>
    </row>
    <row r="392" s="67" customFormat="1" customHeight="1" spans="2:21">
      <c r="B392" s="68"/>
      <c r="C392" s="69"/>
      <c r="D392" s="69"/>
      <c r="E392" s="69"/>
      <c r="F392" s="70"/>
      <c r="G392" s="71"/>
      <c r="H392" s="72"/>
      <c r="I392" s="103" t="str">
        <f>IF(B392="","",_xlfn.XLOOKUP(N392,#REF!,#REF!))</f>
        <v/>
      </c>
      <c r="J392" s="100" t="str">
        <f>IF(B392="","",_xlfn.XLOOKUP(N392,#REF!,芝麻工资表!B:B))</f>
        <v/>
      </c>
      <c r="K392" s="100" t="str">
        <f t="shared" si="36"/>
        <v/>
      </c>
      <c r="L392" s="100" t="str">
        <f t="shared" si="37"/>
        <v/>
      </c>
      <c r="M392" s="100" t="str">
        <f>IF(Q392="","",_xlfn.XLOOKUP(Q392,立项!W:W,立项!H:H))</f>
        <v/>
      </c>
      <c r="N392" s="104" t="str">
        <f t="shared" si="38"/>
        <v/>
      </c>
      <c r="O392" s="104" t="str">
        <f t="shared" si="39"/>
        <v/>
      </c>
      <c r="P392" s="105" t="str">
        <f t="shared" si="40"/>
        <v/>
      </c>
      <c r="Q392" s="109" t="str">
        <f t="shared" si="41"/>
        <v/>
      </c>
      <c r="R392" s="77"/>
      <c r="S392" s="76"/>
      <c r="T392" s="76"/>
      <c r="U392" s="76"/>
    </row>
    <row r="393" s="67" customFormat="1" customHeight="1" spans="2:21">
      <c r="B393" s="68"/>
      <c r="C393" s="69"/>
      <c r="D393" s="69"/>
      <c r="E393" s="69"/>
      <c r="F393" s="70"/>
      <c r="G393" s="71"/>
      <c r="H393" s="72"/>
      <c r="I393" s="103" t="str">
        <f>IF(B393="","",_xlfn.XLOOKUP(N393,#REF!,#REF!))</f>
        <v/>
      </c>
      <c r="J393" s="100" t="str">
        <f>IF(B393="","",_xlfn.XLOOKUP(N393,#REF!,芝麻工资表!B:B))</f>
        <v/>
      </c>
      <c r="K393" s="100" t="str">
        <f t="shared" si="36"/>
        <v/>
      </c>
      <c r="L393" s="100" t="str">
        <f t="shared" si="37"/>
        <v/>
      </c>
      <c r="M393" s="100" t="str">
        <f>IF(Q393="","",_xlfn.XLOOKUP(Q393,立项!W:W,立项!H:H))</f>
        <v/>
      </c>
      <c r="N393" s="104" t="str">
        <f t="shared" si="38"/>
        <v/>
      </c>
      <c r="O393" s="104" t="str">
        <f t="shared" si="39"/>
        <v/>
      </c>
      <c r="P393" s="105" t="str">
        <f t="shared" si="40"/>
        <v/>
      </c>
      <c r="Q393" s="109" t="str">
        <f t="shared" si="41"/>
        <v/>
      </c>
      <c r="R393" s="77"/>
      <c r="S393" s="76"/>
      <c r="T393" s="76"/>
      <c r="U393" s="76"/>
    </row>
    <row r="394" s="67" customFormat="1" customHeight="1" spans="2:21">
      <c r="B394" s="68"/>
      <c r="C394" s="69"/>
      <c r="D394" s="69"/>
      <c r="E394" s="69"/>
      <c r="F394" s="70"/>
      <c r="G394" s="71"/>
      <c r="H394" s="72"/>
      <c r="I394" s="103" t="str">
        <f>IF(B394="","",_xlfn.XLOOKUP(N394,#REF!,#REF!))</f>
        <v/>
      </c>
      <c r="J394" s="100" t="str">
        <f>IF(B394="","",_xlfn.XLOOKUP(N394,#REF!,芝麻工资表!B:B))</f>
        <v/>
      </c>
      <c r="K394" s="100" t="str">
        <f t="shared" si="36"/>
        <v/>
      </c>
      <c r="L394" s="100" t="str">
        <f t="shared" si="37"/>
        <v/>
      </c>
      <c r="M394" s="100" t="str">
        <f>IF(Q394="","",_xlfn.XLOOKUP(Q394,立项!W:W,立项!H:H))</f>
        <v/>
      </c>
      <c r="N394" s="104" t="str">
        <f t="shared" si="38"/>
        <v/>
      </c>
      <c r="O394" s="104" t="str">
        <f t="shared" si="39"/>
        <v/>
      </c>
      <c r="P394" s="105" t="str">
        <f t="shared" si="40"/>
        <v/>
      </c>
      <c r="Q394" s="109" t="str">
        <f t="shared" si="41"/>
        <v/>
      </c>
      <c r="R394" s="77"/>
      <c r="S394" s="76"/>
      <c r="T394" s="76"/>
      <c r="U394" s="76"/>
    </row>
    <row r="395" s="67" customFormat="1" customHeight="1" spans="2:21">
      <c r="B395" s="68"/>
      <c r="C395" s="69"/>
      <c r="D395" s="69"/>
      <c r="E395" s="69"/>
      <c r="F395" s="70"/>
      <c r="G395" s="71"/>
      <c r="H395" s="72"/>
      <c r="I395" s="103" t="str">
        <f>IF(B395="","",_xlfn.XLOOKUP(N395,#REF!,#REF!))</f>
        <v/>
      </c>
      <c r="J395" s="100" t="str">
        <f>IF(B395="","",_xlfn.XLOOKUP(N395,#REF!,芝麻工资表!B:B))</f>
        <v/>
      </c>
      <c r="K395" s="100" t="str">
        <f t="shared" si="36"/>
        <v/>
      </c>
      <c r="L395" s="100" t="str">
        <f t="shared" si="37"/>
        <v/>
      </c>
      <c r="M395" s="100" t="str">
        <f>IF(Q395="","",_xlfn.XLOOKUP(Q395,立项!W:W,立项!H:H))</f>
        <v/>
      </c>
      <c r="N395" s="104" t="str">
        <f t="shared" si="38"/>
        <v/>
      </c>
      <c r="O395" s="104" t="str">
        <f t="shared" si="39"/>
        <v/>
      </c>
      <c r="P395" s="105" t="str">
        <f t="shared" si="40"/>
        <v/>
      </c>
      <c r="Q395" s="109" t="str">
        <f t="shared" si="41"/>
        <v/>
      </c>
      <c r="R395" s="77"/>
      <c r="S395" s="76"/>
      <c r="T395" s="76"/>
      <c r="U395" s="76"/>
    </row>
    <row r="396" s="67" customFormat="1" customHeight="1" spans="2:21">
      <c r="B396" s="68"/>
      <c r="C396" s="69"/>
      <c r="D396" s="69"/>
      <c r="E396" s="69"/>
      <c r="F396" s="70"/>
      <c r="G396" s="71"/>
      <c r="H396" s="72"/>
      <c r="I396" s="103" t="str">
        <f>IF(B396="","",_xlfn.XLOOKUP(N396,#REF!,#REF!))</f>
        <v/>
      </c>
      <c r="J396" s="100" t="str">
        <f>IF(B396="","",_xlfn.XLOOKUP(N396,#REF!,芝麻工资表!B:B))</f>
        <v/>
      </c>
      <c r="K396" s="100" t="str">
        <f t="shared" si="36"/>
        <v/>
      </c>
      <c r="L396" s="100" t="str">
        <f t="shared" si="37"/>
        <v/>
      </c>
      <c r="M396" s="100" t="str">
        <f>IF(Q396="","",_xlfn.XLOOKUP(Q396,立项!W:W,立项!H:H))</f>
        <v/>
      </c>
      <c r="N396" s="104" t="str">
        <f t="shared" si="38"/>
        <v/>
      </c>
      <c r="O396" s="104" t="str">
        <f t="shared" si="39"/>
        <v/>
      </c>
      <c r="P396" s="105" t="str">
        <f t="shared" si="40"/>
        <v/>
      </c>
      <c r="Q396" s="109" t="str">
        <f t="shared" si="41"/>
        <v/>
      </c>
      <c r="R396" s="77"/>
      <c r="S396" s="76"/>
      <c r="T396" s="76"/>
      <c r="U396" s="76"/>
    </row>
    <row r="397" s="67" customFormat="1" customHeight="1" spans="2:21">
      <c r="B397" s="68"/>
      <c r="C397" s="69"/>
      <c r="D397" s="69"/>
      <c r="E397" s="69"/>
      <c r="F397" s="70"/>
      <c r="G397" s="71"/>
      <c r="H397" s="72"/>
      <c r="I397" s="103" t="str">
        <f>IF(B397="","",_xlfn.XLOOKUP(N397,#REF!,#REF!))</f>
        <v/>
      </c>
      <c r="J397" s="100" t="str">
        <f>IF(B397="","",_xlfn.XLOOKUP(N397,#REF!,芝麻工资表!B:B))</f>
        <v/>
      </c>
      <c r="K397" s="100" t="str">
        <f t="shared" si="36"/>
        <v/>
      </c>
      <c r="L397" s="100" t="str">
        <f t="shared" si="37"/>
        <v/>
      </c>
      <c r="M397" s="100" t="str">
        <f>IF(Q397="","",_xlfn.XLOOKUP(Q397,立项!W:W,立项!H:H))</f>
        <v/>
      </c>
      <c r="N397" s="104" t="str">
        <f t="shared" si="38"/>
        <v/>
      </c>
      <c r="O397" s="104" t="str">
        <f t="shared" si="39"/>
        <v/>
      </c>
      <c r="P397" s="105" t="str">
        <f t="shared" si="40"/>
        <v/>
      </c>
      <c r="Q397" s="109" t="str">
        <f t="shared" si="41"/>
        <v/>
      </c>
      <c r="R397" s="77"/>
      <c r="S397" s="76"/>
      <c r="T397" s="76"/>
      <c r="U397" s="76"/>
    </row>
    <row r="398" s="67" customFormat="1" customHeight="1" spans="2:21">
      <c r="B398" s="68"/>
      <c r="C398" s="69"/>
      <c r="D398" s="69"/>
      <c r="E398" s="69"/>
      <c r="F398" s="70"/>
      <c r="G398" s="71"/>
      <c r="H398" s="72"/>
      <c r="I398" s="103" t="str">
        <f>IF(B398="","",_xlfn.XLOOKUP(N398,#REF!,#REF!))</f>
        <v/>
      </c>
      <c r="J398" s="100" t="str">
        <f>IF(B398="","",_xlfn.XLOOKUP(N398,#REF!,芝麻工资表!B:B))</f>
        <v/>
      </c>
      <c r="K398" s="100" t="str">
        <f t="shared" si="36"/>
        <v/>
      </c>
      <c r="L398" s="100" t="str">
        <f t="shared" si="37"/>
        <v/>
      </c>
      <c r="M398" s="100" t="str">
        <f>IF(Q398="","",_xlfn.XLOOKUP(Q398,立项!W:W,立项!H:H))</f>
        <v/>
      </c>
      <c r="N398" s="104" t="str">
        <f t="shared" si="38"/>
        <v/>
      </c>
      <c r="O398" s="104" t="str">
        <f t="shared" si="39"/>
        <v/>
      </c>
      <c r="P398" s="105" t="str">
        <f t="shared" si="40"/>
        <v/>
      </c>
      <c r="Q398" s="109" t="str">
        <f t="shared" si="41"/>
        <v/>
      </c>
      <c r="R398" s="77"/>
      <c r="S398" s="76"/>
      <c r="T398" s="76"/>
      <c r="U398" s="76"/>
    </row>
    <row r="399" s="67" customFormat="1" customHeight="1" spans="2:21">
      <c r="B399" s="68"/>
      <c r="C399" s="69"/>
      <c r="D399" s="69"/>
      <c r="E399" s="69"/>
      <c r="F399" s="70"/>
      <c r="G399" s="71"/>
      <c r="H399" s="72"/>
      <c r="I399" s="103" t="str">
        <f>IF(B399="","",_xlfn.XLOOKUP(N399,#REF!,#REF!))</f>
        <v/>
      </c>
      <c r="J399" s="100" t="str">
        <f>IF(B399="","",_xlfn.XLOOKUP(N399,#REF!,芝麻工资表!B:B))</f>
        <v/>
      </c>
      <c r="K399" s="100" t="str">
        <f t="shared" si="36"/>
        <v/>
      </c>
      <c r="L399" s="100" t="str">
        <f t="shared" si="37"/>
        <v/>
      </c>
      <c r="M399" s="100" t="str">
        <f>IF(Q399="","",_xlfn.XLOOKUP(Q399,立项!W:W,立项!H:H))</f>
        <v/>
      </c>
      <c r="N399" s="104" t="str">
        <f t="shared" si="38"/>
        <v/>
      </c>
      <c r="O399" s="104" t="str">
        <f t="shared" si="39"/>
        <v/>
      </c>
      <c r="P399" s="105" t="str">
        <f t="shared" si="40"/>
        <v/>
      </c>
      <c r="Q399" s="109" t="str">
        <f t="shared" si="41"/>
        <v/>
      </c>
      <c r="R399" s="77"/>
      <c r="S399" s="76"/>
      <c r="T399" s="76"/>
      <c r="U399" s="76"/>
    </row>
    <row r="400" s="67" customFormat="1" customHeight="1" spans="2:21">
      <c r="B400" s="68"/>
      <c r="C400" s="69"/>
      <c r="D400" s="69"/>
      <c r="E400" s="69"/>
      <c r="F400" s="70"/>
      <c r="G400" s="71"/>
      <c r="H400" s="72"/>
      <c r="I400" s="103" t="str">
        <f>IF(B400="","",_xlfn.XLOOKUP(N400,#REF!,#REF!))</f>
        <v/>
      </c>
      <c r="J400" s="100" t="str">
        <f>IF(B400="","",_xlfn.XLOOKUP(N400,#REF!,芝麻工资表!B:B))</f>
        <v/>
      </c>
      <c r="K400" s="100" t="str">
        <f t="shared" si="36"/>
        <v/>
      </c>
      <c r="L400" s="100" t="str">
        <f t="shared" si="37"/>
        <v/>
      </c>
      <c r="M400" s="100" t="str">
        <f>IF(Q400="","",_xlfn.XLOOKUP(Q400,立项!W:W,立项!H:H))</f>
        <v/>
      </c>
      <c r="N400" s="104" t="str">
        <f t="shared" si="38"/>
        <v/>
      </c>
      <c r="O400" s="104" t="str">
        <f t="shared" si="39"/>
        <v/>
      </c>
      <c r="P400" s="105" t="str">
        <f t="shared" si="40"/>
        <v/>
      </c>
      <c r="Q400" s="109" t="str">
        <f t="shared" si="41"/>
        <v/>
      </c>
      <c r="R400" s="77"/>
      <c r="S400" s="76"/>
      <c r="T400" s="76"/>
      <c r="U400" s="76"/>
    </row>
    <row r="401" s="67" customFormat="1" customHeight="1" spans="2:21">
      <c r="B401" s="68"/>
      <c r="C401" s="69"/>
      <c r="D401" s="69"/>
      <c r="E401" s="69"/>
      <c r="F401" s="70"/>
      <c r="G401" s="71"/>
      <c r="H401" s="72"/>
      <c r="I401" s="103" t="str">
        <f>IF(B401="","",_xlfn.XLOOKUP(N401,#REF!,#REF!))</f>
        <v/>
      </c>
      <c r="J401" s="100" t="str">
        <f>IF(B401="","",_xlfn.XLOOKUP(N401,#REF!,芝麻工资表!B:B))</f>
        <v/>
      </c>
      <c r="K401" s="100" t="str">
        <f t="shared" si="36"/>
        <v/>
      </c>
      <c r="L401" s="100" t="str">
        <f t="shared" si="37"/>
        <v/>
      </c>
      <c r="M401" s="100" t="str">
        <f>IF(Q401="","",_xlfn.XLOOKUP(Q401,立项!W:W,立项!H:H))</f>
        <v/>
      </c>
      <c r="N401" s="104" t="str">
        <f t="shared" si="38"/>
        <v/>
      </c>
      <c r="O401" s="104" t="str">
        <f t="shared" si="39"/>
        <v/>
      </c>
      <c r="P401" s="105" t="str">
        <f t="shared" si="40"/>
        <v/>
      </c>
      <c r="Q401" s="109" t="str">
        <f t="shared" si="41"/>
        <v/>
      </c>
      <c r="R401" s="77"/>
      <c r="S401" s="76"/>
      <c r="T401" s="76"/>
      <c r="U401" s="76"/>
    </row>
    <row r="402" s="67" customFormat="1" customHeight="1" spans="2:21">
      <c r="B402" s="68"/>
      <c r="C402" s="69"/>
      <c r="D402" s="69"/>
      <c r="E402" s="69"/>
      <c r="F402" s="70"/>
      <c r="G402" s="71"/>
      <c r="H402" s="72"/>
      <c r="I402" s="103" t="str">
        <f>IF(B402="","",_xlfn.XLOOKUP(N402,#REF!,#REF!))</f>
        <v/>
      </c>
      <c r="J402" s="100" t="str">
        <f>IF(B402="","",_xlfn.XLOOKUP(N402,#REF!,芝麻工资表!B:B))</f>
        <v/>
      </c>
      <c r="K402" s="100" t="str">
        <f t="shared" si="36"/>
        <v/>
      </c>
      <c r="L402" s="100" t="str">
        <f t="shared" si="37"/>
        <v/>
      </c>
      <c r="M402" s="100" t="str">
        <f>IF(Q402="","",_xlfn.XLOOKUP(Q402,立项!W:W,立项!H:H))</f>
        <v/>
      </c>
      <c r="N402" s="104" t="str">
        <f t="shared" si="38"/>
        <v/>
      </c>
      <c r="O402" s="104" t="str">
        <f t="shared" si="39"/>
        <v/>
      </c>
      <c r="P402" s="105" t="str">
        <f t="shared" si="40"/>
        <v/>
      </c>
      <c r="Q402" s="109" t="str">
        <f t="shared" si="41"/>
        <v/>
      </c>
      <c r="R402" s="77"/>
      <c r="S402" s="76"/>
      <c r="T402" s="76"/>
      <c r="U402" s="76"/>
    </row>
    <row r="403" s="67" customFormat="1" customHeight="1" spans="2:21">
      <c r="B403" s="68"/>
      <c r="C403" s="69"/>
      <c r="D403" s="69"/>
      <c r="E403" s="69"/>
      <c r="F403" s="70"/>
      <c r="G403" s="71"/>
      <c r="H403" s="72"/>
      <c r="I403" s="103" t="str">
        <f>IF(B403="","",_xlfn.XLOOKUP(N403,#REF!,#REF!))</f>
        <v/>
      </c>
      <c r="J403" s="100" t="str">
        <f>IF(B403="","",_xlfn.XLOOKUP(N403,#REF!,芝麻工资表!B:B))</f>
        <v/>
      </c>
      <c r="K403" s="100" t="str">
        <f t="shared" si="36"/>
        <v/>
      </c>
      <c r="L403" s="100" t="str">
        <f t="shared" si="37"/>
        <v/>
      </c>
      <c r="M403" s="100" t="str">
        <f>IF(Q403="","",_xlfn.XLOOKUP(Q403,立项!W:W,立项!H:H))</f>
        <v/>
      </c>
      <c r="N403" s="104" t="str">
        <f t="shared" si="38"/>
        <v/>
      </c>
      <c r="O403" s="104" t="str">
        <f t="shared" si="39"/>
        <v/>
      </c>
      <c r="P403" s="105" t="str">
        <f t="shared" si="40"/>
        <v/>
      </c>
      <c r="Q403" s="109" t="str">
        <f t="shared" si="41"/>
        <v/>
      </c>
      <c r="R403" s="77"/>
      <c r="S403" s="76"/>
      <c r="T403" s="76"/>
      <c r="U403" s="76"/>
    </row>
    <row r="404" s="67" customFormat="1" customHeight="1" spans="2:21">
      <c r="B404" s="68"/>
      <c r="C404" s="69"/>
      <c r="D404" s="69"/>
      <c r="E404" s="69"/>
      <c r="F404" s="70"/>
      <c r="G404" s="71"/>
      <c r="H404" s="72"/>
      <c r="I404" s="103" t="str">
        <f>IF(B404="","",_xlfn.XLOOKUP(N404,#REF!,#REF!))</f>
        <v/>
      </c>
      <c r="J404" s="100" t="str">
        <f>IF(B404="","",_xlfn.XLOOKUP(N404,#REF!,芝麻工资表!B:B))</f>
        <v/>
      </c>
      <c r="K404" s="100" t="str">
        <f t="shared" si="36"/>
        <v/>
      </c>
      <c r="L404" s="100" t="str">
        <f t="shared" si="37"/>
        <v/>
      </c>
      <c r="M404" s="100" t="str">
        <f>IF(Q404="","",_xlfn.XLOOKUP(Q404,立项!W:W,立项!H:H))</f>
        <v/>
      </c>
      <c r="N404" s="104" t="str">
        <f t="shared" si="38"/>
        <v/>
      </c>
      <c r="O404" s="104" t="str">
        <f t="shared" si="39"/>
        <v/>
      </c>
      <c r="P404" s="105" t="str">
        <f t="shared" si="40"/>
        <v/>
      </c>
      <c r="Q404" s="109" t="str">
        <f t="shared" si="41"/>
        <v/>
      </c>
      <c r="R404" s="77"/>
      <c r="S404" s="76"/>
      <c r="T404" s="76"/>
      <c r="U404" s="76"/>
    </row>
    <row r="405" s="67" customFormat="1" customHeight="1" spans="2:21">
      <c r="B405" s="68"/>
      <c r="C405" s="69"/>
      <c r="D405" s="69"/>
      <c r="E405" s="69"/>
      <c r="F405" s="70"/>
      <c r="G405" s="71"/>
      <c r="H405" s="72"/>
      <c r="I405" s="103" t="str">
        <f>IF(B405="","",_xlfn.XLOOKUP(N405,#REF!,#REF!))</f>
        <v/>
      </c>
      <c r="J405" s="100" t="str">
        <f>IF(B405="","",_xlfn.XLOOKUP(N405,#REF!,芝麻工资表!B:B))</f>
        <v/>
      </c>
      <c r="K405" s="100" t="str">
        <f t="shared" si="36"/>
        <v/>
      </c>
      <c r="L405" s="100" t="str">
        <f t="shared" si="37"/>
        <v/>
      </c>
      <c r="M405" s="100" t="str">
        <f>IF(Q405="","",_xlfn.XLOOKUP(Q405,立项!W:W,立项!H:H))</f>
        <v/>
      </c>
      <c r="N405" s="104" t="str">
        <f t="shared" si="38"/>
        <v/>
      </c>
      <c r="O405" s="104" t="str">
        <f t="shared" si="39"/>
        <v/>
      </c>
      <c r="P405" s="105" t="str">
        <f t="shared" si="40"/>
        <v/>
      </c>
      <c r="Q405" s="109" t="str">
        <f t="shared" si="41"/>
        <v/>
      </c>
      <c r="R405" s="77"/>
      <c r="S405" s="76"/>
      <c r="T405" s="76"/>
      <c r="U405" s="76"/>
    </row>
    <row r="406" s="67" customFormat="1" customHeight="1" spans="2:21">
      <c r="B406" s="68"/>
      <c r="C406" s="69"/>
      <c r="D406" s="69"/>
      <c r="E406" s="69"/>
      <c r="F406" s="70"/>
      <c r="G406" s="71"/>
      <c r="H406" s="72"/>
      <c r="I406" s="103" t="str">
        <f>IF(B406="","",_xlfn.XLOOKUP(N406,#REF!,#REF!))</f>
        <v/>
      </c>
      <c r="J406" s="100" t="str">
        <f>IF(B406="","",_xlfn.XLOOKUP(N406,#REF!,芝麻工资表!B:B))</f>
        <v/>
      </c>
      <c r="K406" s="100" t="str">
        <f t="shared" si="36"/>
        <v/>
      </c>
      <c r="L406" s="100" t="str">
        <f t="shared" si="37"/>
        <v/>
      </c>
      <c r="M406" s="100" t="str">
        <f>IF(Q406="","",_xlfn.XLOOKUP(Q406,立项!W:W,立项!H:H))</f>
        <v/>
      </c>
      <c r="N406" s="104" t="str">
        <f t="shared" si="38"/>
        <v/>
      </c>
      <c r="O406" s="104" t="str">
        <f t="shared" si="39"/>
        <v/>
      </c>
      <c r="P406" s="105" t="str">
        <f t="shared" si="40"/>
        <v/>
      </c>
      <c r="Q406" s="109" t="str">
        <f t="shared" si="41"/>
        <v/>
      </c>
      <c r="R406" s="77"/>
      <c r="S406" s="76"/>
      <c r="T406" s="76"/>
      <c r="U406" s="76"/>
    </row>
    <row r="407" s="67" customFormat="1" customHeight="1" spans="2:21">
      <c r="B407" s="68"/>
      <c r="C407" s="69"/>
      <c r="D407" s="69"/>
      <c r="E407" s="69"/>
      <c r="F407" s="70"/>
      <c r="G407" s="71"/>
      <c r="H407" s="72"/>
      <c r="I407" s="103" t="str">
        <f>IF(B407="","",_xlfn.XLOOKUP(N407,#REF!,#REF!))</f>
        <v/>
      </c>
      <c r="J407" s="100" t="str">
        <f>IF(B407="","",_xlfn.XLOOKUP(N407,#REF!,芝麻工资表!B:B))</f>
        <v/>
      </c>
      <c r="K407" s="100" t="str">
        <f t="shared" si="36"/>
        <v/>
      </c>
      <c r="L407" s="100" t="str">
        <f t="shared" si="37"/>
        <v/>
      </c>
      <c r="M407" s="100" t="str">
        <f>IF(Q407="","",_xlfn.XLOOKUP(Q407,立项!W:W,立项!H:H))</f>
        <v/>
      </c>
      <c r="N407" s="104" t="str">
        <f t="shared" si="38"/>
        <v/>
      </c>
      <c r="O407" s="104" t="str">
        <f t="shared" si="39"/>
        <v/>
      </c>
      <c r="P407" s="105" t="str">
        <f t="shared" si="40"/>
        <v/>
      </c>
      <c r="Q407" s="109" t="str">
        <f t="shared" si="41"/>
        <v/>
      </c>
      <c r="R407" s="77"/>
      <c r="S407" s="76"/>
      <c r="T407" s="76"/>
      <c r="U407" s="76"/>
    </row>
    <row r="408" s="67" customFormat="1" customHeight="1" spans="2:21">
      <c r="B408" s="68"/>
      <c r="C408" s="69"/>
      <c r="D408" s="69"/>
      <c r="E408" s="69"/>
      <c r="F408" s="70"/>
      <c r="G408" s="71"/>
      <c r="H408" s="72"/>
      <c r="I408" s="103" t="str">
        <f>IF(B408="","",_xlfn.XLOOKUP(N408,#REF!,#REF!))</f>
        <v/>
      </c>
      <c r="J408" s="100" t="str">
        <f>IF(B408="","",_xlfn.XLOOKUP(N408,#REF!,芝麻工资表!B:B))</f>
        <v/>
      </c>
      <c r="K408" s="100" t="str">
        <f t="shared" si="36"/>
        <v/>
      </c>
      <c r="L408" s="100" t="str">
        <f t="shared" si="37"/>
        <v/>
      </c>
      <c r="M408" s="100" t="str">
        <f>IF(Q408="","",_xlfn.XLOOKUP(Q408,立项!W:W,立项!H:H))</f>
        <v/>
      </c>
      <c r="N408" s="104" t="str">
        <f t="shared" si="38"/>
        <v/>
      </c>
      <c r="O408" s="104" t="str">
        <f t="shared" si="39"/>
        <v/>
      </c>
      <c r="P408" s="105" t="str">
        <f t="shared" si="40"/>
        <v/>
      </c>
      <c r="Q408" s="109" t="str">
        <f t="shared" si="41"/>
        <v/>
      </c>
      <c r="R408" s="77"/>
      <c r="S408" s="76"/>
      <c r="T408" s="76"/>
      <c r="U408" s="76"/>
    </row>
    <row r="409" s="67" customFormat="1" customHeight="1" spans="2:21">
      <c r="B409" s="68"/>
      <c r="C409" s="69"/>
      <c r="D409" s="69"/>
      <c r="E409" s="69"/>
      <c r="F409" s="70"/>
      <c r="G409" s="71"/>
      <c r="H409" s="72"/>
      <c r="I409" s="103" t="str">
        <f>IF(B409="","",_xlfn.XLOOKUP(N409,#REF!,#REF!))</f>
        <v/>
      </c>
      <c r="J409" s="100" t="str">
        <f>IF(B409="","",_xlfn.XLOOKUP(N409,#REF!,芝麻工资表!B:B))</f>
        <v/>
      </c>
      <c r="K409" s="100" t="str">
        <f t="shared" si="36"/>
        <v/>
      </c>
      <c r="L409" s="100" t="str">
        <f t="shared" si="37"/>
        <v/>
      </c>
      <c r="M409" s="100" t="str">
        <f>IF(Q409="","",_xlfn.XLOOKUP(Q409,立项!W:W,立项!H:H))</f>
        <v/>
      </c>
      <c r="N409" s="104" t="str">
        <f t="shared" si="38"/>
        <v/>
      </c>
      <c r="O409" s="104" t="str">
        <f t="shared" si="39"/>
        <v/>
      </c>
      <c r="P409" s="105" t="str">
        <f t="shared" si="40"/>
        <v/>
      </c>
      <c r="Q409" s="109" t="str">
        <f t="shared" si="41"/>
        <v/>
      </c>
      <c r="R409" s="77"/>
      <c r="S409" s="76"/>
      <c r="T409" s="76"/>
      <c r="U409" s="76"/>
    </row>
    <row r="410" s="67" customFormat="1" customHeight="1" spans="2:21">
      <c r="B410" s="68"/>
      <c r="C410" s="69"/>
      <c r="D410" s="69"/>
      <c r="E410" s="69"/>
      <c r="F410" s="70"/>
      <c r="G410" s="71"/>
      <c r="H410" s="72"/>
      <c r="I410" s="103" t="str">
        <f>IF(B410="","",_xlfn.XLOOKUP(N410,#REF!,#REF!))</f>
        <v/>
      </c>
      <c r="J410" s="100" t="str">
        <f>IF(B410="","",_xlfn.XLOOKUP(N410,#REF!,芝麻工资表!B:B))</f>
        <v/>
      </c>
      <c r="K410" s="100" t="str">
        <f t="shared" si="36"/>
        <v/>
      </c>
      <c r="L410" s="100" t="str">
        <f t="shared" si="37"/>
        <v/>
      </c>
      <c r="M410" s="100" t="str">
        <f>IF(Q410="","",_xlfn.XLOOKUP(Q410,立项!W:W,立项!H:H))</f>
        <v/>
      </c>
      <c r="N410" s="104" t="str">
        <f t="shared" si="38"/>
        <v/>
      </c>
      <c r="O410" s="104" t="str">
        <f t="shared" si="39"/>
        <v/>
      </c>
      <c r="P410" s="105" t="str">
        <f t="shared" si="40"/>
        <v/>
      </c>
      <c r="Q410" s="109" t="str">
        <f t="shared" si="41"/>
        <v/>
      </c>
      <c r="R410" s="77"/>
      <c r="S410" s="76"/>
      <c r="T410" s="76"/>
      <c r="U410" s="76"/>
    </row>
    <row r="411" s="67" customFormat="1" customHeight="1" spans="2:21">
      <c r="B411" s="68"/>
      <c r="C411" s="69"/>
      <c r="D411" s="69"/>
      <c r="E411" s="69"/>
      <c r="F411" s="70"/>
      <c r="G411" s="71"/>
      <c r="H411" s="72"/>
      <c r="I411" s="103" t="str">
        <f>IF(B411="","",_xlfn.XLOOKUP(N411,#REF!,#REF!))</f>
        <v/>
      </c>
      <c r="J411" s="100" t="str">
        <f>IF(B411="","",_xlfn.XLOOKUP(N411,#REF!,芝麻工资表!B:B))</f>
        <v/>
      </c>
      <c r="K411" s="100" t="str">
        <f t="shared" si="36"/>
        <v/>
      </c>
      <c r="L411" s="100" t="str">
        <f t="shared" si="37"/>
        <v/>
      </c>
      <c r="M411" s="100" t="str">
        <f>IF(Q411="","",_xlfn.XLOOKUP(Q411,立项!W:W,立项!H:H))</f>
        <v/>
      </c>
      <c r="N411" s="104" t="str">
        <f t="shared" si="38"/>
        <v/>
      </c>
      <c r="O411" s="104" t="str">
        <f t="shared" si="39"/>
        <v/>
      </c>
      <c r="P411" s="105" t="str">
        <f t="shared" si="40"/>
        <v/>
      </c>
      <c r="Q411" s="109" t="str">
        <f t="shared" si="41"/>
        <v/>
      </c>
      <c r="R411" s="77"/>
      <c r="S411" s="76"/>
      <c r="T411" s="76"/>
      <c r="U411" s="76"/>
    </row>
    <row r="412" s="67" customFormat="1" customHeight="1" spans="2:21">
      <c r="B412" s="68"/>
      <c r="C412" s="69"/>
      <c r="D412" s="69"/>
      <c r="E412" s="69"/>
      <c r="F412" s="70"/>
      <c r="G412" s="71"/>
      <c r="H412" s="72"/>
      <c r="I412" s="103" t="str">
        <f>IF(B412="","",_xlfn.XLOOKUP(N412,#REF!,#REF!))</f>
        <v/>
      </c>
      <c r="J412" s="100" t="str">
        <f>IF(B412="","",_xlfn.XLOOKUP(N412,#REF!,芝麻工资表!B:B))</f>
        <v/>
      </c>
      <c r="K412" s="100" t="str">
        <f t="shared" si="36"/>
        <v/>
      </c>
      <c r="L412" s="100" t="str">
        <f t="shared" si="37"/>
        <v/>
      </c>
      <c r="M412" s="100" t="str">
        <f>IF(Q412="","",_xlfn.XLOOKUP(Q412,立项!W:W,立项!H:H))</f>
        <v/>
      </c>
      <c r="N412" s="104" t="str">
        <f t="shared" si="38"/>
        <v/>
      </c>
      <c r="O412" s="104" t="str">
        <f t="shared" si="39"/>
        <v/>
      </c>
      <c r="P412" s="105" t="str">
        <f t="shared" si="40"/>
        <v/>
      </c>
      <c r="Q412" s="109" t="str">
        <f t="shared" si="41"/>
        <v/>
      </c>
      <c r="R412" s="77"/>
      <c r="S412" s="76"/>
      <c r="T412" s="76"/>
      <c r="U412" s="76"/>
    </row>
    <row r="413" s="67" customFormat="1" customHeight="1" spans="2:21">
      <c r="B413" s="68"/>
      <c r="C413" s="69"/>
      <c r="D413" s="69"/>
      <c r="E413" s="69"/>
      <c r="F413" s="70"/>
      <c r="G413" s="71"/>
      <c r="H413" s="72"/>
      <c r="I413" s="103" t="str">
        <f>IF(B413="","",_xlfn.XLOOKUP(N413,#REF!,#REF!))</f>
        <v/>
      </c>
      <c r="J413" s="100" t="str">
        <f>IF(B413="","",_xlfn.XLOOKUP(N413,#REF!,芝麻工资表!B:B))</f>
        <v/>
      </c>
      <c r="K413" s="100" t="str">
        <f t="shared" si="36"/>
        <v/>
      </c>
      <c r="L413" s="100" t="str">
        <f t="shared" si="37"/>
        <v/>
      </c>
      <c r="M413" s="100" t="str">
        <f>IF(Q413="","",_xlfn.XLOOKUP(Q413,立项!W:W,立项!H:H))</f>
        <v/>
      </c>
      <c r="N413" s="104" t="str">
        <f t="shared" si="38"/>
        <v/>
      </c>
      <c r="O413" s="104" t="str">
        <f t="shared" si="39"/>
        <v/>
      </c>
      <c r="P413" s="105" t="str">
        <f t="shared" si="40"/>
        <v/>
      </c>
      <c r="Q413" s="109" t="str">
        <f t="shared" si="41"/>
        <v/>
      </c>
      <c r="R413" s="77"/>
      <c r="S413" s="76"/>
      <c r="T413" s="76"/>
      <c r="U413" s="76"/>
    </row>
    <row r="414" s="67" customFormat="1" customHeight="1" spans="2:21">
      <c r="B414" s="68"/>
      <c r="C414" s="69"/>
      <c r="D414" s="69"/>
      <c r="E414" s="69"/>
      <c r="F414" s="70"/>
      <c r="G414" s="71"/>
      <c r="H414" s="72"/>
      <c r="I414" s="103" t="str">
        <f>IF(B414="","",_xlfn.XLOOKUP(N414,#REF!,#REF!))</f>
        <v/>
      </c>
      <c r="J414" s="100" t="str">
        <f>IF(B414="","",_xlfn.XLOOKUP(N414,#REF!,芝麻工资表!B:B))</f>
        <v/>
      </c>
      <c r="K414" s="100" t="str">
        <f t="shared" si="36"/>
        <v/>
      </c>
      <c r="L414" s="100" t="str">
        <f t="shared" si="37"/>
        <v/>
      </c>
      <c r="M414" s="100" t="str">
        <f>IF(Q414="","",_xlfn.XLOOKUP(Q414,立项!W:W,立项!H:H))</f>
        <v/>
      </c>
      <c r="N414" s="104" t="str">
        <f t="shared" si="38"/>
        <v/>
      </c>
      <c r="O414" s="104" t="str">
        <f t="shared" si="39"/>
        <v/>
      </c>
      <c r="P414" s="105" t="str">
        <f t="shared" si="40"/>
        <v/>
      </c>
      <c r="Q414" s="109" t="str">
        <f t="shared" si="41"/>
        <v/>
      </c>
      <c r="R414" s="77"/>
      <c r="S414" s="76"/>
      <c r="T414" s="76"/>
      <c r="U414" s="76"/>
    </row>
    <row r="415" s="67" customFormat="1" customHeight="1" spans="2:21">
      <c r="B415" s="68"/>
      <c r="C415" s="69"/>
      <c r="D415" s="69"/>
      <c r="E415" s="69"/>
      <c r="F415" s="70"/>
      <c r="G415" s="71"/>
      <c r="H415" s="72"/>
      <c r="I415" s="103" t="str">
        <f>IF(B415="","",_xlfn.XLOOKUP(N415,#REF!,#REF!))</f>
        <v/>
      </c>
      <c r="J415" s="100" t="str">
        <f>IF(B415="","",_xlfn.XLOOKUP(N415,#REF!,芝麻工资表!B:B))</f>
        <v/>
      </c>
      <c r="K415" s="100" t="str">
        <f t="shared" si="36"/>
        <v/>
      </c>
      <c r="L415" s="100" t="str">
        <f t="shared" si="37"/>
        <v/>
      </c>
      <c r="M415" s="100" t="str">
        <f>IF(Q415="","",_xlfn.XLOOKUP(Q415,立项!W:W,立项!H:H))</f>
        <v/>
      </c>
      <c r="N415" s="104" t="str">
        <f t="shared" si="38"/>
        <v/>
      </c>
      <c r="O415" s="104" t="str">
        <f t="shared" si="39"/>
        <v/>
      </c>
      <c r="P415" s="105" t="str">
        <f t="shared" si="40"/>
        <v/>
      </c>
      <c r="Q415" s="109" t="str">
        <f t="shared" si="41"/>
        <v/>
      </c>
      <c r="R415" s="77"/>
      <c r="S415" s="76"/>
      <c r="T415" s="76"/>
      <c r="U415" s="76"/>
    </row>
    <row r="416" s="67" customFormat="1" customHeight="1" spans="2:21">
      <c r="B416" s="68"/>
      <c r="C416" s="69"/>
      <c r="D416" s="69"/>
      <c r="E416" s="69"/>
      <c r="F416" s="70"/>
      <c r="G416" s="71"/>
      <c r="H416" s="72"/>
      <c r="I416" s="103" t="str">
        <f>IF(B416="","",_xlfn.XLOOKUP(N416,#REF!,#REF!))</f>
        <v/>
      </c>
      <c r="J416" s="100" t="str">
        <f>IF(B416="","",_xlfn.XLOOKUP(N416,#REF!,芝麻工资表!B:B))</f>
        <v/>
      </c>
      <c r="K416" s="100" t="str">
        <f t="shared" si="36"/>
        <v/>
      </c>
      <c r="L416" s="100" t="str">
        <f t="shared" si="37"/>
        <v/>
      </c>
      <c r="M416" s="100" t="str">
        <f>IF(Q416="","",_xlfn.XLOOKUP(Q416,立项!W:W,立项!H:H))</f>
        <v/>
      </c>
      <c r="N416" s="104" t="str">
        <f t="shared" si="38"/>
        <v/>
      </c>
      <c r="O416" s="104" t="str">
        <f t="shared" si="39"/>
        <v/>
      </c>
      <c r="P416" s="105" t="str">
        <f t="shared" si="40"/>
        <v/>
      </c>
      <c r="Q416" s="109" t="str">
        <f t="shared" si="41"/>
        <v/>
      </c>
      <c r="R416" s="77"/>
      <c r="S416" s="76"/>
      <c r="T416" s="76"/>
      <c r="U416" s="76"/>
    </row>
    <row r="417" s="67" customFormat="1" customHeight="1" spans="2:21">
      <c r="B417" s="68"/>
      <c r="C417" s="69"/>
      <c r="D417" s="69"/>
      <c r="E417" s="69"/>
      <c r="F417" s="70"/>
      <c r="G417" s="71"/>
      <c r="H417" s="72"/>
      <c r="I417" s="103" t="str">
        <f>IF(B417="","",_xlfn.XLOOKUP(N417,#REF!,#REF!))</f>
        <v/>
      </c>
      <c r="J417" s="100" t="str">
        <f>IF(B417="","",_xlfn.XLOOKUP(N417,#REF!,芝麻工资表!B:B))</f>
        <v/>
      </c>
      <c r="K417" s="100" t="str">
        <f t="shared" si="36"/>
        <v/>
      </c>
      <c r="L417" s="100" t="str">
        <f t="shared" si="37"/>
        <v/>
      </c>
      <c r="M417" s="100" t="str">
        <f>IF(Q417="","",_xlfn.XLOOKUP(Q417,立项!W:W,立项!H:H))</f>
        <v/>
      </c>
      <c r="N417" s="104" t="str">
        <f t="shared" si="38"/>
        <v/>
      </c>
      <c r="O417" s="104" t="str">
        <f t="shared" si="39"/>
        <v/>
      </c>
      <c r="P417" s="105" t="str">
        <f t="shared" si="40"/>
        <v/>
      </c>
      <c r="Q417" s="109" t="str">
        <f t="shared" si="41"/>
        <v/>
      </c>
      <c r="R417" s="77"/>
      <c r="S417" s="76"/>
      <c r="T417" s="76"/>
      <c r="U417" s="76"/>
    </row>
    <row r="418" s="67" customFormat="1" customHeight="1" spans="2:21">
      <c r="B418" s="68"/>
      <c r="C418" s="69"/>
      <c r="D418" s="69"/>
      <c r="E418" s="69"/>
      <c r="F418" s="70"/>
      <c r="G418" s="71"/>
      <c r="H418" s="72"/>
      <c r="I418" s="103" t="str">
        <f>IF(B418="","",_xlfn.XLOOKUP(N418,#REF!,#REF!))</f>
        <v/>
      </c>
      <c r="J418" s="100" t="str">
        <f>IF(B418="","",_xlfn.XLOOKUP(N418,#REF!,芝麻工资表!B:B))</f>
        <v/>
      </c>
      <c r="K418" s="100" t="str">
        <f t="shared" si="36"/>
        <v/>
      </c>
      <c r="L418" s="100" t="str">
        <f t="shared" si="37"/>
        <v/>
      </c>
      <c r="M418" s="100" t="str">
        <f>IF(Q418="","",_xlfn.XLOOKUP(Q418,立项!W:W,立项!H:H))</f>
        <v/>
      </c>
      <c r="N418" s="104" t="str">
        <f t="shared" si="38"/>
        <v/>
      </c>
      <c r="O418" s="104" t="str">
        <f t="shared" si="39"/>
        <v/>
      </c>
      <c r="P418" s="105" t="str">
        <f t="shared" si="40"/>
        <v/>
      </c>
      <c r="Q418" s="109" t="str">
        <f t="shared" si="41"/>
        <v/>
      </c>
      <c r="R418" s="77"/>
      <c r="S418" s="76"/>
      <c r="T418" s="76"/>
      <c r="U418" s="76"/>
    </row>
    <row r="419" s="67" customFormat="1" customHeight="1" spans="2:21">
      <c r="B419" s="68"/>
      <c r="C419" s="69"/>
      <c r="D419" s="69"/>
      <c r="E419" s="69"/>
      <c r="F419" s="70"/>
      <c r="G419" s="71"/>
      <c r="H419" s="72"/>
      <c r="I419" s="103" t="str">
        <f>IF(B419="","",_xlfn.XLOOKUP(N419,#REF!,#REF!))</f>
        <v/>
      </c>
      <c r="J419" s="100" t="str">
        <f>IF(B419="","",_xlfn.XLOOKUP(N419,#REF!,芝麻工资表!B:B))</f>
        <v/>
      </c>
      <c r="K419" s="100" t="str">
        <f t="shared" si="36"/>
        <v/>
      </c>
      <c r="L419" s="100" t="str">
        <f t="shared" si="37"/>
        <v/>
      </c>
      <c r="M419" s="100" t="str">
        <f>IF(Q419="","",_xlfn.XLOOKUP(Q419,立项!W:W,立项!H:H))</f>
        <v/>
      </c>
      <c r="N419" s="104" t="str">
        <f t="shared" si="38"/>
        <v/>
      </c>
      <c r="O419" s="104" t="str">
        <f t="shared" si="39"/>
        <v/>
      </c>
      <c r="P419" s="105" t="str">
        <f t="shared" si="40"/>
        <v/>
      </c>
      <c r="Q419" s="109" t="str">
        <f t="shared" si="41"/>
        <v/>
      </c>
      <c r="R419" s="77"/>
      <c r="S419" s="76"/>
      <c r="T419" s="76"/>
      <c r="U419" s="76"/>
    </row>
    <row r="420" s="67" customFormat="1" customHeight="1" spans="2:21">
      <c r="B420" s="68"/>
      <c r="C420" s="69"/>
      <c r="D420" s="69"/>
      <c r="E420" s="69"/>
      <c r="F420" s="70"/>
      <c r="G420" s="71"/>
      <c r="H420" s="72"/>
      <c r="I420" s="103" t="str">
        <f>IF(B420="","",_xlfn.XLOOKUP(N420,#REF!,#REF!))</f>
        <v/>
      </c>
      <c r="J420" s="100" t="str">
        <f>IF(B420="","",_xlfn.XLOOKUP(N420,#REF!,芝麻工资表!B:B))</f>
        <v/>
      </c>
      <c r="K420" s="100" t="str">
        <f t="shared" si="36"/>
        <v/>
      </c>
      <c r="L420" s="100" t="str">
        <f t="shared" si="37"/>
        <v/>
      </c>
      <c r="M420" s="100" t="str">
        <f>IF(Q420="","",_xlfn.XLOOKUP(Q420,立项!W:W,立项!H:H))</f>
        <v/>
      </c>
      <c r="N420" s="104" t="str">
        <f t="shared" si="38"/>
        <v/>
      </c>
      <c r="O420" s="104" t="str">
        <f t="shared" si="39"/>
        <v/>
      </c>
      <c r="P420" s="105" t="str">
        <f t="shared" si="40"/>
        <v/>
      </c>
      <c r="Q420" s="109" t="str">
        <f t="shared" si="41"/>
        <v/>
      </c>
      <c r="R420" s="77"/>
      <c r="S420" s="76"/>
      <c r="T420" s="76"/>
      <c r="U420" s="76"/>
    </row>
    <row r="421" s="67" customFormat="1" customHeight="1" spans="2:21">
      <c r="B421" s="68"/>
      <c r="C421" s="69"/>
      <c r="D421" s="69"/>
      <c r="E421" s="69"/>
      <c r="F421" s="70"/>
      <c r="G421" s="71"/>
      <c r="H421" s="72"/>
      <c r="I421" s="103" t="str">
        <f>IF(B421="","",_xlfn.XLOOKUP(N421,#REF!,#REF!))</f>
        <v/>
      </c>
      <c r="J421" s="100" t="str">
        <f>IF(B421="","",_xlfn.XLOOKUP(N421,#REF!,芝麻工资表!B:B))</f>
        <v/>
      </c>
      <c r="K421" s="100" t="str">
        <f t="shared" si="36"/>
        <v/>
      </c>
      <c r="L421" s="100" t="str">
        <f t="shared" si="37"/>
        <v/>
      </c>
      <c r="M421" s="100" t="str">
        <f>IF(Q421="","",_xlfn.XLOOKUP(Q421,立项!W:W,立项!H:H))</f>
        <v/>
      </c>
      <c r="N421" s="104" t="str">
        <f t="shared" si="38"/>
        <v/>
      </c>
      <c r="O421" s="104" t="str">
        <f t="shared" si="39"/>
        <v/>
      </c>
      <c r="P421" s="105" t="str">
        <f t="shared" si="40"/>
        <v/>
      </c>
      <c r="Q421" s="109" t="str">
        <f t="shared" si="41"/>
        <v/>
      </c>
      <c r="R421" s="77"/>
      <c r="S421" s="76"/>
      <c r="T421" s="76"/>
      <c r="U421" s="76"/>
    </row>
    <row r="422" s="67" customFormat="1" customHeight="1" spans="2:21">
      <c r="B422" s="68"/>
      <c r="C422" s="69"/>
      <c r="D422" s="69"/>
      <c r="E422" s="69"/>
      <c r="F422" s="70"/>
      <c r="G422" s="71"/>
      <c r="H422" s="72"/>
      <c r="I422" s="103" t="str">
        <f>IF(B422="","",_xlfn.XLOOKUP(N422,#REF!,#REF!))</f>
        <v/>
      </c>
      <c r="J422" s="100" t="str">
        <f>IF(B422="","",_xlfn.XLOOKUP(N422,#REF!,芝麻工资表!B:B))</f>
        <v/>
      </c>
      <c r="K422" s="100" t="str">
        <f t="shared" si="36"/>
        <v/>
      </c>
      <c r="L422" s="100" t="str">
        <f t="shared" si="37"/>
        <v/>
      </c>
      <c r="M422" s="100" t="str">
        <f>IF(Q422="","",_xlfn.XLOOKUP(Q422,立项!W:W,立项!H:H))</f>
        <v/>
      </c>
      <c r="N422" s="104" t="str">
        <f t="shared" si="38"/>
        <v/>
      </c>
      <c r="O422" s="104" t="str">
        <f t="shared" si="39"/>
        <v/>
      </c>
      <c r="P422" s="105" t="str">
        <f t="shared" si="40"/>
        <v/>
      </c>
      <c r="Q422" s="109" t="str">
        <f t="shared" si="41"/>
        <v/>
      </c>
      <c r="R422" s="77"/>
      <c r="S422" s="76"/>
      <c r="T422" s="76"/>
      <c r="U422" s="76"/>
    </row>
    <row r="423" s="67" customFormat="1" customHeight="1" spans="2:21">
      <c r="B423" s="68"/>
      <c r="C423" s="69"/>
      <c r="D423" s="69"/>
      <c r="E423" s="69"/>
      <c r="F423" s="70"/>
      <c r="G423" s="71"/>
      <c r="H423" s="72"/>
      <c r="I423" s="103" t="str">
        <f>IF(B423="","",_xlfn.XLOOKUP(N423,#REF!,#REF!))</f>
        <v/>
      </c>
      <c r="J423" s="100" t="str">
        <f>IF(B423="","",_xlfn.XLOOKUP(N423,#REF!,芝麻工资表!B:B))</f>
        <v/>
      </c>
      <c r="K423" s="100" t="str">
        <f t="shared" si="36"/>
        <v/>
      </c>
      <c r="L423" s="100" t="str">
        <f t="shared" si="37"/>
        <v/>
      </c>
      <c r="M423" s="100" t="str">
        <f>IF(Q423="","",_xlfn.XLOOKUP(Q423,立项!W:W,立项!H:H))</f>
        <v/>
      </c>
      <c r="N423" s="104" t="str">
        <f t="shared" si="38"/>
        <v/>
      </c>
      <c r="O423" s="104" t="str">
        <f t="shared" si="39"/>
        <v/>
      </c>
      <c r="P423" s="105" t="str">
        <f t="shared" si="40"/>
        <v/>
      </c>
      <c r="Q423" s="109" t="str">
        <f t="shared" si="41"/>
        <v/>
      </c>
      <c r="R423" s="77"/>
      <c r="S423" s="76"/>
      <c r="T423" s="76"/>
      <c r="U423" s="76"/>
    </row>
    <row r="424" s="67" customFormat="1" customHeight="1" spans="2:21">
      <c r="B424" s="68"/>
      <c r="C424" s="69"/>
      <c r="D424" s="69"/>
      <c r="E424" s="69"/>
      <c r="F424" s="70"/>
      <c r="G424" s="71"/>
      <c r="H424" s="72"/>
      <c r="I424" s="103" t="str">
        <f>IF(B424="","",_xlfn.XLOOKUP(N424,#REF!,#REF!))</f>
        <v/>
      </c>
      <c r="J424" s="100" t="str">
        <f>IF(B424="","",_xlfn.XLOOKUP(N424,#REF!,芝麻工资表!B:B))</f>
        <v/>
      </c>
      <c r="K424" s="100" t="str">
        <f t="shared" si="36"/>
        <v/>
      </c>
      <c r="L424" s="100" t="str">
        <f t="shared" si="37"/>
        <v/>
      </c>
      <c r="M424" s="100" t="str">
        <f>IF(Q424="","",_xlfn.XLOOKUP(Q424,立项!W:W,立项!H:H))</f>
        <v/>
      </c>
      <c r="N424" s="104" t="str">
        <f t="shared" si="38"/>
        <v/>
      </c>
      <c r="O424" s="104" t="str">
        <f t="shared" si="39"/>
        <v/>
      </c>
      <c r="P424" s="105" t="str">
        <f t="shared" si="40"/>
        <v/>
      </c>
      <c r="Q424" s="109" t="str">
        <f t="shared" si="41"/>
        <v/>
      </c>
      <c r="R424" s="77"/>
      <c r="S424" s="76"/>
      <c r="T424" s="76"/>
      <c r="U424" s="76"/>
    </row>
    <row r="425" s="67" customFormat="1" customHeight="1" spans="2:21">
      <c r="B425" s="68"/>
      <c r="C425" s="69"/>
      <c r="D425" s="69"/>
      <c r="E425" s="69"/>
      <c r="F425" s="70"/>
      <c r="G425" s="71"/>
      <c r="H425" s="72"/>
      <c r="I425" s="103" t="str">
        <f>IF(B425="","",_xlfn.XLOOKUP(N425,#REF!,#REF!))</f>
        <v/>
      </c>
      <c r="J425" s="100" t="str">
        <f>IF(B425="","",_xlfn.XLOOKUP(N425,#REF!,芝麻工资表!B:B))</f>
        <v/>
      </c>
      <c r="K425" s="100" t="str">
        <f t="shared" si="36"/>
        <v/>
      </c>
      <c r="L425" s="100" t="str">
        <f t="shared" si="37"/>
        <v/>
      </c>
      <c r="M425" s="100" t="str">
        <f>IF(Q425="","",_xlfn.XLOOKUP(Q425,立项!W:W,立项!H:H))</f>
        <v/>
      </c>
      <c r="N425" s="104" t="str">
        <f t="shared" si="38"/>
        <v/>
      </c>
      <c r="O425" s="104" t="str">
        <f t="shared" si="39"/>
        <v/>
      </c>
      <c r="P425" s="105" t="str">
        <f t="shared" si="40"/>
        <v/>
      </c>
      <c r="Q425" s="109" t="str">
        <f t="shared" si="41"/>
        <v/>
      </c>
      <c r="R425" s="77"/>
      <c r="S425" s="76"/>
      <c r="T425" s="76"/>
      <c r="U425" s="76"/>
    </row>
    <row r="426" s="67" customFormat="1" customHeight="1" spans="2:21">
      <c r="B426" s="68"/>
      <c r="C426" s="69"/>
      <c r="D426" s="69"/>
      <c r="E426" s="69"/>
      <c r="F426" s="70"/>
      <c r="G426" s="71"/>
      <c r="H426" s="72"/>
      <c r="I426" s="103" t="str">
        <f>IF(B426="","",_xlfn.XLOOKUP(N426,#REF!,#REF!))</f>
        <v/>
      </c>
      <c r="J426" s="100" t="str">
        <f>IF(B426="","",_xlfn.XLOOKUP(N426,#REF!,芝麻工资表!B:B))</f>
        <v/>
      </c>
      <c r="K426" s="100" t="str">
        <f t="shared" si="36"/>
        <v/>
      </c>
      <c r="L426" s="100" t="str">
        <f t="shared" si="37"/>
        <v/>
      </c>
      <c r="M426" s="100" t="str">
        <f>IF(Q426="","",_xlfn.XLOOKUP(Q426,立项!W:W,立项!H:H))</f>
        <v/>
      </c>
      <c r="N426" s="104" t="str">
        <f t="shared" si="38"/>
        <v/>
      </c>
      <c r="O426" s="104" t="str">
        <f t="shared" si="39"/>
        <v/>
      </c>
      <c r="P426" s="105" t="str">
        <f t="shared" si="40"/>
        <v/>
      </c>
      <c r="Q426" s="109" t="str">
        <f t="shared" si="41"/>
        <v/>
      </c>
      <c r="R426" s="77"/>
      <c r="S426" s="76"/>
      <c r="T426" s="76"/>
      <c r="U426" s="76"/>
    </row>
    <row r="427" s="67" customFormat="1" customHeight="1" spans="2:21">
      <c r="B427" s="68"/>
      <c r="C427" s="69"/>
      <c r="D427" s="69"/>
      <c r="E427" s="69"/>
      <c r="F427" s="70"/>
      <c r="G427" s="71"/>
      <c r="H427" s="72"/>
      <c r="I427" s="103" t="str">
        <f>IF(B427="","",_xlfn.XLOOKUP(N427,#REF!,#REF!))</f>
        <v/>
      </c>
      <c r="J427" s="100" t="str">
        <f>IF(B427="","",_xlfn.XLOOKUP(N427,#REF!,芝麻工资表!B:B))</f>
        <v/>
      </c>
      <c r="K427" s="100" t="str">
        <f t="shared" si="36"/>
        <v/>
      </c>
      <c r="L427" s="100" t="str">
        <f t="shared" si="37"/>
        <v/>
      </c>
      <c r="M427" s="100" t="str">
        <f>IF(Q427="","",_xlfn.XLOOKUP(Q427,立项!W:W,立项!H:H))</f>
        <v/>
      </c>
      <c r="N427" s="104" t="str">
        <f t="shared" si="38"/>
        <v/>
      </c>
      <c r="O427" s="104" t="str">
        <f t="shared" si="39"/>
        <v/>
      </c>
      <c r="P427" s="105" t="str">
        <f t="shared" si="40"/>
        <v/>
      </c>
      <c r="Q427" s="109" t="str">
        <f t="shared" si="41"/>
        <v/>
      </c>
      <c r="R427" s="77"/>
      <c r="S427" s="76"/>
      <c r="T427" s="76"/>
      <c r="U427" s="76"/>
    </row>
    <row r="428" s="67" customFormat="1" customHeight="1" spans="2:21">
      <c r="B428" s="68"/>
      <c r="C428" s="69"/>
      <c r="D428" s="69"/>
      <c r="E428" s="69"/>
      <c r="F428" s="70"/>
      <c r="G428" s="71"/>
      <c r="H428" s="72"/>
      <c r="I428" s="103" t="str">
        <f>IF(B428="","",_xlfn.XLOOKUP(N428,#REF!,#REF!))</f>
        <v/>
      </c>
      <c r="J428" s="100" t="str">
        <f>IF(B428="","",_xlfn.XLOOKUP(N428,#REF!,芝麻工资表!B:B))</f>
        <v/>
      </c>
      <c r="K428" s="100" t="str">
        <f t="shared" si="36"/>
        <v/>
      </c>
      <c r="L428" s="100" t="str">
        <f t="shared" si="37"/>
        <v/>
      </c>
      <c r="M428" s="100" t="str">
        <f>IF(Q428="","",_xlfn.XLOOKUP(Q428,立项!W:W,立项!H:H))</f>
        <v/>
      </c>
      <c r="N428" s="104" t="str">
        <f t="shared" si="38"/>
        <v/>
      </c>
      <c r="O428" s="104" t="str">
        <f t="shared" si="39"/>
        <v/>
      </c>
      <c r="P428" s="105" t="str">
        <f t="shared" si="40"/>
        <v/>
      </c>
      <c r="Q428" s="109" t="str">
        <f t="shared" si="41"/>
        <v/>
      </c>
      <c r="R428" s="77"/>
      <c r="S428" s="76"/>
      <c r="T428" s="76"/>
      <c r="U428" s="76"/>
    </row>
    <row r="429" s="67" customFormat="1" customHeight="1" spans="2:21">
      <c r="B429" s="68"/>
      <c r="C429" s="69"/>
      <c r="D429" s="69"/>
      <c r="E429" s="69"/>
      <c r="F429" s="70"/>
      <c r="G429" s="71"/>
      <c r="H429" s="72"/>
      <c r="I429" s="103" t="str">
        <f>IF(B429="","",_xlfn.XLOOKUP(N429,#REF!,#REF!))</f>
        <v/>
      </c>
      <c r="J429" s="100" t="str">
        <f>IF(B429="","",_xlfn.XLOOKUP(N429,#REF!,芝麻工资表!B:B))</f>
        <v/>
      </c>
      <c r="K429" s="100" t="str">
        <f t="shared" si="36"/>
        <v/>
      </c>
      <c r="L429" s="100" t="str">
        <f t="shared" si="37"/>
        <v/>
      </c>
      <c r="M429" s="100" t="str">
        <f>IF(Q429="","",_xlfn.XLOOKUP(Q429,立项!W:W,立项!H:H))</f>
        <v/>
      </c>
      <c r="N429" s="104" t="str">
        <f t="shared" si="38"/>
        <v/>
      </c>
      <c r="O429" s="104" t="str">
        <f t="shared" si="39"/>
        <v/>
      </c>
      <c r="P429" s="105" t="str">
        <f t="shared" si="40"/>
        <v/>
      </c>
      <c r="Q429" s="109" t="str">
        <f t="shared" si="41"/>
        <v/>
      </c>
      <c r="R429" s="77"/>
      <c r="S429" s="76"/>
      <c r="T429" s="76"/>
      <c r="U429" s="76"/>
    </row>
    <row r="430" s="67" customFormat="1" customHeight="1" spans="2:21">
      <c r="B430" s="68"/>
      <c r="C430" s="69"/>
      <c r="D430" s="69"/>
      <c r="E430" s="69"/>
      <c r="F430" s="70"/>
      <c r="G430" s="71"/>
      <c r="H430" s="72"/>
      <c r="I430" s="103" t="str">
        <f>IF(B430="","",_xlfn.XLOOKUP(N430,#REF!,#REF!))</f>
        <v/>
      </c>
      <c r="J430" s="100" t="str">
        <f>IF(B430="","",_xlfn.XLOOKUP(N430,#REF!,芝麻工资表!B:B))</f>
        <v/>
      </c>
      <c r="K430" s="100" t="str">
        <f t="shared" si="36"/>
        <v/>
      </c>
      <c r="L430" s="100" t="str">
        <f t="shared" si="37"/>
        <v/>
      </c>
      <c r="M430" s="100" t="str">
        <f>IF(Q430="","",_xlfn.XLOOKUP(Q430,立项!W:W,立项!H:H))</f>
        <v/>
      </c>
      <c r="N430" s="104" t="str">
        <f t="shared" si="38"/>
        <v/>
      </c>
      <c r="O430" s="104" t="str">
        <f t="shared" si="39"/>
        <v/>
      </c>
      <c r="P430" s="105" t="str">
        <f t="shared" si="40"/>
        <v/>
      </c>
      <c r="Q430" s="109" t="str">
        <f t="shared" si="41"/>
        <v/>
      </c>
      <c r="R430" s="77"/>
      <c r="S430" s="76"/>
      <c r="T430" s="76"/>
      <c r="U430" s="76"/>
    </row>
    <row r="431" s="67" customFormat="1" customHeight="1" spans="2:21">
      <c r="B431" s="68"/>
      <c r="C431" s="69"/>
      <c r="D431" s="69"/>
      <c r="E431" s="69"/>
      <c r="F431" s="70"/>
      <c r="G431" s="71"/>
      <c r="H431" s="72"/>
      <c r="I431" s="103" t="str">
        <f>IF(B431="","",_xlfn.XLOOKUP(N431,#REF!,#REF!))</f>
        <v/>
      </c>
      <c r="J431" s="100" t="str">
        <f>IF(B431="","",_xlfn.XLOOKUP(N431,#REF!,芝麻工资表!B:B))</f>
        <v/>
      </c>
      <c r="K431" s="100" t="str">
        <f t="shared" si="36"/>
        <v/>
      </c>
      <c r="L431" s="100" t="str">
        <f t="shared" si="37"/>
        <v/>
      </c>
      <c r="M431" s="100" t="str">
        <f>IF(Q431="","",_xlfn.XLOOKUP(Q431,立项!W:W,立项!H:H))</f>
        <v/>
      </c>
      <c r="N431" s="104" t="str">
        <f t="shared" si="38"/>
        <v/>
      </c>
      <c r="O431" s="104" t="str">
        <f t="shared" si="39"/>
        <v/>
      </c>
      <c r="P431" s="105" t="str">
        <f t="shared" si="40"/>
        <v/>
      </c>
      <c r="Q431" s="109" t="str">
        <f t="shared" si="41"/>
        <v/>
      </c>
      <c r="R431" s="77"/>
      <c r="S431" s="76"/>
      <c r="T431" s="76"/>
      <c r="U431" s="76"/>
    </row>
    <row r="432" s="67" customFormat="1" customHeight="1" spans="2:21">
      <c r="B432" s="68"/>
      <c r="C432" s="69"/>
      <c r="D432" s="69"/>
      <c r="E432" s="69"/>
      <c r="F432" s="70"/>
      <c r="G432" s="71"/>
      <c r="H432" s="72"/>
      <c r="I432" s="103" t="str">
        <f>IF(B432="","",_xlfn.XLOOKUP(N432,#REF!,#REF!))</f>
        <v/>
      </c>
      <c r="J432" s="100" t="str">
        <f>IF(B432="","",_xlfn.XLOOKUP(N432,#REF!,芝麻工资表!B:B))</f>
        <v/>
      </c>
      <c r="K432" s="100" t="str">
        <f t="shared" si="36"/>
        <v/>
      </c>
      <c r="L432" s="100" t="str">
        <f t="shared" si="37"/>
        <v/>
      </c>
      <c r="M432" s="100" t="str">
        <f>IF(Q432="","",_xlfn.XLOOKUP(Q432,立项!W:W,立项!H:H))</f>
        <v/>
      </c>
      <c r="N432" s="104" t="str">
        <f t="shared" si="38"/>
        <v/>
      </c>
      <c r="O432" s="104" t="str">
        <f t="shared" si="39"/>
        <v/>
      </c>
      <c r="P432" s="105" t="str">
        <f t="shared" si="40"/>
        <v/>
      </c>
      <c r="Q432" s="109" t="str">
        <f t="shared" si="41"/>
        <v/>
      </c>
      <c r="R432" s="77"/>
      <c r="S432" s="76"/>
      <c r="T432" s="76"/>
      <c r="U432" s="76"/>
    </row>
    <row r="433" s="67" customFormat="1" customHeight="1" spans="2:21">
      <c r="B433" s="68"/>
      <c r="C433" s="69"/>
      <c r="D433" s="69"/>
      <c r="E433" s="69"/>
      <c r="F433" s="70"/>
      <c r="G433" s="71"/>
      <c r="H433" s="72"/>
      <c r="I433" s="103" t="str">
        <f>IF(B433="","",_xlfn.XLOOKUP(N433,#REF!,#REF!))</f>
        <v/>
      </c>
      <c r="J433" s="100" t="str">
        <f>IF(B433="","",_xlfn.XLOOKUP(N433,#REF!,芝麻工资表!B:B))</f>
        <v/>
      </c>
      <c r="K433" s="100" t="str">
        <f t="shared" si="36"/>
        <v/>
      </c>
      <c r="L433" s="100" t="str">
        <f t="shared" si="37"/>
        <v/>
      </c>
      <c r="M433" s="100" t="str">
        <f>IF(Q433="","",_xlfn.XLOOKUP(Q433,立项!W:W,立项!H:H))</f>
        <v/>
      </c>
      <c r="N433" s="104" t="str">
        <f t="shared" si="38"/>
        <v/>
      </c>
      <c r="O433" s="104" t="str">
        <f t="shared" si="39"/>
        <v/>
      </c>
      <c r="P433" s="105" t="str">
        <f t="shared" si="40"/>
        <v/>
      </c>
      <c r="Q433" s="109" t="str">
        <f t="shared" si="41"/>
        <v/>
      </c>
      <c r="R433" s="77"/>
      <c r="S433" s="76"/>
      <c r="T433" s="76"/>
      <c r="U433" s="76"/>
    </row>
    <row r="434" s="67" customFormat="1" customHeight="1" spans="2:21">
      <c r="B434" s="68"/>
      <c r="C434" s="69"/>
      <c r="D434" s="69"/>
      <c r="E434" s="69"/>
      <c r="F434" s="70"/>
      <c r="G434" s="71"/>
      <c r="H434" s="72"/>
      <c r="I434" s="103" t="str">
        <f>IF(B434="","",_xlfn.XLOOKUP(N434,#REF!,#REF!))</f>
        <v/>
      </c>
      <c r="J434" s="100" t="str">
        <f>IF(B434="","",_xlfn.XLOOKUP(N434,#REF!,芝麻工资表!B:B))</f>
        <v/>
      </c>
      <c r="K434" s="100" t="str">
        <f t="shared" si="36"/>
        <v/>
      </c>
      <c r="L434" s="100" t="str">
        <f t="shared" si="37"/>
        <v/>
      </c>
      <c r="M434" s="100" t="str">
        <f>IF(Q434="","",_xlfn.XLOOKUP(Q434,立项!W:W,立项!H:H))</f>
        <v/>
      </c>
      <c r="N434" s="104" t="str">
        <f t="shared" si="38"/>
        <v/>
      </c>
      <c r="O434" s="104" t="str">
        <f t="shared" si="39"/>
        <v/>
      </c>
      <c r="P434" s="105" t="str">
        <f t="shared" si="40"/>
        <v/>
      </c>
      <c r="Q434" s="109" t="str">
        <f t="shared" si="41"/>
        <v/>
      </c>
      <c r="R434" s="77"/>
      <c r="S434" s="76"/>
      <c r="T434" s="76"/>
      <c r="U434" s="76"/>
    </row>
    <row r="435" s="67" customFormat="1" customHeight="1" spans="2:21">
      <c r="B435" s="68"/>
      <c r="C435" s="69"/>
      <c r="D435" s="69"/>
      <c r="E435" s="69"/>
      <c r="F435" s="70"/>
      <c r="G435" s="71"/>
      <c r="H435" s="72"/>
      <c r="I435" s="103" t="str">
        <f>IF(B435="","",_xlfn.XLOOKUP(N435,#REF!,#REF!))</f>
        <v/>
      </c>
      <c r="J435" s="100" t="str">
        <f>IF(B435="","",_xlfn.XLOOKUP(N435,#REF!,芝麻工资表!B:B))</f>
        <v/>
      </c>
      <c r="K435" s="100" t="str">
        <f t="shared" si="36"/>
        <v/>
      </c>
      <c r="L435" s="100" t="str">
        <f t="shared" si="37"/>
        <v/>
      </c>
      <c r="M435" s="100" t="str">
        <f>IF(Q435="","",_xlfn.XLOOKUP(Q435,立项!W:W,立项!H:H))</f>
        <v/>
      </c>
      <c r="N435" s="104" t="str">
        <f t="shared" si="38"/>
        <v/>
      </c>
      <c r="O435" s="104" t="str">
        <f t="shared" si="39"/>
        <v/>
      </c>
      <c r="P435" s="105" t="str">
        <f t="shared" si="40"/>
        <v/>
      </c>
      <c r="Q435" s="109" t="str">
        <f t="shared" si="41"/>
        <v/>
      </c>
      <c r="R435" s="77"/>
      <c r="S435" s="76"/>
      <c r="T435" s="76"/>
      <c r="U435" s="76"/>
    </row>
    <row r="436" s="67" customFormat="1" customHeight="1" spans="2:21">
      <c r="B436" s="68"/>
      <c r="C436" s="69"/>
      <c r="D436" s="69"/>
      <c r="E436" s="69"/>
      <c r="F436" s="70"/>
      <c r="G436" s="71"/>
      <c r="H436" s="72"/>
      <c r="I436" s="103" t="str">
        <f>IF(B436="","",_xlfn.XLOOKUP(N436,#REF!,#REF!))</f>
        <v/>
      </c>
      <c r="J436" s="100" t="str">
        <f>IF(B436="","",_xlfn.XLOOKUP(N436,#REF!,芝麻工资表!B:B))</f>
        <v/>
      </c>
      <c r="K436" s="100" t="str">
        <f t="shared" si="36"/>
        <v/>
      </c>
      <c r="L436" s="100" t="str">
        <f t="shared" si="37"/>
        <v/>
      </c>
      <c r="M436" s="100" t="str">
        <f>IF(Q436="","",_xlfn.XLOOKUP(Q436,立项!W:W,立项!H:H))</f>
        <v/>
      </c>
      <c r="N436" s="104" t="str">
        <f t="shared" si="38"/>
        <v/>
      </c>
      <c r="O436" s="104" t="str">
        <f t="shared" si="39"/>
        <v/>
      </c>
      <c r="P436" s="105" t="str">
        <f t="shared" si="40"/>
        <v/>
      </c>
      <c r="Q436" s="109" t="str">
        <f t="shared" si="41"/>
        <v/>
      </c>
      <c r="R436" s="77"/>
      <c r="S436" s="76"/>
      <c r="T436" s="76"/>
      <c r="U436" s="76"/>
    </row>
    <row r="437" s="67" customFormat="1" customHeight="1" spans="2:21">
      <c r="B437" s="68"/>
      <c r="C437" s="69"/>
      <c r="D437" s="69"/>
      <c r="E437" s="69"/>
      <c r="F437" s="70"/>
      <c r="G437" s="71"/>
      <c r="H437" s="72"/>
      <c r="I437" s="103" t="str">
        <f>IF(B437="","",_xlfn.XLOOKUP(N437,#REF!,#REF!))</f>
        <v/>
      </c>
      <c r="J437" s="100" t="str">
        <f>IF(B437="","",_xlfn.XLOOKUP(N437,#REF!,芝麻工资表!B:B))</f>
        <v/>
      </c>
      <c r="K437" s="100" t="str">
        <f t="shared" si="36"/>
        <v/>
      </c>
      <c r="L437" s="100" t="str">
        <f t="shared" si="37"/>
        <v/>
      </c>
      <c r="M437" s="100" t="str">
        <f>IF(Q437="","",_xlfn.XLOOKUP(Q437,立项!W:W,立项!H:H))</f>
        <v/>
      </c>
      <c r="N437" s="104" t="str">
        <f t="shared" si="38"/>
        <v/>
      </c>
      <c r="O437" s="104" t="str">
        <f t="shared" si="39"/>
        <v/>
      </c>
      <c r="P437" s="105" t="str">
        <f t="shared" si="40"/>
        <v/>
      </c>
      <c r="Q437" s="109" t="str">
        <f t="shared" si="41"/>
        <v/>
      </c>
      <c r="R437" s="77"/>
      <c r="S437" s="76"/>
      <c r="T437" s="76"/>
      <c r="U437" s="76"/>
    </row>
    <row r="438" s="67" customFormat="1" customHeight="1" spans="2:21">
      <c r="B438" s="68"/>
      <c r="C438" s="69"/>
      <c r="D438" s="69"/>
      <c r="E438" s="69"/>
      <c r="F438" s="70"/>
      <c r="G438" s="71"/>
      <c r="H438" s="72"/>
      <c r="I438" s="103" t="str">
        <f>IF(B438="","",_xlfn.XLOOKUP(N438,#REF!,#REF!))</f>
        <v/>
      </c>
      <c r="J438" s="100" t="str">
        <f>IF(B438="","",_xlfn.XLOOKUP(N438,#REF!,芝麻工资表!B:B))</f>
        <v/>
      </c>
      <c r="K438" s="100" t="str">
        <f t="shared" si="36"/>
        <v/>
      </c>
      <c r="L438" s="100" t="str">
        <f t="shared" si="37"/>
        <v/>
      </c>
      <c r="M438" s="100" t="str">
        <f>IF(Q438="","",_xlfn.XLOOKUP(Q438,立项!W:W,立项!H:H))</f>
        <v/>
      </c>
      <c r="N438" s="104" t="str">
        <f t="shared" si="38"/>
        <v/>
      </c>
      <c r="O438" s="104" t="str">
        <f t="shared" si="39"/>
        <v/>
      </c>
      <c r="P438" s="105" t="str">
        <f t="shared" si="40"/>
        <v/>
      </c>
      <c r="Q438" s="109" t="str">
        <f t="shared" si="41"/>
        <v/>
      </c>
      <c r="R438" s="77"/>
      <c r="S438" s="76"/>
      <c r="T438" s="76"/>
      <c r="U438" s="76"/>
    </row>
    <row r="439" s="67" customFormat="1" customHeight="1" spans="2:21">
      <c r="B439" s="68"/>
      <c r="C439" s="69"/>
      <c r="D439" s="69"/>
      <c r="E439" s="69"/>
      <c r="F439" s="70"/>
      <c r="G439" s="71"/>
      <c r="H439" s="72"/>
      <c r="I439" s="103" t="str">
        <f>IF(B439="","",_xlfn.XLOOKUP(N439,#REF!,#REF!))</f>
        <v/>
      </c>
      <c r="J439" s="100" t="str">
        <f>IF(B439="","",_xlfn.XLOOKUP(N439,#REF!,芝麻工资表!B:B))</f>
        <v/>
      </c>
      <c r="K439" s="100" t="str">
        <f t="shared" si="36"/>
        <v/>
      </c>
      <c r="L439" s="100" t="str">
        <f t="shared" si="37"/>
        <v/>
      </c>
      <c r="M439" s="100" t="str">
        <f>IF(Q439="","",_xlfn.XLOOKUP(Q439,立项!W:W,立项!H:H))</f>
        <v/>
      </c>
      <c r="N439" s="104" t="str">
        <f t="shared" si="38"/>
        <v/>
      </c>
      <c r="O439" s="104" t="str">
        <f t="shared" si="39"/>
        <v/>
      </c>
      <c r="P439" s="105" t="str">
        <f t="shared" si="40"/>
        <v/>
      </c>
      <c r="Q439" s="109" t="str">
        <f t="shared" si="41"/>
        <v/>
      </c>
      <c r="R439" s="77"/>
      <c r="S439" s="76"/>
      <c r="T439" s="76"/>
      <c r="U439" s="76"/>
    </row>
    <row r="440" s="67" customFormat="1" customHeight="1" spans="2:21">
      <c r="B440" s="68"/>
      <c r="C440" s="69"/>
      <c r="D440" s="69"/>
      <c r="E440" s="69"/>
      <c r="F440" s="70"/>
      <c r="G440" s="71"/>
      <c r="H440" s="72"/>
      <c r="I440" s="103" t="str">
        <f>IF(B440="","",_xlfn.XLOOKUP(N440,#REF!,#REF!))</f>
        <v/>
      </c>
      <c r="J440" s="100" t="str">
        <f>IF(B440="","",_xlfn.XLOOKUP(N440,#REF!,芝麻工资表!B:B))</f>
        <v/>
      </c>
      <c r="K440" s="100" t="str">
        <f t="shared" si="36"/>
        <v/>
      </c>
      <c r="L440" s="100" t="str">
        <f t="shared" si="37"/>
        <v/>
      </c>
      <c r="M440" s="100" t="str">
        <f>IF(Q440="","",_xlfn.XLOOKUP(Q440,立项!W:W,立项!H:H))</f>
        <v/>
      </c>
      <c r="N440" s="104" t="str">
        <f t="shared" si="38"/>
        <v/>
      </c>
      <c r="O440" s="104" t="str">
        <f t="shared" si="39"/>
        <v/>
      </c>
      <c r="P440" s="105" t="str">
        <f t="shared" si="40"/>
        <v/>
      </c>
      <c r="Q440" s="109" t="str">
        <f t="shared" si="41"/>
        <v/>
      </c>
      <c r="R440" s="77"/>
      <c r="S440" s="76"/>
      <c r="T440" s="76"/>
      <c r="U440" s="76"/>
    </row>
    <row r="441" s="67" customFormat="1" customHeight="1" spans="2:21">
      <c r="B441" s="68"/>
      <c r="C441" s="69"/>
      <c r="D441" s="69"/>
      <c r="E441" s="69"/>
      <c r="F441" s="70"/>
      <c r="G441" s="71"/>
      <c r="H441" s="72"/>
      <c r="I441" s="103" t="str">
        <f>IF(B441="","",_xlfn.XLOOKUP(N441,#REF!,#REF!))</f>
        <v/>
      </c>
      <c r="J441" s="100" t="str">
        <f>IF(B441="","",_xlfn.XLOOKUP(N441,#REF!,芝麻工资表!B:B))</f>
        <v/>
      </c>
      <c r="K441" s="100" t="str">
        <f t="shared" si="36"/>
        <v/>
      </c>
      <c r="L441" s="100" t="str">
        <f t="shared" si="37"/>
        <v/>
      </c>
      <c r="M441" s="100" t="str">
        <f>IF(Q441="","",_xlfn.XLOOKUP(Q441,立项!W:W,立项!H:H))</f>
        <v/>
      </c>
      <c r="N441" s="104" t="str">
        <f t="shared" si="38"/>
        <v/>
      </c>
      <c r="O441" s="104" t="str">
        <f t="shared" si="39"/>
        <v/>
      </c>
      <c r="P441" s="105" t="str">
        <f t="shared" si="40"/>
        <v/>
      </c>
      <c r="Q441" s="109" t="str">
        <f t="shared" si="41"/>
        <v/>
      </c>
      <c r="R441" s="77"/>
      <c r="S441" s="76"/>
      <c r="T441" s="76"/>
      <c r="U441" s="76"/>
    </row>
    <row r="442" s="67" customFormat="1" customHeight="1" spans="2:21">
      <c r="B442" s="68"/>
      <c r="C442" s="69"/>
      <c r="D442" s="69"/>
      <c r="E442" s="69"/>
      <c r="F442" s="70"/>
      <c r="G442" s="71"/>
      <c r="H442" s="72"/>
      <c r="I442" s="103" t="str">
        <f>IF(B442="","",_xlfn.XLOOKUP(N442,#REF!,#REF!))</f>
        <v/>
      </c>
      <c r="J442" s="100" t="str">
        <f>IF(B442="","",_xlfn.XLOOKUP(N442,#REF!,芝麻工资表!B:B))</f>
        <v/>
      </c>
      <c r="K442" s="100" t="str">
        <f t="shared" si="36"/>
        <v/>
      </c>
      <c r="L442" s="100" t="str">
        <f t="shared" si="37"/>
        <v/>
      </c>
      <c r="M442" s="100" t="str">
        <f>IF(Q442="","",_xlfn.XLOOKUP(Q442,立项!W:W,立项!H:H))</f>
        <v/>
      </c>
      <c r="N442" s="104" t="str">
        <f t="shared" si="38"/>
        <v/>
      </c>
      <c r="O442" s="104" t="str">
        <f t="shared" si="39"/>
        <v/>
      </c>
      <c r="P442" s="105" t="str">
        <f t="shared" si="40"/>
        <v/>
      </c>
      <c r="Q442" s="109" t="str">
        <f t="shared" si="41"/>
        <v/>
      </c>
      <c r="R442" s="77"/>
      <c r="S442" s="76"/>
      <c r="T442" s="76"/>
      <c r="U442" s="76"/>
    </row>
    <row r="443" s="67" customFormat="1" customHeight="1" spans="2:21">
      <c r="B443" s="68"/>
      <c r="C443" s="69"/>
      <c r="D443" s="69"/>
      <c r="E443" s="69"/>
      <c r="F443" s="70"/>
      <c r="G443" s="71"/>
      <c r="H443" s="72"/>
      <c r="I443" s="103" t="str">
        <f>IF(B443="","",_xlfn.XLOOKUP(N443,#REF!,#REF!))</f>
        <v/>
      </c>
      <c r="J443" s="100" t="str">
        <f>IF(B443="","",_xlfn.XLOOKUP(N443,#REF!,芝麻工资表!B:B))</f>
        <v/>
      </c>
      <c r="K443" s="100" t="str">
        <f t="shared" si="36"/>
        <v/>
      </c>
      <c r="L443" s="100" t="str">
        <f t="shared" si="37"/>
        <v/>
      </c>
      <c r="M443" s="100" t="str">
        <f>IF(Q443="","",_xlfn.XLOOKUP(Q443,立项!W:W,立项!H:H))</f>
        <v/>
      </c>
      <c r="N443" s="104" t="str">
        <f t="shared" si="38"/>
        <v/>
      </c>
      <c r="O443" s="104" t="str">
        <f t="shared" si="39"/>
        <v/>
      </c>
      <c r="P443" s="105" t="str">
        <f t="shared" si="40"/>
        <v/>
      </c>
      <c r="Q443" s="109" t="str">
        <f t="shared" si="41"/>
        <v/>
      </c>
      <c r="R443" s="77"/>
      <c r="S443" s="76"/>
      <c r="T443" s="76"/>
      <c r="U443" s="76"/>
    </row>
    <row r="444" s="67" customFormat="1" customHeight="1" spans="2:21">
      <c r="B444" s="68"/>
      <c r="C444" s="69"/>
      <c r="D444" s="69"/>
      <c r="E444" s="69"/>
      <c r="F444" s="70"/>
      <c r="G444" s="71"/>
      <c r="H444" s="72"/>
      <c r="I444" s="103" t="str">
        <f>IF(B444="","",_xlfn.XLOOKUP(N444,#REF!,#REF!))</f>
        <v/>
      </c>
      <c r="J444" s="100" t="str">
        <f>IF(B444="","",_xlfn.XLOOKUP(N444,#REF!,芝麻工资表!B:B))</f>
        <v/>
      </c>
      <c r="K444" s="100" t="str">
        <f t="shared" si="36"/>
        <v/>
      </c>
      <c r="L444" s="100" t="str">
        <f t="shared" si="37"/>
        <v/>
      </c>
      <c r="M444" s="100" t="str">
        <f>IF(Q444="","",_xlfn.XLOOKUP(Q444,立项!W:W,立项!H:H))</f>
        <v/>
      </c>
      <c r="N444" s="104" t="str">
        <f t="shared" si="38"/>
        <v/>
      </c>
      <c r="O444" s="104" t="str">
        <f t="shared" si="39"/>
        <v/>
      </c>
      <c r="P444" s="105" t="str">
        <f t="shared" si="40"/>
        <v/>
      </c>
      <c r="Q444" s="109" t="str">
        <f t="shared" si="41"/>
        <v/>
      </c>
      <c r="R444" s="77"/>
      <c r="S444" s="76"/>
      <c r="T444" s="76"/>
      <c r="U444" s="76"/>
    </row>
    <row r="445" s="67" customFormat="1" customHeight="1" spans="2:21">
      <c r="B445" s="68"/>
      <c r="C445" s="69"/>
      <c r="D445" s="69"/>
      <c r="E445" s="69"/>
      <c r="F445" s="70"/>
      <c r="G445" s="71"/>
      <c r="H445" s="72"/>
      <c r="I445" s="103" t="str">
        <f>IF(B445="","",_xlfn.XLOOKUP(N445,#REF!,#REF!))</f>
        <v/>
      </c>
      <c r="J445" s="100" t="str">
        <f>IF(B445="","",_xlfn.XLOOKUP(N445,#REF!,芝麻工资表!B:B))</f>
        <v/>
      </c>
      <c r="K445" s="100" t="str">
        <f t="shared" si="36"/>
        <v/>
      </c>
      <c r="L445" s="100" t="str">
        <f t="shared" si="37"/>
        <v/>
      </c>
      <c r="M445" s="100" t="str">
        <f>IF(Q445="","",_xlfn.XLOOKUP(Q445,立项!W:W,立项!H:H))</f>
        <v/>
      </c>
      <c r="N445" s="104" t="str">
        <f t="shared" si="38"/>
        <v/>
      </c>
      <c r="O445" s="104" t="str">
        <f t="shared" si="39"/>
        <v/>
      </c>
      <c r="P445" s="105" t="str">
        <f t="shared" si="40"/>
        <v/>
      </c>
      <c r="Q445" s="109" t="str">
        <f t="shared" si="41"/>
        <v/>
      </c>
      <c r="R445" s="77"/>
      <c r="S445" s="76"/>
      <c r="T445" s="76"/>
      <c r="U445" s="76"/>
    </row>
    <row r="446" s="67" customFormat="1" customHeight="1" spans="2:21">
      <c r="B446" s="68"/>
      <c r="C446" s="69"/>
      <c r="D446" s="69"/>
      <c r="E446" s="69"/>
      <c r="F446" s="70"/>
      <c r="G446" s="71"/>
      <c r="H446" s="72"/>
      <c r="I446" s="103" t="str">
        <f>IF(B446="","",_xlfn.XLOOKUP(N446,#REF!,#REF!))</f>
        <v/>
      </c>
      <c r="J446" s="100" t="str">
        <f>IF(B446="","",_xlfn.XLOOKUP(N446,#REF!,芝麻工资表!B:B))</f>
        <v/>
      </c>
      <c r="K446" s="100" t="str">
        <f t="shared" si="36"/>
        <v/>
      </c>
      <c r="L446" s="100" t="str">
        <f t="shared" si="37"/>
        <v/>
      </c>
      <c r="M446" s="100" t="str">
        <f>IF(Q446="","",_xlfn.XLOOKUP(Q446,立项!W:W,立项!H:H))</f>
        <v/>
      </c>
      <c r="N446" s="104" t="str">
        <f t="shared" si="38"/>
        <v/>
      </c>
      <c r="O446" s="104" t="str">
        <f t="shared" si="39"/>
        <v/>
      </c>
      <c r="P446" s="105" t="str">
        <f t="shared" si="40"/>
        <v/>
      </c>
      <c r="Q446" s="109" t="str">
        <f t="shared" si="41"/>
        <v/>
      </c>
      <c r="R446" s="77"/>
      <c r="S446" s="76"/>
      <c r="T446" s="76"/>
      <c r="U446" s="76"/>
    </row>
    <row r="447" s="67" customFormat="1" customHeight="1" spans="2:21">
      <c r="B447" s="68"/>
      <c r="C447" s="69"/>
      <c r="D447" s="69"/>
      <c r="E447" s="69"/>
      <c r="F447" s="70"/>
      <c r="G447" s="71"/>
      <c r="H447" s="72"/>
      <c r="I447" s="103" t="str">
        <f>IF(B447="","",_xlfn.XLOOKUP(N447,#REF!,#REF!))</f>
        <v/>
      </c>
      <c r="J447" s="100" t="str">
        <f>IF(B447="","",_xlfn.XLOOKUP(N447,#REF!,芝麻工资表!B:B))</f>
        <v/>
      </c>
      <c r="K447" s="100" t="str">
        <f t="shared" si="36"/>
        <v/>
      </c>
      <c r="L447" s="100" t="str">
        <f t="shared" si="37"/>
        <v/>
      </c>
      <c r="M447" s="100" t="str">
        <f>IF(Q447="","",_xlfn.XLOOKUP(Q447,立项!W:W,立项!H:H))</f>
        <v/>
      </c>
      <c r="N447" s="104" t="str">
        <f t="shared" si="38"/>
        <v/>
      </c>
      <c r="O447" s="104" t="str">
        <f t="shared" si="39"/>
        <v/>
      </c>
      <c r="P447" s="105" t="str">
        <f t="shared" si="40"/>
        <v/>
      </c>
      <c r="Q447" s="109" t="str">
        <f t="shared" si="41"/>
        <v/>
      </c>
      <c r="R447" s="77"/>
      <c r="S447" s="76"/>
      <c r="T447" s="76"/>
      <c r="U447" s="76"/>
    </row>
    <row r="448" s="67" customFormat="1" customHeight="1" spans="2:21">
      <c r="B448" s="68"/>
      <c r="C448" s="69"/>
      <c r="D448" s="69"/>
      <c r="E448" s="69"/>
      <c r="F448" s="70"/>
      <c r="G448" s="71"/>
      <c r="H448" s="72"/>
      <c r="I448" s="103" t="str">
        <f>IF(B448="","",_xlfn.XLOOKUP(N448,#REF!,#REF!))</f>
        <v/>
      </c>
      <c r="J448" s="100" t="str">
        <f>IF(B448="","",_xlfn.XLOOKUP(N448,#REF!,芝麻工资表!B:B))</f>
        <v/>
      </c>
      <c r="K448" s="100" t="str">
        <f t="shared" si="36"/>
        <v/>
      </c>
      <c r="L448" s="100" t="str">
        <f t="shared" si="37"/>
        <v/>
      </c>
      <c r="M448" s="100" t="str">
        <f>IF(Q448="","",_xlfn.XLOOKUP(Q448,立项!W:W,立项!H:H))</f>
        <v/>
      </c>
      <c r="N448" s="104" t="str">
        <f t="shared" si="38"/>
        <v/>
      </c>
      <c r="O448" s="104" t="str">
        <f t="shared" si="39"/>
        <v/>
      </c>
      <c r="P448" s="105" t="str">
        <f t="shared" si="40"/>
        <v/>
      </c>
      <c r="Q448" s="109" t="str">
        <f t="shared" si="41"/>
        <v/>
      </c>
      <c r="R448" s="77"/>
      <c r="S448" s="76"/>
      <c r="T448" s="76"/>
      <c r="U448" s="76"/>
    </row>
    <row r="449" s="67" customFormat="1" customHeight="1" spans="2:21">
      <c r="B449" s="68"/>
      <c r="C449" s="69"/>
      <c r="D449" s="69"/>
      <c r="E449" s="69"/>
      <c r="F449" s="70"/>
      <c r="G449" s="71"/>
      <c r="H449" s="72"/>
      <c r="I449" s="103" t="str">
        <f>IF(B449="","",_xlfn.XLOOKUP(N449,#REF!,#REF!))</f>
        <v/>
      </c>
      <c r="J449" s="100" t="str">
        <f>IF(B449="","",_xlfn.XLOOKUP(N449,#REF!,芝麻工资表!B:B))</f>
        <v/>
      </c>
      <c r="K449" s="100" t="str">
        <f t="shared" si="36"/>
        <v/>
      </c>
      <c r="L449" s="100" t="str">
        <f t="shared" si="37"/>
        <v/>
      </c>
      <c r="M449" s="100" t="str">
        <f>IF(Q449="","",_xlfn.XLOOKUP(Q449,立项!W:W,立项!H:H))</f>
        <v/>
      </c>
      <c r="N449" s="104" t="str">
        <f t="shared" si="38"/>
        <v/>
      </c>
      <c r="O449" s="104" t="str">
        <f t="shared" si="39"/>
        <v/>
      </c>
      <c r="P449" s="105" t="str">
        <f t="shared" si="40"/>
        <v/>
      </c>
      <c r="Q449" s="109" t="str">
        <f t="shared" si="41"/>
        <v/>
      </c>
      <c r="R449" s="77"/>
      <c r="S449" s="76"/>
      <c r="T449" s="76"/>
      <c r="U449" s="76"/>
    </row>
    <row r="450" s="67" customFormat="1" customHeight="1" spans="2:21">
      <c r="B450" s="68"/>
      <c r="C450" s="69"/>
      <c r="D450" s="69"/>
      <c r="E450" s="69"/>
      <c r="F450" s="70"/>
      <c r="G450" s="71"/>
      <c r="H450" s="72"/>
      <c r="I450" s="103" t="str">
        <f>IF(B450="","",_xlfn.XLOOKUP(N450,#REF!,#REF!))</f>
        <v/>
      </c>
      <c r="J450" s="100" t="str">
        <f>IF(B450="","",_xlfn.XLOOKUP(N450,#REF!,芝麻工资表!B:B))</f>
        <v/>
      </c>
      <c r="K450" s="100" t="str">
        <f t="shared" ref="K450:K513" si="42">IF(F450="","",F450-L450)</f>
        <v/>
      </c>
      <c r="L450" s="100" t="str">
        <f t="shared" ref="L450:L513" si="43">IF(F450="","",F450*G450/(1+G450))</f>
        <v/>
      </c>
      <c r="M450" s="100" t="str">
        <f>IF(Q450="","",_xlfn.XLOOKUP(Q450,立项!W:W,立项!H:H))</f>
        <v/>
      </c>
      <c r="N450" s="104" t="str">
        <f t="shared" ref="N450:N513" si="44">IF(H450="","",LEFT(B450,7))</f>
        <v/>
      </c>
      <c r="O450" s="104" t="str">
        <f t="shared" ref="O450:O513" si="45">IF(H450="","",MONTH(H450))</f>
        <v/>
      </c>
      <c r="P450" s="105" t="str">
        <f t="shared" ref="P450:P513" si="46">IF(H450="","",DAY(H450))</f>
        <v/>
      </c>
      <c r="Q450" s="109" t="str">
        <f t="shared" ref="Q450:Q513" si="47">IF(B450="","",MID(B450,9,16))</f>
        <v/>
      </c>
      <c r="R450" s="77"/>
      <c r="S450" s="76"/>
      <c r="T450" s="76"/>
      <c r="U450" s="76"/>
    </row>
    <row r="451" s="67" customFormat="1" customHeight="1" spans="2:21">
      <c r="B451" s="68"/>
      <c r="C451" s="69"/>
      <c r="D451" s="69"/>
      <c r="E451" s="69"/>
      <c r="F451" s="70"/>
      <c r="G451" s="71"/>
      <c r="H451" s="72"/>
      <c r="I451" s="103" t="str">
        <f>IF(B451="","",_xlfn.XLOOKUP(N451,#REF!,#REF!))</f>
        <v/>
      </c>
      <c r="J451" s="100" t="str">
        <f>IF(B451="","",_xlfn.XLOOKUP(N451,#REF!,芝麻工资表!B:B))</f>
        <v/>
      </c>
      <c r="K451" s="100" t="str">
        <f t="shared" si="42"/>
        <v/>
      </c>
      <c r="L451" s="100" t="str">
        <f t="shared" si="43"/>
        <v/>
      </c>
      <c r="M451" s="100" t="str">
        <f>IF(Q451="","",_xlfn.XLOOKUP(Q451,立项!W:W,立项!H:H))</f>
        <v/>
      </c>
      <c r="N451" s="104" t="str">
        <f t="shared" si="44"/>
        <v/>
      </c>
      <c r="O451" s="104" t="str">
        <f t="shared" si="45"/>
        <v/>
      </c>
      <c r="P451" s="105" t="str">
        <f t="shared" si="46"/>
        <v/>
      </c>
      <c r="Q451" s="109" t="str">
        <f t="shared" si="47"/>
        <v/>
      </c>
      <c r="R451" s="77"/>
      <c r="S451" s="76"/>
      <c r="T451" s="76"/>
      <c r="U451" s="76"/>
    </row>
    <row r="452" s="67" customFormat="1" customHeight="1" spans="2:21">
      <c r="B452" s="68"/>
      <c r="C452" s="69"/>
      <c r="D452" s="69"/>
      <c r="E452" s="69"/>
      <c r="F452" s="70"/>
      <c r="G452" s="71"/>
      <c r="H452" s="72"/>
      <c r="I452" s="103" t="str">
        <f>IF(B452="","",_xlfn.XLOOKUP(N452,#REF!,#REF!))</f>
        <v/>
      </c>
      <c r="J452" s="100" t="str">
        <f>IF(B452="","",_xlfn.XLOOKUP(N452,#REF!,芝麻工资表!B:B))</f>
        <v/>
      </c>
      <c r="K452" s="100" t="str">
        <f t="shared" si="42"/>
        <v/>
      </c>
      <c r="L452" s="100" t="str">
        <f t="shared" si="43"/>
        <v/>
      </c>
      <c r="M452" s="100" t="str">
        <f>IF(Q452="","",_xlfn.XLOOKUP(Q452,立项!W:W,立项!H:H))</f>
        <v/>
      </c>
      <c r="N452" s="104" t="str">
        <f t="shared" si="44"/>
        <v/>
      </c>
      <c r="O452" s="104" t="str">
        <f t="shared" si="45"/>
        <v/>
      </c>
      <c r="P452" s="105" t="str">
        <f t="shared" si="46"/>
        <v/>
      </c>
      <c r="Q452" s="109" t="str">
        <f t="shared" si="47"/>
        <v/>
      </c>
      <c r="R452" s="77"/>
      <c r="S452" s="76"/>
      <c r="T452" s="76"/>
      <c r="U452" s="76"/>
    </row>
    <row r="453" s="67" customFormat="1" customHeight="1" spans="2:21">
      <c r="B453" s="68"/>
      <c r="C453" s="69"/>
      <c r="D453" s="69"/>
      <c r="E453" s="69"/>
      <c r="F453" s="70"/>
      <c r="G453" s="71"/>
      <c r="H453" s="72"/>
      <c r="I453" s="103" t="str">
        <f>IF(B453="","",_xlfn.XLOOKUP(N453,#REF!,#REF!))</f>
        <v/>
      </c>
      <c r="J453" s="100" t="str">
        <f>IF(B453="","",_xlfn.XLOOKUP(N453,#REF!,芝麻工资表!B:B))</f>
        <v/>
      </c>
      <c r="K453" s="100" t="str">
        <f t="shared" si="42"/>
        <v/>
      </c>
      <c r="L453" s="100" t="str">
        <f t="shared" si="43"/>
        <v/>
      </c>
      <c r="M453" s="100" t="str">
        <f>IF(Q453="","",_xlfn.XLOOKUP(Q453,立项!W:W,立项!H:H))</f>
        <v/>
      </c>
      <c r="N453" s="104" t="str">
        <f t="shared" si="44"/>
        <v/>
      </c>
      <c r="O453" s="104" t="str">
        <f t="shared" si="45"/>
        <v/>
      </c>
      <c r="P453" s="105" t="str">
        <f t="shared" si="46"/>
        <v/>
      </c>
      <c r="Q453" s="109" t="str">
        <f t="shared" si="47"/>
        <v/>
      </c>
      <c r="R453" s="77"/>
      <c r="S453" s="76"/>
      <c r="T453" s="76"/>
      <c r="U453" s="76"/>
    </row>
    <row r="454" s="67" customFormat="1" customHeight="1" spans="2:21">
      <c r="B454" s="68"/>
      <c r="C454" s="69"/>
      <c r="D454" s="69"/>
      <c r="E454" s="69"/>
      <c r="F454" s="70"/>
      <c r="G454" s="71"/>
      <c r="H454" s="72"/>
      <c r="I454" s="103" t="str">
        <f>IF(B454="","",_xlfn.XLOOKUP(N454,#REF!,#REF!))</f>
        <v/>
      </c>
      <c r="J454" s="100" t="str">
        <f>IF(B454="","",_xlfn.XLOOKUP(N454,#REF!,芝麻工资表!B:B))</f>
        <v/>
      </c>
      <c r="K454" s="100" t="str">
        <f t="shared" si="42"/>
        <v/>
      </c>
      <c r="L454" s="100" t="str">
        <f t="shared" si="43"/>
        <v/>
      </c>
      <c r="M454" s="100" t="str">
        <f>IF(Q454="","",_xlfn.XLOOKUP(Q454,立项!W:W,立项!H:H))</f>
        <v/>
      </c>
      <c r="N454" s="104" t="str">
        <f t="shared" si="44"/>
        <v/>
      </c>
      <c r="O454" s="104" t="str">
        <f t="shared" si="45"/>
        <v/>
      </c>
      <c r="P454" s="105" t="str">
        <f t="shared" si="46"/>
        <v/>
      </c>
      <c r="Q454" s="109" t="str">
        <f t="shared" si="47"/>
        <v/>
      </c>
      <c r="R454" s="77"/>
      <c r="S454" s="76"/>
      <c r="T454" s="76"/>
      <c r="U454" s="76"/>
    </row>
    <row r="455" s="67" customFormat="1" customHeight="1" spans="2:21">
      <c r="B455" s="68"/>
      <c r="C455" s="69"/>
      <c r="D455" s="69"/>
      <c r="E455" s="69"/>
      <c r="F455" s="70"/>
      <c r="G455" s="71"/>
      <c r="H455" s="72"/>
      <c r="I455" s="103" t="str">
        <f>IF(B455="","",_xlfn.XLOOKUP(N455,#REF!,#REF!))</f>
        <v/>
      </c>
      <c r="J455" s="100" t="str">
        <f>IF(B455="","",_xlfn.XLOOKUP(N455,#REF!,芝麻工资表!B:B))</f>
        <v/>
      </c>
      <c r="K455" s="100" t="str">
        <f t="shared" si="42"/>
        <v/>
      </c>
      <c r="L455" s="100" t="str">
        <f t="shared" si="43"/>
        <v/>
      </c>
      <c r="M455" s="100" t="str">
        <f>IF(Q455="","",_xlfn.XLOOKUP(Q455,立项!W:W,立项!H:H))</f>
        <v/>
      </c>
      <c r="N455" s="104" t="str">
        <f t="shared" si="44"/>
        <v/>
      </c>
      <c r="O455" s="104" t="str">
        <f t="shared" si="45"/>
        <v/>
      </c>
      <c r="P455" s="105" t="str">
        <f t="shared" si="46"/>
        <v/>
      </c>
      <c r="Q455" s="109" t="str">
        <f t="shared" si="47"/>
        <v/>
      </c>
      <c r="R455" s="77"/>
      <c r="S455" s="76"/>
      <c r="T455" s="76"/>
      <c r="U455" s="76"/>
    </row>
    <row r="456" s="67" customFormat="1" customHeight="1" spans="2:21">
      <c r="B456" s="68"/>
      <c r="C456" s="69"/>
      <c r="D456" s="69"/>
      <c r="E456" s="69"/>
      <c r="F456" s="70"/>
      <c r="G456" s="71"/>
      <c r="H456" s="72"/>
      <c r="I456" s="103" t="str">
        <f>IF(B456="","",_xlfn.XLOOKUP(N456,#REF!,#REF!))</f>
        <v/>
      </c>
      <c r="J456" s="100" t="str">
        <f>IF(B456="","",_xlfn.XLOOKUP(N456,#REF!,芝麻工资表!B:B))</f>
        <v/>
      </c>
      <c r="K456" s="100" t="str">
        <f t="shared" si="42"/>
        <v/>
      </c>
      <c r="L456" s="100" t="str">
        <f t="shared" si="43"/>
        <v/>
      </c>
      <c r="M456" s="100" t="str">
        <f>IF(Q456="","",_xlfn.XLOOKUP(Q456,立项!W:W,立项!H:H))</f>
        <v/>
      </c>
      <c r="N456" s="104" t="str">
        <f t="shared" si="44"/>
        <v/>
      </c>
      <c r="O456" s="104" t="str">
        <f t="shared" si="45"/>
        <v/>
      </c>
      <c r="P456" s="105" t="str">
        <f t="shared" si="46"/>
        <v/>
      </c>
      <c r="Q456" s="109" t="str">
        <f t="shared" si="47"/>
        <v/>
      </c>
      <c r="R456" s="77"/>
      <c r="S456" s="76"/>
      <c r="T456" s="76"/>
      <c r="U456" s="76"/>
    </row>
    <row r="457" s="67" customFormat="1" customHeight="1" spans="2:21">
      <c r="B457" s="68"/>
      <c r="C457" s="69"/>
      <c r="D457" s="69"/>
      <c r="E457" s="69"/>
      <c r="F457" s="70"/>
      <c r="G457" s="71"/>
      <c r="H457" s="72"/>
      <c r="I457" s="103" t="str">
        <f>IF(B457="","",_xlfn.XLOOKUP(N457,#REF!,#REF!))</f>
        <v/>
      </c>
      <c r="J457" s="100" t="str">
        <f>IF(B457="","",_xlfn.XLOOKUP(N457,#REF!,芝麻工资表!B:B))</f>
        <v/>
      </c>
      <c r="K457" s="100" t="str">
        <f t="shared" si="42"/>
        <v/>
      </c>
      <c r="L457" s="100" t="str">
        <f t="shared" si="43"/>
        <v/>
      </c>
      <c r="M457" s="100" t="str">
        <f>IF(Q457="","",_xlfn.XLOOKUP(Q457,立项!W:W,立项!H:H))</f>
        <v/>
      </c>
      <c r="N457" s="104" t="str">
        <f t="shared" si="44"/>
        <v/>
      </c>
      <c r="O457" s="104" t="str">
        <f t="shared" si="45"/>
        <v/>
      </c>
      <c r="P457" s="105" t="str">
        <f t="shared" si="46"/>
        <v/>
      </c>
      <c r="Q457" s="109" t="str">
        <f t="shared" si="47"/>
        <v/>
      </c>
      <c r="R457" s="77"/>
      <c r="S457" s="76"/>
      <c r="T457" s="76"/>
      <c r="U457" s="76"/>
    </row>
    <row r="458" s="67" customFormat="1" customHeight="1" spans="2:21">
      <c r="B458" s="68"/>
      <c r="C458" s="69"/>
      <c r="D458" s="69"/>
      <c r="E458" s="69"/>
      <c r="F458" s="70"/>
      <c r="G458" s="71"/>
      <c r="H458" s="72"/>
      <c r="I458" s="103" t="str">
        <f>IF(B458="","",_xlfn.XLOOKUP(N458,#REF!,#REF!))</f>
        <v/>
      </c>
      <c r="J458" s="100" t="str">
        <f>IF(B458="","",_xlfn.XLOOKUP(N458,#REF!,芝麻工资表!B:B))</f>
        <v/>
      </c>
      <c r="K458" s="100" t="str">
        <f t="shared" si="42"/>
        <v/>
      </c>
      <c r="L458" s="100" t="str">
        <f t="shared" si="43"/>
        <v/>
      </c>
      <c r="M458" s="100" t="str">
        <f>IF(Q458="","",_xlfn.XLOOKUP(Q458,立项!W:W,立项!H:H))</f>
        <v/>
      </c>
      <c r="N458" s="104" t="str">
        <f t="shared" si="44"/>
        <v/>
      </c>
      <c r="O458" s="104" t="str">
        <f t="shared" si="45"/>
        <v/>
      </c>
      <c r="P458" s="105" t="str">
        <f t="shared" si="46"/>
        <v/>
      </c>
      <c r="Q458" s="109" t="str">
        <f t="shared" si="47"/>
        <v/>
      </c>
      <c r="R458" s="77"/>
      <c r="S458" s="76"/>
      <c r="T458" s="76"/>
      <c r="U458" s="76"/>
    </row>
    <row r="459" s="67" customFormat="1" customHeight="1" spans="2:21">
      <c r="B459" s="68"/>
      <c r="C459" s="69"/>
      <c r="D459" s="69"/>
      <c r="E459" s="69"/>
      <c r="F459" s="70"/>
      <c r="G459" s="71"/>
      <c r="H459" s="72"/>
      <c r="I459" s="103" t="str">
        <f>IF(B459="","",_xlfn.XLOOKUP(N459,#REF!,#REF!))</f>
        <v/>
      </c>
      <c r="J459" s="100" t="str">
        <f>IF(B459="","",_xlfn.XLOOKUP(N459,#REF!,芝麻工资表!B:B))</f>
        <v/>
      </c>
      <c r="K459" s="100" t="str">
        <f t="shared" si="42"/>
        <v/>
      </c>
      <c r="L459" s="100" t="str">
        <f t="shared" si="43"/>
        <v/>
      </c>
      <c r="M459" s="100" t="str">
        <f>IF(Q459="","",_xlfn.XLOOKUP(Q459,立项!W:W,立项!H:H))</f>
        <v/>
      </c>
      <c r="N459" s="104" t="str">
        <f t="shared" si="44"/>
        <v/>
      </c>
      <c r="O459" s="104" t="str">
        <f t="shared" si="45"/>
        <v/>
      </c>
      <c r="P459" s="105" t="str">
        <f t="shared" si="46"/>
        <v/>
      </c>
      <c r="Q459" s="109" t="str">
        <f t="shared" si="47"/>
        <v/>
      </c>
      <c r="R459" s="77"/>
      <c r="S459" s="76"/>
      <c r="T459" s="76"/>
      <c r="U459" s="76"/>
    </row>
    <row r="460" s="67" customFormat="1" customHeight="1" spans="2:21">
      <c r="B460" s="68"/>
      <c r="C460" s="69"/>
      <c r="D460" s="69"/>
      <c r="E460" s="69"/>
      <c r="F460" s="70"/>
      <c r="G460" s="71"/>
      <c r="H460" s="72"/>
      <c r="I460" s="103" t="str">
        <f>IF(B460="","",_xlfn.XLOOKUP(N460,#REF!,#REF!))</f>
        <v/>
      </c>
      <c r="J460" s="100" t="str">
        <f>IF(B460="","",_xlfn.XLOOKUP(N460,#REF!,芝麻工资表!B:B))</f>
        <v/>
      </c>
      <c r="K460" s="100" t="str">
        <f t="shared" si="42"/>
        <v/>
      </c>
      <c r="L460" s="100" t="str">
        <f t="shared" si="43"/>
        <v/>
      </c>
      <c r="M460" s="100" t="str">
        <f>IF(Q460="","",_xlfn.XLOOKUP(Q460,立项!W:W,立项!H:H))</f>
        <v/>
      </c>
      <c r="N460" s="104" t="str">
        <f t="shared" si="44"/>
        <v/>
      </c>
      <c r="O460" s="104" t="str">
        <f t="shared" si="45"/>
        <v/>
      </c>
      <c r="P460" s="105" t="str">
        <f t="shared" si="46"/>
        <v/>
      </c>
      <c r="Q460" s="109" t="str">
        <f t="shared" si="47"/>
        <v/>
      </c>
      <c r="R460" s="77"/>
      <c r="S460" s="76"/>
      <c r="T460" s="76"/>
      <c r="U460" s="76"/>
    </row>
    <row r="461" s="67" customFormat="1" customHeight="1" spans="2:21">
      <c r="B461" s="68"/>
      <c r="C461" s="69"/>
      <c r="D461" s="69"/>
      <c r="E461" s="69"/>
      <c r="F461" s="70"/>
      <c r="G461" s="71"/>
      <c r="H461" s="72"/>
      <c r="I461" s="103" t="str">
        <f>IF(B461="","",_xlfn.XLOOKUP(N461,#REF!,#REF!))</f>
        <v/>
      </c>
      <c r="J461" s="100" t="str">
        <f>IF(B461="","",_xlfn.XLOOKUP(N461,#REF!,芝麻工资表!B:B))</f>
        <v/>
      </c>
      <c r="K461" s="100" t="str">
        <f t="shared" si="42"/>
        <v/>
      </c>
      <c r="L461" s="100" t="str">
        <f t="shared" si="43"/>
        <v/>
      </c>
      <c r="M461" s="100" t="str">
        <f>IF(Q461="","",_xlfn.XLOOKUP(Q461,立项!W:W,立项!H:H))</f>
        <v/>
      </c>
      <c r="N461" s="104" t="str">
        <f t="shared" si="44"/>
        <v/>
      </c>
      <c r="O461" s="104" t="str">
        <f t="shared" si="45"/>
        <v/>
      </c>
      <c r="P461" s="105" t="str">
        <f t="shared" si="46"/>
        <v/>
      </c>
      <c r="Q461" s="109" t="str">
        <f t="shared" si="47"/>
        <v/>
      </c>
      <c r="R461" s="77"/>
      <c r="S461" s="76"/>
      <c r="T461" s="76"/>
      <c r="U461" s="76"/>
    </row>
    <row r="462" s="67" customFormat="1" customHeight="1" spans="2:21">
      <c r="B462" s="68"/>
      <c r="C462" s="69"/>
      <c r="D462" s="69"/>
      <c r="E462" s="69"/>
      <c r="F462" s="70"/>
      <c r="G462" s="71"/>
      <c r="H462" s="72"/>
      <c r="I462" s="103" t="str">
        <f>IF(B462="","",_xlfn.XLOOKUP(N462,#REF!,#REF!))</f>
        <v/>
      </c>
      <c r="J462" s="100" t="str">
        <f>IF(B462="","",_xlfn.XLOOKUP(N462,#REF!,芝麻工资表!B:B))</f>
        <v/>
      </c>
      <c r="K462" s="100" t="str">
        <f t="shared" si="42"/>
        <v/>
      </c>
      <c r="L462" s="100" t="str">
        <f t="shared" si="43"/>
        <v/>
      </c>
      <c r="M462" s="100" t="str">
        <f>IF(Q462="","",_xlfn.XLOOKUP(Q462,立项!W:W,立项!H:H))</f>
        <v/>
      </c>
      <c r="N462" s="104" t="str">
        <f t="shared" si="44"/>
        <v/>
      </c>
      <c r="O462" s="104" t="str">
        <f t="shared" si="45"/>
        <v/>
      </c>
      <c r="P462" s="105" t="str">
        <f t="shared" si="46"/>
        <v/>
      </c>
      <c r="Q462" s="109" t="str">
        <f t="shared" si="47"/>
        <v/>
      </c>
      <c r="R462" s="77"/>
      <c r="S462" s="76"/>
      <c r="T462" s="76"/>
      <c r="U462" s="76"/>
    </row>
    <row r="463" s="67" customFormat="1" customHeight="1" spans="2:21">
      <c r="B463" s="68"/>
      <c r="C463" s="69"/>
      <c r="D463" s="69"/>
      <c r="E463" s="69"/>
      <c r="F463" s="70"/>
      <c r="G463" s="71"/>
      <c r="H463" s="72"/>
      <c r="I463" s="103" t="str">
        <f>IF(B463="","",_xlfn.XLOOKUP(N463,#REF!,#REF!))</f>
        <v/>
      </c>
      <c r="J463" s="100" t="str">
        <f>IF(B463="","",_xlfn.XLOOKUP(N463,#REF!,芝麻工资表!B:B))</f>
        <v/>
      </c>
      <c r="K463" s="100" t="str">
        <f t="shared" si="42"/>
        <v/>
      </c>
      <c r="L463" s="100" t="str">
        <f t="shared" si="43"/>
        <v/>
      </c>
      <c r="M463" s="100" t="str">
        <f>IF(Q463="","",_xlfn.XLOOKUP(Q463,立项!W:W,立项!H:H))</f>
        <v/>
      </c>
      <c r="N463" s="104" t="str">
        <f t="shared" si="44"/>
        <v/>
      </c>
      <c r="O463" s="104" t="str">
        <f t="shared" si="45"/>
        <v/>
      </c>
      <c r="P463" s="105" t="str">
        <f t="shared" si="46"/>
        <v/>
      </c>
      <c r="Q463" s="109" t="str">
        <f t="shared" si="47"/>
        <v/>
      </c>
      <c r="R463" s="77"/>
      <c r="S463" s="76"/>
      <c r="T463" s="76"/>
      <c r="U463" s="76"/>
    </row>
    <row r="464" s="67" customFormat="1" customHeight="1" spans="2:21">
      <c r="B464" s="68"/>
      <c r="C464" s="69"/>
      <c r="D464" s="69"/>
      <c r="E464" s="69"/>
      <c r="F464" s="70"/>
      <c r="G464" s="71"/>
      <c r="H464" s="72"/>
      <c r="I464" s="103" t="str">
        <f>IF(B464="","",_xlfn.XLOOKUP(N464,#REF!,#REF!))</f>
        <v/>
      </c>
      <c r="J464" s="100" t="str">
        <f>IF(B464="","",_xlfn.XLOOKUP(N464,#REF!,芝麻工资表!B:B))</f>
        <v/>
      </c>
      <c r="K464" s="100" t="str">
        <f t="shared" si="42"/>
        <v/>
      </c>
      <c r="L464" s="100" t="str">
        <f t="shared" si="43"/>
        <v/>
      </c>
      <c r="M464" s="100" t="str">
        <f>IF(Q464="","",_xlfn.XLOOKUP(Q464,立项!W:W,立项!H:H))</f>
        <v/>
      </c>
      <c r="N464" s="104" t="str">
        <f t="shared" si="44"/>
        <v/>
      </c>
      <c r="O464" s="104" t="str">
        <f t="shared" si="45"/>
        <v/>
      </c>
      <c r="P464" s="105" t="str">
        <f t="shared" si="46"/>
        <v/>
      </c>
      <c r="Q464" s="109" t="str">
        <f t="shared" si="47"/>
        <v/>
      </c>
      <c r="R464" s="77"/>
      <c r="S464" s="76"/>
      <c r="T464" s="76"/>
      <c r="U464" s="76"/>
    </row>
    <row r="465" s="67" customFormat="1" customHeight="1" spans="2:21">
      <c r="B465" s="68"/>
      <c r="C465" s="69"/>
      <c r="D465" s="69"/>
      <c r="E465" s="69"/>
      <c r="F465" s="70"/>
      <c r="G465" s="71"/>
      <c r="H465" s="72"/>
      <c r="I465" s="103" t="str">
        <f>IF(B465="","",_xlfn.XLOOKUP(N465,#REF!,#REF!))</f>
        <v/>
      </c>
      <c r="J465" s="100" t="str">
        <f>IF(B465="","",_xlfn.XLOOKUP(N465,#REF!,芝麻工资表!B:B))</f>
        <v/>
      </c>
      <c r="K465" s="100" t="str">
        <f t="shared" si="42"/>
        <v/>
      </c>
      <c r="L465" s="100" t="str">
        <f t="shared" si="43"/>
        <v/>
      </c>
      <c r="M465" s="100" t="str">
        <f>IF(Q465="","",_xlfn.XLOOKUP(Q465,立项!W:W,立项!H:H))</f>
        <v/>
      </c>
      <c r="N465" s="104" t="str">
        <f t="shared" si="44"/>
        <v/>
      </c>
      <c r="O465" s="104" t="str">
        <f t="shared" si="45"/>
        <v/>
      </c>
      <c r="P465" s="105" t="str">
        <f t="shared" si="46"/>
        <v/>
      </c>
      <c r="Q465" s="109" t="str">
        <f t="shared" si="47"/>
        <v/>
      </c>
      <c r="R465" s="77"/>
      <c r="S465" s="76"/>
      <c r="T465" s="76"/>
      <c r="U465" s="76"/>
    </row>
    <row r="466" s="67" customFormat="1" customHeight="1" spans="2:21">
      <c r="B466" s="68"/>
      <c r="C466" s="69"/>
      <c r="D466" s="69"/>
      <c r="E466" s="69"/>
      <c r="F466" s="70"/>
      <c r="G466" s="71"/>
      <c r="H466" s="72"/>
      <c r="I466" s="103" t="str">
        <f>IF(B466="","",_xlfn.XLOOKUP(N466,#REF!,#REF!))</f>
        <v/>
      </c>
      <c r="J466" s="100" t="str">
        <f>IF(B466="","",_xlfn.XLOOKUP(N466,#REF!,芝麻工资表!B:B))</f>
        <v/>
      </c>
      <c r="K466" s="100" t="str">
        <f t="shared" si="42"/>
        <v/>
      </c>
      <c r="L466" s="100" t="str">
        <f t="shared" si="43"/>
        <v/>
      </c>
      <c r="M466" s="100" t="str">
        <f>IF(Q466="","",_xlfn.XLOOKUP(Q466,立项!W:W,立项!H:H))</f>
        <v/>
      </c>
      <c r="N466" s="104" t="str">
        <f t="shared" si="44"/>
        <v/>
      </c>
      <c r="O466" s="104" t="str">
        <f t="shared" si="45"/>
        <v/>
      </c>
      <c r="P466" s="105" t="str">
        <f t="shared" si="46"/>
        <v/>
      </c>
      <c r="Q466" s="109" t="str">
        <f t="shared" si="47"/>
        <v/>
      </c>
      <c r="R466" s="77"/>
      <c r="S466" s="76"/>
      <c r="T466" s="76"/>
      <c r="U466" s="76"/>
    </row>
    <row r="467" s="67" customFormat="1" customHeight="1" spans="2:21">
      <c r="B467" s="68"/>
      <c r="C467" s="69"/>
      <c r="D467" s="69"/>
      <c r="E467" s="69"/>
      <c r="F467" s="70"/>
      <c r="G467" s="71"/>
      <c r="H467" s="72"/>
      <c r="I467" s="103" t="str">
        <f>IF(B467="","",_xlfn.XLOOKUP(N467,#REF!,#REF!))</f>
        <v/>
      </c>
      <c r="J467" s="100" t="str">
        <f>IF(B467="","",_xlfn.XLOOKUP(N467,#REF!,芝麻工资表!B:B))</f>
        <v/>
      </c>
      <c r="K467" s="100" t="str">
        <f t="shared" si="42"/>
        <v/>
      </c>
      <c r="L467" s="100" t="str">
        <f t="shared" si="43"/>
        <v/>
      </c>
      <c r="M467" s="100" t="str">
        <f>IF(Q467="","",_xlfn.XLOOKUP(Q467,立项!W:W,立项!H:H))</f>
        <v/>
      </c>
      <c r="N467" s="104" t="str">
        <f t="shared" si="44"/>
        <v/>
      </c>
      <c r="O467" s="104" t="str">
        <f t="shared" si="45"/>
        <v/>
      </c>
      <c r="P467" s="105" t="str">
        <f t="shared" si="46"/>
        <v/>
      </c>
      <c r="Q467" s="109" t="str">
        <f t="shared" si="47"/>
        <v/>
      </c>
      <c r="R467" s="77"/>
      <c r="S467" s="76"/>
      <c r="T467" s="76"/>
      <c r="U467" s="76"/>
    </row>
    <row r="468" s="67" customFormat="1" customHeight="1" spans="2:21">
      <c r="B468" s="68"/>
      <c r="C468" s="69"/>
      <c r="D468" s="69"/>
      <c r="E468" s="69"/>
      <c r="F468" s="70"/>
      <c r="G468" s="71"/>
      <c r="H468" s="72"/>
      <c r="I468" s="103" t="str">
        <f>IF(B468="","",_xlfn.XLOOKUP(N468,#REF!,#REF!))</f>
        <v/>
      </c>
      <c r="J468" s="100" t="str">
        <f>IF(B468="","",_xlfn.XLOOKUP(N468,#REF!,芝麻工资表!B:B))</f>
        <v/>
      </c>
      <c r="K468" s="100" t="str">
        <f t="shared" si="42"/>
        <v/>
      </c>
      <c r="L468" s="100" t="str">
        <f t="shared" si="43"/>
        <v/>
      </c>
      <c r="M468" s="100" t="str">
        <f>IF(Q468="","",_xlfn.XLOOKUP(Q468,立项!W:W,立项!H:H))</f>
        <v/>
      </c>
      <c r="N468" s="104" t="str">
        <f t="shared" si="44"/>
        <v/>
      </c>
      <c r="O468" s="104" t="str">
        <f t="shared" si="45"/>
        <v/>
      </c>
      <c r="P468" s="105" t="str">
        <f t="shared" si="46"/>
        <v/>
      </c>
      <c r="Q468" s="109" t="str">
        <f t="shared" si="47"/>
        <v/>
      </c>
      <c r="R468" s="77"/>
      <c r="S468" s="76"/>
      <c r="T468" s="76"/>
      <c r="U468" s="76"/>
    </row>
    <row r="469" s="67" customFormat="1" customHeight="1" spans="2:21">
      <c r="B469" s="68"/>
      <c r="C469" s="69"/>
      <c r="D469" s="69"/>
      <c r="E469" s="69"/>
      <c r="F469" s="70"/>
      <c r="G469" s="71"/>
      <c r="H469" s="72"/>
      <c r="I469" s="103" t="str">
        <f>IF(B469="","",_xlfn.XLOOKUP(N469,#REF!,#REF!))</f>
        <v/>
      </c>
      <c r="J469" s="100" t="str">
        <f>IF(B469="","",_xlfn.XLOOKUP(N469,#REF!,芝麻工资表!B:B))</f>
        <v/>
      </c>
      <c r="K469" s="100" t="str">
        <f t="shared" si="42"/>
        <v/>
      </c>
      <c r="L469" s="100" t="str">
        <f t="shared" si="43"/>
        <v/>
      </c>
      <c r="M469" s="100" t="str">
        <f>IF(Q469="","",_xlfn.XLOOKUP(Q469,立项!W:W,立项!H:H))</f>
        <v/>
      </c>
      <c r="N469" s="104" t="str">
        <f t="shared" si="44"/>
        <v/>
      </c>
      <c r="O469" s="104" t="str">
        <f t="shared" si="45"/>
        <v/>
      </c>
      <c r="P469" s="105" t="str">
        <f t="shared" si="46"/>
        <v/>
      </c>
      <c r="Q469" s="109" t="str">
        <f t="shared" si="47"/>
        <v/>
      </c>
      <c r="R469" s="77"/>
      <c r="S469" s="76"/>
      <c r="T469" s="76"/>
      <c r="U469" s="76"/>
    </row>
    <row r="470" s="67" customFormat="1" customHeight="1" spans="2:21">
      <c r="B470" s="68"/>
      <c r="C470" s="69"/>
      <c r="D470" s="69"/>
      <c r="E470" s="69"/>
      <c r="F470" s="70"/>
      <c r="G470" s="71"/>
      <c r="H470" s="72"/>
      <c r="I470" s="103" t="str">
        <f>IF(B470="","",_xlfn.XLOOKUP(N470,#REF!,#REF!))</f>
        <v/>
      </c>
      <c r="J470" s="100" t="str">
        <f>IF(B470="","",_xlfn.XLOOKUP(N470,#REF!,芝麻工资表!B:B))</f>
        <v/>
      </c>
      <c r="K470" s="100" t="str">
        <f t="shared" si="42"/>
        <v/>
      </c>
      <c r="L470" s="100" t="str">
        <f t="shared" si="43"/>
        <v/>
      </c>
      <c r="M470" s="100" t="str">
        <f>IF(Q470="","",_xlfn.XLOOKUP(Q470,立项!W:W,立项!H:H))</f>
        <v/>
      </c>
      <c r="N470" s="104" t="str">
        <f t="shared" si="44"/>
        <v/>
      </c>
      <c r="O470" s="104" t="str">
        <f t="shared" si="45"/>
        <v/>
      </c>
      <c r="P470" s="105" t="str">
        <f t="shared" si="46"/>
        <v/>
      </c>
      <c r="Q470" s="109" t="str">
        <f t="shared" si="47"/>
        <v/>
      </c>
      <c r="R470" s="77"/>
      <c r="S470" s="76"/>
      <c r="T470" s="76"/>
      <c r="U470" s="76"/>
    </row>
    <row r="471" s="67" customFormat="1" customHeight="1" spans="2:21">
      <c r="B471" s="68"/>
      <c r="C471" s="69"/>
      <c r="D471" s="69"/>
      <c r="E471" s="69"/>
      <c r="F471" s="70"/>
      <c r="G471" s="71"/>
      <c r="H471" s="72"/>
      <c r="I471" s="103" t="str">
        <f>IF(B471="","",_xlfn.XLOOKUP(N471,#REF!,#REF!))</f>
        <v/>
      </c>
      <c r="J471" s="100" t="str">
        <f>IF(B471="","",_xlfn.XLOOKUP(N471,#REF!,芝麻工资表!B:B))</f>
        <v/>
      </c>
      <c r="K471" s="100" t="str">
        <f t="shared" si="42"/>
        <v/>
      </c>
      <c r="L471" s="100" t="str">
        <f t="shared" si="43"/>
        <v/>
      </c>
      <c r="M471" s="100" t="str">
        <f>IF(Q471="","",_xlfn.XLOOKUP(Q471,立项!W:W,立项!H:H))</f>
        <v/>
      </c>
      <c r="N471" s="104" t="str">
        <f t="shared" si="44"/>
        <v/>
      </c>
      <c r="O471" s="104" t="str">
        <f t="shared" si="45"/>
        <v/>
      </c>
      <c r="P471" s="105" t="str">
        <f t="shared" si="46"/>
        <v/>
      </c>
      <c r="Q471" s="109" t="str">
        <f t="shared" si="47"/>
        <v/>
      </c>
      <c r="R471" s="77"/>
      <c r="S471" s="76"/>
      <c r="T471" s="76"/>
      <c r="U471" s="76"/>
    </row>
    <row r="472" s="67" customFormat="1" customHeight="1" spans="2:21">
      <c r="B472" s="68"/>
      <c r="C472" s="69"/>
      <c r="D472" s="69"/>
      <c r="E472" s="69"/>
      <c r="F472" s="70"/>
      <c r="G472" s="71"/>
      <c r="H472" s="72"/>
      <c r="I472" s="103" t="str">
        <f>IF(B472="","",_xlfn.XLOOKUP(N472,#REF!,#REF!))</f>
        <v/>
      </c>
      <c r="J472" s="100" t="str">
        <f>IF(B472="","",_xlfn.XLOOKUP(N472,#REF!,芝麻工资表!B:B))</f>
        <v/>
      </c>
      <c r="K472" s="100" t="str">
        <f t="shared" si="42"/>
        <v/>
      </c>
      <c r="L472" s="100" t="str">
        <f t="shared" si="43"/>
        <v/>
      </c>
      <c r="M472" s="100" t="str">
        <f>IF(Q472="","",_xlfn.XLOOKUP(Q472,立项!W:W,立项!H:H))</f>
        <v/>
      </c>
      <c r="N472" s="104" t="str">
        <f t="shared" si="44"/>
        <v/>
      </c>
      <c r="O472" s="104" t="str">
        <f t="shared" si="45"/>
        <v/>
      </c>
      <c r="P472" s="105" t="str">
        <f t="shared" si="46"/>
        <v/>
      </c>
      <c r="Q472" s="109" t="str">
        <f t="shared" si="47"/>
        <v/>
      </c>
      <c r="R472" s="77"/>
      <c r="S472" s="76"/>
      <c r="T472" s="76"/>
      <c r="U472" s="76"/>
    </row>
    <row r="473" s="67" customFormat="1" customHeight="1" spans="2:21">
      <c r="B473" s="68"/>
      <c r="C473" s="69"/>
      <c r="D473" s="69"/>
      <c r="E473" s="69"/>
      <c r="F473" s="70"/>
      <c r="G473" s="71"/>
      <c r="H473" s="72"/>
      <c r="I473" s="103" t="str">
        <f>IF(B473="","",_xlfn.XLOOKUP(N473,#REF!,#REF!))</f>
        <v/>
      </c>
      <c r="J473" s="100" t="str">
        <f>IF(B473="","",_xlfn.XLOOKUP(N473,#REF!,芝麻工资表!B:B))</f>
        <v/>
      </c>
      <c r="K473" s="100" t="str">
        <f t="shared" si="42"/>
        <v/>
      </c>
      <c r="L473" s="100" t="str">
        <f t="shared" si="43"/>
        <v/>
      </c>
      <c r="M473" s="100" t="str">
        <f>IF(Q473="","",_xlfn.XLOOKUP(Q473,立项!W:W,立项!H:H))</f>
        <v/>
      </c>
      <c r="N473" s="104" t="str">
        <f t="shared" si="44"/>
        <v/>
      </c>
      <c r="O473" s="104" t="str">
        <f t="shared" si="45"/>
        <v/>
      </c>
      <c r="P473" s="105" t="str">
        <f t="shared" si="46"/>
        <v/>
      </c>
      <c r="Q473" s="109" t="str">
        <f t="shared" si="47"/>
        <v/>
      </c>
      <c r="R473" s="77"/>
      <c r="S473" s="76"/>
      <c r="T473" s="76"/>
      <c r="U473" s="76"/>
    </row>
    <row r="474" s="67" customFormat="1" customHeight="1" spans="2:21">
      <c r="B474" s="68"/>
      <c r="C474" s="69"/>
      <c r="D474" s="69"/>
      <c r="E474" s="69"/>
      <c r="F474" s="70"/>
      <c r="G474" s="71"/>
      <c r="H474" s="72"/>
      <c r="I474" s="103" t="str">
        <f>IF(B474="","",_xlfn.XLOOKUP(N474,#REF!,#REF!))</f>
        <v/>
      </c>
      <c r="J474" s="100" t="str">
        <f>IF(B474="","",_xlfn.XLOOKUP(N474,#REF!,芝麻工资表!B:B))</f>
        <v/>
      </c>
      <c r="K474" s="100" t="str">
        <f t="shared" si="42"/>
        <v/>
      </c>
      <c r="L474" s="100" t="str">
        <f t="shared" si="43"/>
        <v/>
      </c>
      <c r="M474" s="100" t="str">
        <f>IF(Q474="","",_xlfn.XLOOKUP(Q474,立项!W:W,立项!H:H))</f>
        <v/>
      </c>
      <c r="N474" s="104" t="str">
        <f t="shared" si="44"/>
        <v/>
      </c>
      <c r="O474" s="104" t="str">
        <f t="shared" si="45"/>
        <v/>
      </c>
      <c r="P474" s="105" t="str">
        <f t="shared" si="46"/>
        <v/>
      </c>
      <c r="Q474" s="109" t="str">
        <f t="shared" si="47"/>
        <v/>
      </c>
      <c r="R474" s="77"/>
      <c r="S474" s="76"/>
      <c r="T474" s="76"/>
      <c r="U474" s="76"/>
    </row>
    <row r="475" s="67" customFormat="1" customHeight="1" spans="2:21">
      <c r="B475" s="68"/>
      <c r="C475" s="69"/>
      <c r="D475" s="69"/>
      <c r="E475" s="69"/>
      <c r="F475" s="70"/>
      <c r="G475" s="71"/>
      <c r="H475" s="72"/>
      <c r="I475" s="103" t="str">
        <f>IF(B475="","",_xlfn.XLOOKUP(N475,#REF!,#REF!))</f>
        <v/>
      </c>
      <c r="J475" s="100" t="str">
        <f>IF(B475="","",_xlfn.XLOOKUP(N475,#REF!,芝麻工资表!B:B))</f>
        <v/>
      </c>
      <c r="K475" s="100" t="str">
        <f t="shared" si="42"/>
        <v/>
      </c>
      <c r="L475" s="100" t="str">
        <f t="shared" si="43"/>
        <v/>
      </c>
      <c r="M475" s="100" t="str">
        <f>IF(Q475="","",_xlfn.XLOOKUP(Q475,立项!W:W,立项!H:H))</f>
        <v/>
      </c>
      <c r="N475" s="104" t="str">
        <f t="shared" si="44"/>
        <v/>
      </c>
      <c r="O475" s="104" t="str">
        <f t="shared" si="45"/>
        <v/>
      </c>
      <c r="P475" s="105" t="str">
        <f t="shared" si="46"/>
        <v/>
      </c>
      <c r="Q475" s="109" t="str">
        <f t="shared" si="47"/>
        <v/>
      </c>
      <c r="R475" s="77"/>
      <c r="S475" s="76"/>
      <c r="T475" s="76"/>
      <c r="U475" s="76"/>
    </row>
    <row r="476" s="67" customFormat="1" customHeight="1" spans="2:21">
      <c r="B476" s="68"/>
      <c r="C476" s="69"/>
      <c r="D476" s="69"/>
      <c r="E476" s="69"/>
      <c r="F476" s="70"/>
      <c r="G476" s="71"/>
      <c r="H476" s="72"/>
      <c r="I476" s="103" t="str">
        <f>IF(B476="","",_xlfn.XLOOKUP(N476,#REF!,#REF!))</f>
        <v/>
      </c>
      <c r="J476" s="100" t="str">
        <f>IF(B476="","",_xlfn.XLOOKUP(N476,#REF!,芝麻工资表!B:B))</f>
        <v/>
      </c>
      <c r="K476" s="100" t="str">
        <f t="shared" si="42"/>
        <v/>
      </c>
      <c r="L476" s="100" t="str">
        <f t="shared" si="43"/>
        <v/>
      </c>
      <c r="M476" s="100" t="str">
        <f>IF(Q476="","",_xlfn.XLOOKUP(Q476,立项!W:W,立项!H:H))</f>
        <v/>
      </c>
      <c r="N476" s="104" t="str">
        <f t="shared" si="44"/>
        <v/>
      </c>
      <c r="O476" s="104" t="str">
        <f t="shared" si="45"/>
        <v/>
      </c>
      <c r="P476" s="105" t="str">
        <f t="shared" si="46"/>
        <v/>
      </c>
      <c r="Q476" s="109" t="str">
        <f t="shared" si="47"/>
        <v/>
      </c>
      <c r="R476" s="77"/>
      <c r="S476" s="76"/>
      <c r="T476" s="76"/>
      <c r="U476" s="76"/>
    </row>
    <row r="477" s="67" customFormat="1" customHeight="1" spans="2:21">
      <c r="B477" s="68"/>
      <c r="C477" s="69"/>
      <c r="D477" s="69"/>
      <c r="E477" s="69"/>
      <c r="F477" s="70"/>
      <c r="G477" s="71"/>
      <c r="H477" s="72"/>
      <c r="I477" s="103" t="str">
        <f>IF(B477="","",_xlfn.XLOOKUP(N477,#REF!,#REF!))</f>
        <v/>
      </c>
      <c r="J477" s="100" t="str">
        <f>IF(B477="","",_xlfn.XLOOKUP(N477,#REF!,芝麻工资表!B:B))</f>
        <v/>
      </c>
      <c r="K477" s="100" t="str">
        <f t="shared" si="42"/>
        <v/>
      </c>
      <c r="L477" s="100" t="str">
        <f t="shared" si="43"/>
        <v/>
      </c>
      <c r="M477" s="100" t="str">
        <f>IF(Q477="","",_xlfn.XLOOKUP(Q477,立项!W:W,立项!H:H))</f>
        <v/>
      </c>
      <c r="N477" s="104" t="str">
        <f t="shared" si="44"/>
        <v/>
      </c>
      <c r="O477" s="104" t="str">
        <f t="shared" si="45"/>
        <v/>
      </c>
      <c r="P477" s="105" t="str">
        <f t="shared" si="46"/>
        <v/>
      </c>
      <c r="Q477" s="109" t="str">
        <f t="shared" si="47"/>
        <v/>
      </c>
      <c r="R477" s="77"/>
      <c r="S477" s="76"/>
      <c r="T477" s="76"/>
      <c r="U477" s="76"/>
    </row>
    <row r="478" s="67" customFormat="1" customHeight="1" spans="2:21">
      <c r="B478" s="68"/>
      <c r="C478" s="69"/>
      <c r="D478" s="69"/>
      <c r="E478" s="69"/>
      <c r="F478" s="70"/>
      <c r="G478" s="71"/>
      <c r="H478" s="72"/>
      <c r="I478" s="103" t="str">
        <f>IF(B478="","",_xlfn.XLOOKUP(N478,#REF!,#REF!))</f>
        <v/>
      </c>
      <c r="J478" s="100" t="str">
        <f>IF(B478="","",_xlfn.XLOOKUP(N478,#REF!,芝麻工资表!B:B))</f>
        <v/>
      </c>
      <c r="K478" s="100" t="str">
        <f t="shared" si="42"/>
        <v/>
      </c>
      <c r="L478" s="100" t="str">
        <f t="shared" si="43"/>
        <v/>
      </c>
      <c r="M478" s="100" t="str">
        <f>IF(Q478="","",_xlfn.XLOOKUP(Q478,立项!W:W,立项!H:H))</f>
        <v/>
      </c>
      <c r="N478" s="104" t="str">
        <f t="shared" si="44"/>
        <v/>
      </c>
      <c r="O478" s="104" t="str">
        <f t="shared" si="45"/>
        <v/>
      </c>
      <c r="P478" s="105" t="str">
        <f t="shared" si="46"/>
        <v/>
      </c>
      <c r="Q478" s="109" t="str">
        <f t="shared" si="47"/>
        <v/>
      </c>
      <c r="R478" s="77"/>
      <c r="S478" s="76"/>
      <c r="T478" s="76"/>
      <c r="U478" s="76"/>
    </row>
    <row r="479" s="67" customFormat="1" customHeight="1" spans="2:21">
      <c r="B479" s="68"/>
      <c r="C479" s="69"/>
      <c r="D479" s="69"/>
      <c r="E479" s="69"/>
      <c r="F479" s="70"/>
      <c r="G479" s="71"/>
      <c r="H479" s="72"/>
      <c r="I479" s="103" t="str">
        <f>IF(B479="","",_xlfn.XLOOKUP(N479,#REF!,#REF!))</f>
        <v/>
      </c>
      <c r="J479" s="100" t="str">
        <f>IF(B479="","",_xlfn.XLOOKUP(N479,#REF!,芝麻工资表!B:B))</f>
        <v/>
      </c>
      <c r="K479" s="100" t="str">
        <f t="shared" si="42"/>
        <v/>
      </c>
      <c r="L479" s="100" t="str">
        <f t="shared" si="43"/>
        <v/>
      </c>
      <c r="M479" s="100" t="str">
        <f>IF(Q479="","",_xlfn.XLOOKUP(Q479,立项!W:W,立项!H:H))</f>
        <v/>
      </c>
      <c r="N479" s="104" t="str">
        <f t="shared" si="44"/>
        <v/>
      </c>
      <c r="O479" s="104" t="str">
        <f t="shared" si="45"/>
        <v/>
      </c>
      <c r="P479" s="105" t="str">
        <f t="shared" si="46"/>
        <v/>
      </c>
      <c r="Q479" s="109" t="str">
        <f t="shared" si="47"/>
        <v/>
      </c>
      <c r="R479" s="77"/>
      <c r="S479" s="76"/>
      <c r="T479" s="76"/>
      <c r="U479" s="76"/>
    </row>
    <row r="480" s="67" customFormat="1" customHeight="1" spans="2:21">
      <c r="B480" s="68"/>
      <c r="C480" s="69"/>
      <c r="D480" s="69"/>
      <c r="E480" s="69"/>
      <c r="F480" s="70"/>
      <c r="G480" s="71"/>
      <c r="H480" s="72"/>
      <c r="I480" s="103" t="str">
        <f>IF(B480="","",_xlfn.XLOOKUP(N480,#REF!,#REF!))</f>
        <v/>
      </c>
      <c r="J480" s="100" t="str">
        <f>IF(B480="","",_xlfn.XLOOKUP(N480,#REF!,芝麻工资表!B:B))</f>
        <v/>
      </c>
      <c r="K480" s="100" t="str">
        <f t="shared" si="42"/>
        <v/>
      </c>
      <c r="L480" s="100" t="str">
        <f t="shared" si="43"/>
        <v/>
      </c>
      <c r="M480" s="100" t="str">
        <f>IF(Q480="","",_xlfn.XLOOKUP(Q480,立项!W:W,立项!H:H))</f>
        <v/>
      </c>
      <c r="N480" s="104" t="str">
        <f t="shared" si="44"/>
        <v/>
      </c>
      <c r="O480" s="104" t="str">
        <f t="shared" si="45"/>
        <v/>
      </c>
      <c r="P480" s="105" t="str">
        <f t="shared" si="46"/>
        <v/>
      </c>
      <c r="Q480" s="109" t="str">
        <f t="shared" si="47"/>
        <v/>
      </c>
      <c r="R480" s="77"/>
      <c r="S480" s="76"/>
      <c r="T480" s="76"/>
      <c r="U480" s="76"/>
    </row>
    <row r="481" s="67" customFormat="1" customHeight="1" spans="2:21">
      <c r="B481" s="68"/>
      <c r="C481" s="69"/>
      <c r="D481" s="69"/>
      <c r="E481" s="69"/>
      <c r="F481" s="70"/>
      <c r="G481" s="71"/>
      <c r="H481" s="72"/>
      <c r="I481" s="103" t="str">
        <f>IF(B481="","",_xlfn.XLOOKUP(N481,#REF!,#REF!))</f>
        <v/>
      </c>
      <c r="J481" s="100" t="str">
        <f>IF(B481="","",_xlfn.XLOOKUP(N481,#REF!,芝麻工资表!B:B))</f>
        <v/>
      </c>
      <c r="K481" s="100" t="str">
        <f t="shared" si="42"/>
        <v/>
      </c>
      <c r="L481" s="100" t="str">
        <f t="shared" si="43"/>
        <v/>
      </c>
      <c r="M481" s="100" t="str">
        <f>IF(Q481="","",_xlfn.XLOOKUP(Q481,立项!W:W,立项!H:H))</f>
        <v/>
      </c>
      <c r="N481" s="104" t="str">
        <f t="shared" si="44"/>
        <v/>
      </c>
      <c r="O481" s="104" t="str">
        <f t="shared" si="45"/>
        <v/>
      </c>
      <c r="P481" s="105" t="str">
        <f t="shared" si="46"/>
        <v/>
      </c>
      <c r="Q481" s="109" t="str">
        <f t="shared" si="47"/>
        <v/>
      </c>
      <c r="R481" s="77"/>
      <c r="S481" s="76"/>
      <c r="T481" s="76"/>
      <c r="U481" s="76"/>
    </row>
    <row r="482" s="67" customFormat="1" customHeight="1" spans="2:21">
      <c r="B482" s="68"/>
      <c r="C482" s="69"/>
      <c r="D482" s="69"/>
      <c r="E482" s="69"/>
      <c r="F482" s="70"/>
      <c r="G482" s="71"/>
      <c r="H482" s="72"/>
      <c r="I482" s="103" t="str">
        <f>IF(B482="","",_xlfn.XLOOKUP(N482,#REF!,#REF!))</f>
        <v/>
      </c>
      <c r="J482" s="100" t="str">
        <f>IF(B482="","",_xlfn.XLOOKUP(N482,#REF!,芝麻工资表!B:B))</f>
        <v/>
      </c>
      <c r="K482" s="100" t="str">
        <f t="shared" si="42"/>
        <v/>
      </c>
      <c r="L482" s="100" t="str">
        <f t="shared" si="43"/>
        <v/>
      </c>
      <c r="M482" s="100" t="str">
        <f>IF(Q482="","",_xlfn.XLOOKUP(Q482,立项!W:W,立项!H:H))</f>
        <v/>
      </c>
      <c r="N482" s="104" t="str">
        <f t="shared" si="44"/>
        <v/>
      </c>
      <c r="O482" s="104" t="str">
        <f t="shared" si="45"/>
        <v/>
      </c>
      <c r="P482" s="105" t="str">
        <f t="shared" si="46"/>
        <v/>
      </c>
      <c r="Q482" s="109" t="str">
        <f t="shared" si="47"/>
        <v/>
      </c>
      <c r="R482" s="77"/>
      <c r="S482" s="76"/>
      <c r="T482" s="76"/>
      <c r="U482" s="76"/>
    </row>
    <row r="483" s="67" customFormat="1" customHeight="1" spans="2:21">
      <c r="B483" s="68"/>
      <c r="C483" s="69"/>
      <c r="D483" s="69"/>
      <c r="E483" s="69"/>
      <c r="F483" s="70"/>
      <c r="G483" s="71"/>
      <c r="H483" s="72"/>
      <c r="I483" s="103" t="str">
        <f>IF(B483="","",_xlfn.XLOOKUP(N483,#REF!,#REF!))</f>
        <v/>
      </c>
      <c r="J483" s="100" t="str">
        <f>IF(B483="","",_xlfn.XLOOKUP(N483,#REF!,芝麻工资表!B:B))</f>
        <v/>
      </c>
      <c r="K483" s="100" t="str">
        <f t="shared" si="42"/>
        <v/>
      </c>
      <c r="L483" s="100" t="str">
        <f t="shared" si="43"/>
        <v/>
      </c>
      <c r="M483" s="100" t="str">
        <f>IF(Q483="","",_xlfn.XLOOKUP(Q483,立项!W:W,立项!H:H))</f>
        <v/>
      </c>
      <c r="N483" s="104" t="str">
        <f t="shared" si="44"/>
        <v/>
      </c>
      <c r="O483" s="104" t="str">
        <f t="shared" si="45"/>
        <v/>
      </c>
      <c r="P483" s="105" t="str">
        <f t="shared" si="46"/>
        <v/>
      </c>
      <c r="Q483" s="109" t="str">
        <f t="shared" si="47"/>
        <v/>
      </c>
      <c r="R483" s="77"/>
      <c r="S483" s="76"/>
      <c r="T483" s="76"/>
      <c r="U483" s="76"/>
    </row>
    <row r="484" s="67" customFormat="1" customHeight="1" spans="2:21">
      <c r="B484" s="68"/>
      <c r="C484" s="69"/>
      <c r="D484" s="69"/>
      <c r="E484" s="69"/>
      <c r="F484" s="70"/>
      <c r="G484" s="71"/>
      <c r="H484" s="72"/>
      <c r="I484" s="103" t="str">
        <f>IF(B484="","",_xlfn.XLOOKUP(N484,#REF!,#REF!))</f>
        <v/>
      </c>
      <c r="J484" s="100" t="str">
        <f>IF(B484="","",_xlfn.XLOOKUP(N484,#REF!,芝麻工资表!B:B))</f>
        <v/>
      </c>
      <c r="K484" s="100" t="str">
        <f t="shared" si="42"/>
        <v/>
      </c>
      <c r="L484" s="100" t="str">
        <f t="shared" si="43"/>
        <v/>
      </c>
      <c r="M484" s="100" t="str">
        <f>IF(Q484="","",_xlfn.XLOOKUP(Q484,立项!W:W,立项!H:H))</f>
        <v/>
      </c>
      <c r="N484" s="104" t="str">
        <f t="shared" si="44"/>
        <v/>
      </c>
      <c r="O484" s="104" t="str">
        <f t="shared" si="45"/>
        <v/>
      </c>
      <c r="P484" s="105" t="str">
        <f t="shared" si="46"/>
        <v/>
      </c>
      <c r="Q484" s="109" t="str">
        <f t="shared" si="47"/>
        <v/>
      </c>
      <c r="R484" s="77"/>
      <c r="S484" s="76"/>
      <c r="T484" s="76"/>
      <c r="U484" s="76"/>
    </row>
    <row r="485" s="67" customFormat="1" customHeight="1" spans="2:21">
      <c r="B485" s="68"/>
      <c r="C485" s="69"/>
      <c r="D485" s="69"/>
      <c r="E485" s="69"/>
      <c r="F485" s="70"/>
      <c r="G485" s="71"/>
      <c r="H485" s="72"/>
      <c r="I485" s="103" t="str">
        <f>IF(B485="","",_xlfn.XLOOKUP(N485,#REF!,#REF!))</f>
        <v/>
      </c>
      <c r="J485" s="100" t="str">
        <f>IF(B485="","",_xlfn.XLOOKUP(N485,#REF!,芝麻工资表!B:B))</f>
        <v/>
      </c>
      <c r="K485" s="100" t="str">
        <f t="shared" si="42"/>
        <v/>
      </c>
      <c r="L485" s="100" t="str">
        <f t="shared" si="43"/>
        <v/>
      </c>
      <c r="M485" s="100" t="str">
        <f>IF(Q485="","",_xlfn.XLOOKUP(Q485,立项!W:W,立项!H:H))</f>
        <v/>
      </c>
      <c r="N485" s="104" t="str">
        <f t="shared" si="44"/>
        <v/>
      </c>
      <c r="O485" s="104" t="str">
        <f t="shared" si="45"/>
        <v/>
      </c>
      <c r="P485" s="105" t="str">
        <f t="shared" si="46"/>
        <v/>
      </c>
      <c r="Q485" s="109" t="str">
        <f t="shared" si="47"/>
        <v/>
      </c>
      <c r="R485" s="77"/>
      <c r="S485" s="76"/>
      <c r="T485" s="76"/>
      <c r="U485" s="76"/>
    </row>
    <row r="486" s="67" customFormat="1" customHeight="1" spans="2:21">
      <c r="B486" s="68"/>
      <c r="C486" s="69"/>
      <c r="D486" s="69"/>
      <c r="E486" s="69"/>
      <c r="F486" s="70"/>
      <c r="G486" s="71"/>
      <c r="H486" s="72"/>
      <c r="I486" s="103" t="str">
        <f>IF(B486="","",_xlfn.XLOOKUP(N486,#REF!,#REF!))</f>
        <v/>
      </c>
      <c r="J486" s="100" t="str">
        <f>IF(B486="","",_xlfn.XLOOKUP(N486,#REF!,芝麻工资表!B:B))</f>
        <v/>
      </c>
      <c r="K486" s="100" t="str">
        <f t="shared" si="42"/>
        <v/>
      </c>
      <c r="L486" s="100" t="str">
        <f t="shared" si="43"/>
        <v/>
      </c>
      <c r="M486" s="100" t="str">
        <f>IF(Q486="","",_xlfn.XLOOKUP(Q486,立项!W:W,立项!H:H))</f>
        <v/>
      </c>
      <c r="N486" s="104" t="str">
        <f t="shared" si="44"/>
        <v/>
      </c>
      <c r="O486" s="104" t="str">
        <f t="shared" si="45"/>
        <v/>
      </c>
      <c r="P486" s="105" t="str">
        <f t="shared" si="46"/>
        <v/>
      </c>
      <c r="Q486" s="109" t="str">
        <f t="shared" si="47"/>
        <v/>
      </c>
      <c r="R486" s="77"/>
      <c r="S486" s="76"/>
      <c r="T486" s="76"/>
      <c r="U486" s="76"/>
    </row>
    <row r="487" s="67" customFormat="1" customHeight="1" spans="2:21">
      <c r="B487" s="68"/>
      <c r="C487" s="69"/>
      <c r="D487" s="69"/>
      <c r="E487" s="69"/>
      <c r="F487" s="70"/>
      <c r="G487" s="71"/>
      <c r="H487" s="72"/>
      <c r="I487" s="103" t="str">
        <f>IF(B487="","",_xlfn.XLOOKUP(N487,#REF!,#REF!))</f>
        <v/>
      </c>
      <c r="J487" s="100" t="str">
        <f>IF(B487="","",_xlfn.XLOOKUP(N487,#REF!,芝麻工资表!B:B))</f>
        <v/>
      </c>
      <c r="K487" s="100" t="str">
        <f t="shared" si="42"/>
        <v/>
      </c>
      <c r="L487" s="100" t="str">
        <f t="shared" si="43"/>
        <v/>
      </c>
      <c r="M487" s="100" t="str">
        <f>IF(Q487="","",_xlfn.XLOOKUP(Q487,立项!W:W,立项!H:H))</f>
        <v/>
      </c>
      <c r="N487" s="104" t="str">
        <f t="shared" si="44"/>
        <v/>
      </c>
      <c r="O487" s="104" t="str">
        <f t="shared" si="45"/>
        <v/>
      </c>
      <c r="P487" s="105" t="str">
        <f t="shared" si="46"/>
        <v/>
      </c>
      <c r="Q487" s="109" t="str">
        <f t="shared" si="47"/>
        <v/>
      </c>
      <c r="R487" s="77"/>
      <c r="S487" s="76"/>
      <c r="T487" s="76"/>
      <c r="U487" s="76"/>
    </row>
    <row r="488" s="67" customFormat="1" customHeight="1" spans="2:21">
      <c r="B488" s="68"/>
      <c r="C488" s="69"/>
      <c r="D488" s="69"/>
      <c r="E488" s="69"/>
      <c r="F488" s="70"/>
      <c r="G488" s="71"/>
      <c r="H488" s="72"/>
      <c r="I488" s="103" t="str">
        <f>IF(B488="","",_xlfn.XLOOKUP(N488,#REF!,#REF!))</f>
        <v/>
      </c>
      <c r="J488" s="100" t="str">
        <f>IF(B488="","",_xlfn.XLOOKUP(N488,#REF!,芝麻工资表!B:B))</f>
        <v/>
      </c>
      <c r="K488" s="100" t="str">
        <f t="shared" si="42"/>
        <v/>
      </c>
      <c r="L488" s="100" t="str">
        <f t="shared" si="43"/>
        <v/>
      </c>
      <c r="M488" s="100" t="str">
        <f>IF(Q488="","",_xlfn.XLOOKUP(Q488,立项!W:W,立项!H:H))</f>
        <v/>
      </c>
      <c r="N488" s="104" t="str">
        <f t="shared" si="44"/>
        <v/>
      </c>
      <c r="O488" s="104" t="str">
        <f t="shared" si="45"/>
        <v/>
      </c>
      <c r="P488" s="105" t="str">
        <f t="shared" si="46"/>
        <v/>
      </c>
      <c r="Q488" s="109" t="str">
        <f t="shared" si="47"/>
        <v/>
      </c>
      <c r="R488" s="77"/>
      <c r="S488" s="76"/>
      <c r="T488" s="76"/>
      <c r="U488" s="76"/>
    </row>
    <row r="489" s="67" customFormat="1" customHeight="1" spans="2:21">
      <c r="B489" s="68"/>
      <c r="C489" s="69"/>
      <c r="D489" s="69"/>
      <c r="E489" s="69"/>
      <c r="F489" s="70"/>
      <c r="G489" s="71"/>
      <c r="H489" s="72"/>
      <c r="I489" s="103" t="str">
        <f>IF(B489="","",_xlfn.XLOOKUP(N489,#REF!,#REF!))</f>
        <v/>
      </c>
      <c r="J489" s="100" t="str">
        <f>IF(B489="","",_xlfn.XLOOKUP(N489,#REF!,芝麻工资表!B:B))</f>
        <v/>
      </c>
      <c r="K489" s="100" t="str">
        <f t="shared" si="42"/>
        <v/>
      </c>
      <c r="L489" s="100" t="str">
        <f t="shared" si="43"/>
        <v/>
      </c>
      <c r="M489" s="100" t="str">
        <f>IF(Q489="","",_xlfn.XLOOKUP(Q489,立项!W:W,立项!H:H))</f>
        <v/>
      </c>
      <c r="N489" s="104" t="str">
        <f t="shared" si="44"/>
        <v/>
      </c>
      <c r="O489" s="104" t="str">
        <f t="shared" si="45"/>
        <v/>
      </c>
      <c r="P489" s="105" t="str">
        <f t="shared" si="46"/>
        <v/>
      </c>
      <c r="Q489" s="109" t="str">
        <f t="shared" si="47"/>
        <v/>
      </c>
      <c r="R489" s="77"/>
      <c r="S489" s="76"/>
      <c r="T489" s="76"/>
      <c r="U489" s="76"/>
    </row>
    <row r="490" s="67" customFormat="1" customHeight="1" spans="2:21">
      <c r="B490" s="68"/>
      <c r="C490" s="69"/>
      <c r="D490" s="69"/>
      <c r="E490" s="69"/>
      <c r="F490" s="70"/>
      <c r="G490" s="71"/>
      <c r="H490" s="72"/>
      <c r="I490" s="103" t="str">
        <f>IF(B490="","",_xlfn.XLOOKUP(N490,#REF!,#REF!))</f>
        <v/>
      </c>
      <c r="J490" s="100" t="str">
        <f>IF(B490="","",_xlfn.XLOOKUP(N490,#REF!,芝麻工资表!B:B))</f>
        <v/>
      </c>
      <c r="K490" s="100" t="str">
        <f t="shared" si="42"/>
        <v/>
      </c>
      <c r="L490" s="100" t="str">
        <f t="shared" si="43"/>
        <v/>
      </c>
      <c r="M490" s="100" t="str">
        <f>IF(Q490="","",_xlfn.XLOOKUP(Q490,立项!W:W,立项!H:H))</f>
        <v/>
      </c>
      <c r="N490" s="104" t="str">
        <f t="shared" si="44"/>
        <v/>
      </c>
      <c r="O490" s="104" t="str">
        <f t="shared" si="45"/>
        <v/>
      </c>
      <c r="P490" s="105" t="str">
        <f t="shared" si="46"/>
        <v/>
      </c>
      <c r="Q490" s="109" t="str">
        <f t="shared" si="47"/>
        <v/>
      </c>
      <c r="R490" s="77"/>
      <c r="S490" s="76"/>
      <c r="T490" s="76"/>
      <c r="U490" s="76"/>
    </row>
    <row r="491" s="67" customFormat="1" customHeight="1" spans="2:21">
      <c r="B491" s="68"/>
      <c r="C491" s="69"/>
      <c r="D491" s="69"/>
      <c r="E491" s="69"/>
      <c r="F491" s="70"/>
      <c r="G491" s="71"/>
      <c r="H491" s="72"/>
      <c r="I491" s="103" t="str">
        <f>IF(B491="","",_xlfn.XLOOKUP(N491,#REF!,#REF!))</f>
        <v/>
      </c>
      <c r="J491" s="100" t="str">
        <f>IF(B491="","",_xlfn.XLOOKUP(N491,#REF!,芝麻工资表!B:B))</f>
        <v/>
      </c>
      <c r="K491" s="100" t="str">
        <f t="shared" si="42"/>
        <v/>
      </c>
      <c r="L491" s="100" t="str">
        <f t="shared" si="43"/>
        <v/>
      </c>
      <c r="M491" s="100" t="str">
        <f>IF(Q491="","",_xlfn.XLOOKUP(Q491,立项!W:W,立项!H:H))</f>
        <v/>
      </c>
      <c r="N491" s="104" t="str">
        <f t="shared" si="44"/>
        <v/>
      </c>
      <c r="O491" s="104" t="str">
        <f t="shared" si="45"/>
        <v/>
      </c>
      <c r="P491" s="105" t="str">
        <f t="shared" si="46"/>
        <v/>
      </c>
      <c r="Q491" s="109" t="str">
        <f t="shared" si="47"/>
        <v/>
      </c>
      <c r="R491" s="77"/>
      <c r="S491" s="76"/>
      <c r="T491" s="76"/>
      <c r="U491" s="76"/>
    </row>
    <row r="492" s="67" customFormat="1" customHeight="1" spans="2:21">
      <c r="B492" s="68"/>
      <c r="C492" s="69"/>
      <c r="D492" s="69"/>
      <c r="E492" s="69"/>
      <c r="F492" s="70"/>
      <c r="G492" s="71"/>
      <c r="H492" s="72"/>
      <c r="I492" s="103" t="str">
        <f>IF(B492="","",_xlfn.XLOOKUP(N492,#REF!,#REF!))</f>
        <v/>
      </c>
      <c r="J492" s="100" t="str">
        <f>IF(B492="","",_xlfn.XLOOKUP(N492,#REF!,芝麻工资表!B:B))</f>
        <v/>
      </c>
      <c r="K492" s="100" t="str">
        <f t="shared" si="42"/>
        <v/>
      </c>
      <c r="L492" s="100" t="str">
        <f t="shared" si="43"/>
        <v/>
      </c>
      <c r="M492" s="100" t="str">
        <f>IF(Q492="","",_xlfn.XLOOKUP(Q492,立项!W:W,立项!H:H))</f>
        <v/>
      </c>
      <c r="N492" s="104" t="str">
        <f t="shared" si="44"/>
        <v/>
      </c>
      <c r="O492" s="104" t="str">
        <f t="shared" si="45"/>
        <v/>
      </c>
      <c r="P492" s="105" t="str">
        <f t="shared" si="46"/>
        <v/>
      </c>
      <c r="Q492" s="109" t="str">
        <f t="shared" si="47"/>
        <v/>
      </c>
      <c r="R492" s="77"/>
      <c r="S492" s="76"/>
      <c r="T492" s="76"/>
      <c r="U492" s="76"/>
    </row>
    <row r="493" s="67" customFormat="1" customHeight="1" spans="2:21">
      <c r="B493" s="68"/>
      <c r="C493" s="69"/>
      <c r="D493" s="69"/>
      <c r="E493" s="69"/>
      <c r="F493" s="70"/>
      <c r="G493" s="71"/>
      <c r="H493" s="72"/>
      <c r="I493" s="103" t="str">
        <f>IF(B493="","",_xlfn.XLOOKUP(N493,#REF!,#REF!))</f>
        <v/>
      </c>
      <c r="J493" s="100" t="str">
        <f>IF(B493="","",_xlfn.XLOOKUP(N493,#REF!,芝麻工资表!B:B))</f>
        <v/>
      </c>
      <c r="K493" s="100" t="str">
        <f t="shared" si="42"/>
        <v/>
      </c>
      <c r="L493" s="100" t="str">
        <f t="shared" si="43"/>
        <v/>
      </c>
      <c r="M493" s="100" t="str">
        <f>IF(Q493="","",_xlfn.XLOOKUP(Q493,立项!W:W,立项!H:H))</f>
        <v/>
      </c>
      <c r="N493" s="104" t="str">
        <f t="shared" si="44"/>
        <v/>
      </c>
      <c r="O493" s="104" t="str">
        <f t="shared" si="45"/>
        <v/>
      </c>
      <c r="P493" s="105" t="str">
        <f t="shared" si="46"/>
        <v/>
      </c>
      <c r="Q493" s="109" t="str">
        <f t="shared" si="47"/>
        <v/>
      </c>
      <c r="R493" s="77"/>
      <c r="S493" s="76"/>
      <c r="T493" s="76"/>
      <c r="U493" s="76"/>
    </row>
    <row r="494" s="67" customFormat="1" customHeight="1" spans="2:21">
      <c r="B494" s="68"/>
      <c r="C494" s="69"/>
      <c r="D494" s="69"/>
      <c r="E494" s="69"/>
      <c r="F494" s="70"/>
      <c r="G494" s="71"/>
      <c r="H494" s="72"/>
      <c r="I494" s="103" t="str">
        <f>IF(B494="","",_xlfn.XLOOKUP(N494,#REF!,#REF!))</f>
        <v/>
      </c>
      <c r="J494" s="100" t="str">
        <f>IF(B494="","",_xlfn.XLOOKUP(N494,#REF!,芝麻工资表!B:B))</f>
        <v/>
      </c>
      <c r="K494" s="100" t="str">
        <f t="shared" si="42"/>
        <v/>
      </c>
      <c r="L494" s="100" t="str">
        <f t="shared" si="43"/>
        <v/>
      </c>
      <c r="M494" s="100" t="str">
        <f>IF(Q494="","",_xlfn.XLOOKUP(Q494,立项!W:W,立项!H:H))</f>
        <v/>
      </c>
      <c r="N494" s="104" t="str">
        <f t="shared" si="44"/>
        <v/>
      </c>
      <c r="O494" s="104" t="str">
        <f t="shared" si="45"/>
        <v/>
      </c>
      <c r="P494" s="105" t="str">
        <f t="shared" si="46"/>
        <v/>
      </c>
      <c r="Q494" s="109" t="str">
        <f t="shared" si="47"/>
        <v/>
      </c>
      <c r="R494" s="77"/>
      <c r="S494" s="76"/>
      <c r="T494" s="76"/>
      <c r="U494" s="76"/>
    </row>
    <row r="495" s="67" customFormat="1" customHeight="1" spans="2:21">
      <c r="B495" s="68"/>
      <c r="C495" s="69"/>
      <c r="D495" s="69"/>
      <c r="E495" s="69"/>
      <c r="F495" s="70"/>
      <c r="G495" s="71"/>
      <c r="H495" s="72"/>
      <c r="I495" s="103" t="str">
        <f>IF(B495="","",_xlfn.XLOOKUP(N495,#REF!,#REF!))</f>
        <v/>
      </c>
      <c r="J495" s="100" t="str">
        <f>IF(B495="","",_xlfn.XLOOKUP(N495,#REF!,芝麻工资表!B:B))</f>
        <v/>
      </c>
      <c r="K495" s="100" t="str">
        <f t="shared" si="42"/>
        <v/>
      </c>
      <c r="L495" s="100" t="str">
        <f t="shared" si="43"/>
        <v/>
      </c>
      <c r="M495" s="100" t="str">
        <f>IF(Q495="","",_xlfn.XLOOKUP(Q495,立项!W:W,立项!H:H))</f>
        <v/>
      </c>
      <c r="N495" s="104" t="str">
        <f t="shared" si="44"/>
        <v/>
      </c>
      <c r="O495" s="104" t="str">
        <f t="shared" si="45"/>
        <v/>
      </c>
      <c r="P495" s="105" t="str">
        <f t="shared" si="46"/>
        <v/>
      </c>
      <c r="Q495" s="109" t="str">
        <f t="shared" si="47"/>
        <v/>
      </c>
      <c r="R495" s="77"/>
      <c r="S495" s="76"/>
      <c r="T495" s="76"/>
      <c r="U495" s="76"/>
    </row>
    <row r="496" s="67" customFormat="1" customHeight="1" spans="2:21">
      <c r="B496" s="68"/>
      <c r="C496" s="69"/>
      <c r="D496" s="69"/>
      <c r="E496" s="69"/>
      <c r="F496" s="70"/>
      <c r="G496" s="71"/>
      <c r="H496" s="72"/>
      <c r="I496" s="103" t="str">
        <f>IF(B496="","",_xlfn.XLOOKUP(N496,#REF!,#REF!))</f>
        <v/>
      </c>
      <c r="J496" s="100" t="str">
        <f>IF(B496="","",_xlfn.XLOOKUP(N496,#REF!,芝麻工资表!B:B))</f>
        <v/>
      </c>
      <c r="K496" s="100" t="str">
        <f t="shared" si="42"/>
        <v/>
      </c>
      <c r="L496" s="100" t="str">
        <f t="shared" si="43"/>
        <v/>
      </c>
      <c r="M496" s="100" t="str">
        <f>IF(Q496="","",_xlfn.XLOOKUP(Q496,立项!W:W,立项!H:H))</f>
        <v/>
      </c>
      <c r="N496" s="104" t="str">
        <f t="shared" si="44"/>
        <v/>
      </c>
      <c r="O496" s="104" t="str">
        <f t="shared" si="45"/>
        <v/>
      </c>
      <c r="P496" s="105" t="str">
        <f t="shared" si="46"/>
        <v/>
      </c>
      <c r="Q496" s="109" t="str">
        <f t="shared" si="47"/>
        <v/>
      </c>
      <c r="R496" s="77"/>
      <c r="S496" s="76"/>
      <c r="T496" s="76"/>
      <c r="U496" s="76"/>
    </row>
    <row r="497" s="67" customFormat="1" customHeight="1" spans="2:21">
      <c r="B497" s="68"/>
      <c r="C497" s="69"/>
      <c r="D497" s="69"/>
      <c r="E497" s="69"/>
      <c r="F497" s="70"/>
      <c r="G497" s="71"/>
      <c r="H497" s="72"/>
      <c r="I497" s="103" t="str">
        <f>IF(B497="","",_xlfn.XLOOKUP(N497,#REF!,#REF!))</f>
        <v/>
      </c>
      <c r="J497" s="100" t="str">
        <f>IF(B497="","",_xlfn.XLOOKUP(N497,#REF!,芝麻工资表!B:B))</f>
        <v/>
      </c>
      <c r="K497" s="100" t="str">
        <f t="shared" si="42"/>
        <v/>
      </c>
      <c r="L497" s="100" t="str">
        <f t="shared" si="43"/>
        <v/>
      </c>
      <c r="M497" s="100" t="str">
        <f>IF(Q497="","",_xlfn.XLOOKUP(Q497,立项!W:W,立项!H:H))</f>
        <v/>
      </c>
      <c r="N497" s="104" t="str">
        <f t="shared" si="44"/>
        <v/>
      </c>
      <c r="O497" s="104" t="str">
        <f t="shared" si="45"/>
        <v/>
      </c>
      <c r="P497" s="105" t="str">
        <f t="shared" si="46"/>
        <v/>
      </c>
      <c r="Q497" s="109" t="str">
        <f t="shared" si="47"/>
        <v/>
      </c>
      <c r="R497" s="77"/>
      <c r="S497" s="76"/>
      <c r="T497" s="76"/>
      <c r="U497" s="76"/>
    </row>
    <row r="498" s="67" customFormat="1" customHeight="1" spans="2:21">
      <c r="B498" s="68"/>
      <c r="C498" s="69"/>
      <c r="D498" s="69"/>
      <c r="E498" s="69"/>
      <c r="F498" s="70"/>
      <c r="G498" s="71"/>
      <c r="H498" s="72"/>
      <c r="I498" s="103" t="str">
        <f>IF(B498="","",_xlfn.XLOOKUP(N498,#REF!,#REF!))</f>
        <v/>
      </c>
      <c r="J498" s="100" t="str">
        <f>IF(B498="","",_xlfn.XLOOKUP(N498,#REF!,芝麻工资表!B:B))</f>
        <v/>
      </c>
      <c r="K498" s="100" t="str">
        <f t="shared" si="42"/>
        <v/>
      </c>
      <c r="L498" s="100" t="str">
        <f t="shared" si="43"/>
        <v/>
      </c>
      <c r="M498" s="100" t="str">
        <f>IF(Q498="","",_xlfn.XLOOKUP(Q498,立项!W:W,立项!H:H))</f>
        <v/>
      </c>
      <c r="N498" s="104" t="str">
        <f t="shared" si="44"/>
        <v/>
      </c>
      <c r="O498" s="104" t="str">
        <f t="shared" si="45"/>
        <v/>
      </c>
      <c r="P498" s="105" t="str">
        <f t="shared" si="46"/>
        <v/>
      </c>
      <c r="Q498" s="109" t="str">
        <f t="shared" si="47"/>
        <v/>
      </c>
      <c r="R498" s="77"/>
      <c r="S498" s="76"/>
      <c r="T498" s="76"/>
      <c r="U498" s="76"/>
    </row>
    <row r="499" s="67" customFormat="1" customHeight="1" spans="2:21">
      <c r="B499" s="68"/>
      <c r="C499" s="69"/>
      <c r="D499" s="69"/>
      <c r="E499" s="69"/>
      <c r="F499" s="70"/>
      <c r="G499" s="71"/>
      <c r="H499" s="72"/>
      <c r="I499" s="103" t="str">
        <f>IF(B499="","",_xlfn.XLOOKUP(N499,#REF!,#REF!))</f>
        <v/>
      </c>
      <c r="J499" s="100" t="str">
        <f>IF(B499="","",_xlfn.XLOOKUP(N499,#REF!,芝麻工资表!B:B))</f>
        <v/>
      </c>
      <c r="K499" s="100" t="str">
        <f t="shared" si="42"/>
        <v/>
      </c>
      <c r="L499" s="100" t="str">
        <f t="shared" si="43"/>
        <v/>
      </c>
      <c r="M499" s="100" t="str">
        <f>IF(Q499="","",_xlfn.XLOOKUP(Q499,立项!W:W,立项!H:H))</f>
        <v/>
      </c>
      <c r="N499" s="104" t="str">
        <f t="shared" si="44"/>
        <v/>
      </c>
      <c r="O499" s="104" t="str">
        <f t="shared" si="45"/>
        <v/>
      </c>
      <c r="P499" s="105" t="str">
        <f t="shared" si="46"/>
        <v/>
      </c>
      <c r="Q499" s="109" t="str">
        <f t="shared" si="47"/>
        <v/>
      </c>
      <c r="R499" s="77"/>
      <c r="S499" s="76"/>
      <c r="T499" s="76"/>
      <c r="U499" s="76"/>
    </row>
    <row r="500" s="67" customFormat="1" customHeight="1" spans="2:21">
      <c r="B500" s="68"/>
      <c r="C500" s="69"/>
      <c r="D500" s="69"/>
      <c r="E500" s="69"/>
      <c r="F500" s="70"/>
      <c r="G500" s="71"/>
      <c r="H500" s="72"/>
      <c r="I500" s="103" t="str">
        <f>IF(B500="","",_xlfn.XLOOKUP(N500,#REF!,#REF!))</f>
        <v/>
      </c>
      <c r="J500" s="100" t="str">
        <f>IF(B500="","",_xlfn.XLOOKUP(N500,#REF!,芝麻工资表!B:B))</f>
        <v/>
      </c>
      <c r="K500" s="100" t="str">
        <f t="shared" si="42"/>
        <v/>
      </c>
      <c r="L500" s="100" t="str">
        <f t="shared" si="43"/>
        <v/>
      </c>
      <c r="M500" s="100" t="str">
        <f>IF(Q500="","",_xlfn.XLOOKUP(Q500,立项!W:W,立项!H:H))</f>
        <v/>
      </c>
      <c r="N500" s="104" t="str">
        <f t="shared" si="44"/>
        <v/>
      </c>
      <c r="O500" s="104" t="str">
        <f t="shared" si="45"/>
        <v/>
      </c>
      <c r="P500" s="105" t="str">
        <f t="shared" si="46"/>
        <v/>
      </c>
      <c r="Q500" s="109" t="str">
        <f t="shared" si="47"/>
        <v/>
      </c>
      <c r="R500" s="77"/>
      <c r="S500" s="76"/>
      <c r="T500" s="76"/>
      <c r="U500" s="76"/>
    </row>
    <row r="501" s="67" customFormat="1" customHeight="1" spans="2:21">
      <c r="B501" s="68"/>
      <c r="C501" s="69"/>
      <c r="D501" s="69"/>
      <c r="E501" s="69"/>
      <c r="F501" s="70"/>
      <c r="G501" s="71"/>
      <c r="H501" s="72"/>
      <c r="I501" s="103" t="str">
        <f>IF(B501="","",_xlfn.XLOOKUP(N501,#REF!,#REF!))</f>
        <v/>
      </c>
      <c r="J501" s="100" t="str">
        <f>IF(B501="","",_xlfn.XLOOKUP(N501,#REF!,芝麻工资表!B:B))</f>
        <v/>
      </c>
      <c r="K501" s="100" t="str">
        <f t="shared" si="42"/>
        <v/>
      </c>
      <c r="L501" s="100" t="str">
        <f t="shared" si="43"/>
        <v/>
      </c>
      <c r="M501" s="100" t="str">
        <f>IF(Q501="","",_xlfn.XLOOKUP(Q501,立项!W:W,立项!H:H))</f>
        <v/>
      </c>
      <c r="N501" s="104" t="str">
        <f t="shared" si="44"/>
        <v/>
      </c>
      <c r="O501" s="104" t="str">
        <f t="shared" si="45"/>
        <v/>
      </c>
      <c r="P501" s="105" t="str">
        <f t="shared" si="46"/>
        <v/>
      </c>
      <c r="Q501" s="109" t="str">
        <f t="shared" si="47"/>
        <v/>
      </c>
      <c r="R501" s="77"/>
      <c r="S501" s="76"/>
      <c r="T501" s="76"/>
      <c r="U501" s="76"/>
    </row>
    <row r="502" s="67" customFormat="1" customHeight="1" spans="2:21">
      <c r="B502" s="68"/>
      <c r="C502" s="69"/>
      <c r="D502" s="69"/>
      <c r="E502" s="69"/>
      <c r="F502" s="70"/>
      <c r="G502" s="71"/>
      <c r="H502" s="72"/>
      <c r="I502" s="103" t="str">
        <f>IF(B502="","",_xlfn.XLOOKUP(N502,#REF!,#REF!))</f>
        <v/>
      </c>
      <c r="J502" s="100" t="str">
        <f>IF(B502="","",_xlfn.XLOOKUP(N502,#REF!,芝麻工资表!B:B))</f>
        <v/>
      </c>
      <c r="K502" s="100" t="str">
        <f t="shared" si="42"/>
        <v/>
      </c>
      <c r="L502" s="100" t="str">
        <f t="shared" si="43"/>
        <v/>
      </c>
      <c r="M502" s="100" t="str">
        <f>IF(Q502="","",_xlfn.XLOOKUP(Q502,立项!W:W,立项!H:H))</f>
        <v/>
      </c>
      <c r="N502" s="104" t="str">
        <f t="shared" si="44"/>
        <v/>
      </c>
      <c r="O502" s="104" t="str">
        <f t="shared" si="45"/>
        <v/>
      </c>
      <c r="P502" s="105" t="str">
        <f t="shared" si="46"/>
        <v/>
      </c>
      <c r="Q502" s="109" t="str">
        <f t="shared" si="47"/>
        <v/>
      </c>
      <c r="R502" s="77"/>
      <c r="S502" s="76"/>
      <c r="T502" s="76"/>
      <c r="U502" s="76"/>
    </row>
    <row r="503" s="67" customFormat="1" customHeight="1" spans="2:21">
      <c r="B503" s="68"/>
      <c r="C503" s="69"/>
      <c r="D503" s="69"/>
      <c r="E503" s="69"/>
      <c r="F503" s="70"/>
      <c r="G503" s="71"/>
      <c r="H503" s="72"/>
      <c r="I503" s="103" t="str">
        <f>IF(B503="","",_xlfn.XLOOKUP(N503,#REF!,#REF!))</f>
        <v/>
      </c>
      <c r="J503" s="100" t="str">
        <f>IF(B503="","",_xlfn.XLOOKUP(N503,#REF!,芝麻工资表!B:B))</f>
        <v/>
      </c>
      <c r="K503" s="100" t="str">
        <f t="shared" si="42"/>
        <v/>
      </c>
      <c r="L503" s="100" t="str">
        <f t="shared" si="43"/>
        <v/>
      </c>
      <c r="M503" s="100" t="str">
        <f>IF(Q503="","",_xlfn.XLOOKUP(Q503,立项!W:W,立项!H:H))</f>
        <v/>
      </c>
      <c r="N503" s="104" t="str">
        <f t="shared" si="44"/>
        <v/>
      </c>
      <c r="O503" s="104" t="str">
        <f t="shared" si="45"/>
        <v/>
      </c>
      <c r="P503" s="105" t="str">
        <f t="shared" si="46"/>
        <v/>
      </c>
      <c r="Q503" s="109" t="str">
        <f t="shared" si="47"/>
        <v/>
      </c>
      <c r="R503" s="77"/>
      <c r="S503" s="76"/>
      <c r="T503" s="76"/>
      <c r="U503" s="76"/>
    </row>
    <row r="504" s="67" customFormat="1" customHeight="1" spans="2:21">
      <c r="B504" s="68"/>
      <c r="C504" s="69"/>
      <c r="D504" s="69"/>
      <c r="E504" s="69"/>
      <c r="F504" s="70"/>
      <c r="G504" s="71"/>
      <c r="H504" s="72"/>
      <c r="I504" s="103" t="str">
        <f>IF(B504="","",_xlfn.XLOOKUP(N504,#REF!,#REF!))</f>
        <v/>
      </c>
      <c r="J504" s="100" t="str">
        <f>IF(B504="","",_xlfn.XLOOKUP(N504,#REF!,芝麻工资表!B:B))</f>
        <v/>
      </c>
      <c r="K504" s="100" t="str">
        <f t="shared" si="42"/>
        <v/>
      </c>
      <c r="L504" s="100" t="str">
        <f t="shared" si="43"/>
        <v/>
      </c>
      <c r="M504" s="100" t="str">
        <f>IF(Q504="","",_xlfn.XLOOKUP(Q504,立项!W:W,立项!H:H))</f>
        <v/>
      </c>
      <c r="N504" s="104" t="str">
        <f t="shared" si="44"/>
        <v/>
      </c>
      <c r="O504" s="104" t="str">
        <f t="shared" si="45"/>
        <v/>
      </c>
      <c r="P504" s="105" t="str">
        <f t="shared" si="46"/>
        <v/>
      </c>
      <c r="Q504" s="109" t="str">
        <f t="shared" si="47"/>
        <v/>
      </c>
      <c r="R504" s="77"/>
      <c r="S504" s="76"/>
      <c r="T504" s="76"/>
      <c r="U504" s="76"/>
    </row>
    <row r="505" s="67" customFormat="1" customHeight="1" spans="2:21">
      <c r="B505" s="68"/>
      <c r="C505" s="69"/>
      <c r="D505" s="69"/>
      <c r="E505" s="69"/>
      <c r="F505" s="70"/>
      <c r="G505" s="71"/>
      <c r="H505" s="72"/>
      <c r="I505" s="103" t="str">
        <f>IF(B505="","",_xlfn.XLOOKUP(N505,#REF!,#REF!))</f>
        <v/>
      </c>
      <c r="J505" s="100" t="str">
        <f>IF(B505="","",_xlfn.XLOOKUP(N505,#REF!,芝麻工资表!B:B))</f>
        <v/>
      </c>
      <c r="K505" s="100" t="str">
        <f t="shared" si="42"/>
        <v/>
      </c>
      <c r="L505" s="100" t="str">
        <f t="shared" si="43"/>
        <v/>
      </c>
      <c r="M505" s="100" t="str">
        <f>IF(Q505="","",_xlfn.XLOOKUP(Q505,立项!W:W,立项!H:H))</f>
        <v/>
      </c>
      <c r="N505" s="104" t="str">
        <f t="shared" si="44"/>
        <v/>
      </c>
      <c r="O505" s="104" t="str">
        <f t="shared" si="45"/>
        <v/>
      </c>
      <c r="P505" s="105" t="str">
        <f t="shared" si="46"/>
        <v/>
      </c>
      <c r="Q505" s="109" t="str">
        <f t="shared" si="47"/>
        <v/>
      </c>
      <c r="R505" s="77"/>
      <c r="S505" s="76"/>
      <c r="T505" s="76"/>
      <c r="U505" s="76"/>
    </row>
    <row r="506" s="67" customFormat="1" customHeight="1" spans="2:21">
      <c r="B506" s="68"/>
      <c r="C506" s="69"/>
      <c r="D506" s="69"/>
      <c r="E506" s="69"/>
      <c r="F506" s="70"/>
      <c r="G506" s="71"/>
      <c r="H506" s="72"/>
      <c r="I506" s="103" t="str">
        <f>IF(B506="","",_xlfn.XLOOKUP(N506,#REF!,#REF!))</f>
        <v/>
      </c>
      <c r="J506" s="100" t="str">
        <f>IF(B506="","",_xlfn.XLOOKUP(N506,#REF!,芝麻工资表!B:B))</f>
        <v/>
      </c>
      <c r="K506" s="100" t="str">
        <f t="shared" si="42"/>
        <v/>
      </c>
      <c r="L506" s="100" t="str">
        <f t="shared" si="43"/>
        <v/>
      </c>
      <c r="M506" s="100" t="str">
        <f>IF(Q506="","",_xlfn.XLOOKUP(Q506,立项!W:W,立项!H:H))</f>
        <v/>
      </c>
      <c r="N506" s="104" t="str">
        <f t="shared" si="44"/>
        <v/>
      </c>
      <c r="O506" s="104" t="str">
        <f t="shared" si="45"/>
        <v/>
      </c>
      <c r="P506" s="105" t="str">
        <f t="shared" si="46"/>
        <v/>
      </c>
      <c r="Q506" s="109" t="str">
        <f t="shared" si="47"/>
        <v/>
      </c>
      <c r="R506" s="77"/>
      <c r="S506" s="76"/>
      <c r="T506" s="76"/>
      <c r="U506" s="76"/>
    </row>
    <row r="507" s="67" customFormat="1" customHeight="1" spans="2:21">
      <c r="B507" s="68"/>
      <c r="C507" s="69"/>
      <c r="D507" s="69"/>
      <c r="E507" s="69"/>
      <c r="F507" s="70"/>
      <c r="G507" s="71"/>
      <c r="H507" s="72"/>
      <c r="I507" s="103" t="str">
        <f>IF(B507="","",_xlfn.XLOOKUP(N507,#REF!,#REF!))</f>
        <v/>
      </c>
      <c r="J507" s="100" t="str">
        <f>IF(B507="","",_xlfn.XLOOKUP(N507,#REF!,芝麻工资表!B:B))</f>
        <v/>
      </c>
      <c r="K507" s="100" t="str">
        <f t="shared" si="42"/>
        <v/>
      </c>
      <c r="L507" s="100" t="str">
        <f t="shared" si="43"/>
        <v/>
      </c>
      <c r="M507" s="100" t="str">
        <f>IF(Q507="","",_xlfn.XLOOKUP(Q507,立项!W:W,立项!H:H))</f>
        <v/>
      </c>
      <c r="N507" s="104" t="str">
        <f t="shared" si="44"/>
        <v/>
      </c>
      <c r="O507" s="104" t="str">
        <f t="shared" si="45"/>
        <v/>
      </c>
      <c r="P507" s="105" t="str">
        <f t="shared" si="46"/>
        <v/>
      </c>
      <c r="Q507" s="109" t="str">
        <f t="shared" si="47"/>
        <v/>
      </c>
      <c r="R507" s="77"/>
      <c r="S507" s="76"/>
      <c r="T507" s="76"/>
      <c r="U507" s="76"/>
    </row>
    <row r="508" s="67" customFormat="1" customHeight="1" spans="2:21">
      <c r="B508" s="68"/>
      <c r="C508" s="69"/>
      <c r="D508" s="69"/>
      <c r="E508" s="69"/>
      <c r="F508" s="70"/>
      <c r="G508" s="71"/>
      <c r="H508" s="72"/>
      <c r="I508" s="103" t="str">
        <f>IF(B508="","",_xlfn.XLOOKUP(N508,#REF!,#REF!))</f>
        <v/>
      </c>
      <c r="J508" s="100" t="str">
        <f>IF(B508="","",_xlfn.XLOOKUP(N508,#REF!,芝麻工资表!B:B))</f>
        <v/>
      </c>
      <c r="K508" s="100" t="str">
        <f t="shared" si="42"/>
        <v/>
      </c>
      <c r="L508" s="100" t="str">
        <f t="shared" si="43"/>
        <v/>
      </c>
      <c r="M508" s="100" t="str">
        <f>IF(Q508="","",_xlfn.XLOOKUP(Q508,立项!W:W,立项!H:H))</f>
        <v/>
      </c>
      <c r="N508" s="104" t="str">
        <f t="shared" si="44"/>
        <v/>
      </c>
      <c r="O508" s="104" t="str">
        <f t="shared" si="45"/>
        <v/>
      </c>
      <c r="P508" s="105" t="str">
        <f t="shared" si="46"/>
        <v/>
      </c>
      <c r="Q508" s="109" t="str">
        <f t="shared" si="47"/>
        <v/>
      </c>
      <c r="R508" s="77"/>
      <c r="S508" s="76"/>
      <c r="T508" s="76"/>
      <c r="U508" s="76"/>
    </row>
    <row r="509" s="67" customFormat="1" customHeight="1" spans="2:21">
      <c r="B509" s="68"/>
      <c r="C509" s="69"/>
      <c r="D509" s="69"/>
      <c r="E509" s="69"/>
      <c r="F509" s="70"/>
      <c r="G509" s="71"/>
      <c r="H509" s="72"/>
      <c r="I509" s="103" t="str">
        <f>IF(B509="","",_xlfn.XLOOKUP(N509,#REF!,#REF!))</f>
        <v/>
      </c>
      <c r="J509" s="100" t="str">
        <f>IF(B509="","",_xlfn.XLOOKUP(N509,#REF!,芝麻工资表!B:B))</f>
        <v/>
      </c>
      <c r="K509" s="100" t="str">
        <f t="shared" si="42"/>
        <v/>
      </c>
      <c r="L509" s="100" t="str">
        <f t="shared" si="43"/>
        <v/>
      </c>
      <c r="M509" s="100" t="str">
        <f>IF(Q509="","",_xlfn.XLOOKUP(Q509,立项!W:W,立项!H:H))</f>
        <v/>
      </c>
      <c r="N509" s="104" t="str">
        <f t="shared" si="44"/>
        <v/>
      </c>
      <c r="O509" s="104" t="str">
        <f t="shared" si="45"/>
        <v/>
      </c>
      <c r="P509" s="105" t="str">
        <f t="shared" si="46"/>
        <v/>
      </c>
      <c r="Q509" s="109" t="str">
        <f t="shared" si="47"/>
        <v/>
      </c>
      <c r="R509" s="77"/>
      <c r="S509" s="76"/>
      <c r="T509" s="76"/>
      <c r="U509" s="76"/>
    </row>
    <row r="510" s="67" customFormat="1" customHeight="1" spans="2:21">
      <c r="B510" s="68"/>
      <c r="C510" s="69"/>
      <c r="D510" s="69"/>
      <c r="E510" s="69"/>
      <c r="F510" s="70"/>
      <c r="G510" s="71"/>
      <c r="H510" s="72"/>
      <c r="I510" s="103" t="str">
        <f>IF(B510="","",_xlfn.XLOOKUP(N510,#REF!,#REF!))</f>
        <v/>
      </c>
      <c r="J510" s="100" t="str">
        <f>IF(B510="","",_xlfn.XLOOKUP(N510,#REF!,芝麻工资表!B:B))</f>
        <v/>
      </c>
      <c r="K510" s="100" t="str">
        <f t="shared" si="42"/>
        <v/>
      </c>
      <c r="L510" s="100" t="str">
        <f t="shared" si="43"/>
        <v/>
      </c>
      <c r="M510" s="100" t="str">
        <f>IF(Q510="","",_xlfn.XLOOKUP(Q510,立项!W:W,立项!H:H))</f>
        <v/>
      </c>
      <c r="N510" s="104" t="str">
        <f t="shared" si="44"/>
        <v/>
      </c>
      <c r="O510" s="104" t="str">
        <f t="shared" si="45"/>
        <v/>
      </c>
      <c r="P510" s="105" t="str">
        <f t="shared" si="46"/>
        <v/>
      </c>
      <c r="Q510" s="109" t="str">
        <f t="shared" si="47"/>
        <v/>
      </c>
      <c r="R510" s="77"/>
      <c r="S510" s="76"/>
      <c r="T510" s="76"/>
      <c r="U510" s="76"/>
    </row>
    <row r="511" s="67" customFormat="1" customHeight="1" spans="2:21">
      <c r="B511" s="68"/>
      <c r="C511" s="69"/>
      <c r="D511" s="69"/>
      <c r="E511" s="69"/>
      <c r="F511" s="70"/>
      <c r="G511" s="71"/>
      <c r="H511" s="72"/>
      <c r="I511" s="103" t="str">
        <f>IF(B511="","",_xlfn.XLOOKUP(N511,#REF!,#REF!))</f>
        <v/>
      </c>
      <c r="J511" s="100" t="str">
        <f>IF(B511="","",_xlfn.XLOOKUP(N511,#REF!,芝麻工资表!B:B))</f>
        <v/>
      </c>
      <c r="K511" s="100" t="str">
        <f t="shared" si="42"/>
        <v/>
      </c>
      <c r="L511" s="100" t="str">
        <f t="shared" si="43"/>
        <v/>
      </c>
      <c r="M511" s="100" t="str">
        <f>IF(Q511="","",_xlfn.XLOOKUP(Q511,立项!W:W,立项!H:H))</f>
        <v/>
      </c>
      <c r="N511" s="104" t="str">
        <f t="shared" si="44"/>
        <v/>
      </c>
      <c r="O511" s="104" t="str">
        <f t="shared" si="45"/>
        <v/>
      </c>
      <c r="P511" s="105" t="str">
        <f t="shared" si="46"/>
        <v/>
      </c>
      <c r="Q511" s="109" t="str">
        <f t="shared" si="47"/>
        <v/>
      </c>
      <c r="R511" s="77"/>
      <c r="S511" s="76"/>
      <c r="T511" s="76"/>
      <c r="U511" s="76"/>
    </row>
    <row r="512" s="67" customFormat="1" customHeight="1" spans="2:21">
      <c r="B512" s="68"/>
      <c r="C512" s="69"/>
      <c r="D512" s="69"/>
      <c r="E512" s="69"/>
      <c r="F512" s="70"/>
      <c r="G512" s="71"/>
      <c r="H512" s="72"/>
      <c r="I512" s="103" t="str">
        <f>IF(B512="","",_xlfn.XLOOKUP(N512,#REF!,#REF!))</f>
        <v/>
      </c>
      <c r="J512" s="100" t="str">
        <f>IF(B512="","",_xlfn.XLOOKUP(N512,#REF!,芝麻工资表!B:B))</f>
        <v/>
      </c>
      <c r="K512" s="100" t="str">
        <f t="shared" si="42"/>
        <v/>
      </c>
      <c r="L512" s="100" t="str">
        <f t="shared" si="43"/>
        <v/>
      </c>
      <c r="M512" s="100" t="str">
        <f>IF(Q512="","",_xlfn.XLOOKUP(Q512,立项!W:W,立项!H:H))</f>
        <v/>
      </c>
      <c r="N512" s="104" t="str">
        <f t="shared" si="44"/>
        <v/>
      </c>
      <c r="O512" s="104" t="str">
        <f t="shared" si="45"/>
        <v/>
      </c>
      <c r="P512" s="105" t="str">
        <f t="shared" si="46"/>
        <v/>
      </c>
      <c r="Q512" s="109" t="str">
        <f t="shared" si="47"/>
        <v/>
      </c>
      <c r="R512" s="77"/>
      <c r="S512" s="76"/>
      <c r="T512" s="76"/>
      <c r="U512" s="76"/>
    </row>
    <row r="513" s="67" customFormat="1" customHeight="1" spans="2:21">
      <c r="B513" s="68"/>
      <c r="C513" s="69"/>
      <c r="D513" s="69"/>
      <c r="E513" s="69"/>
      <c r="F513" s="70"/>
      <c r="G513" s="71"/>
      <c r="H513" s="72"/>
      <c r="I513" s="103" t="str">
        <f>IF(B513="","",_xlfn.XLOOKUP(N513,#REF!,#REF!))</f>
        <v/>
      </c>
      <c r="J513" s="100" t="str">
        <f>IF(B513="","",_xlfn.XLOOKUP(N513,#REF!,芝麻工资表!B:B))</f>
        <v/>
      </c>
      <c r="K513" s="100" t="str">
        <f t="shared" si="42"/>
        <v/>
      </c>
      <c r="L513" s="100" t="str">
        <f t="shared" si="43"/>
        <v/>
      </c>
      <c r="M513" s="100" t="str">
        <f>IF(Q513="","",_xlfn.XLOOKUP(Q513,立项!W:W,立项!H:H))</f>
        <v/>
      </c>
      <c r="N513" s="104" t="str">
        <f t="shared" si="44"/>
        <v/>
      </c>
      <c r="O513" s="104" t="str">
        <f t="shared" si="45"/>
        <v/>
      </c>
      <c r="P513" s="105" t="str">
        <f t="shared" si="46"/>
        <v/>
      </c>
      <c r="Q513" s="109" t="str">
        <f t="shared" si="47"/>
        <v/>
      </c>
      <c r="R513" s="77"/>
      <c r="S513" s="76"/>
      <c r="T513" s="76"/>
      <c r="U513" s="76"/>
    </row>
    <row r="514" s="67" customFormat="1" customHeight="1" spans="2:21">
      <c r="B514" s="68"/>
      <c r="C514" s="69"/>
      <c r="D514" s="69"/>
      <c r="E514" s="69"/>
      <c r="F514" s="70"/>
      <c r="G514" s="71"/>
      <c r="H514" s="72"/>
      <c r="I514" s="103" t="str">
        <f>IF(B514="","",_xlfn.XLOOKUP(N514,#REF!,#REF!))</f>
        <v/>
      </c>
      <c r="J514" s="100" t="str">
        <f>IF(B514="","",_xlfn.XLOOKUP(N514,#REF!,芝麻工资表!B:B))</f>
        <v/>
      </c>
      <c r="K514" s="100" t="str">
        <f t="shared" ref="K514:K577" si="48">IF(F514="","",F514-L514)</f>
        <v/>
      </c>
      <c r="L514" s="100" t="str">
        <f t="shared" ref="L514:L577" si="49">IF(F514="","",F514*G514/(1+G514))</f>
        <v/>
      </c>
      <c r="M514" s="100" t="str">
        <f>IF(Q514="","",_xlfn.XLOOKUP(Q514,立项!W:W,立项!H:H))</f>
        <v/>
      </c>
      <c r="N514" s="104" t="str">
        <f t="shared" ref="N514:N577" si="50">IF(H514="","",LEFT(B514,7))</f>
        <v/>
      </c>
      <c r="O514" s="104" t="str">
        <f t="shared" ref="O514:O577" si="51">IF(H514="","",MONTH(H514))</f>
        <v/>
      </c>
      <c r="P514" s="105" t="str">
        <f t="shared" ref="P514:P577" si="52">IF(H514="","",DAY(H514))</f>
        <v/>
      </c>
      <c r="Q514" s="109" t="str">
        <f t="shared" ref="Q514:Q577" si="53">IF(B514="","",MID(B514,9,16))</f>
        <v/>
      </c>
      <c r="R514" s="77"/>
      <c r="S514" s="76"/>
      <c r="T514" s="76"/>
      <c r="U514" s="76"/>
    </row>
    <row r="515" s="67" customFormat="1" customHeight="1" spans="2:21">
      <c r="B515" s="68"/>
      <c r="C515" s="69"/>
      <c r="D515" s="69"/>
      <c r="E515" s="69"/>
      <c r="F515" s="70"/>
      <c r="G515" s="71"/>
      <c r="H515" s="72"/>
      <c r="I515" s="103" t="str">
        <f>IF(B515="","",_xlfn.XLOOKUP(N515,#REF!,#REF!))</f>
        <v/>
      </c>
      <c r="J515" s="100" t="str">
        <f>IF(B515="","",_xlfn.XLOOKUP(N515,#REF!,芝麻工资表!B:B))</f>
        <v/>
      </c>
      <c r="K515" s="100" t="str">
        <f t="shared" si="48"/>
        <v/>
      </c>
      <c r="L515" s="100" t="str">
        <f t="shared" si="49"/>
        <v/>
      </c>
      <c r="M515" s="100" t="str">
        <f>IF(Q515="","",_xlfn.XLOOKUP(Q515,立项!W:W,立项!H:H))</f>
        <v/>
      </c>
      <c r="N515" s="104" t="str">
        <f t="shared" si="50"/>
        <v/>
      </c>
      <c r="O515" s="104" t="str">
        <f t="shared" si="51"/>
        <v/>
      </c>
      <c r="P515" s="105" t="str">
        <f t="shared" si="52"/>
        <v/>
      </c>
      <c r="Q515" s="109" t="str">
        <f t="shared" si="53"/>
        <v/>
      </c>
      <c r="R515" s="77"/>
      <c r="S515" s="76"/>
      <c r="T515" s="76"/>
      <c r="U515" s="76"/>
    </row>
    <row r="516" s="67" customFormat="1" customHeight="1" spans="2:21">
      <c r="B516" s="68"/>
      <c r="C516" s="69"/>
      <c r="D516" s="69"/>
      <c r="E516" s="69"/>
      <c r="F516" s="70"/>
      <c r="G516" s="71"/>
      <c r="H516" s="72"/>
      <c r="I516" s="103" t="str">
        <f>IF(B516="","",_xlfn.XLOOKUP(N516,#REF!,#REF!))</f>
        <v/>
      </c>
      <c r="J516" s="100" t="str">
        <f>IF(B516="","",_xlfn.XLOOKUP(N516,#REF!,芝麻工资表!B:B))</f>
        <v/>
      </c>
      <c r="K516" s="100" t="str">
        <f t="shared" si="48"/>
        <v/>
      </c>
      <c r="L516" s="100" t="str">
        <f t="shared" si="49"/>
        <v/>
      </c>
      <c r="M516" s="100" t="str">
        <f>IF(Q516="","",_xlfn.XLOOKUP(Q516,立项!W:W,立项!H:H))</f>
        <v/>
      </c>
      <c r="N516" s="104" t="str">
        <f t="shared" si="50"/>
        <v/>
      </c>
      <c r="O516" s="104" t="str">
        <f t="shared" si="51"/>
        <v/>
      </c>
      <c r="P516" s="105" t="str">
        <f t="shared" si="52"/>
        <v/>
      </c>
      <c r="Q516" s="109" t="str">
        <f t="shared" si="53"/>
        <v/>
      </c>
      <c r="R516" s="77"/>
      <c r="S516" s="76"/>
      <c r="T516" s="76"/>
      <c r="U516" s="76"/>
    </row>
    <row r="517" s="67" customFormat="1" customHeight="1" spans="2:21">
      <c r="B517" s="68"/>
      <c r="C517" s="69"/>
      <c r="D517" s="69"/>
      <c r="E517" s="69"/>
      <c r="F517" s="70"/>
      <c r="G517" s="71"/>
      <c r="H517" s="72"/>
      <c r="I517" s="103" t="str">
        <f>IF(B517="","",_xlfn.XLOOKUP(N517,#REF!,#REF!))</f>
        <v/>
      </c>
      <c r="J517" s="100" t="str">
        <f>IF(B517="","",_xlfn.XLOOKUP(N517,#REF!,芝麻工资表!B:B))</f>
        <v/>
      </c>
      <c r="K517" s="100" t="str">
        <f t="shared" si="48"/>
        <v/>
      </c>
      <c r="L517" s="100" t="str">
        <f t="shared" si="49"/>
        <v/>
      </c>
      <c r="M517" s="100" t="str">
        <f>IF(Q517="","",_xlfn.XLOOKUP(Q517,立项!W:W,立项!H:H))</f>
        <v/>
      </c>
      <c r="N517" s="104" t="str">
        <f t="shared" si="50"/>
        <v/>
      </c>
      <c r="O517" s="104" t="str">
        <f t="shared" si="51"/>
        <v/>
      </c>
      <c r="P517" s="105" t="str">
        <f t="shared" si="52"/>
        <v/>
      </c>
      <c r="Q517" s="109" t="str">
        <f t="shared" si="53"/>
        <v/>
      </c>
      <c r="R517" s="77"/>
      <c r="S517" s="76"/>
      <c r="T517" s="76"/>
      <c r="U517" s="76"/>
    </row>
    <row r="518" s="67" customFormat="1" customHeight="1" spans="2:21">
      <c r="B518" s="68"/>
      <c r="C518" s="69"/>
      <c r="D518" s="69"/>
      <c r="E518" s="69"/>
      <c r="F518" s="70"/>
      <c r="G518" s="71"/>
      <c r="H518" s="72"/>
      <c r="I518" s="103" t="str">
        <f>IF(B518="","",_xlfn.XLOOKUP(N518,#REF!,#REF!))</f>
        <v/>
      </c>
      <c r="J518" s="100" t="str">
        <f>IF(B518="","",_xlfn.XLOOKUP(N518,#REF!,芝麻工资表!B:B))</f>
        <v/>
      </c>
      <c r="K518" s="100" t="str">
        <f t="shared" si="48"/>
        <v/>
      </c>
      <c r="L518" s="100" t="str">
        <f t="shared" si="49"/>
        <v/>
      </c>
      <c r="M518" s="100" t="str">
        <f>IF(Q518="","",_xlfn.XLOOKUP(Q518,立项!W:W,立项!H:H))</f>
        <v/>
      </c>
      <c r="N518" s="104" t="str">
        <f t="shared" si="50"/>
        <v/>
      </c>
      <c r="O518" s="104" t="str">
        <f t="shared" si="51"/>
        <v/>
      </c>
      <c r="P518" s="105" t="str">
        <f t="shared" si="52"/>
        <v/>
      </c>
      <c r="Q518" s="109" t="str">
        <f t="shared" si="53"/>
        <v/>
      </c>
      <c r="R518" s="77"/>
      <c r="S518" s="76"/>
      <c r="T518" s="76"/>
      <c r="U518" s="76"/>
    </row>
    <row r="519" s="67" customFormat="1" customHeight="1" spans="2:21">
      <c r="B519" s="68"/>
      <c r="C519" s="69"/>
      <c r="D519" s="69"/>
      <c r="E519" s="69"/>
      <c r="F519" s="70"/>
      <c r="G519" s="71"/>
      <c r="H519" s="72"/>
      <c r="I519" s="103" t="str">
        <f>IF(B519="","",_xlfn.XLOOKUP(N519,#REF!,#REF!))</f>
        <v/>
      </c>
      <c r="J519" s="100" t="str">
        <f>IF(B519="","",_xlfn.XLOOKUP(N519,#REF!,芝麻工资表!B:B))</f>
        <v/>
      </c>
      <c r="K519" s="100" t="str">
        <f t="shared" si="48"/>
        <v/>
      </c>
      <c r="L519" s="100" t="str">
        <f t="shared" si="49"/>
        <v/>
      </c>
      <c r="M519" s="100" t="str">
        <f>IF(Q519="","",_xlfn.XLOOKUP(Q519,立项!W:W,立项!H:H))</f>
        <v/>
      </c>
      <c r="N519" s="104" t="str">
        <f t="shared" si="50"/>
        <v/>
      </c>
      <c r="O519" s="104" t="str">
        <f t="shared" si="51"/>
        <v/>
      </c>
      <c r="P519" s="105" t="str">
        <f t="shared" si="52"/>
        <v/>
      </c>
      <c r="Q519" s="109" t="str">
        <f t="shared" si="53"/>
        <v/>
      </c>
      <c r="R519" s="77"/>
      <c r="S519" s="76"/>
      <c r="T519" s="76"/>
      <c r="U519" s="76"/>
    </row>
    <row r="520" s="67" customFormat="1" customHeight="1" spans="2:21">
      <c r="B520" s="68"/>
      <c r="C520" s="69"/>
      <c r="D520" s="69"/>
      <c r="E520" s="69"/>
      <c r="F520" s="70"/>
      <c r="G520" s="71"/>
      <c r="H520" s="72"/>
      <c r="I520" s="103" t="str">
        <f>IF(B520="","",_xlfn.XLOOKUP(N520,#REF!,#REF!))</f>
        <v/>
      </c>
      <c r="J520" s="100" t="str">
        <f>IF(B520="","",_xlfn.XLOOKUP(N520,#REF!,芝麻工资表!B:B))</f>
        <v/>
      </c>
      <c r="K520" s="100" t="str">
        <f t="shared" si="48"/>
        <v/>
      </c>
      <c r="L520" s="100" t="str">
        <f t="shared" si="49"/>
        <v/>
      </c>
      <c r="M520" s="100" t="str">
        <f>IF(Q520="","",_xlfn.XLOOKUP(Q520,立项!W:W,立项!H:H))</f>
        <v/>
      </c>
      <c r="N520" s="104" t="str">
        <f t="shared" si="50"/>
        <v/>
      </c>
      <c r="O520" s="104" t="str">
        <f t="shared" si="51"/>
        <v/>
      </c>
      <c r="P520" s="105" t="str">
        <f t="shared" si="52"/>
        <v/>
      </c>
      <c r="Q520" s="109" t="str">
        <f t="shared" si="53"/>
        <v/>
      </c>
      <c r="R520" s="77"/>
      <c r="S520" s="76"/>
      <c r="T520" s="76"/>
      <c r="U520" s="76"/>
    </row>
    <row r="521" s="67" customFormat="1" customHeight="1" spans="2:21">
      <c r="B521" s="68"/>
      <c r="C521" s="69"/>
      <c r="D521" s="69"/>
      <c r="E521" s="69"/>
      <c r="F521" s="70"/>
      <c r="G521" s="71"/>
      <c r="H521" s="72"/>
      <c r="I521" s="103" t="str">
        <f>IF(B521="","",_xlfn.XLOOKUP(N521,#REF!,#REF!))</f>
        <v/>
      </c>
      <c r="J521" s="100" t="str">
        <f>IF(B521="","",_xlfn.XLOOKUP(N521,#REF!,芝麻工资表!B:B))</f>
        <v/>
      </c>
      <c r="K521" s="100" t="str">
        <f t="shared" si="48"/>
        <v/>
      </c>
      <c r="L521" s="100" t="str">
        <f t="shared" si="49"/>
        <v/>
      </c>
      <c r="M521" s="100" t="str">
        <f>IF(Q521="","",_xlfn.XLOOKUP(Q521,立项!W:W,立项!H:H))</f>
        <v/>
      </c>
      <c r="N521" s="104" t="str">
        <f t="shared" si="50"/>
        <v/>
      </c>
      <c r="O521" s="104" t="str">
        <f t="shared" si="51"/>
        <v/>
      </c>
      <c r="P521" s="105" t="str">
        <f t="shared" si="52"/>
        <v/>
      </c>
      <c r="Q521" s="109" t="str">
        <f t="shared" si="53"/>
        <v/>
      </c>
      <c r="R521" s="77"/>
      <c r="S521" s="76"/>
      <c r="T521" s="76"/>
      <c r="U521" s="76"/>
    </row>
    <row r="522" s="67" customFormat="1" customHeight="1" spans="2:21">
      <c r="B522" s="68"/>
      <c r="C522" s="69"/>
      <c r="D522" s="69"/>
      <c r="E522" s="69"/>
      <c r="F522" s="70"/>
      <c r="G522" s="71"/>
      <c r="H522" s="72"/>
      <c r="I522" s="103" t="str">
        <f>IF(B522="","",_xlfn.XLOOKUP(N522,#REF!,#REF!))</f>
        <v/>
      </c>
      <c r="J522" s="100" t="str">
        <f>IF(B522="","",_xlfn.XLOOKUP(N522,#REF!,芝麻工资表!B:B))</f>
        <v/>
      </c>
      <c r="K522" s="100" t="str">
        <f t="shared" si="48"/>
        <v/>
      </c>
      <c r="L522" s="100" t="str">
        <f t="shared" si="49"/>
        <v/>
      </c>
      <c r="M522" s="100" t="str">
        <f>IF(Q522="","",_xlfn.XLOOKUP(Q522,立项!W:W,立项!H:H))</f>
        <v/>
      </c>
      <c r="N522" s="104" t="str">
        <f t="shared" si="50"/>
        <v/>
      </c>
      <c r="O522" s="104" t="str">
        <f t="shared" si="51"/>
        <v/>
      </c>
      <c r="P522" s="105" t="str">
        <f t="shared" si="52"/>
        <v/>
      </c>
      <c r="Q522" s="109" t="str">
        <f t="shared" si="53"/>
        <v/>
      </c>
      <c r="R522" s="77"/>
      <c r="S522" s="76"/>
      <c r="T522" s="76"/>
      <c r="U522" s="76"/>
    </row>
    <row r="523" s="67" customFormat="1" customHeight="1" spans="2:21">
      <c r="B523" s="68"/>
      <c r="C523" s="69"/>
      <c r="D523" s="69"/>
      <c r="E523" s="69"/>
      <c r="F523" s="70"/>
      <c r="G523" s="71"/>
      <c r="H523" s="72"/>
      <c r="I523" s="103" t="str">
        <f>IF(B523="","",_xlfn.XLOOKUP(N523,#REF!,#REF!))</f>
        <v/>
      </c>
      <c r="J523" s="100" t="str">
        <f>IF(B523="","",_xlfn.XLOOKUP(N523,#REF!,芝麻工资表!B:B))</f>
        <v/>
      </c>
      <c r="K523" s="100" t="str">
        <f t="shared" si="48"/>
        <v/>
      </c>
      <c r="L523" s="100" t="str">
        <f t="shared" si="49"/>
        <v/>
      </c>
      <c r="M523" s="100" t="str">
        <f>IF(Q523="","",_xlfn.XLOOKUP(Q523,立项!W:W,立项!H:H))</f>
        <v/>
      </c>
      <c r="N523" s="104" t="str">
        <f t="shared" si="50"/>
        <v/>
      </c>
      <c r="O523" s="104" t="str">
        <f t="shared" si="51"/>
        <v/>
      </c>
      <c r="P523" s="105" t="str">
        <f t="shared" si="52"/>
        <v/>
      </c>
      <c r="Q523" s="109" t="str">
        <f t="shared" si="53"/>
        <v/>
      </c>
      <c r="R523" s="77"/>
      <c r="S523" s="76"/>
      <c r="T523" s="76"/>
      <c r="U523" s="76"/>
    </row>
    <row r="524" s="67" customFormat="1" customHeight="1" spans="2:21">
      <c r="B524" s="68"/>
      <c r="C524" s="69"/>
      <c r="D524" s="69"/>
      <c r="E524" s="69"/>
      <c r="F524" s="70"/>
      <c r="G524" s="71"/>
      <c r="H524" s="72"/>
      <c r="I524" s="103" t="str">
        <f>IF(B524="","",_xlfn.XLOOKUP(N524,#REF!,#REF!))</f>
        <v/>
      </c>
      <c r="J524" s="100" t="str">
        <f>IF(B524="","",_xlfn.XLOOKUP(N524,#REF!,芝麻工资表!B:B))</f>
        <v/>
      </c>
      <c r="K524" s="100" t="str">
        <f t="shared" si="48"/>
        <v/>
      </c>
      <c r="L524" s="100" t="str">
        <f t="shared" si="49"/>
        <v/>
      </c>
      <c r="M524" s="100" t="str">
        <f>IF(Q524="","",_xlfn.XLOOKUP(Q524,立项!W:W,立项!H:H))</f>
        <v/>
      </c>
      <c r="N524" s="104" t="str">
        <f t="shared" si="50"/>
        <v/>
      </c>
      <c r="O524" s="104" t="str">
        <f t="shared" si="51"/>
        <v/>
      </c>
      <c r="P524" s="105" t="str">
        <f t="shared" si="52"/>
        <v/>
      </c>
      <c r="Q524" s="109" t="str">
        <f t="shared" si="53"/>
        <v/>
      </c>
      <c r="R524" s="77"/>
      <c r="S524" s="76"/>
      <c r="T524" s="76"/>
      <c r="U524" s="76"/>
    </row>
    <row r="525" s="67" customFormat="1" customHeight="1" spans="2:21">
      <c r="B525" s="68"/>
      <c r="C525" s="69"/>
      <c r="D525" s="69"/>
      <c r="E525" s="69"/>
      <c r="F525" s="70"/>
      <c r="G525" s="71"/>
      <c r="H525" s="72"/>
      <c r="I525" s="103" t="str">
        <f>IF(B525="","",_xlfn.XLOOKUP(N525,#REF!,#REF!))</f>
        <v/>
      </c>
      <c r="J525" s="100" t="str">
        <f>IF(B525="","",_xlfn.XLOOKUP(N525,#REF!,芝麻工资表!B:B))</f>
        <v/>
      </c>
      <c r="K525" s="100" t="str">
        <f t="shared" si="48"/>
        <v/>
      </c>
      <c r="L525" s="100" t="str">
        <f t="shared" si="49"/>
        <v/>
      </c>
      <c r="M525" s="100" t="str">
        <f>IF(Q525="","",_xlfn.XLOOKUP(Q525,立项!W:W,立项!H:H))</f>
        <v/>
      </c>
      <c r="N525" s="104" t="str">
        <f t="shared" si="50"/>
        <v/>
      </c>
      <c r="O525" s="104" t="str">
        <f t="shared" si="51"/>
        <v/>
      </c>
      <c r="P525" s="105" t="str">
        <f t="shared" si="52"/>
        <v/>
      </c>
      <c r="Q525" s="109" t="str">
        <f t="shared" si="53"/>
        <v/>
      </c>
      <c r="R525" s="77"/>
      <c r="S525" s="76"/>
      <c r="T525" s="76"/>
      <c r="U525" s="76"/>
    </row>
    <row r="526" s="67" customFormat="1" customHeight="1" spans="2:21">
      <c r="B526" s="68"/>
      <c r="C526" s="69"/>
      <c r="D526" s="69"/>
      <c r="E526" s="69"/>
      <c r="F526" s="70"/>
      <c r="G526" s="71"/>
      <c r="H526" s="72"/>
      <c r="I526" s="103" t="str">
        <f>IF(B526="","",_xlfn.XLOOKUP(N526,#REF!,#REF!))</f>
        <v/>
      </c>
      <c r="J526" s="100" t="str">
        <f>IF(B526="","",_xlfn.XLOOKUP(N526,#REF!,芝麻工资表!B:B))</f>
        <v/>
      </c>
      <c r="K526" s="100" t="str">
        <f t="shared" si="48"/>
        <v/>
      </c>
      <c r="L526" s="100" t="str">
        <f t="shared" si="49"/>
        <v/>
      </c>
      <c r="M526" s="100" t="str">
        <f>IF(Q526="","",_xlfn.XLOOKUP(Q526,立项!W:W,立项!H:H))</f>
        <v/>
      </c>
      <c r="N526" s="104" t="str">
        <f t="shared" si="50"/>
        <v/>
      </c>
      <c r="O526" s="104" t="str">
        <f t="shared" si="51"/>
        <v/>
      </c>
      <c r="P526" s="105" t="str">
        <f t="shared" si="52"/>
        <v/>
      </c>
      <c r="Q526" s="109" t="str">
        <f t="shared" si="53"/>
        <v/>
      </c>
      <c r="R526" s="77"/>
      <c r="S526" s="76"/>
      <c r="T526" s="76"/>
      <c r="U526" s="76"/>
    </row>
    <row r="527" s="67" customFormat="1" customHeight="1" spans="2:21">
      <c r="B527" s="68"/>
      <c r="C527" s="69"/>
      <c r="D527" s="69"/>
      <c r="E527" s="69"/>
      <c r="F527" s="70"/>
      <c r="G527" s="71"/>
      <c r="H527" s="72"/>
      <c r="I527" s="103" t="str">
        <f>IF(B527="","",_xlfn.XLOOKUP(N527,#REF!,#REF!))</f>
        <v/>
      </c>
      <c r="J527" s="100" t="str">
        <f>IF(B527="","",_xlfn.XLOOKUP(N527,#REF!,芝麻工资表!B:B))</f>
        <v/>
      </c>
      <c r="K527" s="100" t="str">
        <f t="shared" si="48"/>
        <v/>
      </c>
      <c r="L527" s="100" t="str">
        <f t="shared" si="49"/>
        <v/>
      </c>
      <c r="M527" s="100" t="str">
        <f>IF(Q527="","",_xlfn.XLOOKUP(Q527,立项!W:W,立项!H:H))</f>
        <v/>
      </c>
      <c r="N527" s="104" t="str">
        <f t="shared" si="50"/>
        <v/>
      </c>
      <c r="O527" s="104" t="str">
        <f t="shared" si="51"/>
        <v/>
      </c>
      <c r="P527" s="105" t="str">
        <f t="shared" si="52"/>
        <v/>
      </c>
      <c r="Q527" s="109" t="str">
        <f t="shared" si="53"/>
        <v/>
      </c>
      <c r="R527" s="77"/>
      <c r="S527" s="76"/>
      <c r="T527" s="76"/>
      <c r="U527" s="76"/>
    </row>
    <row r="528" s="67" customFormat="1" customHeight="1" spans="2:21">
      <c r="B528" s="68"/>
      <c r="C528" s="69"/>
      <c r="D528" s="69"/>
      <c r="E528" s="69"/>
      <c r="F528" s="70"/>
      <c r="G528" s="71"/>
      <c r="H528" s="72"/>
      <c r="I528" s="103" t="str">
        <f>IF(B528="","",_xlfn.XLOOKUP(N528,#REF!,#REF!))</f>
        <v/>
      </c>
      <c r="J528" s="100" t="str">
        <f>IF(B528="","",_xlfn.XLOOKUP(N528,#REF!,芝麻工资表!B:B))</f>
        <v/>
      </c>
      <c r="K528" s="100" t="str">
        <f t="shared" si="48"/>
        <v/>
      </c>
      <c r="L528" s="100" t="str">
        <f t="shared" si="49"/>
        <v/>
      </c>
      <c r="M528" s="100" t="str">
        <f>IF(Q528="","",_xlfn.XLOOKUP(Q528,立项!W:W,立项!H:H))</f>
        <v/>
      </c>
      <c r="N528" s="104" t="str">
        <f t="shared" si="50"/>
        <v/>
      </c>
      <c r="O528" s="104" t="str">
        <f t="shared" si="51"/>
        <v/>
      </c>
      <c r="P528" s="105" t="str">
        <f t="shared" si="52"/>
        <v/>
      </c>
      <c r="Q528" s="109" t="str">
        <f t="shared" si="53"/>
        <v/>
      </c>
      <c r="R528" s="77"/>
      <c r="S528" s="76"/>
      <c r="T528" s="76"/>
      <c r="U528" s="76"/>
    </row>
    <row r="529" s="67" customFormat="1" customHeight="1" spans="2:21">
      <c r="B529" s="68"/>
      <c r="C529" s="69"/>
      <c r="D529" s="69"/>
      <c r="E529" s="69"/>
      <c r="F529" s="70"/>
      <c r="G529" s="71"/>
      <c r="H529" s="72"/>
      <c r="I529" s="103" t="str">
        <f>IF(B529="","",_xlfn.XLOOKUP(N529,#REF!,#REF!))</f>
        <v/>
      </c>
      <c r="J529" s="100" t="str">
        <f>IF(B529="","",_xlfn.XLOOKUP(N529,#REF!,芝麻工资表!B:B))</f>
        <v/>
      </c>
      <c r="K529" s="100" t="str">
        <f t="shared" si="48"/>
        <v/>
      </c>
      <c r="L529" s="100" t="str">
        <f t="shared" si="49"/>
        <v/>
      </c>
      <c r="M529" s="100" t="str">
        <f>IF(Q529="","",_xlfn.XLOOKUP(Q529,立项!W:W,立项!H:H))</f>
        <v/>
      </c>
      <c r="N529" s="104" t="str">
        <f t="shared" si="50"/>
        <v/>
      </c>
      <c r="O529" s="104" t="str">
        <f t="shared" si="51"/>
        <v/>
      </c>
      <c r="P529" s="105" t="str">
        <f t="shared" si="52"/>
        <v/>
      </c>
      <c r="Q529" s="109" t="str">
        <f t="shared" si="53"/>
        <v/>
      </c>
      <c r="R529" s="77"/>
      <c r="S529" s="76"/>
      <c r="T529" s="76"/>
      <c r="U529" s="76"/>
    </row>
    <row r="530" s="67" customFormat="1" customHeight="1" spans="2:21">
      <c r="B530" s="68"/>
      <c r="C530" s="69"/>
      <c r="D530" s="69"/>
      <c r="E530" s="69"/>
      <c r="F530" s="70"/>
      <c r="G530" s="71"/>
      <c r="H530" s="72"/>
      <c r="I530" s="103" t="str">
        <f>IF(B530="","",_xlfn.XLOOKUP(N530,#REF!,#REF!))</f>
        <v/>
      </c>
      <c r="J530" s="100" t="str">
        <f>IF(B530="","",_xlfn.XLOOKUP(N530,#REF!,芝麻工资表!B:B))</f>
        <v/>
      </c>
      <c r="K530" s="100" t="str">
        <f t="shared" si="48"/>
        <v/>
      </c>
      <c r="L530" s="100" t="str">
        <f t="shared" si="49"/>
        <v/>
      </c>
      <c r="M530" s="100" t="str">
        <f>IF(Q530="","",_xlfn.XLOOKUP(Q530,立项!W:W,立项!H:H))</f>
        <v/>
      </c>
      <c r="N530" s="104" t="str">
        <f t="shared" si="50"/>
        <v/>
      </c>
      <c r="O530" s="104" t="str">
        <f t="shared" si="51"/>
        <v/>
      </c>
      <c r="P530" s="105" t="str">
        <f t="shared" si="52"/>
        <v/>
      </c>
      <c r="Q530" s="109" t="str">
        <f t="shared" si="53"/>
        <v/>
      </c>
      <c r="R530" s="77"/>
      <c r="S530" s="76"/>
      <c r="T530" s="76"/>
      <c r="U530" s="76"/>
    </row>
    <row r="531" s="67" customFormat="1" customHeight="1" spans="2:21">
      <c r="B531" s="68"/>
      <c r="C531" s="69"/>
      <c r="D531" s="69"/>
      <c r="E531" s="69"/>
      <c r="F531" s="70"/>
      <c r="G531" s="71"/>
      <c r="H531" s="72"/>
      <c r="I531" s="103" t="str">
        <f>IF(B531="","",_xlfn.XLOOKUP(N531,#REF!,#REF!))</f>
        <v/>
      </c>
      <c r="J531" s="100" t="str">
        <f>IF(B531="","",_xlfn.XLOOKUP(N531,#REF!,芝麻工资表!B:B))</f>
        <v/>
      </c>
      <c r="K531" s="100" t="str">
        <f t="shared" si="48"/>
        <v/>
      </c>
      <c r="L531" s="100" t="str">
        <f t="shared" si="49"/>
        <v/>
      </c>
      <c r="M531" s="100" t="str">
        <f>IF(Q531="","",_xlfn.XLOOKUP(Q531,立项!W:W,立项!H:H))</f>
        <v/>
      </c>
      <c r="N531" s="104" t="str">
        <f t="shared" si="50"/>
        <v/>
      </c>
      <c r="O531" s="104" t="str">
        <f t="shared" si="51"/>
        <v/>
      </c>
      <c r="P531" s="105" t="str">
        <f t="shared" si="52"/>
        <v/>
      </c>
      <c r="Q531" s="109" t="str">
        <f t="shared" si="53"/>
        <v/>
      </c>
      <c r="R531" s="77"/>
      <c r="S531" s="76"/>
      <c r="T531" s="76"/>
      <c r="U531" s="76"/>
    </row>
    <row r="532" s="67" customFormat="1" customHeight="1" spans="2:21">
      <c r="B532" s="68"/>
      <c r="C532" s="69"/>
      <c r="D532" s="69"/>
      <c r="E532" s="69"/>
      <c r="F532" s="70"/>
      <c r="G532" s="71"/>
      <c r="H532" s="72"/>
      <c r="I532" s="103" t="str">
        <f>IF(B532="","",_xlfn.XLOOKUP(N532,#REF!,#REF!))</f>
        <v/>
      </c>
      <c r="J532" s="100" t="str">
        <f>IF(B532="","",_xlfn.XLOOKUP(N532,#REF!,芝麻工资表!B:B))</f>
        <v/>
      </c>
      <c r="K532" s="100" t="str">
        <f t="shared" si="48"/>
        <v/>
      </c>
      <c r="L532" s="100" t="str">
        <f t="shared" si="49"/>
        <v/>
      </c>
      <c r="M532" s="100" t="str">
        <f>IF(Q532="","",_xlfn.XLOOKUP(Q532,立项!W:W,立项!H:H))</f>
        <v/>
      </c>
      <c r="N532" s="104" t="str">
        <f t="shared" si="50"/>
        <v/>
      </c>
      <c r="O532" s="104" t="str">
        <f t="shared" si="51"/>
        <v/>
      </c>
      <c r="P532" s="105" t="str">
        <f t="shared" si="52"/>
        <v/>
      </c>
      <c r="Q532" s="109" t="str">
        <f t="shared" si="53"/>
        <v/>
      </c>
      <c r="R532" s="77"/>
      <c r="S532" s="76"/>
      <c r="T532" s="76"/>
      <c r="U532" s="76"/>
    </row>
    <row r="533" s="67" customFormat="1" customHeight="1" spans="2:21">
      <c r="B533" s="68"/>
      <c r="C533" s="69"/>
      <c r="D533" s="69"/>
      <c r="E533" s="69"/>
      <c r="F533" s="70"/>
      <c r="G533" s="71"/>
      <c r="H533" s="72"/>
      <c r="I533" s="103" t="str">
        <f>IF(B533="","",_xlfn.XLOOKUP(N533,#REF!,#REF!))</f>
        <v/>
      </c>
      <c r="J533" s="100" t="str">
        <f>IF(B533="","",_xlfn.XLOOKUP(N533,#REF!,芝麻工资表!B:B))</f>
        <v/>
      </c>
      <c r="K533" s="100" t="str">
        <f t="shared" si="48"/>
        <v/>
      </c>
      <c r="L533" s="100" t="str">
        <f t="shared" si="49"/>
        <v/>
      </c>
      <c r="M533" s="100" t="str">
        <f>IF(Q533="","",_xlfn.XLOOKUP(Q533,立项!W:W,立项!H:H))</f>
        <v/>
      </c>
      <c r="N533" s="104" t="str">
        <f t="shared" si="50"/>
        <v/>
      </c>
      <c r="O533" s="104" t="str">
        <f t="shared" si="51"/>
        <v/>
      </c>
      <c r="P533" s="105" t="str">
        <f t="shared" si="52"/>
        <v/>
      </c>
      <c r="Q533" s="109" t="str">
        <f t="shared" si="53"/>
        <v/>
      </c>
      <c r="R533" s="77"/>
      <c r="S533" s="76"/>
      <c r="T533" s="76"/>
      <c r="U533" s="76"/>
    </row>
    <row r="534" s="67" customFormat="1" customHeight="1" spans="2:21">
      <c r="B534" s="68"/>
      <c r="C534" s="69"/>
      <c r="D534" s="69"/>
      <c r="E534" s="69"/>
      <c r="F534" s="70"/>
      <c r="G534" s="71"/>
      <c r="H534" s="72"/>
      <c r="I534" s="103" t="str">
        <f>IF(B534="","",_xlfn.XLOOKUP(N534,#REF!,#REF!))</f>
        <v/>
      </c>
      <c r="J534" s="100" t="str">
        <f>IF(B534="","",_xlfn.XLOOKUP(N534,#REF!,芝麻工资表!B:B))</f>
        <v/>
      </c>
      <c r="K534" s="100" t="str">
        <f t="shared" si="48"/>
        <v/>
      </c>
      <c r="L534" s="100" t="str">
        <f t="shared" si="49"/>
        <v/>
      </c>
      <c r="M534" s="100" t="str">
        <f>IF(Q534="","",_xlfn.XLOOKUP(Q534,立项!W:W,立项!H:H))</f>
        <v/>
      </c>
      <c r="N534" s="104" t="str">
        <f t="shared" si="50"/>
        <v/>
      </c>
      <c r="O534" s="104" t="str">
        <f t="shared" si="51"/>
        <v/>
      </c>
      <c r="P534" s="105" t="str">
        <f t="shared" si="52"/>
        <v/>
      </c>
      <c r="Q534" s="109" t="str">
        <f t="shared" si="53"/>
        <v/>
      </c>
      <c r="R534" s="77"/>
      <c r="S534" s="76"/>
      <c r="T534" s="76"/>
      <c r="U534" s="76"/>
    </row>
    <row r="535" s="67" customFormat="1" customHeight="1" spans="2:21">
      <c r="B535" s="68"/>
      <c r="C535" s="69"/>
      <c r="D535" s="69"/>
      <c r="E535" s="69"/>
      <c r="F535" s="70"/>
      <c r="G535" s="71"/>
      <c r="H535" s="72"/>
      <c r="I535" s="103" t="str">
        <f>IF(B535="","",_xlfn.XLOOKUP(N535,#REF!,#REF!))</f>
        <v/>
      </c>
      <c r="J535" s="100" t="str">
        <f>IF(B535="","",_xlfn.XLOOKUP(N535,#REF!,芝麻工资表!B:B))</f>
        <v/>
      </c>
      <c r="K535" s="100" t="str">
        <f t="shared" si="48"/>
        <v/>
      </c>
      <c r="L535" s="100" t="str">
        <f t="shared" si="49"/>
        <v/>
      </c>
      <c r="M535" s="100" t="str">
        <f>IF(Q535="","",_xlfn.XLOOKUP(Q535,立项!W:W,立项!H:H))</f>
        <v/>
      </c>
      <c r="N535" s="104" t="str">
        <f t="shared" si="50"/>
        <v/>
      </c>
      <c r="O535" s="104" t="str">
        <f t="shared" si="51"/>
        <v/>
      </c>
      <c r="P535" s="105" t="str">
        <f t="shared" si="52"/>
        <v/>
      </c>
      <c r="Q535" s="109" t="str">
        <f t="shared" si="53"/>
        <v/>
      </c>
      <c r="R535" s="77"/>
      <c r="S535" s="76"/>
      <c r="T535" s="76"/>
      <c r="U535" s="76"/>
    </row>
    <row r="536" s="67" customFormat="1" customHeight="1" spans="2:21">
      <c r="B536" s="68"/>
      <c r="C536" s="69"/>
      <c r="D536" s="69"/>
      <c r="E536" s="69"/>
      <c r="F536" s="70"/>
      <c r="G536" s="71"/>
      <c r="H536" s="72"/>
      <c r="I536" s="103" t="str">
        <f>IF(B536="","",_xlfn.XLOOKUP(N536,#REF!,#REF!))</f>
        <v/>
      </c>
      <c r="J536" s="100" t="str">
        <f>IF(B536="","",_xlfn.XLOOKUP(N536,#REF!,芝麻工资表!B:B))</f>
        <v/>
      </c>
      <c r="K536" s="100" t="str">
        <f t="shared" si="48"/>
        <v/>
      </c>
      <c r="L536" s="100" t="str">
        <f t="shared" si="49"/>
        <v/>
      </c>
      <c r="M536" s="100" t="str">
        <f>IF(Q536="","",_xlfn.XLOOKUP(Q536,立项!W:W,立项!H:H))</f>
        <v/>
      </c>
      <c r="N536" s="104" t="str">
        <f t="shared" si="50"/>
        <v/>
      </c>
      <c r="O536" s="104" t="str">
        <f t="shared" si="51"/>
        <v/>
      </c>
      <c r="P536" s="105" t="str">
        <f t="shared" si="52"/>
        <v/>
      </c>
      <c r="Q536" s="109" t="str">
        <f t="shared" si="53"/>
        <v/>
      </c>
      <c r="R536" s="77"/>
      <c r="S536" s="76"/>
      <c r="T536" s="76"/>
      <c r="U536" s="76"/>
    </row>
    <row r="537" s="67" customFormat="1" customHeight="1" spans="2:21">
      <c r="B537" s="68"/>
      <c r="C537" s="69"/>
      <c r="D537" s="69"/>
      <c r="E537" s="69"/>
      <c r="F537" s="70"/>
      <c r="G537" s="71"/>
      <c r="H537" s="72"/>
      <c r="I537" s="103" t="str">
        <f>IF(B537="","",_xlfn.XLOOKUP(N537,#REF!,#REF!))</f>
        <v/>
      </c>
      <c r="J537" s="100" t="str">
        <f>IF(B537="","",_xlfn.XLOOKUP(N537,#REF!,芝麻工资表!B:B))</f>
        <v/>
      </c>
      <c r="K537" s="100" t="str">
        <f t="shared" si="48"/>
        <v/>
      </c>
      <c r="L537" s="100" t="str">
        <f t="shared" si="49"/>
        <v/>
      </c>
      <c r="M537" s="100" t="str">
        <f>IF(Q537="","",_xlfn.XLOOKUP(Q537,立项!W:W,立项!H:H))</f>
        <v/>
      </c>
      <c r="N537" s="104" t="str">
        <f t="shared" si="50"/>
        <v/>
      </c>
      <c r="O537" s="104" t="str">
        <f t="shared" si="51"/>
        <v/>
      </c>
      <c r="P537" s="105" t="str">
        <f t="shared" si="52"/>
        <v/>
      </c>
      <c r="Q537" s="109" t="str">
        <f t="shared" si="53"/>
        <v/>
      </c>
      <c r="R537" s="77"/>
      <c r="S537" s="76"/>
      <c r="T537" s="76"/>
      <c r="U537" s="76"/>
    </row>
    <row r="538" s="67" customFormat="1" customHeight="1" spans="2:21">
      <c r="B538" s="68"/>
      <c r="C538" s="69"/>
      <c r="D538" s="69"/>
      <c r="E538" s="69"/>
      <c r="F538" s="70"/>
      <c r="G538" s="71"/>
      <c r="H538" s="72"/>
      <c r="I538" s="103" t="str">
        <f>IF(B538="","",_xlfn.XLOOKUP(N538,#REF!,#REF!))</f>
        <v/>
      </c>
      <c r="J538" s="100" t="str">
        <f>IF(B538="","",_xlfn.XLOOKUP(N538,#REF!,芝麻工资表!B:B))</f>
        <v/>
      </c>
      <c r="K538" s="100" t="str">
        <f t="shared" si="48"/>
        <v/>
      </c>
      <c r="L538" s="100" t="str">
        <f t="shared" si="49"/>
        <v/>
      </c>
      <c r="M538" s="100" t="str">
        <f>IF(Q538="","",_xlfn.XLOOKUP(Q538,立项!W:W,立项!H:H))</f>
        <v/>
      </c>
      <c r="N538" s="104" t="str">
        <f t="shared" si="50"/>
        <v/>
      </c>
      <c r="O538" s="104" t="str">
        <f t="shared" si="51"/>
        <v/>
      </c>
      <c r="P538" s="105" t="str">
        <f t="shared" si="52"/>
        <v/>
      </c>
      <c r="Q538" s="109" t="str">
        <f t="shared" si="53"/>
        <v/>
      </c>
      <c r="R538" s="77"/>
      <c r="S538" s="76"/>
      <c r="T538" s="76"/>
      <c r="U538" s="76"/>
    </row>
    <row r="539" s="67" customFormat="1" customHeight="1" spans="2:21">
      <c r="B539" s="68"/>
      <c r="C539" s="69"/>
      <c r="D539" s="69"/>
      <c r="E539" s="69"/>
      <c r="F539" s="70"/>
      <c r="G539" s="71"/>
      <c r="H539" s="72"/>
      <c r="I539" s="103" t="str">
        <f>IF(B539="","",_xlfn.XLOOKUP(N539,#REF!,#REF!))</f>
        <v/>
      </c>
      <c r="J539" s="100" t="str">
        <f>IF(B539="","",_xlfn.XLOOKUP(N539,#REF!,芝麻工资表!B:B))</f>
        <v/>
      </c>
      <c r="K539" s="100" t="str">
        <f t="shared" si="48"/>
        <v/>
      </c>
      <c r="L539" s="100" t="str">
        <f t="shared" si="49"/>
        <v/>
      </c>
      <c r="M539" s="100" t="str">
        <f>IF(Q539="","",_xlfn.XLOOKUP(Q539,立项!W:W,立项!H:H))</f>
        <v/>
      </c>
      <c r="N539" s="104" t="str">
        <f t="shared" si="50"/>
        <v/>
      </c>
      <c r="O539" s="104" t="str">
        <f t="shared" si="51"/>
        <v/>
      </c>
      <c r="P539" s="105" t="str">
        <f t="shared" si="52"/>
        <v/>
      </c>
      <c r="Q539" s="109" t="str">
        <f t="shared" si="53"/>
        <v/>
      </c>
      <c r="R539" s="77"/>
      <c r="S539" s="76"/>
      <c r="T539" s="76"/>
      <c r="U539" s="76"/>
    </row>
    <row r="540" s="67" customFormat="1" customHeight="1" spans="2:21">
      <c r="B540" s="68"/>
      <c r="C540" s="69"/>
      <c r="D540" s="69"/>
      <c r="E540" s="69"/>
      <c r="F540" s="70"/>
      <c r="G540" s="71"/>
      <c r="H540" s="72"/>
      <c r="I540" s="103" t="str">
        <f>IF(B540="","",_xlfn.XLOOKUP(N540,#REF!,#REF!))</f>
        <v/>
      </c>
      <c r="J540" s="100" t="str">
        <f>IF(B540="","",_xlfn.XLOOKUP(N540,#REF!,芝麻工资表!B:B))</f>
        <v/>
      </c>
      <c r="K540" s="100" t="str">
        <f t="shared" si="48"/>
        <v/>
      </c>
      <c r="L540" s="100" t="str">
        <f t="shared" si="49"/>
        <v/>
      </c>
      <c r="M540" s="100" t="str">
        <f>IF(Q540="","",_xlfn.XLOOKUP(Q540,立项!W:W,立项!H:H))</f>
        <v/>
      </c>
      <c r="N540" s="104" t="str">
        <f t="shared" si="50"/>
        <v/>
      </c>
      <c r="O540" s="104" t="str">
        <f t="shared" si="51"/>
        <v/>
      </c>
      <c r="P540" s="105" t="str">
        <f t="shared" si="52"/>
        <v/>
      </c>
      <c r="Q540" s="109" t="str">
        <f t="shared" si="53"/>
        <v/>
      </c>
      <c r="R540" s="77"/>
      <c r="S540" s="76"/>
      <c r="T540" s="76"/>
      <c r="U540" s="76"/>
    </row>
    <row r="541" s="67" customFormat="1" customHeight="1" spans="2:21">
      <c r="B541" s="68"/>
      <c r="C541" s="69"/>
      <c r="D541" s="69"/>
      <c r="E541" s="69"/>
      <c r="F541" s="70"/>
      <c r="G541" s="71"/>
      <c r="H541" s="72"/>
      <c r="I541" s="103" t="str">
        <f>IF(B541="","",_xlfn.XLOOKUP(N541,#REF!,#REF!))</f>
        <v/>
      </c>
      <c r="J541" s="100" t="str">
        <f>IF(B541="","",_xlfn.XLOOKUP(N541,#REF!,芝麻工资表!B:B))</f>
        <v/>
      </c>
      <c r="K541" s="100" t="str">
        <f t="shared" si="48"/>
        <v/>
      </c>
      <c r="L541" s="100" t="str">
        <f t="shared" si="49"/>
        <v/>
      </c>
      <c r="M541" s="100" t="str">
        <f>IF(Q541="","",_xlfn.XLOOKUP(Q541,立项!W:W,立项!H:H))</f>
        <v/>
      </c>
      <c r="N541" s="104" t="str">
        <f t="shared" si="50"/>
        <v/>
      </c>
      <c r="O541" s="104" t="str">
        <f t="shared" si="51"/>
        <v/>
      </c>
      <c r="P541" s="105" t="str">
        <f t="shared" si="52"/>
        <v/>
      </c>
      <c r="Q541" s="109" t="str">
        <f t="shared" si="53"/>
        <v/>
      </c>
      <c r="R541" s="77"/>
      <c r="S541" s="76"/>
      <c r="T541" s="76"/>
      <c r="U541" s="76"/>
    </row>
    <row r="542" s="67" customFormat="1" customHeight="1" spans="2:21">
      <c r="B542" s="68"/>
      <c r="C542" s="69"/>
      <c r="D542" s="69"/>
      <c r="E542" s="69"/>
      <c r="F542" s="70"/>
      <c r="G542" s="71"/>
      <c r="H542" s="72"/>
      <c r="I542" s="103" t="str">
        <f>IF(B542="","",_xlfn.XLOOKUP(N542,#REF!,#REF!))</f>
        <v/>
      </c>
      <c r="J542" s="100" t="str">
        <f>IF(B542="","",_xlfn.XLOOKUP(N542,#REF!,芝麻工资表!B:B))</f>
        <v/>
      </c>
      <c r="K542" s="100" t="str">
        <f t="shared" si="48"/>
        <v/>
      </c>
      <c r="L542" s="100" t="str">
        <f t="shared" si="49"/>
        <v/>
      </c>
      <c r="M542" s="100" t="str">
        <f>IF(Q542="","",_xlfn.XLOOKUP(Q542,立项!W:W,立项!H:H))</f>
        <v/>
      </c>
      <c r="N542" s="104" t="str">
        <f t="shared" si="50"/>
        <v/>
      </c>
      <c r="O542" s="104" t="str">
        <f t="shared" si="51"/>
        <v/>
      </c>
      <c r="P542" s="105" t="str">
        <f t="shared" si="52"/>
        <v/>
      </c>
      <c r="Q542" s="109" t="str">
        <f t="shared" si="53"/>
        <v/>
      </c>
      <c r="R542" s="77"/>
      <c r="S542" s="76"/>
      <c r="T542" s="76"/>
      <c r="U542" s="76"/>
    </row>
    <row r="543" s="67" customFormat="1" customHeight="1" spans="2:21">
      <c r="B543" s="68"/>
      <c r="C543" s="69"/>
      <c r="D543" s="69"/>
      <c r="E543" s="69"/>
      <c r="F543" s="70"/>
      <c r="G543" s="71"/>
      <c r="H543" s="72"/>
      <c r="I543" s="103" t="str">
        <f>IF(B543="","",_xlfn.XLOOKUP(N543,#REF!,#REF!))</f>
        <v/>
      </c>
      <c r="J543" s="100" t="str">
        <f>IF(B543="","",_xlfn.XLOOKUP(N543,#REF!,芝麻工资表!B:B))</f>
        <v/>
      </c>
      <c r="K543" s="100" t="str">
        <f t="shared" si="48"/>
        <v/>
      </c>
      <c r="L543" s="100" t="str">
        <f t="shared" si="49"/>
        <v/>
      </c>
      <c r="M543" s="100" t="str">
        <f>IF(Q543="","",_xlfn.XLOOKUP(Q543,立项!W:W,立项!H:H))</f>
        <v/>
      </c>
      <c r="N543" s="104" t="str">
        <f t="shared" si="50"/>
        <v/>
      </c>
      <c r="O543" s="104" t="str">
        <f t="shared" si="51"/>
        <v/>
      </c>
      <c r="P543" s="105" t="str">
        <f t="shared" si="52"/>
        <v/>
      </c>
      <c r="Q543" s="109" t="str">
        <f t="shared" si="53"/>
        <v/>
      </c>
      <c r="R543" s="77"/>
      <c r="S543" s="76"/>
      <c r="T543" s="76"/>
      <c r="U543" s="76"/>
    </row>
    <row r="544" s="67" customFormat="1" customHeight="1" spans="2:21">
      <c r="B544" s="68"/>
      <c r="C544" s="69"/>
      <c r="D544" s="69"/>
      <c r="E544" s="69"/>
      <c r="F544" s="70"/>
      <c r="G544" s="71"/>
      <c r="H544" s="72"/>
      <c r="I544" s="103" t="str">
        <f>IF(B544="","",_xlfn.XLOOKUP(N544,#REF!,#REF!))</f>
        <v/>
      </c>
      <c r="J544" s="100" t="str">
        <f>IF(B544="","",_xlfn.XLOOKUP(N544,#REF!,芝麻工资表!B:B))</f>
        <v/>
      </c>
      <c r="K544" s="100" t="str">
        <f t="shared" si="48"/>
        <v/>
      </c>
      <c r="L544" s="100" t="str">
        <f t="shared" si="49"/>
        <v/>
      </c>
      <c r="M544" s="100" t="str">
        <f>IF(Q544="","",_xlfn.XLOOKUP(Q544,立项!W:W,立项!H:H))</f>
        <v/>
      </c>
      <c r="N544" s="104" t="str">
        <f t="shared" si="50"/>
        <v/>
      </c>
      <c r="O544" s="104" t="str">
        <f t="shared" si="51"/>
        <v/>
      </c>
      <c r="P544" s="105" t="str">
        <f t="shared" si="52"/>
        <v/>
      </c>
      <c r="Q544" s="109" t="str">
        <f t="shared" si="53"/>
        <v/>
      </c>
      <c r="R544" s="77"/>
      <c r="S544" s="76"/>
      <c r="T544" s="76"/>
      <c r="U544" s="76"/>
    </row>
    <row r="545" s="67" customFormat="1" customHeight="1" spans="2:21">
      <c r="B545" s="68"/>
      <c r="C545" s="69"/>
      <c r="D545" s="69"/>
      <c r="E545" s="69"/>
      <c r="F545" s="70"/>
      <c r="G545" s="71"/>
      <c r="H545" s="72"/>
      <c r="I545" s="103" t="str">
        <f>IF(B545="","",_xlfn.XLOOKUP(N545,#REF!,#REF!))</f>
        <v/>
      </c>
      <c r="J545" s="100" t="str">
        <f>IF(B545="","",_xlfn.XLOOKUP(N545,#REF!,芝麻工资表!B:B))</f>
        <v/>
      </c>
      <c r="K545" s="100" t="str">
        <f t="shared" si="48"/>
        <v/>
      </c>
      <c r="L545" s="100" t="str">
        <f t="shared" si="49"/>
        <v/>
      </c>
      <c r="M545" s="100" t="str">
        <f>IF(Q545="","",_xlfn.XLOOKUP(Q545,立项!W:W,立项!H:H))</f>
        <v/>
      </c>
      <c r="N545" s="104" t="str">
        <f t="shared" si="50"/>
        <v/>
      </c>
      <c r="O545" s="104" t="str">
        <f t="shared" si="51"/>
        <v/>
      </c>
      <c r="P545" s="105" t="str">
        <f t="shared" si="52"/>
        <v/>
      </c>
      <c r="Q545" s="109" t="str">
        <f t="shared" si="53"/>
        <v/>
      </c>
      <c r="R545" s="77"/>
      <c r="S545" s="76"/>
      <c r="T545" s="76"/>
      <c r="U545" s="76"/>
    </row>
    <row r="546" s="67" customFormat="1" customHeight="1" spans="2:21">
      <c r="B546" s="68"/>
      <c r="C546" s="69"/>
      <c r="D546" s="69"/>
      <c r="E546" s="69"/>
      <c r="F546" s="70"/>
      <c r="G546" s="71"/>
      <c r="H546" s="72"/>
      <c r="I546" s="103" t="str">
        <f>IF(B546="","",_xlfn.XLOOKUP(N546,#REF!,#REF!))</f>
        <v/>
      </c>
      <c r="J546" s="100" t="str">
        <f>IF(B546="","",_xlfn.XLOOKUP(N546,#REF!,芝麻工资表!B:B))</f>
        <v/>
      </c>
      <c r="K546" s="100" t="str">
        <f t="shared" si="48"/>
        <v/>
      </c>
      <c r="L546" s="100" t="str">
        <f t="shared" si="49"/>
        <v/>
      </c>
      <c r="M546" s="100" t="str">
        <f>IF(Q546="","",_xlfn.XLOOKUP(Q546,立项!W:W,立项!H:H))</f>
        <v/>
      </c>
      <c r="N546" s="104" t="str">
        <f t="shared" si="50"/>
        <v/>
      </c>
      <c r="O546" s="104" t="str">
        <f t="shared" si="51"/>
        <v/>
      </c>
      <c r="P546" s="105" t="str">
        <f t="shared" si="52"/>
        <v/>
      </c>
      <c r="Q546" s="109" t="str">
        <f t="shared" si="53"/>
        <v/>
      </c>
      <c r="R546" s="77"/>
      <c r="S546" s="76"/>
      <c r="T546" s="76"/>
      <c r="U546" s="76"/>
    </row>
    <row r="547" s="67" customFormat="1" customHeight="1" spans="2:21">
      <c r="B547" s="68"/>
      <c r="C547" s="69"/>
      <c r="D547" s="69"/>
      <c r="E547" s="69"/>
      <c r="F547" s="70"/>
      <c r="G547" s="71"/>
      <c r="H547" s="72"/>
      <c r="I547" s="103" t="str">
        <f>IF(B547="","",_xlfn.XLOOKUP(N547,#REF!,#REF!))</f>
        <v/>
      </c>
      <c r="J547" s="100" t="str">
        <f>IF(B547="","",_xlfn.XLOOKUP(N547,#REF!,芝麻工资表!B:B))</f>
        <v/>
      </c>
      <c r="K547" s="100" t="str">
        <f t="shared" si="48"/>
        <v/>
      </c>
      <c r="L547" s="100" t="str">
        <f t="shared" si="49"/>
        <v/>
      </c>
      <c r="M547" s="100" t="str">
        <f>IF(Q547="","",_xlfn.XLOOKUP(Q547,立项!W:W,立项!H:H))</f>
        <v/>
      </c>
      <c r="N547" s="104" t="str">
        <f t="shared" si="50"/>
        <v/>
      </c>
      <c r="O547" s="104" t="str">
        <f t="shared" si="51"/>
        <v/>
      </c>
      <c r="P547" s="105" t="str">
        <f t="shared" si="52"/>
        <v/>
      </c>
      <c r="Q547" s="109" t="str">
        <f t="shared" si="53"/>
        <v/>
      </c>
      <c r="R547" s="77"/>
      <c r="S547" s="76"/>
      <c r="T547" s="76"/>
      <c r="U547" s="76"/>
    </row>
    <row r="548" s="67" customFormat="1" customHeight="1" spans="2:21">
      <c r="B548" s="68"/>
      <c r="C548" s="69"/>
      <c r="D548" s="69"/>
      <c r="E548" s="69"/>
      <c r="F548" s="70"/>
      <c r="G548" s="71"/>
      <c r="H548" s="72"/>
      <c r="I548" s="103" t="str">
        <f>IF(B548="","",_xlfn.XLOOKUP(N548,#REF!,#REF!))</f>
        <v/>
      </c>
      <c r="J548" s="100" t="str">
        <f>IF(B548="","",_xlfn.XLOOKUP(N548,#REF!,芝麻工资表!B:B))</f>
        <v/>
      </c>
      <c r="K548" s="100" t="str">
        <f t="shared" si="48"/>
        <v/>
      </c>
      <c r="L548" s="100" t="str">
        <f t="shared" si="49"/>
        <v/>
      </c>
      <c r="M548" s="100" t="str">
        <f>IF(Q548="","",_xlfn.XLOOKUP(Q548,立项!W:W,立项!H:H))</f>
        <v/>
      </c>
      <c r="N548" s="104" t="str">
        <f t="shared" si="50"/>
        <v/>
      </c>
      <c r="O548" s="104" t="str">
        <f t="shared" si="51"/>
        <v/>
      </c>
      <c r="P548" s="105" t="str">
        <f t="shared" si="52"/>
        <v/>
      </c>
      <c r="Q548" s="109" t="str">
        <f t="shared" si="53"/>
        <v/>
      </c>
      <c r="R548" s="77"/>
      <c r="S548" s="76"/>
      <c r="T548" s="76"/>
      <c r="U548" s="76"/>
    </row>
    <row r="549" s="67" customFormat="1" customHeight="1" spans="2:21">
      <c r="B549" s="68"/>
      <c r="C549" s="69"/>
      <c r="D549" s="69"/>
      <c r="E549" s="69"/>
      <c r="F549" s="70"/>
      <c r="G549" s="71"/>
      <c r="H549" s="72"/>
      <c r="I549" s="103" t="str">
        <f>IF(B549="","",_xlfn.XLOOKUP(N549,#REF!,#REF!))</f>
        <v/>
      </c>
      <c r="J549" s="100" t="str">
        <f>IF(B549="","",_xlfn.XLOOKUP(N549,#REF!,芝麻工资表!B:B))</f>
        <v/>
      </c>
      <c r="K549" s="100" t="str">
        <f t="shared" si="48"/>
        <v/>
      </c>
      <c r="L549" s="100" t="str">
        <f t="shared" si="49"/>
        <v/>
      </c>
      <c r="M549" s="100" t="str">
        <f>IF(Q549="","",_xlfn.XLOOKUP(Q549,立项!W:W,立项!H:H))</f>
        <v/>
      </c>
      <c r="N549" s="104" t="str">
        <f t="shared" si="50"/>
        <v/>
      </c>
      <c r="O549" s="104" t="str">
        <f t="shared" si="51"/>
        <v/>
      </c>
      <c r="P549" s="105" t="str">
        <f t="shared" si="52"/>
        <v/>
      </c>
      <c r="Q549" s="109" t="str">
        <f t="shared" si="53"/>
        <v/>
      </c>
      <c r="R549" s="77"/>
      <c r="S549" s="76"/>
      <c r="T549" s="76"/>
      <c r="U549" s="76"/>
    </row>
    <row r="550" s="67" customFormat="1" customHeight="1" spans="2:21">
      <c r="B550" s="68"/>
      <c r="C550" s="69"/>
      <c r="D550" s="69"/>
      <c r="E550" s="69"/>
      <c r="F550" s="70"/>
      <c r="G550" s="71"/>
      <c r="H550" s="72"/>
      <c r="I550" s="103" t="str">
        <f>IF(B550="","",_xlfn.XLOOKUP(N550,#REF!,#REF!))</f>
        <v/>
      </c>
      <c r="J550" s="100" t="str">
        <f>IF(B550="","",_xlfn.XLOOKUP(N550,#REF!,芝麻工资表!B:B))</f>
        <v/>
      </c>
      <c r="K550" s="100" t="str">
        <f t="shared" si="48"/>
        <v/>
      </c>
      <c r="L550" s="100" t="str">
        <f t="shared" si="49"/>
        <v/>
      </c>
      <c r="M550" s="100" t="str">
        <f>IF(Q550="","",_xlfn.XLOOKUP(Q550,立项!W:W,立项!H:H))</f>
        <v/>
      </c>
      <c r="N550" s="104" t="str">
        <f t="shared" si="50"/>
        <v/>
      </c>
      <c r="O550" s="104" t="str">
        <f t="shared" si="51"/>
        <v/>
      </c>
      <c r="P550" s="105" t="str">
        <f t="shared" si="52"/>
        <v/>
      </c>
      <c r="Q550" s="109" t="str">
        <f t="shared" si="53"/>
        <v/>
      </c>
      <c r="R550" s="77"/>
      <c r="S550" s="76"/>
      <c r="T550" s="76"/>
      <c r="U550" s="76"/>
    </row>
    <row r="551" s="67" customFormat="1" customHeight="1" spans="2:21">
      <c r="B551" s="68"/>
      <c r="C551" s="69"/>
      <c r="D551" s="69"/>
      <c r="E551" s="69"/>
      <c r="F551" s="70"/>
      <c r="G551" s="71"/>
      <c r="H551" s="72"/>
      <c r="I551" s="103" t="str">
        <f>IF(B551="","",_xlfn.XLOOKUP(N551,#REF!,#REF!))</f>
        <v/>
      </c>
      <c r="J551" s="100" t="str">
        <f>IF(B551="","",_xlfn.XLOOKUP(N551,#REF!,芝麻工资表!B:B))</f>
        <v/>
      </c>
      <c r="K551" s="100" t="str">
        <f t="shared" si="48"/>
        <v/>
      </c>
      <c r="L551" s="100" t="str">
        <f t="shared" si="49"/>
        <v/>
      </c>
      <c r="M551" s="100" t="str">
        <f>IF(Q551="","",_xlfn.XLOOKUP(Q551,立项!W:W,立项!H:H))</f>
        <v/>
      </c>
      <c r="N551" s="104" t="str">
        <f t="shared" si="50"/>
        <v/>
      </c>
      <c r="O551" s="104" t="str">
        <f t="shared" si="51"/>
        <v/>
      </c>
      <c r="P551" s="105" t="str">
        <f t="shared" si="52"/>
        <v/>
      </c>
      <c r="Q551" s="109" t="str">
        <f t="shared" si="53"/>
        <v/>
      </c>
      <c r="R551" s="77"/>
      <c r="S551" s="76"/>
      <c r="T551" s="76"/>
      <c r="U551" s="76"/>
    </row>
    <row r="552" s="67" customFormat="1" customHeight="1" spans="2:21">
      <c r="B552" s="68"/>
      <c r="C552" s="69"/>
      <c r="D552" s="69"/>
      <c r="E552" s="69"/>
      <c r="F552" s="70"/>
      <c r="G552" s="71"/>
      <c r="H552" s="72"/>
      <c r="I552" s="103" t="str">
        <f>IF(B552="","",_xlfn.XLOOKUP(N552,#REF!,#REF!))</f>
        <v/>
      </c>
      <c r="J552" s="100" t="str">
        <f>IF(B552="","",_xlfn.XLOOKUP(N552,#REF!,芝麻工资表!B:B))</f>
        <v/>
      </c>
      <c r="K552" s="100" t="str">
        <f t="shared" si="48"/>
        <v/>
      </c>
      <c r="L552" s="100" t="str">
        <f t="shared" si="49"/>
        <v/>
      </c>
      <c r="M552" s="100" t="str">
        <f>IF(Q552="","",_xlfn.XLOOKUP(Q552,立项!W:W,立项!H:H))</f>
        <v/>
      </c>
      <c r="N552" s="104" t="str">
        <f t="shared" si="50"/>
        <v/>
      </c>
      <c r="O552" s="104" t="str">
        <f t="shared" si="51"/>
        <v/>
      </c>
      <c r="P552" s="105" t="str">
        <f t="shared" si="52"/>
        <v/>
      </c>
      <c r="Q552" s="109" t="str">
        <f t="shared" si="53"/>
        <v/>
      </c>
      <c r="R552" s="77"/>
      <c r="S552" s="76"/>
      <c r="T552" s="76"/>
      <c r="U552" s="76"/>
    </row>
    <row r="553" s="67" customFormat="1" customHeight="1" spans="2:21">
      <c r="B553" s="68"/>
      <c r="C553" s="69"/>
      <c r="D553" s="69"/>
      <c r="E553" s="69"/>
      <c r="F553" s="70"/>
      <c r="G553" s="71"/>
      <c r="H553" s="72"/>
      <c r="I553" s="103" t="str">
        <f>IF(B553="","",_xlfn.XLOOKUP(N553,#REF!,#REF!))</f>
        <v/>
      </c>
      <c r="J553" s="100" t="str">
        <f>IF(B553="","",_xlfn.XLOOKUP(N553,#REF!,芝麻工资表!B:B))</f>
        <v/>
      </c>
      <c r="K553" s="100" t="str">
        <f t="shared" si="48"/>
        <v/>
      </c>
      <c r="L553" s="100" t="str">
        <f t="shared" si="49"/>
        <v/>
      </c>
      <c r="M553" s="100" t="str">
        <f>IF(Q553="","",_xlfn.XLOOKUP(Q553,立项!W:W,立项!H:H))</f>
        <v/>
      </c>
      <c r="N553" s="104" t="str">
        <f t="shared" si="50"/>
        <v/>
      </c>
      <c r="O553" s="104" t="str">
        <f t="shared" si="51"/>
        <v/>
      </c>
      <c r="P553" s="105" t="str">
        <f t="shared" si="52"/>
        <v/>
      </c>
      <c r="Q553" s="109" t="str">
        <f t="shared" si="53"/>
        <v/>
      </c>
      <c r="R553" s="77"/>
      <c r="S553" s="76"/>
      <c r="T553" s="76"/>
      <c r="U553" s="76"/>
    </row>
    <row r="554" s="67" customFormat="1" customHeight="1" spans="2:21">
      <c r="B554" s="68"/>
      <c r="C554" s="69"/>
      <c r="D554" s="69"/>
      <c r="E554" s="69"/>
      <c r="F554" s="70"/>
      <c r="G554" s="71"/>
      <c r="H554" s="72"/>
      <c r="I554" s="103" t="str">
        <f>IF(B554="","",_xlfn.XLOOKUP(N554,#REF!,#REF!))</f>
        <v/>
      </c>
      <c r="J554" s="100" t="str">
        <f>IF(B554="","",_xlfn.XLOOKUP(N554,#REF!,芝麻工资表!B:B))</f>
        <v/>
      </c>
      <c r="K554" s="100" t="str">
        <f t="shared" si="48"/>
        <v/>
      </c>
      <c r="L554" s="100" t="str">
        <f t="shared" si="49"/>
        <v/>
      </c>
      <c r="M554" s="100" t="str">
        <f>IF(Q554="","",_xlfn.XLOOKUP(Q554,立项!W:W,立项!H:H))</f>
        <v/>
      </c>
      <c r="N554" s="104" t="str">
        <f t="shared" si="50"/>
        <v/>
      </c>
      <c r="O554" s="104" t="str">
        <f t="shared" si="51"/>
        <v/>
      </c>
      <c r="P554" s="105" t="str">
        <f t="shared" si="52"/>
        <v/>
      </c>
      <c r="Q554" s="109" t="str">
        <f t="shared" si="53"/>
        <v/>
      </c>
      <c r="R554" s="77"/>
      <c r="S554" s="76"/>
      <c r="T554" s="76"/>
      <c r="U554" s="76"/>
    </row>
    <row r="555" s="67" customFormat="1" customHeight="1" spans="2:21">
      <c r="B555" s="68"/>
      <c r="C555" s="69"/>
      <c r="D555" s="69"/>
      <c r="E555" s="69"/>
      <c r="F555" s="70"/>
      <c r="G555" s="71"/>
      <c r="H555" s="72"/>
      <c r="I555" s="103" t="str">
        <f>IF(B555="","",_xlfn.XLOOKUP(N555,#REF!,#REF!))</f>
        <v/>
      </c>
      <c r="J555" s="100" t="str">
        <f>IF(B555="","",_xlfn.XLOOKUP(N555,#REF!,芝麻工资表!B:B))</f>
        <v/>
      </c>
      <c r="K555" s="100" t="str">
        <f t="shared" si="48"/>
        <v/>
      </c>
      <c r="L555" s="100" t="str">
        <f t="shared" si="49"/>
        <v/>
      </c>
      <c r="M555" s="100" t="str">
        <f>IF(Q555="","",_xlfn.XLOOKUP(Q555,立项!W:W,立项!H:H))</f>
        <v/>
      </c>
      <c r="N555" s="104" t="str">
        <f t="shared" si="50"/>
        <v/>
      </c>
      <c r="O555" s="104" t="str">
        <f t="shared" si="51"/>
        <v/>
      </c>
      <c r="P555" s="105" t="str">
        <f t="shared" si="52"/>
        <v/>
      </c>
      <c r="Q555" s="109" t="str">
        <f t="shared" si="53"/>
        <v/>
      </c>
      <c r="R555" s="77"/>
      <c r="S555" s="76"/>
      <c r="T555" s="76"/>
      <c r="U555" s="76"/>
    </row>
    <row r="556" s="67" customFormat="1" customHeight="1" spans="2:21">
      <c r="B556" s="68"/>
      <c r="C556" s="69"/>
      <c r="D556" s="69"/>
      <c r="E556" s="69"/>
      <c r="F556" s="70"/>
      <c r="G556" s="71"/>
      <c r="H556" s="72"/>
      <c r="I556" s="103" t="str">
        <f>IF(B556="","",_xlfn.XLOOKUP(N556,#REF!,#REF!))</f>
        <v/>
      </c>
      <c r="J556" s="100" t="str">
        <f>IF(B556="","",_xlfn.XLOOKUP(N556,#REF!,芝麻工资表!B:B))</f>
        <v/>
      </c>
      <c r="K556" s="100" t="str">
        <f t="shared" si="48"/>
        <v/>
      </c>
      <c r="L556" s="100" t="str">
        <f t="shared" si="49"/>
        <v/>
      </c>
      <c r="M556" s="100" t="str">
        <f>IF(Q556="","",_xlfn.XLOOKUP(Q556,立项!W:W,立项!H:H))</f>
        <v/>
      </c>
      <c r="N556" s="104" t="str">
        <f t="shared" si="50"/>
        <v/>
      </c>
      <c r="O556" s="104" t="str">
        <f t="shared" si="51"/>
        <v/>
      </c>
      <c r="P556" s="105" t="str">
        <f t="shared" si="52"/>
        <v/>
      </c>
      <c r="Q556" s="109" t="str">
        <f t="shared" si="53"/>
        <v/>
      </c>
      <c r="R556" s="77"/>
      <c r="S556" s="76"/>
      <c r="T556" s="76"/>
      <c r="U556" s="76"/>
    </row>
    <row r="557" s="67" customFormat="1" customHeight="1" spans="2:21">
      <c r="B557" s="68"/>
      <c r="C557" s="69"/>
      <c r="D557" s="69"/>
      <c r="E557" s="69"/>
      <c r="F557" s="70"/>
      <c r="G557" s="71"/>
      <c r="H557" s="72"/>
      <c r="I557" s="103" t="str">
        <f>IF(B557="","",_xlfn.XLOOKUP(N557,#REF!,#REF!))</f>
        <v/>
      </c>
      <c r="J557" s="100" t="str">
        <f>IF(B557="","",_xlfn.XLOOKUP(N557,#REF!,芝麻工资表!B:B))</f>
        <v/>
      </c>
      <c r="K557" s="100" t="str">
        <f t="shared" si="48"/>
        <v/>
      </c>
      <c r="L557" s="100" t="str">
        <f t="shared" si="49"/>
        <v/>
      </c>
      <c r="M557" s="100" t="str">
        <f>IF(Q557="","",_xlfn.XLOOKUP(Q557,立项!W:W,立项!H:H))</f>
        <v/>
      </c>
      <c r="N557" s="104" t="str">
        <f t="shared" si="50"/>
        <v/>
      </c>
      <c r="O557" s="104" t="str">
        <f t="shared" si="51"/>
        <v/>
      </c>
      <c r="P557" s="105" t="str">
        <f t="shared" si="52"/>
        <v/>
      </c>
      <c r="Q557" s="109" t="str">
        <f t="shared" si="53"/>
        <v/>
      </c>
      <c r="R557" s="77"/>
      <c r="S557" s="76"/>
      <c r="T557" s="76"/>
      <c r="U557" s="76"/>
    </row>
    <row r="558" s="67" customFormat="1" customHeight="1" spans="2:21">
      <c r="B558" s="68"/>
      <c r="C558" s="69"/>
      <c r="D558" s="69"/>
      <c r="E558" s="69"/>
      <c r="F558" s="70"/>
      <c r="G558" s="71"/>
      <c r="H558" s="72"/>
      <c r="I558" s="103" t="str">
        <f>IF(B558="","",_xlfn.XLOOKUP(N558,#REF!,#REF!))</f>
        <v/>
      </c>
      <c r="J558" s="100" t="str">
        <f>IF(B558="","",_xlfn.XLOOKUP(N558,#REF!,芝麻工资表!B:B))</f>
        <v/>
      </c>
      <c r="K558" s="100" t="str">
        <f t="shared" si="48"/>
        <v/>
      </c>
      <c r="L558" s="100" t="str">
        <f t="shared" si="49"/>
        <v/>
      </c>
      <c r="M558" s="100" t="str">
        <f>IF(Q558="","",_xlfn.XLOOKUP(Q558,立项!W:W,立项!H:H))</f>
        <v/>
      </c>
      <c r="N558" s="104" t="str">
        <f t="shared" si="50"/>
        <v/>
      </c>
      <c r="O558" s="104" t="str">
        <f t="shared" si="51"/>
        <v/>
      </c>
      <c r="P558" s="105" t="str">
        <f t="shared" si="52"/>
        <v/>
      </c>
      <c r="Q558" s="109" t="str">
        <f t="shared" si="53"/>
        <v/>
      </c>
      <c r="R558" s="77"/>
      <c r="S558" s="76"/>
      <c r="T558" s="76"/>
      <c r="U558" s="76"/>
    </row>
    <row r="559" s="67" customFormat="1" customHeight="1" spans="2:21">
      <c r="B559" s="68"/>
      <c r="C559" s="69"/>
      <c r="D559" s="69"/>
      <c r="E559" s="69"/>
      <c r="F559" s="70"/>
      <c r="G559" s="71"/>
      <c r="H559" s="72"/>
      <c r="I559" s="103" t="str">
        <f>IF(B559="","",_xlfn.XLOOKUP(N559,#REF!,#REF!))</f>
        <v/>
      </c>
      <c r="J559" s="100" t="str">
        <f>IF(B559="","",_xlfn.XLOOKUP(N559,#REF!,芝麻工资表!B:B))</f>
        <v/>
      </c>
      <c r="K559" s="100" t="str">
        <f t="shared" si="48"/>
        <v/>
      </c>
      <c r="L559" s="100" t="str">
        <f t="shared" si="49"/>
        <v/>
      </c>
      <c r="M559" s="100" t="str">
        <f>IF(Q559="","",_xlfn.XLOOKUP(Q559,立项!W:W,立项!H:H))</f>
        <v/>
      </c>
      <c r="N559" s="104" t="str">
        <f t="shared" si="50"/>
        <v/>
      </c>
      <c r="O559" s="104" t="str">
        <f t="shared" si="51"/>
        <v/>
      </c>
      <c r="P559" s="105" t="str">
        <f t="shared" si="52"/>
        <v/>
      </c>
      <c r="Q559" s="109" t="str">
        <f t="shared" si="53"/>
        <v/>
      </c>
      <c r="R559" s="77"/>
      <c r="S559" s="76"/>
      <c r="T559" s="76"/>
      <c r="U559" s="76"/>
    </row>
    <row r="560" s="67" customFormat="1" customHeight="1" spans="2:21">
      <c r="B560" s="68"/>
      <c r="C560" s="69"/>
      <c r="D560" s="69"/>
      <c r="E560" s="69"/>
      <c r="F560" s="70"/>
      <c r="G560" s="71"/>
      <c r="H560" s="72"/>
      <c r="I560" s="103" t="str">
        <f>IF(B560="","",_xlfn.XLOOKUP(N560,#REF!,#REF!))</f>
        <v/>
      </c>
      <c r="J560" s="100" t="str">
        <f>IF(B560="","",_xlfn.XLOOKUP(N560,#REF!,芝麻工资表!B:B))</f>
        <v/>
      </c>
      <c r="K560" s="100" t="str">
        <f t="shared" si="48"/>
        <v/>
      </c>
      <c r="L560" s="100" t="str">
        <f t="shared" si="49"/>
        <v/>
      </c>
      <c r="M560" s="100" t="str">
        <f>IF(Q560="","",_xlfn.XLOOKUP(Q560,立项!W:W,立项!H:H))</f>
        <v/>
      </c>
      <c r="N560" s="104" t="str">
        <f t="shared" si="50"/>
        <v/>
      </c>
      <c r="O560" s="104" t="str">
        <f t="shared" si="51"/>
        <v/>
      </c>
      <c r="P560" s="105" t="str">
        <f t="shared" si="52"/>
        <v/>
      </c>
      <c r="Q560" s="109" t="str">
        <f t="shared" si="53"/>
        <v/>
      </c>
      <c r="R560" s="77"/>
      <c r="S560" s="76"/>
      <c r="T560" s="76"/>
      <c r="U560" s="76"/>
    </row>
    <row r="561" s="67" customFormat="1" customHeight="1" spans="2:21">
      <c r="B561" s="68"/>
      <c r="C561" s="69"/>
      <c r="D561" s="69"/>
      <c r="E561" s="69"/>
      <c r="F561" s="70"/>
      <c r="G561" s="71"/>
      <c r="H561" s="72"/>
      <c r="I561" s="103" t="str">
        <f>IF(B561="","",_xlfn.XLOOKUP(N561,#REF!,#REF!))</f>
        <v/>
      </c>
      <c r="J561" s="100" t="str">
        <f>IF(B561="","",_xlfn.XLOOKUP(N561,#REF!,芝麻工资表!B:B))</f>
        <v/>
      </c>
      <c r="K561" s="100" t="str">
        <f t="shared" si="48"/>
        <v/>
      </c>
      <c r="L561" s="100" t="str">
        <f t="shared" si="49"/>
        <v/>
      </c>
      <c r="M561" s="100" t="str">
        <f>IF(Q561="","",_xlfn.XLOOKUP(Q561,立项!W:W,立项!H:H))</f>
        <v/>
      </c>
      <c r="N561" s="104" t="str">
        <f t="shared" si="50"/>
        <v/>
      </c>
      <c r="O561" s="104" t="str">
        <f t="shared" si="51"/>
        <v/>
      </c>
      <c r="P561" s="105" t="str">
        <f t="shared" si="52"/>
        <v/>
      </c>
      <c r="Q561" s="109" t="str">
        <f t="shared" si="53"/>
        <v/>
      </c>
      <c r="R561" s="77"/>
      <c r="S561" s="76"/>
      <c r="T561" s="76"/>
      <c r="U561" s="76"/>
    </row>
    <row r="562" s="67" customFormat="1" customHeight="1" spans="2:21">
      <c r="B562" s="68"/>
      <c r="C562" s="69"/>
      <c r="D562" s="69"/>
      <c r="E562" s="69"/>
      <c r="F562" s="70"/>
      <c r="G562" s="71"/>
      <c r="H562" s="72"/>
      <c r="I562" s="103" t="str">
        <f>IF(B562="","",_xlfn.XLOOKUP(N562,#REF!,#REF!))</f>
        <v/>
      </c>
      <c r="J562" s="100" t="str">
        <f>IF(B562="","",_xlfn.XLOOKUP(N562,#REF!,芝麻工资表!B:B))</f>
        <v/>
      </c>
      <c r="K562" s="100" t="str">
        <f t="shared" si="48"/>
        <v/>
      </c>
      <c r="L562" s="100" t="str">
        <f t="shared" si="49"/>
        <v/>
      </c>
      <c r="M562" s="100" t="str">
        <f>IF(Q562="","",_xlfn.XLOOKUP(Q562,立项!W:W,立项!H:H))</f>
        <v/>
      </c>
      <c r="N562" s="104" t="str">
        <f t="shared" si="50"/>
        <v/>
      </c>
      <c r="O562" s="104" t="str">
        <f t="shared" si="51"/>
        <v/>
      </c>
      <c r="P562" s="105" t="str">
        <f t="shared" si="52"/>
        <v/>
      </c>
      <c r="Q562" s="109" t="str">
        <f t="shared" si="53"/>
        <v/>
      </c>
      <c r="R562" s="77"/>
      <c r="S562" s="76"/>
      <c r="T562" s="76"/>
      <c r="U562" s="76"/>
    </row>
    <row r="563" s="67" customFormat="1" customHeight="1" spans="2:21">
      <c r="B563" s="68"/>
      <c r="C563" s="69"/>
      <c r="D563" s="69"/>
      <c r="E563" s="69"/>
      <c r="F563" s="70"/>
      <c r="G563" s="71"/>
      <c r="H563" s="72"/>
      <c r="I563" s="103" t="str">
        <f>IF(B563="","",_xlfn.XLOOKUP(N563,#REF!,#REF!))</f>
        <v/>
      </c>
      <c r="J563" s="100" t="str">
        <f>IF(B563="","",_xlfn.XLOOKUP(N563,#REF!,芝麻工资表!B:B))</f>
        <v/>
      </c>
      <c r="K563" s="100" t="str">
        <f t="shared" si="48"/>
        <v/>
      </c>
      <c r="L563" s="100" t="str">
        <f t="shared" si="49"/>
        <v/>
      </c>
      <c r="M563" s="100" t="str">
        <f>IF(Q563="","",_xlfn.XLOOKUP(Q563,立项!W:W,立项!H:H))</f>
        <v/>
      </c>
      <c r="N563" s="104" t="str">
        <f t="shared" si="50"/>
        <v/>
      </c>
      <c r="O563" s="104" t="str">
        <f t="shared" si="51"/>
        <v/>
      </c>
      <c r="P563" s="105" t="str">
        <f t="shared" si="52"/>
        <v/>
      </c>
      <c r="Q563" s="109" t="str">
        <f t="shared" si="53"/>
        <v/>
      </c>
      <c r="R563" s="77"/>
      <c r="S563" s="76"/>
      <c r="T563" s="76"/>
      <c r="U563" s="76"/>
    </row>
    <row r="564" s="67" customFormat="1" customHeight="1" spans="2:21">
      <c r="B564" s="68"/>
      <c r="C564" s="69"/>
      <c r="D564" s="69"/>
      <c r="E564" s="69"/>
      <c r="F564" s="70"/>
      <c r="G564" s="71"/>
      <c r="H564" s="72"/>
      <c r="I564" s="103" t="str">
        <f>IF(B564="","",_xlfn.XLOOKUP(N564,#REF!,#REF!))</f>
        <v/>
      </c>
      <c r="J564" s="100" t="str">
        <f>IF(B564="","",_xlfn.XLOOKUP(N564,#REF!,芝麻工资表!B:B))</f>
        <v/>
      </c>
      <c r="K564" s="100" t="str">
        <f t="shared" si="48"/>
        <v/>
      </c>
      <c r="L564" s="100" t="str">
        <f t="shared" si="49"/>
        <v/>
      </c>
      <c r="M564" s="100" t="str">
        <f>IF(Q564="","",_xlfn.XLOOKUP(Q564,立项!W:W,立项!H:H))</f>
        <v/>
      </c>
      <c r="N564" s="104" t="str">
        <f t="shared" si="50"/>
        <v/>
      </c>
      <c r="O564" s="104" t="str">
        <f t="shared" si="51"/>
        <v/>
      </c>
      <c r="P564" s="105" t="str">
        <f t="shared" si="52"/>
        <v/>
      </c>
      <c r="Q564" s="109" t="str">
        <f t="shared" si="53"/>
        <v/>
      </c>
      <c r="R564" s="77"/>
      <c r="S564" s="76"/>
      <c r="T564" s="76"/>
      <c r="U564" s="76"/>
    </row>
    <row r="565" s="67" customFormat="1" customHeight="1" spans="2:21">
      <c r="B565" s="68"/>
      <c r="C565" s="69"/>
      <c r="D565" s="69"/>
      <c r="E565" s="69"/>
      <c r="F565" s="70"/>
      <c r="G565" s="71"/>
      <c r="H565" s="72"/>
      <c r="I565" s="103" t="str">
        <f>IF(B565="","",_xlfn.XLOOKUP(N565,#REF!,#REF!))</f>
        <v/>
      </c>
      <c r="J565" s="100" t="str">
        <f>IF(B565="","",_xlfn.XLOOKUP(N565,#REF!,芝麻工资表!B:B))</f>
        <v/>
      </c>
      <c r="K565" s="100" t="str">
        <f t="shared" si="48"/>
        <v/>
      </c>
      <c r="L565" s="100" t="str">
        <f t="shared" si="49"/>
        <v/>
      </c>
      <c r="M565" s="100" t="str">
        <f>IF(Q565="","",_xlfn.XLOOKUP(Q565,立项!W:W,立项!H:H))</f>
        <v/>
      </c>
      <c r="N565" s="104" t="str">
        <f t="shared" si="50"/>
        <v/>
      </c>
      <c r="O565" s="104" t="str">
        <f t="shared" si="51"/>
        <v/>
      </c>
      <c r="P565" s="105" t="str">
        <f t="shared" si="52"/>
        <v/>
      </c>
      <c r="Q565" s="109" t="str">
        <f t="shared" si="53"/>
        <v/>
      </c>
      <c r="R565" s="77"/>
      <c r="S565" s="76"/>
      <c r="T565" s="76"/>
      <c r="U565" s="76"/>
    </row>
    <row r="566" s="67" customFormat="1" customHeight="1" spans="2:21">
      <c r="B566" s="68"/>
      <c r="C566" s="69"/>
      <c r="D566" s="69"/>
      <c r="E566" s="69"/>
      <c r="F566" s="70"/>
      <c r="G566" s="71"/>
      <c r="H566" s="72"/>
      <c r="I566" s="103" t="str">
        <f>IF(B566="","",_xlfn.XLOOKUP(N566,#REF!,#REF!))</f>
        <v/>
      </c>
      <c r="J566" s="100" t="str">
        <f>IF(B566="","",_xlfn.XLOOKUP(N566,#REF!,芝麻工资表!B:B))</f>
        <v/>
      </c>
      <c r="K566" s="100" t="str">
        <f t="shared" si="48"/>
        <v/>
      </c>
      <c r="L566" s="100" t="str">
        <f t="shared" si="49"/>
        <v/>
      </c>
      <c r="M566" s="100" t="str">
        <f>IF(Q566="","",_xlfn.XLOOKUP(Q566,立项!W:W,立项!H:H))</f>
        <v/>
      </c>
      <c r="N566" s="104" t="str">
        <f t="shared" si="50"/>
        <v/>
      </c>
      <c r="O566" s="104" t="str">
        <f t="shared" si="51"/>
        <v/>
      </c>
      <c r="P566" s="105" t="str">
        <f t="shared" si="52"/>
        <v/>
      </c>
      <c r="Q566" s="109" t="str">
        <f t="shared" si="53"/>
        <v/>
      </c>
      <c r="R566" s="77"/>
      <c r="S566" s="76"/>
      <c r="T566" s="76"/>
      <c r="U566" s="76"/>
    </row>
    <row r="567" s="67" customFormat="1" customHeight="1" spans="2:21">
      <c r="B567" s="68"/>
      <c r="C567" s="69"/>
      <c r="D567" s="69"/>
      <c r="E567" s="69"/>
      <c r="F567" s="70"/>
      <c r="G567" s="71"/>
      <c r="H567" s="72"/>
      <c r="I567" s="103" t="str">
        <f>IF(B567="","",_xlfn.XLOOKUP(N567,#REF!,#REF!))</f>
        <v/>
      </c>
      <c r="J567" s="100" t="str">
        <f>IF(B567="","",_xlfn.XLOOKUP(N567,#REF!,芝麻工资表!B:B))</f>
        <v/>
      </c>
      <c r="K567" s="100" t="str">
        <f t="shared" si="48"/>
        <v/>
      </c>
      <c r="L567" s="100" t="str">
        <f t="shared" si="49"/>
        <v/>
      </c>
      <c r="M567" s="100" t="str">
        <f>IF(Q567="","",_xlfn.XLOOKUP(Q567,立项!W:W,立项!H:H))</f>
        <v/>
      </c>
      <c r="N567" s="104" t="str">
        <f t="shared" si="50"/>
        <v/>
      </c>
      <c r="O567" s="104" t="str">
        <f t="shared" si="51"/>
        <v/>
      </c>
      <c r="P567" s="105" t="str">
        <f t="shared" si="52"/>
        <v/>
      </c>
      <c r="Q567" s="109" t="str">
        <f t="shared" si="53"/>
        <v/>
      </c>
      <c r="R567" s="77"/>
      <c r="S567" s="76"/>
      <c r="T567" s="76"/>
      <c r="U567" s="76"/>
    </row>
    <row r="568" s="67" customFormat="1" customHeight="1" spans="2:21">
      <c r="B568" s="68"/>
      <c r="C568" s="69"/>
      <c r="D568" s="69"/>
      <c r="E568" s="69"/>
      <c r="F568" s="70"/>
      <c r="G568" s="71"/>
      <c r="H568" s="72"/>
      <c r="I568" s="103" t="str">
        <f>IF(B568="","",_xlfn.XLOOKUP(N568,#REF!,#REF!))</f>
        <v/>
      </c>
      <c r="J568" s="100" t="str">
        <f>IF(B568="","",_xlfn.XLOOKUP(N568,#REF!,芝麻工资表!B:B))</f>
        <v/>
      </c>
      <c r="K568" s="100" t="str">
        <f t="shared" si="48"/>
        <v/>
      </c>
      <c r="L568" s="100" t="str">
        <f t="shared" si="49"/>
        <v/>
      </c>
      <c r="M568" s="100" t="str">
        <f>IF(Q568="","",_xlfn.XLOOKUP(Q568,立项!W:W,立项!H:H))</f>
        <v/>
      </c>
      <c r="N568" s="104" t="str">
        <f t="shared" si="50"/>
        <v/>
      </c>
      <c r="O568" s="104" t="str">
        <f t="shared" si="51"/>
        <v/>
      </c>
      <c r="P568" s="105" t="str">
        <f t="shared" si="52"/>
        <v/>
      </c>
      <c r="Q568" s="109" t="str">
        <f t="shared" si="53"/>
        <v/>
      </c>
      <c r="R568" s="77"/>
      <c r="S568" s="76"/>
      <c r="T568" s="76"/>
      <c r="U568" s="76"/>
    </row>
    <row r="569" s="67" customFormat="1" customHeight="1" spans="2:21">
      <c r="B569" s="68"/>
      <c r="C569" s="69"/>
      <c r="D569" s="69"/>
      <c r="E569" s="69"/>
      <c r="F569" s="70"/>
      <c r="G569" s="71"/>
      <c r="H569" s="72"/>
      <c r="I569" s="103" t="str">
        <f>IF(B569="","",_xlfn.XLOOKUP(N569,#REF!,#REF!))</f>
        <v/>
      </c>
      <c r="J569" s="100" t="str">
        <f>IF(B569="","",_xlfn.XLOOKUP(N569,#REF!,芝麻工资表!B:B))</f>
        <v/>
      </c>
      <c r="K569" s="100" t="str">
        <f t="shared" si="48"/>
        <v/>
      </c>
      <c r="L569" s="100" t="str">
        <f t="shared" si="49"/>
        <v/>
      </c>
      <c r="M569" s="100" t="str">
        <f>IF(Q569="","",_xlfn.XLOOKUP(Q569,立项!W:W,立项!H:H))</f>
        <v/>
      </c>
      <c r="N569" s="104" t="str">
        <f t="shared" si="50"/>
        <v/>
      </c>
      <c r="O569" s="104" t="str">
        <f t="shared" si="51"/>
        <v/>
      </c>
      <c r="P569" s="105" t="str">
        <f t="shared" si="52"/>
        <v/>
      </c>
      <c r="Q569" s="109" t="str">
        <f t="shared" si="53"/>
        <v/>
      </c>
      <c r="R569" s="77"/>
      <c r="S569" s="76"/>
      <c r="T569" s="76"/>
      <c r="U569" s="76"/>
    </row>
    <row r="570" s="67" customFormat="1" customHeight="1" spans="2:21">
      <c r="B570" s="68"/>
      <c r="C570" s="69"/>
      <c r="D570" s="69"/>
      <c r="E570" s="69"/>
      <c r="F570" s="70"/>
      <c r="G570" s="71"/>
      <c r="H570" s="72"/>
      <c r="I570" s="103" t="str">
        <f>IF(B570="","",_xlfn.XLOOKUP(N570,#REF!,#REF!))</f>
        <v/>
      </c>
      <c r="J570" s="100" t="str">
        <f>IF(B570="","",_xlfn.XLOOKUP(N570,#REF!,芝麻工资表!B:B))</f>
        <v/>
      </c>
      <c r="K570" s="100" t="str">
        <f t="shared" si="48"/>
        <v/>
      </c>
      <c r="L570" s="100" t="str">
        <f t="shared" si="49"/>
        <v/>
      </c>
      <c r="M570" s="100" t="str">
        <f>IF(Q570="","",_xlfn.XLOOKUP(Q570,立项!W:W,立项!H:H))</f>
        <v/>
      </c>
      <c r="N570" s="104" t="str">
        <f t="shared" si="50"/>
        <v/>
      </c>
      <c r="O570" s="104" t="str">
        <f t="shared" si="51"/>
        <v/>
      </c>
      <c r="P570" s="105" t="str">
        <f t="shared" si="52"/>
        <v/>
      </c>
      <c r="Q570" s="109" t="str">
        <f t="shared" si="53"/>
        <v/>
      </c>
      <c r="R570" s="77"/>
      <c r="S570" s="76"/>
      <c r="T570" s="76"/>
      <c r="U570" s="76"/>
    </row>
    <row r="571" s="67" customFormat="1" customHeight="1" spans="2:21">
      <c r="B571" s="68"/>
      <c r="C571" s="69"/>
      <c r="D571" s="69"/>
      <c r="E571" s="69"/>
      <c r="F571" s="70"/>
      <c r="G571" s="71"/>
      <c r="H571" s="72"/>
      <c r="I571" s="103" t="str">
        <f>IF(B571="","",_xlfn.XLOOKUP(N571,#REF!,#REF!))</f>
        <v/>
      </c>
      <c r="J571" s="100" t="str">
        <f>IF(B571="","",_xlfn.XLOOKUP(N571,#REF!,芝麻工资表!B:B))</f>
        <v/>
      </c>
      <c r="K571" s="100" t="str">
        <f t="shared" si="48"/>
        <v/>
      </c>
      <c r="L571" s="100" t="str">
        <f t="shared" si="49"/>
        <v/>
      </c>
      <c r="M571" s="100" t="str">
        <f>IF(Q571="","",_xlfn.XLOOKUP(Q571,立项!W:W,立项!H:H))</f>
        <v/>
      </c>
      <c r="N571" s="104" t="str">
        <f t="shared" si="50"/>
        <v/>
      </c>
      <c r="O571" s="104" t="str">
        <f t="shared" si="51"/>
        <v/>
      </c>
      <c r="P571" s="105" t="str">
        <f t="shared" si="52"/>
        <v/>
      </c>
      <c r="Q571" s="109" t="str">
        <f t="shared" si="53"/>
        <v/>
      </c>
      <c r="R571" s="77"/>
      <c r="S571" s="76"/>
      <c r="T571" s="76"/>
      <c r="U571" s="76"/>
    </row>
    <row r="572" s="67" customFormat="1" customHeight="1" spans="2:21">
      <c r="B572" s="68"/>
      <c r="C572" s="69"/>
      <c r="D572" s="69"/>
      <c r="E572" s="69"/>
      <c r="F572" s="70"/>
      <c r="G572" s="71"/>
      <c r="H572" s="72"/>
      <c r="I572" s="103" t="str">
        <f>IF(B572="","",_xlfn.XLOOKUP(N572,#REF!,#REF!))</f>
        <v/>
      </c>
      <c r="J572" s="100" t="str">
        <f>IF(B572="","",_xlfn.XLOOKUP(N572,#REF!,芝麻工资表!B:B))</f>
        <v/>
      </c>
      <c r="K572" s="100" t="str">
        <f t="shared" si="48"/>
        <v/>
      </c>
      <c r="L572" s="100" t="str">
        <f t="shared" si="49"/>
        <v/>
      </c>
      <c r="M572" s="100" t="str">
        <f>IF(Q572="","",_xlfn.XLOOKUP(Q572,立项!W:W,立项!H:H))</f>
        <v/>
      </c>
      <c r="N572" s="104" t="str">
        <f t="shared" si="50"/>
        <v/>
      </c>
      <c r="O572" s="104" t="str">
        <f t="shared" si="51"/>
        <v/>
      </c>
      <c r="P572" s="105" t="str">
        <f t="shared" si="52"/>
        <v/>
      </c>
      <c r="Q572" s="109" t="str">
        <f t="shared" si="53"/>
        <v/>
      </c>
      <c r="R572" s="77"/>
      <c r="S572" s="76"/>
      <c r="T572" s="76"/>
      <c r="U572" s="76"/>
    </row>
    <row r="573" s="67" customFormat="1" customHeight="1" spans="2:21">
      <c r="B573" s="68"/>
      <c r="C573" s="69"/>
      <c r="D573" s="69"/>
      <c r="E573" s="69"/>
      <c r="F573" s="70"/>
      <c r="G573" s="71"/>
      <c r="H573" s="72"/>
      <c r="I573" s="103" t="str">
        <f>IF(B573="","",_xlfn.XLOOKUP(N573,#REF!,#REF!))</f>
        <v/>
      </c>
      <c r="J573" s="100" t="str">
        <f>IF(B573="","",_xlfn.XLOOKUP(N573,#REF!,芝麻工资表!B:B))</f>
        <v/>
      </c>
      <c r="K573" s="100" t="str">
        <f t="shared" si="48"/>
        <v/>
      </c>
      <c r="L573" s="100" t="str">
        <f t="shared" si="49"/>
        <v/>
      </c>
      <c r="M573" s="100" t="str">
        <f>IF(Q573="","",_xlfn.XLOOKUP(Q573,立项!W:W,立项!H:H))</f>
        <v/>
      </c>
      <c r="N573" s="104" t="str">
        <f t="shared" si="50"/>
        <v/>
      </c>
      <c r="O573" s="104" t="str">
        <f t="shared" si="51"/>
        <v/>
      </c>
      <c r="P573" s="105" t="str">
        <f t="shared" si="52"/>
        <v/>
      </c>
      <c r="Q573" s="109" t="str">
        <f t="shared" si="53"/>
        <v/>
      </c>
      <c r="R573" s="77"/>
      <c r="S573" s="76"/>
      <c r="T573" s="76"/>
      <c r="U573" s="76"/>
    </row>
    <row r="574" s="67" customFormat="1" customHeight="1" spans="2:21">
      <c r="B574" s="68"/>
      <c r="C574" s="69"/>
      <c r="D574" s="69"/>
      <c r="E574" s="69"/>
      <c r="F574" s="70"/>
      <c r="G574" s="71"/>
      <c r="H574" s="72"/>
      <c r="I574" s="103" t="str">
        <f>IF(B574="","",_xlfn.XLOOKUP(N574,#REF!,#REF!))</f>
        <v/>
      </c>
      <c r="J574" s="100" t="str">
        <f>IF(B574="","",_xlfn.XLOOKUP(N574,#REF!,芝麻工资表!B:B))</f>
        <v/>
      </c>
      <c r="K574" s="100" t="str">
        <f t="shared" si="48"/>
        <v/>
      </c>
      <c r="L574" s="100" t="str">
        <f t="shared" si="49"/>
        <v/>
      </c>
      <c r="M574" s="100" t="str">
        <f>IF(Q574="","",_xlfn.XLOOKUP(Q574,立项!W:W,立项!H:H))</f>
        <v/>
      </c>
      <c r="N574" s="104" t="str">
        <f t="shared" si="50"/>
        <v/>
      </c>
      <c r="O574" s="104" t="str">
        <f t="shared" si="51"/>
        <v/>
      </c>
      <c r="P574" s="105" t="str">
        <f t="shared" si="52"/>
        <v/>
      </c>
      <c r="Q574" s="109" t="str">
        <f t="shared" si="53"/>
        <v/>
      </c>
      <c r="R574" s="77"/>
      <c r="S574" s="76"/>
      <c r="T574" s="76"/>
      <c r="U574" s="76"/>
    </row>
    <row r="575" s="67" customFormat="1" customHeight="1" spans="2:21">
      <c r="B575" s="68"/>
      <c r="C575" s="69"/>
      <c r="D575" s="69"/>
      <c r="E575" s="69"/>
      <c r="F575" s="70"/>
      <c r="G575" s="71"/>
      <c r="H575" s="72"/>
      <c r="I575" s="103" t="str">
        <f>IF(B575="","",_xlfn.XLOOKUP(N575,#REF!,#REF!))</f>
        <v/>
      </c>
      <c r="J575" s="100" t="str">
        <f>IF(B575="","",_xlfn.XLOOKUP(N575,#REF!,芝麻工资表!B:B))</f>
        <v/>
      </c>
      <c r="K575" s="100" t="str">
        <f t="shared" si="48"/>
        <v/>
      </c>
      <c r="L575" s="100" t="str">
        <f t="shared" si="49"/>
        <v/>
      </c>
      <c r="M575" s="100" t="str">
        <f>IF(Q575="","",_xlfn.XLOOKUP(Q575,立项!W:W,立项!H:H))</f>
        <v/>
      </c>
      <c r="N575" s="104" t="str">
        <f t="shared" si="50"/>
        <v/>
      </c>
      <c r="O575" s="104" t="str">
        <f t="shared" si="51"/>
        <v/>
      </c>
      <c r="P575" s="105" t="str">
        <f t="shared" si="52"/>
        <v/>
      </c>
      <c r="Q575" s="109" t="str">
        <f t="shared" si="53"/>
        <v/>
      </c>
      <c r="R575" s="77"/>
      <c r="S575" s="76"/>
      <c r="T575" s="76"/>
      <c r="U575" s="76"/>
    </row>
    <row r="576" s="67" customFormat="1" customHeight="1" spans="2:21">
      <c r="B576" s="68"/>
      <c r="C576" s="69"/>
      <c r="D576" s="69"/>
      <c r="E576" s="69"/>
      <c r="F576" s="70"/>
      <c r="G576" s="71"/>
      <c r="H576" s="72"/>
      <c r="I576" s="103" t="str">
        <f>IF(B576="","",_xlfn.XLOOKUP(N576,#REF!,#REF!))</f>
        <v/>
      </c>
      <c r="J576" s="100" t="str">
        <f>IF(B576="","",_xlfn.XLOOKUP(N576,#REF!,芝麻工资表!B:B))</f>
        <v/>
      </c>
      <c r="K576" s="100" t="str">
        <f t="shared" si="48"/>
        <v/>
      </c>
      <c r="L576" s="100" t="str">
        <f t="shared" si="49"/>
        <v/>
      </c>
      <c r="M576" s="100" t="str">
        <f>IF(Q576="","",_xlfn.XLOOKUP(Q576,立项!W:W,立项!H:H))</f>
        <v/>
      </c>
      <c r="N576" s="104" t="str">
        <f t="shared" si="50"/>
        <v/>
      </c>
      <c r="O576" s="104" t="str">
        <f t="shared" si="51"/>
        <v/>
      </c>
      <c r="P576" s="105" t="str">
        <f t="shared" si="52"/>
        <v/>
      </c>
      <c r="Q576" s="109" t="str">
        <f t="shared" si="53"/>
        <v/>
      </c>
      <c r="R576" s="77"/>
      <c r="S576" s="76"/>
      <c r="T576" s="76"/>
      <c r="U576" s="76"/>
    </row>
    <row r="577" s="67" customFormat="1" customHeight="1" spans="2:21">
      <c r="B577" s="68"/>
      <c r="C577" s="69"/>
      <c r="D577" s="69"/>
      <c r="E577" s="69"/>
      <c r="F577" s="70"/>
      <c r="G577" s="71"/>
      <c r="H577" s="72"/>
      <c r="I577" s="103" t="str">
        <f>IF(B577="","",_xlfn.XLOOKUP(N577,#REF!,#REF!))</f>
        <v/>
      </c>
      <c r="J577" s="100" t="str">
        <f>IF(B577="","",_xlfn.XLOOKUP(N577,#REF!,芝麻工资表!B:B))</f>
        <v/>
      </c>
      <c r="K577" s="100" t="str">
        <f t="shared" si="48"/>
        <v/>
      </c>
      <c r="L577" s="100" t="str">
        <f t="shared" si="49"/>
        <v/>
      </c>
      <c r="M577" s="100" t="str">
        <f>IF(Q577="","",_xlfn.XLOOKUP(Q577,立项!W:W,立项!H:H))</f>
        <v/>
      </c>
      <c r="N577" s="104" t="str">
        <f t="shared" si="50"/>
        <v/>
      </c>
      <c r="O577" s="104" t="str">
        <f t="shared" si="51"/>
        <v/>
      </c>
      <c r="P577" s="105" t="str">
        <f t="shared" si="52"/>
        <v/>
      </c>
      <c r="Q577" s="109" t="str">
        <f t="shared" si="53"/>
        <v/>
      </c>
      <c r="R577" s="77"/>
      <c r="S577" s="76"/>
      <c r="T577" s="76"/>
      <c r="U577" s="76"/>
    </row>
    <row r="578" s="67" customFormat="1" customHeight="1" spans="2:21">
      <c r="B578" s="68"/>
      <c r="C578" s="69"/>
      <c r="D578" s="69"/>
      <c r="E578" s="69"/>
      <c r="F578" s="70"/>
      <c r="G578" s="71"/>
      <c r="H578" s="72"/>
      <c r="I578" s="103" t="str">
        <f>IF(B578="","",_xlfn.XLOOKUP(N578,#REF!,#REF!))</f>
        <v/>
      </c>
      <c r="J578" s="100" t="str">
        <f>IF(B578="","",_xlfn.XLOOKUP(N578,#REF!,芝麻工资表!B:B))</f>
        <v/>
      </c>
      <c r="K578" s="100" t="str">
        <f t="shared" ref="K578:K641" si="54">IF(F578="","",F578-L578)</f>
        <v/>
      </c>
      <c r="L578" s="100" t="str">
        <f t="shared" ref="L578:L641" si="55">IF(F578="","",F578*G578/(1+G578))</f>
        <v/>
      </c>
      <c r="M578" s="100" t="str">
        <f>IF(Q578="","",_xlfn.XLOOKUP(Q578,立项!W:W,立项!H:H))</f>
        <v/>
      </c>
      <c r="N578" s="104" t="str">
        <f t="shared" ref="N578:N641" si="56">IF(H578="","",LEFT(B578,7))</f>
        <v/>
      </c>
      <c r="O578" s="104" t="str">
        <f t="shared" ref="O578:O641" si="57">IF(H578="","",MONTH(H578))</f>
        <v/>
      </c>
      <c r="P578" s="105" t="str">
        <f t="shared" ref="P578:P641" si="58">IF(H578="","",DAY(H578))</f>
        <v/>
      </c>
      <c r="Q578" s="109" t="str">
        <f t="shared" ref="Q578:Q641" si="59">IF(B578="","",MID(B578,9,16))</f>
        <v/>
      </c>
      <c r="R578" s="77"/>
      <c r="S578" s="76"/>
      <c r="T578" s="76"/>
      <c r="U578" s="76"/>
    </row>
    <row r="579" s="67" customFormat="1" customHeight="1" spans="2:21">
      <c r="B579" s="68"/>
      <c r="C579" s="69"/>
      <c r="D579" s="69"/>
      <c r="E579" s="69"/>
      <c r="F579" s="70"/>
      <c r="G579" s="71"/>
      <c r="H579" s="72"/>
      <c r="I579" s="103" t="str">
        <f>IF(B579="","",_xlfn.XLOOKUP(N579,#REF!,#REF!))</f>
        <v/>
      </c>
      <c r="J579" s="100" t="str">
        <f>IF(B579="","",_xlfn.XLOOKUP(N579,#REF!,芝麻工资表!B:B))</f>
        <v/>
      </c>
      <c r="K579" s="100" t="str">
        <f t="shared" si="54"/>
        <v/>
      </c>
      <c r="L579" s="100" t="str">
        <f t="shared" si="55"/>
        <v/>
      </c>
      <c r="M579" s="100" t="str">
        <f>IF(Q579="","",_xlfn.XLOOKUP(Q579,立项!W:W,立项!H:H))</f>
        <v/>
      </c>
      <c r="N579" s="104" t="str">
        <f t="shared" si="56"/>
        <v/>
      </c>
      <c r="O579" s="104" t="str">
        <f t="shared" si="57"/>
        <v/>
      </c>
      <c r="P579" s="105" t="str">
        <f t="shared" si="58"/>
        <v/>
      </c>
      <c r="Q579" s="109" t="str">
        <f t="shared" si="59"/>
        <v/>
      </c>
      <c r="R579" s="77"/>
      <c r="S579" s="76"/>
      <c r="T579" s="76"/>
      <c r="U579" s="76"/>
    </row>
    <row r="580" s="67" customFormat="1" customHeight="1" spans="2:21">
      <c r="B580" s="68"/>
      <c r="C580" s="69"/>
      <c r="D580" s="69"/>
      <c r="E580" s="69"/>
      <c r="F580" s="70"/>
      <c r="G580" s="71"/>
      <c r="H580" s="72"/>
      <c r="I580" s="103" t="str">
        <f>IF(B580="","",_xlfn.XLOOKUP(N580,#REF!,#REF!))</f>
        <v/>
      </c>
      <c r="J580" s="100" t="str">
        <f>IF(B580="","",_xlfn.XLOOKUP(N580,#REF!,芝麻工资表!B:B))</f>
        <v/>
      </c>
      <c r="K580" s="100" t="str">
        <f t="shared" si="54"/>
        <v/>
      </c>
      <c r="L580" s="100" t="str">
        <f t="shared" si="55"/>
        <v/>
      </c>
      <c r="M580" s="100" t="str">
        <f>IF(Q580="","",_xlfn.XLOOKUP(Q580,立项!W:W,立项!H:H))</f>
        <v/>
      </c>
      <c r="N580" s="104" t="str">
        <f t="shared" si="56"/>
        <v/>
      </c>
      <c r="O580" s="104" t="str">
        <f t="shared" si="57"/>
        <v/>
      </c>
      <c r="P580" s="105" t="str">
        <f t="shared" si="58"/>
        <v/>
      </c>
      <c r="Q580" s="109" t="str">
        <f t="shared" si="59"/>
        <v/>
      </c>
      <c r="R580" s="77"/>
      <c r="S580" s="76"/>
      <c r="T580" s="76"/>
      <c r="U580" s="76"/>
    </row>
    <row r="581" s="67" customFormat="1" customHeight="1" spans="2:21">
      <c r="B581" s="68"/>
      <c r="C581" s="69"/>
      <c r="D581" s="69"/>
      <c r="E581" s="69"/>
      <c r="F581" s="70"/>
      <c r="G581" s="71"/>
      <c r="H581" s="72"/>
      <c r="I581" s="103" t="str">
        <f>IF(B581="","",_xlfn.XLOOKUP(N581,#REF!,#REF!))</f>
        <v/>
      </c>
      <c r="J581" s="100" t="str">
        <f>IF(B581="","",_xlfn.XLOOKUP(N581,#REF!,芝麻工资表!B:B))</f>
        <v/>
      </c>
      <c r="K581" s="100" t="str">
        <f t="shared" si="54"/>
        <v/>
      </c>
      <c r="L581" s="100" t="str">
        <f t="shared" si="55"/>
        <v/>
      </c>
      <c r="M581" s="100" t="str">
        <f>IF(Q581="","",_xlfn.XLOOKUP(Q581,立项!W:W,立项!H:H))</f>
        <v/>
      </c>
      <c r="N581" s="104" t="str">
        <f t="shared" si="56"/>
        <v/>
      </c>
      <c r="O581" s="104" t="str">
        <f t="shared" si="57"/>
        <v/>
      </c>
      <c r="P581" s="105" t="str">
        <f t="shared" si="58"/>
        <v/>
      </c>
      <c r="Q581" s="109" t="str">
        <f t="shared" si="59"/>
        <v/>
      </c>
      <c r="R581" s="77"/>
      <c r="S581" s="76"/>
      <c r="T581" s="76"/>
      <c r="U581" s="76"/>
    </row>
    <row r="582" s="67" customFormat="1" customHeight="1" spans="2:21">
      <c r="B582" s="68"/>
      <c r="C582" s="69"/>
      <c r="D582" s="69"/>
      <c r="E582" s="69"/>
      <c r="F582" s="70"/>
      <c r="G582" s="71"/>
      <c r="H582" s="72"/>
      <c r="I582" s="103" t="str">
        <f>IF(B582="","",_xlfn.XLOOKUP(N582,#REF!,#REF!))</f>
        <v/>
      </c>
      <c r="J582" s="100" t="str">
        <f>IF(B582="","",_xlfn.XLOOKUP(N582,#REF!,芝麻工资表!B:B))</f>
        <v/>
      </c>
      <c r="K582" s="100" t="str">
        <f t="shared" si="54"/>
        <v/>
      </c>
      <c r="L582" s="100" t="str">
        <f t="shared" si="55"/>
        <v/>
      </c>
      <c r="M582" s="100" t="str">
        <f>IF(Q582="","",_xlfn.XLOOKUP(Q582,立项!W:W,立项!H:H))</f>
        <v/>
      </c>
      <c r="N582" s="104" t="str">
        <f t="shared" si="56"/>
        <v/>
      </c>
      <c r="O582" s="104" t="str">
        <f t="shared" si="57"/>
        <v/>
      </c>
      <c r="P582" s="105" t="str">
        <f t="shared" si="58"/>
        <v/>
      </c>
      <c r="Q582" s="109" t="str">
        <f t="shared" si="59"/>
        <v/>
      </c>
      <c r="R582" s="77"/>
      <c r="S582" s="76"/>
      <c r="T582" s="76"/>
      <c r="U582" s="76"/>
    </row>
    <row r="583" s="67" customFormat="1" customHeight="1" spans="2:21">
      <c r="B583" s="68"/>
      <c r="C583" s="69"/>
      <c r="D583" s="69"/>
      <c r="E583" s="69"/>
      <c r="F583" s="70"/>
      <c r="G583" s="71"/>
      <c r="H583" s="72"/>
      <c r="I583" s="103" t="str">
        <f>IF(B583="","",_xlfn.XLOOKUP(N583,#REF!,#REF!))</f>
        <v/>
      </c>
      <c r="J583" s="100" t="str">
        <f>IF(B583="","",_xlfn.XLOOKUP(N583,#REF!,芝麻工资表!B:B))</f>
        <v/>
      </c>
      <c r="K583" s="100" t="str">
        <f t="shared" si="54"/>
        <v/>
      </c>
      <c r="L583" s="100" t="str">
        <f t="shared" si="55"/>
        <v/>
      </c>
      <c r="M583" s="100" t="str">
        <f>IF(Q583="","",_xlfn.XLOOKUP(Q583,立项!W:W,立项!H:H))</f>
        <v/>
      </c>
      <c r="N583" s="104" t="str">
        <f t="shared" si="56"/>
        <v/>
      </c>
      <c r="O583" s="104" t="str">
        <f t="shared" si="57"/>
        <v/>
      </c>
      <c r="P583" s="105" t="str">
        <f t="shared" si="58"/>
        <v/>
      </c>
      <c r="Q583" s="109" t="str">
        <f t="shared" si="59"/>
        <v/>
      </c>
      <c r="R583" s="77"/>
      <c r="S583" s="76"/>
      <c r="T583" s="76"/>
      <c r="U583" s="76"/>
    </row>
    <row r="584" s="67" customFormat="1" customHeight="1" spans="2:21">
      <c r="B584" s="68"/>
      <c r="C584" s="69"/>
      <c r="D584" s="69"/>
      <c r="E584" s="69"/>
      <c r="F584" s="70"/>
      <c r="G584" s="71"/>
      <c r="H584" s="72"/>
      <c r="I584" s="103" t="str">
        <f>IF(B584="","",_xlfn.XLOOKUP(N584,#REF!,#REF!))</f>
        <v/>
      </c>
      <c r="J584" s="100" t="str">
        <f>IF(B584="","",_xlfn.XLOOKUP(N584,#REF!,芝麻工资表!B:B))</f>
        <v/>
      </c>
      <c r="K584" s="100" t="str">
        <f t="shared" si="54"/>
        <v/>
      </c>
      <c r="L584" s="100" t="str">
        <f t="shared" si="55"/>
        <v/>
      </c>
      <c r="M584" s="100" t="str">
        <f>IF(Q584="","",_xlfn.XLOOKUP(Q584,立项!W:W,立项!H:H))</f>
        <v/>
      </c>
      <c r="N584" s="104" t="str">
        <f t="shared" si="56"/>
        <v/>
      </c>
      <c r="O584" s="104" t="str">
        <f t="shared" si="57"/>
        <v/>
      </c>
      <c r="P584" s="105" t="str">
        <f t="shared" si="58"/>
        <v/>
      </c>
      <c r="Q584" s="109" t="str">
        <f t="shared" si="59"/>
        <v/>
      </c>
      <c r="R584" s="77"/>
      <c r="S584" s="76"/>
      <c r="T584" s="76"/>
      <c r="U584" s="76"/>
    </row>
    <row r="585" s="67" customFormat="1" customHeight="1" spans="2:21">
      <c r="B585" s="68"/>
      <c r="C585" s="69"/>
      <c r="D585" s="69"/>
      <c r="E585" s="69"/>
      <c r="F585" s="70"/>
      <c r="G585" s="71"/>
      <c r="H585" s="72"/>
      <c r="I585" s="103" t="str">
        <f>IF(B585="","",_xlfn.XLOOKUP(N585,#REF!,#REF!))</f>
        <v/>
      </c>
      <c r="J585" s="100" t="str">
        <f>IF(B585="","",_xlfn.XLOOKUP(N585,#REF!,芝麻工资表!B:B))</f>
        <v/>
      </c>
      <c r="K585" s="100" t="str">
        <f t="shared" si="54"/>
        <v/>
      </c>
      <c r="L585" s="100" t="str">
        <f t="shared" si="55"/>
        <v/>
      </c>
      <c r="M585" s="100" t="str">
        <f>IF(Q585="","",_xlfn.XLOOKUP(Q585,立项!W:W,立项!H:H))</f>
        <v/>
      </c>
      <c r="N585" s="104" t="str">
        <f t="shared" si="56"/>
        <v/>
      </c>
      <c r="O585" s="104" t="str">
        <f t="shared" si="57"/>
        <v/>
      </c>
      <c r="P585" s="105" t="str">
        <f t="shared" si="58"/>
        <v/>
      </c>
      <c r="Q585" s="109" t="str">
        <f t="shared" si="59"/>
        <v/>
      </c>
      <c r="R585" s="77"/>
      <c r="S585" s="76"/>
      <c r="T585" s="76"/>
      <c r="U585" s="76"/>
    </row>
    <row r="586" s="67" customFormat="1" customHeight="1" spans="2:21">
      <c r="B586" s="68"/>
      <c r="C586" s="69"/>
      <c r="D586" s="69"/>
      <c r="E586" s="69"/>
      <c r="F586" s="70"/>
      <c r="G586" s="71"/>
      <c r="H586" s="72"/>
      <c r="I586" s="103" t="str">
        <f>IF(B586="","",_xlfn.XLOOKUP(N586,#REF!,#REF!))</f>
        <v/>
      </c>
      <c r="J586" s="100" t="str">
        <f>IF(B586="","",_xlfn.XLOOKUP(N586,#REF!,芝麻工资表!B:B))</f>
        <v/>
      </c>
      <c r="K586" s="100" t="str">
        <f t="shared" si="54"/>
        <v/>
      </c>
      <c r="L586" s="100" t="str">
        <f t="shared" si="55"/>
        <v/>
      </c>
      <c r="M586" s="100" t="str">
        <f>IF(Q586="","",_xlfn.XLOOKUP(Q586,立项!W:W,立项!H:H))</f>
        <v/>
      </c>
      <c r="N586" s="104" t="str">
        <f t="shared" si="56"/>
        <v/>
      </c>
      <c r="O586" s="104" t="str">
        <f t="shared" si="57"/>
        <v/>
      </c>
      <c r="P586" s="105" t="str">
        <f t="shared" si="58"/>
        <v/>
      </c>
      <c r="Q586" s="109" t="str">
        <f t="shared" si="59"/>
        <v/>
      </c>
      <c r="R586" s="77"/>
      <c r="S586" s="76"/>
      <c r="T586" s="76"/>
      <c r="U586" s="76"/>
    </row>
    <row r="587" s="67" customFormat="1" customHeight="1" spans="2:21">
      <c r="B587" s="68"/>
      <c r="C587" s="69"/>
      <c r="D587" s="69"/>
      <c r="E587" s="69"/>
      <c r="F587" s="70"/>
      <c r="G587" s="71"/>
      <c r="H587" s="72"/>
      <c r="I587" s="103" t="str">
        <f>IF(B587="","",_xlfn.XLOOKUP(N587,#REF!,#REF!))</f>
        <v/>
      </c>
      <c r="J587" s="100" t="str">
        <f>IF(B587="","",_xlfn.XLOOKUP(N587,#REF!,芝麻工资表!B:B))</f>
        <v/>
      </c>
      <c r="K587" s="100" t="str">
        <f t="shared" si="54"/>
        <v/>
      </c>
      <c r="L587" s="100" t="str">
        <f t="shared" si="55"/>
        <v/>
      </c>
      <c r="M587" s="100" t="str">
        <f>IF(Q587="","",_xlfn.XLOOKUP(Q587,立项!W:W,立项!H:H))</f>
        <v/>
      </c>
      <c r="N587" s="104" t="str">
        <f t="shared" si="56"/>
        <v/>
      </c>
      <c r="O587" s="104" t="str">
        <f t="shared" si="57"/>
        <v/>
      </c>
      <c r="P587" s="105" t="str">
        <f t="shared" si="58"/>
        <v/>
      </c>
      <c r="Q587" s="109" t="str">
        <f t="shared" si="59"/>
        <v/>
      </c>
      <c r="R587" s="77"/>
      <c r="S587" s="76"/>
      <c r="T587" s="76"/>
      <c r="U587" s="76"/>
    </row>
    <row r="588" s="67" customFormat="1" customHeight="1" spans="2:21">
      <c r="B588" s="68"/>
      <c r="C588" s="69"/>
      <c r="D588" s="69"/>
      <c r="E588" s="69"/>
      <c r="F588" s="70"/>
      <c r="G588" s="71"/>
      <c r="H588" s="72"/>
      <c r="I588" s="103" t="str">
        <f>IF(B588="","",_xlfn.XLOOKUP(N588,#REF!,#REF!))</f>
        <v/>
      </c>
      <c r="J588" s="100" t="str">
        <f>IF(B588="","",_xlfn.XLOOKUP(N588,#REF!,芝麻工资表!B:B))</f>
        <v/>
      </c>
      <c r="K588" s="100" t="str">
        <f t="shared" si="54"/>
        <v/>
      </c>
      <c r="L588" s="100" t="str">
        <f t="shared" si="55"/>
        <v/>
      </c>
      <c r="M588" s="100" t="str">
        <f>IF(Q588="","",_xlfn.XLOOKUP(Q588,立项!W:W,立项!H:H))</f>
        <v/>
      </c>
      <c r="N588" s="104" t="str">
        <f t="shared" si="56"/>
        <v/>
      </c>
      <c r="O588" s="104" t="str">
        <f t="shared" si="57"/>
        <v/>
      </c>
      <c r="P588" s="105" t="str">
        <f t="shared" si="58"/>
        <v/>
      </c>
      <c r="Q588" s="109" t="str">
        <f t="shared" si="59"/>
        <v/>
      </c>
      <c r="R588" s="77"/>
      <c r="S588" s="76"/>
      <c r="T588" s="76"/>
      <c r="U588" s="76"/>
    </row>
    <row r="589" s="67" customFormat="1" customHeight="1" spans="2:21">
      <c r="B589" s="68"/>
      <c r="C589" s="69"/>
      <c r="D589" s="69"/>
      <c r="E589" s="69"/>
      <c r="F589" s="70"/>
      <c r="G589" s="71"/>
      <c r="H589" s="72"/>
      <c r="I589" s="103" t="str">
        <f>IF(B589="","",_xlfn.XLOOKUP(N589,#REF!,#REF!))</f>
        <v/>
      </c>
      <c r="J589" s="100" t="str">
        <f>IF(B589="","",_xlfn.XLOOKUP(N589,#REF!,芝麻工资表!B:B))</f>
        <v/>
      </c>
      <c r="K589" s="100" t="str">
        <f t="shared" si="54"/>
        <v/>
      </c>
      <c r="L589" s="100" t="str">
        <f t="shared" si="55"/>
        <v/>
      </c>
      <c r="M589" s="100" t="str">
        <f>IF(Q589="","",_xlfn.XLOOKUP(Q589,立项!W:W,立项!H:H))</f>
        <v/>
      </c>
      <c r="N589" s="104" t="str">
        <f t="shared" si="56"/>
        <v/>
      </c>
      <c r="O589" s="104" t="str">
        <f t="shared" si="57"/>
        <v/>
      </c>
      <c r="P589" s="105" t="str">
        <f t="shared" si="58"/>
        <v/>
      </c>
      <c r="Q589" s="109" t="str">
        <f t="shared" si="59"/>
        <v/>
      </c>
      <c r="R589" s="77"/>
      <c r="S589" s="76"/>
      <c r="T589" s="76"/>
      <c r="U589" s="76"/>
    </row>
    <row r="590" s="67" customFormat="1" customHeight="1" spans="2:21">
      <c r="B590" s="68"/>
      <c r="C590" s="69"/>
      <c r="D590" s="69"/>
      <c r="E590" s="69"/>
      <c r="F590" s="70"/>
      <c r="G590" s="71"/>
      <c r="H590" s="72"/>
      <c r="I590" s="103" t="str">
        <f>IF(B590="","",_xlfn.XLOOKUP(N590,#REF!,#REF!))</f>
        <v/>
      </c>
      <c r="J590" s="100" t="str">
        <f>IF(B590="","",_xlfn.XLOOKUP(N590,#REF!,芝麻工资表!B:B))</f>
        <v/>
      </c>
      <c r="K590" s="100" t="str">
        <f t="shared" si="54"/>
        <v/>
      </c>
      <c r="L590" s="100" t="str">
        <f t="shared" si="55"/>
        <v/>
      </c>
      <c r="M590" s="100" t="str">
        <f>IF(Q590="","",_xlfn.XLOOKUP(Q590,立项!W:W,立项!H:H))</f>
        <v/>
      </c>
      <c r="N590" s="104" t="str">
        <f t="shared" si="56"/>
        <v/>
      </c>
      <c r="O590" s="104" t="str">
        <f t="shared" si="57"/>
        <v/>
      </c>
      <c r="P590" s="105" t="str">
        <f t="shared" si="58"/>
        <v/>
      </c>
      <c r="Q590" s="109" t="str">
        <f t="shared" si="59"/>
        <v/>
      </c>
      <c r="R590" s="77"/>
      <c r="S590" s="76"/>
      <c r="T590" s="76"/>
      <c r="U590" s="76"/>
    </row>
    <row r="591" s="67" customFormat="1" customHeight="1" spans="2:21">
      <c r="B591" s="68"/>
      <c r="C591" s="69"/>
      <c r="D591" s="69"/>
      <c r="E591" s="69"/>
      <c r="F591" s="70"/>
      <c r="G591" s="71"/>
      <c r="H591" s="72"/>
      <c r="I591" s="103" t="str">
        <f>IF(B591="","",_xlfn.XLOOKUP(N591,#REF!,#REF!))</f>
        <v/>
      </c>
      <c r="J591" s="100" t="str">
        <f>IF(B591="","",_xlfn.XLOOKUP(N591,#REF!,芝麻工资表!B:B))</f>
        <v/>
      </c>
      <c r="K591" s="100" t="str">
        <f t="shared" si="54"/>
        <v/>
      </c>
      <c r="L591" s="100" t="str">
        <f t="shared" si="55"/>
        <v/>
      </c>
      <c r="M591" s="100" t="str">
        <f>IF(Q591="","",_xlfn.XLOOKUP(Q591,立项!W:W,立项!H:H))</f>
        <v/>
      </c>
      <c r="N591" s="104" t="str">
        <f t="shared" si="56"/>
        <v/>
      </c>
      <c r="O591" s="104" t="str">
        <f t="shared" si="57"/>
        <v/>
      </c>
      <c r="P591" s="105" t="str">
        <f t="shared" si="58"/>
        <v/>
      </c>
      <c r="Q591" s="109" t="str">
        <f t="shared" si="59"/>
        <v/>
      </c>
      <c r="R591" s="77"/>
      <c r="S591" s="76"/>
      <c r="T591" s="76"/>
      <c r="U591" s="76"/>
    </row>
    <row r="592" s="67" customFormat="1" customHeight="1" spans="2:21">
      <c r="B592" s="68"/>
      <c r="C592" s="69"/>
      <c r="D592" s="69"/>
      <c r="E592" s="69"/>
      <c r="F592" s="70"/>
      <c r="G592" s="71"/>
      <c r="H592" s="72"/>
      <c r="I592" s="103" t="str">
        <f>IF(B592="","",_xlfn.XLOOKUP(N592,#REF!,#REF!))</f>
        <v/>
      </c>
      <c r="J592" s="100" t="str">
        <f>IF(B592="","",_xlfn.XLOOKUP(N592,#REF!,芝麻工资表!B:B))</f>
        <v/>
      </c>
      <c r="K592" s="100" t="str">
        <f t="shared" si="54"/>
        <v/>
      </c>
      <c r="L592" s="100" t="str">
        <f t="shared" si="55"/>
        <v/>
      </c>
      <c r="M592" s="100" t="str">
        <f>IF(Q592="","",_xlfn.XLOOKUP(Q592,立项!W:W,立项!H:H))</f>
        <v/>
      </c>
      <c r="N592" s="104" t="str">
        <f t="shared" si="56"/>
        <v/>
      </c>
      <c r="O592" s="104" t="str">
        <f t="shared" si="57"/>
        <v/>
      </c>
      <c r="P592" s="105" t="str">
        <f t="shared" si="58"/>
        <v/>
      </c>
      <c r="Q592" s="109" t="str">
        <f t="shared" si="59"/>
        <v/>
      </c>
      <c r="R592" s="77"/>
      <c r="S592" s="76"/>
      <c r="T592" s="76"/>
      <c r="U592" s="76"/>
    </row>
    <row r="593" s="67" customFormat="1" customHeight="1" spans="2:21">
      <c r="B593" s="68"/>
      <c r="C593" s="69"/>
      <c r="D593" s="69"/>
      <c r="E593" s="69"/>
      <c r="F593" s="70"/>
      <c r="G593" s="71"/>
      <c r="H593" s="72"/>
      <c r="I593" s="103" t="str">
        <f>IF(B593="","",_xlfn.XLOOKUP(N593,#REF!,#REF!))</f>
        <v/>
      </c>
      <c r="J593" s="100" t="str">
        <f>IF(B593="","",_xlfn.XLOOKUP(N593,#REF!,芝麻工资表!B:B))</f>
        <v/>
      </c>
      <c r="K593" s="100" t="str">
        <f t="shared" si="54"/>
        <v/>
      </c>
      <c r="L593" s="100" t="str">
        <f t="shared" si="55"/>
        <v/>
      </c>
      <c r="M593" s="100" t="str">
        <f>IF(Q593="","",_xlfn.XLOOKUP(Q593,立项!W:W,立项!H:H))</f>
        <v/>
      </c>
      <c r="N593" s="104" t="str">
        <f t="shared" si="56"/>
        <v/>
      </c>
      <c r="O593" s="104" t="str">
        <f t="shared" si="57"/>
        <v/>
      </c>
      <c r="P593" s="105" t="str">
        <f t="shared" si="58"/>
        <v/>
      </c>
      <c r="Q593" s="109" t="str">
        <f t="shared" si="59"/>
        <v/>
      </c>
      <c r="R593" s="77"/>
      <c r="S593" s="76"/>
      <c r="T593" s="76"/>
      <c r="U593" s="76"/>
    </row>
    <row r="594" s="67" customFormat="1" customHeight="1" spans="2:21">
      <c r="B594" s="68"/>
      <c r="C594" s="69"/>
      <c r="D594" s="69"/>
      <c r="E594" s="69"/>
      <c r="F594" s="70"/>
      <c r="G594" s="71"/>
      <c r="H594" s="72"/>
      <c r="I594" s="103" t="str">
        <f>IF(B594="","",_xlfn.XLOOKUP(N594,#REF!,#REF!))</f>
        <v/>
      </c>
      <c r="J594" s="100" t="str">
        <f>IF(B594="","",_xlfn.XLOOKUP(N594,#REF!,芝麻工资表!B:B))</f>
        <v/>
      </c>
      <c r="K594" s="100" t="str">
        <f t="shared" si="54"/>
        <v/>
      </c>
      <c r="L594" s="100" t="str">
        <f t="shared" si="55"/>
        <v/>
      </c>
      <c r="M594" s="100" t="str">
        <f>IF(Q594="","",_xlfn.XLOOKUP(Q594,立项!W:W,立项!H:H))</f>
        <v/>
      </c>
      <c r="N594" s="104" t="str">
        <f t="shared" si="56"/>
        <v/>
      </c>
      <c r="O594" s="104" t="str">
        <f t="shared" si="57"/>
        <v/>
      </c>
      <c r="P594" s="105" t="str">
        <f t="shared" si="58"/>
        <v/>
      </c>
      <c r="Q594" s="109" t="str">
        <f t="shared" si="59"/>
        <v/>
      </c>
      <c r="R594" s="77"/>
      <c r="S594" s="76"/>
      <c r="T594" s="76"/>
      <c r="U594" s="76"/>
    </row>
    <row r="595" s="67" customFormat="1" customHeight="1" spans="2:21">
      <c r="B595" s="68"/>
      <c r="C595" s="69"/>
      <c r="D595" s="69"/>
      <c r="E595" s="69"/>
      <c r="F595" s="70"/>
      <c r="G595" s="71"/>
      <c r="H595" s="72"/>
      <c r="I595" s="103" t="str">
        <f>IF(B595="","",_xlfn.XLOOKUP(N595,#REF!,#REF!))</f>
        <v/>
      </c>
      <c r="J595" s="100" t="str">
        <f>IF(B595="","",_xlfn.XLOOKUP(N595,#REF!,芝麻工资表!B:B))</f>
        <v/>
      </c>
      <c r="K595" s="100" t="str">
        <f t="shared" si="54"/>
        <v/>
      </c>
      <c r="L595" s="100" t="str">
        <f t="shared" si="55"/>
        <v/>
      </c>
      <c r="M595" s="100" t="str">
        <f>IF(Q595="","",_xlfn.XLOOKUP(Q595,立项!W:W,立项!H:H))</f>
        <v/>
      </c>
      <c r="N595" s="104" t="str">
        <f t="shared" si="56"/>
        <v/>
      </c>
      <c r="O595" s="104" t="str">
        <f t="shared" si="57"/>
        <v/>
      </c>
      <c r="P595" s="105" t="str">
        <f t="shared" si="58"/>
        <v/>
      </c>
      <c r="Q595" s="109" t="str">
        <f t="shared" si="59"/>
        <v/>
      </c>
      <c r="R595" s="77"/>
      <c r="S595" s="76"/>
      <c r="T595" s="76"/>
      <c r="U595" s="76"/>
    </row>
    <row r="596" s="67" customFormat="1" customHeight="1" spans="2:21">
      <c r="B596" s="68"/>
      <c r="C596" s="69"/>
      <c r="D596" s="69"/>
      <c r="E596" s="69"/>
      <c r="F596" s="70"/>
      <c r="G596" s="71"/>
      <c r="H596" s="72"/>
      <c r="I596" s="103" t="str">
        <f>IF(B596="","",_xlfn.XLOOKUP(N596,#REF!,#REF!))</f>
        <v/>
      </c>
      <c r="J596" s="100" t="str">
        <f>IF(B596="","",_xlfn.XLOOKUP(N596,#REF!,芝麻工资表!B:B))</f>
        <v/>
      </c>
      <c r="K596" s="100" t="str">
        <f t="shared" si="54"/>
        <v/>
      </c>
      <c r="L596" s="100" t="str">
        <f t="shared" si="55"/>
        <v/>
      </c>
      <c r="M596" s="100" t="str">
        <f>IF(Q596="","",_xlfn.XLOOKUP(Q596,立项!W:W,立项!H:H))</f>
        <v/>
      </c>
      <c r="N596" s="104" t="str">
        <f t="shared" si="56"/>
        <v/>
      </c>
      <c r="O596" s="104" t="str">
        <f t="shared" si="57"/>
        <v/>
      </c>
      <c r="P596" s="105" t="str">
        <f t="shared" si="58"/>
        <v/>
      </c>
      <c r="Q596" s="109" t="str">
        <f t="shared" si="59"/>
        <v/>
      </c>
      <c r="R596" s="77"/>
      <c r="S596" s="76"/>
      <c r="T596" s="76"/>
      <c r="U596" s="76"/>
    </row>
    <row r="597" s="67" customFormat="1" customHeight="1" spans="2:21">
      <c r="B597" s="68"/>
      <c r="C597" s="69"/>
      <c r="D597" s="69"/>
      <c r="E597" s="69"/>
      <c r="F597" s="70"/>
      <c r="G597" s="71"/>
      <c r="H597" s="72"/>
      <c r="I597" s="103" t="str">
        <f>IF(B597="","",_xlfn.XLOOKUP(N597,#REF!,#REF!))</f>
        <v/>
      </c>
      <c r="J597" s="100" t="str">
        <f>IF(B597="","",_xlfn.XLOOKUP(N597,#REF!,芝麻工资表!B:B))</f>
        <v/>
      </c>
      <c r="K597" s="100" t="str">
        <f t="shared" si="54"/>
        <v/>
      </c>
      <c r="L597" s="100" t="str">
        <f t="shared" si="55"/>
        <v/>
      </c>
      <c r="M597" s="100" t="str">
        <f>IF(Q597="","",_xlfn.XLOOKUP(Q597,立项!W:W,立项!H:H))</f>
        <v/>
      </c>
      <c r="N597" s="104" t="str">
        <f t="shared" si="56"/>
        <v/>
      </c>
      <c r="O597" s="104" t="str">
        <f t="shared" si="57"/>
        <v/>
      </c>
      <c r="P597" s="105" t="str">
        <f t="shared" si="58"/>
        <v/>
      </c>
      <c r="Q597" s="109" t="str">
        <f t="shared" si="59"/>
        <v/>
      </c>
      <c r="R597" s="77"/>
      <c r="S597" s="76"/>
      <c r="T597" s="76"/>
      <c r="U597" s="76"/>
    </row>
    <row r="598" s="67" customFormat="1" customHeight="1" spans="2:21">
      <c r="B598" s="68"/>
      <c r="C598" s="69"/>
      <c r="D598" s="69"/>
      <c r="E598" s="69"/>
      <c r="F598" s="70"/>
      <c r="G598" s="71"/>
      <c r="H598" s="72"/>
      <c r="I598" s="103" t="str">
        <f>IF(B598="","",_xlfn.XLOOKUP(N598,#REF!,#REF!))</f>
        <v/>
      </c>
      <c r="J598" s="100" t="str">
        <f>IF(B598="","",_xlfn.XLOOKUP(N598,#REF!,芝麻工资表!B:B))</f>
        <v/>
      </c>
      <c r="K598" s="100" t="str">
        <f t="shared" si="54"/>
        <v/>
      </c>
      <c r="L598" s="100" t="str">
        <f t="shared" si="55"/>
        <v/>
      </c>
      <c r="M598" s="100" t="str">
        <f>IF(Q598="","",_xlfn.XLOOKUP(Q598,立项!W:W,立项!H:H))</f>
        <v/>
      </c>
      <c r="N598" s="104" t="str">
        <f t="shared" si="56"/>
        <v/>
      </c>
      <c r="O598" s="104" t="str">
        <f t="shared" si="57"/>
        <v/>
      </c>
      <c r="P598" s="105" t="str">
        <f t="shared" si="58"/>
        <v/>
      </c>
      <c r="Q598" s="109" t="str">
        <f t="shared" si="59"/>
        <v/>
      </c>
      <c r="R598" s="77"/>
      <c r="S598" s="76"/>
      <c r="T598" s="76"/>
      <c r="U598" s="76"/>
    </row>
    <row r="599" s="67" customFormat="1" customHeight="1" spans="2:21">
      <c r="B599" s="68"/>
      <c r="C599" s="69"/>
      <c r="D599" s="69"/>
      <c r="E599" s="69"/>
      <c r="F599" s="70"/>
      <c r="G599" s="71"/>
      <c r="H599" s="72"/>
      <c r="I599" s="103" t="str">
        <f>IF(B599="","",_xlfn.XLOOKUP(N599,#REF!,#REF!))</f>
        <v/>
      </c>
      <c r="J599" s="100" t="str">
        <f>IF(B599="","",_xlfn.XLOOKUP(N599,#REF!,芝麻工资表!B:B))</f>
        <v/>
      </c>
      <c r="K599" s="100" t="str">
        <f t="shared" si="54"/>
        <v/>
      </c>
      <c r="L599" s="100" t="str">
        <f t="shared" si="55"/>
        <v/>
      </c>
      <c r="M599" s="100" t="str">
        <f>IF(Q599="","",_xlfn.XLOOKUP(Q599,立项!W:W,立项!H:H))</f>
        <v/>
      </c>
      <c r="N599" s="104" t="str">
        <f t="shared" si="56"/>
        <v/>
      </c>
      <c r="O599" s="104" t="str">
        <f t="shared" si="57"/>
        <v/>
      </c>
      <c r="P599" s="105" t="str">
        <f t="shared" si="58"/>
        <v/>
      </c>
      <c r="Q599" s="109" t="str">
        <f t="shared" si="59"/>
        <v/>
      </c>
      <c r="R599" s="77"/>
      <c r="S599" s="76"/>
      <c r="T599" s="76"/>
      <c r="U599" s="76"/>
    </row>
    <row r="600" s="67" customFormat="1" customHeight="1" spans="2:21">
      <c r="B600" s="68"/>
      <c r="C600" s="69"/>
      <c r="D600" s="69"/>
      <c r="E600" s="69"/>
      <c r="F600" s="70"/>
      <c r="G600" s="71"/>
      <c r="H600" s="72"/>
      <c r="I600" s="103" t="str">
        <f>IF(B600="","",_xlfn.XLOOKUP(N600,#REF!,#REF!))</f>
        <v/>
      </c>
      <c r="J600" s="100" t="str">
        <f>IF(B600="","",_xlfn.XLOOKUP(N600,#REF!,芝麻工资表!B:B))</f>
        <v/>
      </c>
      <c r="K600" s="100" t="str">
        <f t="shared" si="54"/>
        <v/>
      </c>
      <c r="L600" s="100" t="str">
        <f t="shared" si="55"/>
        <v/>
      </c>
      <c r="M600" s="100" t="str">
        <f>IF(Q600="","",_xlfn.XLOOKUP(Q600,立项!W:W,立项!H:H))</f>
        <v/>
      </c>
      <c r="N600" s="104" t="str">
        <f t="shared" si="56"/>
        <v/>
      </c>
      <c r="O600" s="104" t="str">
        <f t="shared" si="57"/>
        <v/>
      </c>
      <c r="P600" s="105" t="str">
        <f t="shared" si="58"/>
        <v/>
      </c>
      <c r="Q600" s="109" t="str">
        <f t="shared" si="59"/>
        <v/>
      </c>
      <c r="R600" s="77"/>
      <c r="S600" s="76"/>
      <c r="T600" s="76"/>
      <c r="U600" s="76"/>
    </row>
    <row r="601" s="67" customFormat="1" customHeight="1" spans="2:21">
      <c r="B601" s="68"/>
      <c r="C601" s="69"/>
      <c r="D601" s="69"/>
      <c r="E601" s="69"/>
      <c r="F601" s="70"/>
      <c r="G601" s="71"/>
      <c r="H601" s="72"/>
      <c r="I601" s="103" t="str">
        <f>IF(B601="","",_xlfn.XLOOKUP(N601,#REF!,#REF!))</f>
        <v/>
      </c>
      <c r="J601" s="100" t="str">
        <f>IF(B601="","",_xlfn.XLOOKUP(N601,#REF!,芝麻工资表!B:B))</f>
        <v/>
      </c>
      <c r="K601" s="100" t="str">
        <f t="shared" si="54"/>
        <v/>
      </c>
      <c r="L601" s="100" t="str">
        <f t="shared" si="55"/>
        <v/>
      </c>
      <c r="M601" s="100" t="str">
        <f>IF(Q601="","",_xlfn.XLOOKUP(Q601,立项!W:W,立项!H:H))</f>
        <v/>
      </c>
      <c r="N601" s="104" t="str">
        <f t="shared" si="56"/>
        <v/>
      </c>
      <c r="O601" s="104" t="str">
        <f t="shared" si="57"/>
        <v/>
      </c>
      <c r="P601" s="105" t="str">
        <f t="shared" si="58"/>
        <v/>
      </c>
      <c r="Q601" s="109" t="str">
        <f t="shared" si="59"/>
        <v/>
      </c>
      <c r="R601" s="77"/>
      <c r="S601" s="76"/>
      <c r="T601" s="76"/>
      <c r="U601" s="76"/>
    </row>
    <row r="602" s="67" customFormat="1" customHeight="1" spans="2:21">
      <c r="B602" s="68"/>
      <c r="C602" s="69"/>
      <c r="D602" s="69"/>
      <c r="E602" s="69"/>
      <c r="F602" s="70"/>
      <c r="G602" s="71"/>
      <c r="H602" s="72"/>
      <c r="I602" s="103" t="str">
        <f>IF(B602="","",_xlfn.XLOOKUP(N602,#REF!,#REF!))</f>
        <v/>
      </c>
      <c r="J602" s="100" t="str">
        <f>IF(B602="","",_xlfn.XLOOKUP(N602,#REF!,芝麻工资表!B:B))</f>
        <v/>
      </c>
      <c r="K602" s="100" t="str">
        <f t="shared" si="54"/>
        <v/>
      </c>
      <c r="L602" s="100" t="str">
        <f t="shared" si="55"/>
        <v/>
      </c>
      <c r="M602" s="100" t="str">
        <f>IF(Q602="","",_xlfn.XLOOKUP(Q602,立项!W:W,立项!H:H))</f>
        <v/>
      </c>
      <c r="N602" s="104" t="str">
        <f t="shared" si="56"/>
        <v/>
      </c>
      <c r="O602" s="104" t="str">
        <f t="shared" si="57"/>
        <v/>
      </c>
      <c r="P602" s="105" t="str">
        <f t="shared" si="58"/>
        <v/>
      </c>
      <c r="Q602" s="109" t="str">
        <f t="shared" si="59"/>
        <v/>
      </c>
      <c r="R602" s="77"/>
      <c r="S602" s="76"/>
      <c r="T602" s="76"/>
      <c r="U602" s="76"/>
    </row>
    <row r="603" s="67" customFormat="1" customHeight="1" spans="2:21">
      <c r="B603" s="68"/>
      <c r="C603" s="69"/>
      <c r="D603" s="69"/>
      <c r="E603" s="69"/>
      <c r="F603" s="70"/>
      <c r="G603" s="71"/>
      <c r="H603" s="72"/>
      <c r="I603" s="103" t="str">
        <f>IF(B603="","",_xlfn.XLOOKUP(N603,#REF!,#REF!))</f>
        <v/>
      </c>
      <c r="J603" s="100" t="str">
        <f>IF(B603="","",_xlfn.XLOOKUP(N603,#REF!,芝麻工资表!B:B))</f>
        <v/>
      </c>
      <c r="K603" s="100" t="str">
        <f t="shared" si="54"/>
        <v/>
      </c>
      <c r="L603" s="100" t="str">
        <f t="shared" si="55"/>
        <v/>
      </c>
      <c r="M603" s="100" t="str">
        <f>IF(Q603="","",_xlfn.XLOOKUP(Q603,立项!W:W,立项!H:H))</f>
        <v/>
      </c>
      <c r="N603" s="104" t="str">
        <f t="shared" si="56"/>
        <v/>
      </c>
      <c r="O603" s="104" t="str">
        <f t="shared" si="57"/>
        <v/>
      </c>
      <c r="P603" s="105" t="str">
        <f t="shared" si="58"/>
        <v/>
      </c>
      <c r="Q603" s="109" t="str">
        <f t="shared" si="59"/>
        <v/>
      </c>
      <c r="R603" s="77"/>
      <c r="S603" s="76"/>
      <c r="T603" s="76"/>
      <c r="U603" s="76"/>
    </row>
    <row r="604" s="67" customFormat="1" customHeight="1" spans="2:21">
      <c r="B604" s="68"/>
      <c r="C604" s="69"/>
      <c r="D604" s="69"/>
      <c r="E604" s="69"/>
      <c r="F604" s="70"/>
      <c r="G604" s="71"/>
      <c r="H604" s="72"/>
      <c r="I604" s="103" t="str">
        <f>IF(B604="","",_xlfn.XLOOKUP(N604,#REF!,#REF!))</f>
        <v/>
      </c>
      <c r="J604" s="100" t="str">
        <f>IF(B604="","",_xlfn.XLOOKUP(N604,#REF!,芝麻工资表!B:B))</f>
        <v/>
      </c>
      <c r="K604" s="100" t="str">
        <f t="shared" si="54"/>
        <v/>
      </c>
      <c r="L604" s="100" t="str">
        <f t="shared" si="55"/>
        <v/>
      </c>
      <c r="M604" s="100" t="str">
        <f>IF(Q604="","",_xlfn.XLOOKUP(Q604,立项!W:W,立项!H:H))</f>
        <v/>
      </c>
      <c r="N604" s="104" t="str">
        <f t="shared" si="56"/>
        <v/>
      </c>
      <c r="O604" s="104" t="str">
        <f t="shared" si="57"/>
        <v/>
      </c>
      <c r="P604" s="105" t="str">
        <f t="shared" si="58"/>
        <v/>
      </c>
      <c r="Q604" s="109" t="str">
        <f t="shared" si="59"/>
        <v/>
      </c>
      <c r="R604" s="77"/>
      <c r="S604" s="76"/>
      <c r="T604" s="76"/>
      <c r="U604" s="76"/>
    </row>
    <row r="605" s="67" customFormat="1" customHeight="1" spans="2:21">
      <c r="B605" s="68"/>
      <c r="C605" s="69"/>
      <c r="D605" s="69"/>
      <c r="E605" s="69"/>
      <c r="F605" s="70"/>
      <c r="G605" s="71"/>
      <c r="H605" s="72"/>
      <c r="I605" s="103" t="str">
        <f>IF(B605="","",_xlfn.XLOOKUP(N605,#REF!,#REF!))</f>
        <v/>
      </c>
      <c r="J605" s="100" t="str">
        <f>IF(B605="","",_xlfn.XLOOKUP(N605,#REF!,芝麻工资表!B:B))</f>
        <v/>
      </c>
      <c r="K605" s="100" t="str">
        <f t="shared" si="54"/>
        <v/>
      </c>
      <c r="L605" s="100" t="str">
        <f t="shared" si="55"/>
        <v/>
      </c>
      <c r="M605" s="100" t="str">
        <f>IF(Q605="","",_xlfn.XLOOKUP(Q605,立项!W:W,立项!H:H))</f>
        <v/>
      </c>
      <c r="N605" s="104" t="str">
        <f t="shared" si="56"/>
        <v/>
      </c>
      <c r="O605" s="104" t="str">
        <f t="shared" si="57"/>
        <v/>
      </c>
      <c r="P605" s="105" t="str">
        <f t="shared" si="58"/>
        <v/>
      </c>
      <c r="Q605" s="109" t="str">
        <f t="shared" si="59"/>
        <v/>
      </c>
      <c r="R605" s="77"/>
      <c r="S605" s="76"/>
      <c r="T605" s="76"/>
      <c r="U605" s="76"/>
    </row>
    <row r="606" s="67" customFormat="1" customHeight="1" spans="2:21">
      <c r="B606" s="68"/>
      <c r="C606" s="69"/>
      <c r="D606" s="69"/>
      <c r="E606" s="69"/>
      <c r="F606" s="70"/>
      <c r="G606" s="71"/>
      <c r="H606" s="72"/>
      <c r="I606" s="103" t="str">
        <f>IF(B606="","",_xlfn.XLOOKUP(N606,#REF!,#REF!))</f>
        <v/>
      </c>
      <c r="J606" s="100" t="str">
        <f>IF(B606="","",_xlfn.XLOOKUP(N606,#REF!,芝麻工资表!B:B))</f>
        <v/>
      </c>
      <c r="K606" s="100" t="str">
        <f t="shared" si="54"/>
        <v/>
      </c>
      <c r="L606" s="100" t="str">
        <f t="shared" si="55"/>
        <v/>
      </c>
      <c r="M606" s="100" t="str">
        <f>IF(Q606="","",_xlfn.XLOOKUP(Q606,立项!W:W,立项!H:H))</f>
        <v/>
      </c>
      <c r="N606" s="104" t="str">
        <f t="shared" si="56"/>
        <v/>
      </c>
      <c r="O606" s="104" t="str">
        <f t="shared" si="57"/>
        <v/>
      </c>
      <c r="P606" s="105" t="str">
        <f t="shared" si="58"/>
        <v/>
      </c>
      <c r="Q606" s="109" t="str">
        <f t="shared" si="59"/>
        <v/>
      </c>
      <c r="R606" s="77"/>
      <c r="S606" s="76"/>
      <c r="T606" s="76"/>
      <c r="U606" s="76"/>
    </row>
    <row r="607" s="67" customFormat="1" customHeight="1" spans="2:21">
      <c r="B607" s="68"/>
      <c r="C607" s="69"/>
      <c r="D607" s="69"/>
      <c r="E607" s="69"/>
      <c r="F607" s="70"/>
      <c r="G607" s="71"/>
      <c r="H607" s="72"/>
      <c r="I607" s="103" t="str">
        <f>IF(B607="","",_xlfn.XLOOKUP(N607,#REF!,#REF!))</f>
        <v/>
      </c>
      <c r="J607" s="100" t="str">
        <f>IF(B607="","",_xlfn.XLOOKUP(N607,#REF!,芝麻工资表!B:B))</f>
        <v/>
      </c>
      <c r="K607" s="100" t="str">
        <f t="shared" si="54"/>
        <v/>
      </c>
      <c r="L607" s="100" t="str">
        <f t="shared" si="55"/>
        <v/>
      </c>
      <c r="M607" s="100" t="str">
        <f>IF(Q607="","",_xlfn.XLOOKUP(Q607,立项!W:W,立项!H:H))</f>
        <v/>
      </c>
      <c r="N607" s="104" t="str">
        <f t="shared" si="56"/>
        <v/>
      </c>
      <c r="O607" s="104" t="str">
        <f t="shared" si="57"/>
        <v/>
      </c>
      <c r="P607" s="105" t="str">
        <f t="shared" si="58"/>
        <v/>
      </c>
      <c r="Q607" s="109" t="str">
        <f t="shared" si="59"/>
        <v/>
      </c>
      <c r="R607" s="77"/>
      <c r="S607" s="76"/>
      <c r="T607" s="76"/>
      <c r="U607" s="76"/>
    </row>
    <row r="608" s="67" customFormat="1" customHeight="1" spans="2:21">
      <c r="B608" s="68"/>
      <c r="C608" s="69"/>
      <c r="D608" s="69"/>
      <c r="E608" s="69"/>
      <c r="F608" s="70"/>
      <c r="G608" s="71"/>
      <c r="H608" s="72"/>
      <c r="I608" s="103" t="str">
        <f>IF(B608="","",_xlfn.XLOOKUP(N608,#REF!,#REF!))</f>
        <v/>
      </c>
      <c r="J608" s="100" t="str">
        <f>IF(B608="","",_xlfn.XLOOKUP(N608,#REF!,芝麻工资表!B:B))</f>
        <v/>
      </c>
      <c r="K608" s="100" t="str">
        <f t="shared" si="54"/>
        <v/>
      </c>
      <c r="L608" s="100" t="str">
        <f t="shared" si="55"/>
        <v/>
      </c>
      <c r="M608" s="100" t="str">
        <f>IF(Q608="","",_xlfn.XLOOKUP(Q608,立项!W:W,立项!H:H))</f>
        <v/>
      </c>
      <c r="N608" s="104" t="str">
        <f t="shared" si="56"/>
        <v/>
      </c>
      <c r="O608" s="104" t="str">
        <f t="shared" si="57"/>
        <v/>
      </c>
      <c r="P608" s="105" t="str">
        <f t="shared" si="58"/>
        <v/>
      </c>
      <c r="Q608" s="109" t="str">
        <f t="shared" si="59"/>
        <v/>
      </c>
      <c r="R608" s="77"/>
      <c r="S608" s="76"/>
      <c r="T608" s="76"/>
      <c r="U608" s="76"/>
    </row>
    <row r="609" s="67" customFormat="1" customHeight="1" spans="2:21">
      <c r="B609" s="68"/>
      <c r="C609" s="69"/>
      <c r="D609" s="69"/>
      <c r="E609" s="69"/>
      <c r="F609" s="70"/>
      <c r="G609" s="71"/>
      <c r="H609" s="72"/>
      <c r="I609" s="103" t="str">
        <f>IF(B609="","",_xlfn.XLOOKUP(N609,#REF!,#REF!))</f>
        <v/>
      </c>
      <c r="J609" s="100" t="str">
        <f>IF(B609="","",_xlfn.XLOOKUP(N609,#REF!,芝麻工资表!B:B))</f>
        <v/>
      </c>
      <c r="K609" s="100" t="str">
        <f t="shared" si="54"/>
        <v/>
      </c>
      <c r="L609" s="100" t="str">
        <f t="shared" si="55"/>
        <v/>
      </c>
      <c r="M609" s="100" t="str">
        <f>IF(Q609="","",_xlfn.XLOOKUP(Q609,立项!W:W,立项!H:H))</f>
        <v/>
      </c>
      <c r="N609" s="104" t="str">
        <f t="shared" si="56"/>
        <v/>
      </c>
      <c r="O609" s="104" t="str">
        <f t="shared" si="57"/>
        <v/>
      </c>
      <c r="P609" s="105" t="str">
        <f t="shared" si="58"/>
        <v/>
      </c>
      <c r="Q609" s="109" t="str">
        <f t="shared" si="59"/>
        <v/>
      </c>
      <c r="R609" s="77"/>
      <c r="S609" s="76"/>
      <c r="T609" s="76"/>
      <c r="U609" s="76"/>
    </row>
    <row r="610" s="67" customFormat="1" customHeight="1" spans="2:21">
      <c r="B610" s="68"/>
      <c r="C610" s="69"/>
      <c r="D610" s="69"/>
      <c r="E610" s="69"/>
      <c r="F610" s="70"/>
      <c r="G610" s="71"/>
      <c r="H610" s="72"/>
      <c r="I610" s="103" t="str">
        <f>IF(B610="","",_xlfn.XLOOKUP(N610,#REF!,#REF!))</f>
        <v/>
      </c>
      <c r="J610" s="100" t="str">
        <f>IF(B610="","",_xlfn.XLOOKUP(N610,#REF!,芝麻工资表!B:B))</f>
        <v/>
      </c>
      <c r="K610" s="100" t="str">
        <f t="shared" si="54"/>
        <v/>
      </c>
      <c r="L610" s="100" t="str">
        <f t="shared" si="55"/>
        <v/>
      </c>
      <c r="M610" s="100" t="str">
        <f>IF(Q610="","",_xlfn.XLOOKUP(Q610,立项!W:W,立项!H:H))</f>
        <v/>
      </c>
      <c r="N610" s="104" t="str">
        <f t="shared" si="56"/>
        <v/>
      </c>
      <c r="O610" s="104" t="str">
        <f t="shared" si="57"/>
        <v/>
      </c>
      <c r="P610" s="105" t="str">
        <f t="shared" si="58"/>
        <v/>
      </c>
      <c r="Q610" s="109" t="str">
        <f t="shared" si="59"/>
        <v/>
      </c>
      <c r="R610" s="77"/>
      <c r="S610" s="76"/>
      <c r="T610" s="76"/>
      <c r="U610" s="76"/>
    </row>
    <row r="611" s="67" customFormat="1" customHeight="1" spans="2:21">
      <c r="B611" s="68"/>
      <c r="C611" s="69"/>
      <c r="D611" s="69"/>
      <c r="E611" s="69"/>
      <c r="F611" s="70"/>
      <c r="G611" s="71"/>
      <c r="H611" s="72"/>
      <c r="I611" s="103" t="str">
        <f>IF(B611="","",_xlfn.XLOOKUP(N611,#REF!,#REF!))</f>
        <v/>
      </c>
      <c r="J611" s="100" t="str">
        <f>IF(B611="","",_xlfn.XLOOKUP(N611,#REF!,芝麻工资表!B:B))</f>
        <v/>
      </c>
      <c r="K611" s="100" t="str">
        <f t="shared" si="54"/>
        <v/>
      </c>
      <c r="L611" s="100" t="str">
        <f t="shared" si="55"/>
        <v/>
      </c>
      <c r="M611" s="100" t="str">
        <f>IF(Q611="","",_xlfn.XLOOKUP(Q611,立项!W:W,立项!H:H))</f>
        <v/>
      </c>
      <c r="N611" s="104" t="str">
        <f t="shared" si="56"/>
        <v/>
      </c>
      <c r="O611" s="104" t="str">
        <f t="shared" si="57"/>
        <v/>
      </c>
      <c r="P611" s="105" t="str">
        <f t="shared" si="58"/>
        <v/>
      </c>
      <c r="Q611" s="109" t="str">
        <f t="shared" si="59"/>
        <v/>
      </c>
      <c r="R611" s="77"/>
      <c r="S611" s="76"/>
      <c r="T611" s="76"/>
      <c r="U611" s="76"/>
    </row>
    <row r="612" s="67" customFormat="1" customHeight="1" spans="2:21">
      <c r="B612" s="68"/>
      <c r="C612" s="69"/>
      <c r="D612" s="69"/>
      <c r="E612" s="69"/>
      <c r="F612" s="70"/>
      <c r="G612" s="71"/>
      <c r="H612" s="72"/>
      <c r="I612" s="103" t="str">
        <f>IF(B612="","",_xlfn.XLOOKUP(N612,#REF!,#REF!))</f>
        <v/>
      </c>
      <c r="J612" s="100" t="str">
        <f>IF(B612="","",_xlfn.XLOOKUP(N612,#REF!,芝麻工资表!B:B))</f>
        <v/>
      </c>
      <c r="K612" s="100" t="str">
        <f t="shared" si="54"/>
        <v/>
      </c>
      <c r="L612" s="100" t="str">
        <f t="shared" si="55"/>
        <v/>
      </c>
      <c r="M612" s="100" t="str">
        <f>IF(Q612="","",_xlfn.XLOOKUP(Q612,立项!W:W,立项!H:H))</f>
        <v/>
      </c>
      <c r="N612" s="104" t="str">
        <f t="shared" si="56"/>
        <v/>
      </c>
      <c r="O612" s="104" t="str">
        <f t="shared" si="57"/>
        <v/>
      </c>
      <c r="P612" s="105" t="str">
        <f t="shared" si="58"/>
        <v/>
      </c>
      <c r="Q612" s="109" t="str">
        <f t="shared" si="59"/>
        <v/>
      </c>
      <c r="R612" s="77"/>
      <c r="S612" s="76"/>
      <c r="T612" s="76"/>
      <c r="U612" s="76"/>
    </row>
    <row r="613" s="67" customFormat="1" customHeight="1" spans="2:21">
      <c r="B613" s="68"/>
      <c r="C613" s="69"/>
      <c r="D613" s="69"/>
      <c r="E613" s="69"/>
      <c r="F613" s="70"/>
      <c r="G613" s="71"/>
      <c r="H613" s="72"/>
      <c r="I613" s="103" t="str">
        <f>IF(B613="","",_xlfn.XLOOKUP(N613,#REF!,#REF!))</f>
        <v/>
      </c>
      <c r="J613" s="100" t="str">
        <f>IF(B613="","",_xlfn.XLOOKUP(N613,#REF!,芝麻工资表!B:B))</f>
        <v/>
      </c>
      <c r="K613" s="100" t="str">
        <f t="shared" si="54"/>
        <v/>
      </c>
      <c r="L613" s="100" t="str">
        <f t="shared" si="55"/>
        <v/>
      </c>
      <c r="M613" s="100" t="str">
        <f>IF(Q613="","",_xlfn.XLOOKUP(Q613,立项!W:W,立项!H:H))</f>
        <v/>
      </c>
      <c r="N613" s="104" t="str">
        <f t="shared" si="56"/>
        <v/>
      </c>
      <c r="O613" s="104" t="str">
        <f t="shared" si="57"/>
        <v/>
      </c>
      <c r="P613" s="105" t="str">
        <f t="shared" si="58"/>
        <v/>
      </c>
      <c r="Q613" s="109" t="str">
        <f t="shared" si="59"/>
        <v/>
      </c>
      <c r="R613" s="77"/>
      <c r="S613" s="76"/>
      <c r="T613" s="76"/>
      <c r="U613" s="76"/>
    </row>
    <row r="614" s="67" customFormat="1" customHeight="1" spans="2:21">
      <c r="B614" s="68"/>
      <c r="C614" s="69"/>
      <c r="D614" s="69"/>
      <c r="E614" s="69"/>
      <c r="F614" s="70"/>
      <c r="G614" s="71"/>
      <c r="H614" s="72"/>
      <c r="I614" s="103" t="str">
        <f>IF(B614="","",_xlfn.XLOOKUP(N614,#REF!,#REF!))</f>
        <v/>
      </c>
      <c r="J614" s="100" t="str">
        <f>IF(B614="","",_xlfn.XLOOKUP(N614,#REF!,芝麻工资表!B:B))</f>
        <v/>
      </c>
      <c r="K614" s="100" t="str">
        <f t="shared" si="54"/>
        <v/>
      </c>
      <c r="L614" s="100" t="str">
        <f t="shared" si="55"/>
        <v/>
      </c>
      <c r="M614" s="100" t="str">
        <f>IF(Q614="","",_xlfn.XLOOKUP(Q614,立项!W:W,立项!H:H))</f>
        <v/>
      </c>
      <c r="N614" s="104" t="str">
        <f t="shared" si="56"/>
        <v/>
      </c>
      <c r="O614" s="104" t="str">
        <f t="shared" si="57"/>
        <v/>
      </c>
      <c r="P614" s="105" t="str">
        <f t="shared" si="58"/>
        <v/>
      </c>
      <c r="Q614" s="109" t="str">
        <f t="shared" si="59"/>
        <v/>
      </c>
      <c r="R614" s="77"/>
      <c r="S614" s="76"/>
      <c r="T614" s="76"/>
      <c r="U614" s="76"/>
    </row>
    <row r="615" s="67" customFormat="1" customHeight="1" spans="2:21">
      <c r="B615" s="68"/>
      <c r="C615" s="69"/>
      <c r="D615" s="69"/>
      <c r="E615" s="69"/>
      <c r="F615" s="70"/>
      <c r="G615" s="71"/>
      <c r="H615" s="72"/>
      <c r="I615" s="103" t="str">
        <f>IF(B615="","",_xlfn.XLOOKUP(N615,#REF!,#REF!))</f>
        <v/>
      </c>
      <c r="J615" s="100" t="str">
        <f>IF(B615="","",_xlfn.XLOOKUP(N615,#REF!,芝麻工资表!B:B))</f>
        <v/>
      </c>
      <c r="K615" s="100" t="str">
        <f t="shared" si="54"/>
        <v/>
      </c>
      <c r="L615" s="100" t="str">
        <f t="shared" si="55"/>
        <v/>
      </c>
      <c r="M615" s="100" t="str">
        <f>IF(Q615="","",_xlfn.XLOOKUP(Q615,立项!W:W,立项!H:H))</f>
        <v/>
      </c>
      <c r="N615" s="104" t="str">
        <f t="shared" si="56"/>
        <v/>
      </c>
      <c r="O615" s="104" t="str">
        <f t="shared" si="57"/>
        <v/>
      </c>
      <c r="P615" s="105" t="str">
        <f t="shared" si="58"/>
        <v/>
      </c>
      <c r="Q615" s="109" t="str">
        <f t="shared" si="59"/>
        <v/>
      </c>
      <c r="R615" s="77"/>
      <c r="S615" s="76"/>
      <c r="T615" s="76"/>
      <c r="U615" s="76"/>
    </row>
    <row r="616" s="67" customFormat="1" customHeight="1" spans="2:21">
      <c r="B616" s="68"/>
      <c r="C616" s="69"/>
      <c r="D616" s="69"/>
      <c r="E616" s="69"/>
      <c r="F616" s="70"/>
      <c r="G616" s="71"/>
      <c r="H616" s="72"/>
      <c r="I616" s="103" t="str">
        <f>IF(B616="","",_xlfn.XLOOKUP(N616,#REF!,#REF!))</f>
        <v/>
      </c>
      <c r="J616" s="100" t="str">
        <f>IF(B616="","",_xlfn.XLOOKUP(N616,#REF!,芝麻工资表!B:B))</f>
        <v/>
      </c>
      <c r="K616" s="100" t="str">
        <f t="shared" si="54"/>
        <v/>
      </c>
      <c r="L616" s="100" t="str">
        <f t="shared" si="55"/>
        <v/>
      </c>
      <c r="M616" s="100" t="str">
        <f>IF(Q616="","",_xlfn.XLOOKUP(Q616,立项!W:W,立项!H:H))</f>
        <v/>
      </c>
      <c r="N616" s="104" t="str">
        <f t="shared" si="56"/>
        <v/>
      </c>
      <c r="O616" s="104" t="str">
        <f t="shared" si="57"/>
        <v/>
      </c>
      <c r="P616" s="105" t="str">
        <f t="shared" si="58"/>
        <v/>
      </c>
      <c r="Q616" s="109" t="str">
        <f t="shared" si="59"/>
        <v/>
      </c>
      <c r="R616" s="77"/>
      <c r="S616" s="76"/>
      <c r="T616" s="76"/>
      <c r="U616" s="76"/>
    </row>
    <row r="617" s="67" customFormat="1" customHeight="1" spans="2:21">
      <c r="B617" s="68"/>
      <c r="C617" s="69"/>
      <c r="D617" s="69"/>
      <c r="E617" s="69"/>
      <c r="F617" s="70"/>
      <c r="G617" s="71"/>
      <c r="H617" s="72"/>
      <c r="I617" s="103" t="str">
        <f>IF(B617="","",_xlfn.XLOOKUP(N617,#REF!,#REF!))</f>
        <v/>
      </c>
      <c r="J617" s="100" t="str">
        <f>IF(B617="","",_xlfn.XLOOKUP(N617,#REF!,芝麻工资表!B:B))</f>
        <v/>
      </c>
      <c r="K617" s="100" t="str">
        <f t="shared" si="54"/>
        <v/>
      </c>
      <c r="L617" s="100" t="str">
        <f t="shared" si="55"/>
        <v/>
      </c>
      <c r="M617" s="100" t="str">
        <f>IF(Q617="","",_xlfn.XLOOKUP(Q617,立项!W:W,立项!H:H))</f>
        <v/>
      </c>
      <c r="N617" s="104" t="str">
        <f t="shared" si="56"/>
        <v/>
      </c>
      <c r="O617" s="104" t="str">
        <f t="shared" si="57"/>
        <v/>
      </c>
      <c r="P617" s="105" t="str">
        <f t="shared" si="58"/>
        <v/>
      </c>
      <c r="Q617" s="109" t="str">
        <f t="shared" si="59"/>
        <v/>
      </c>
      <c r="R617" s="77"/>
      <c r="S617" s="76"/>
      <c r="T617" s="76"/>
      <c r="U617" s="76"/>
    </row>
    <row r="618" s="67" customFormat="1" customHeight="1" spans="2:21">
      <c r="B618" s="68"/>
      <c r="C618" s="69"/>
      <c r="D618" s="69"/>
      <c r="E618" s="69"/>
      <c r="F618" s="70"/>
      <c r="G618" s="71"/>
      <c r="H618" s="72"/>
      <c r="I618" s="103" t="str">
        <f>IF(B618="","",_xlfn.XLOOKUP(N618,#REF!,#REF!))</f>
        <v/>
      </c>
      <c r="J618" s="100" t="str">
        <f>IF(B618="","",_xlfn.XLOOKUP(N618,#REF!,芝麻工资表!B:B))</f>
        <v/>
      </c>
      <c r="K618" s="100" t="str">
        <f t="shared" si="54"/>
        <v/>
      </c>
      <c r="L618" s="100" t="str">
        <f t="shared" si="55"/>
        <v/>
      </c>
      <c r="M618" s="100" t="str">
        <f>IF(Q618="","",_xlfn.XLOOKUP(Q618,立项!W:W,立项!H:H))</f>
        <v/>
      </c>
      <c r="N618" s="104" t="str">
        <f t="shared" si="56"/>
        <v/>
      </c>
      <c r="O618" s="104" t="str">
        <f t="shared" si="57"/>
        <v/>
      </c>
      <c r="P618" s="105" t="str">
        <f t="shared" si="58"/>
        <v/>
      </c>
      <c r="Q618" s="109" t="str">
        <f t="shared" si="59"/>
        <v/>
      </c>
      <c r="R618" s="77"/>
      <c r="S618" s="76"/>
      <c r="T618" s="76"/>
      <c r="U618" s="76"/>
    </row>
    <row r="619" s="67" customFormat="1" customHeight="1" spans="2:21">
      <c r="B619" s="68"/>
      <c r="C619" s="69"/>
      <c r="D619" s="69"/>
      <c r="E619" s="69"/>
      <c r="F619" s="70"/>
      <c r="G619" s="71"/>
      <c r="H619" s="72"/>
      <c r="I619" s="103" t="str">
        <f>IF(B619="","",_xlfn.XLOOKUP(N619,#REF!,#REF!))</f>
        <v/>
      </c>
      <c r="J619" s="100" t="str">
        <f>IF(B619="","",_xlfn.XLOOKUP(N619,#REF!,芝麻工资表!B:B))</f>
        <v/>
      </c>
      <c r="K619" s="100" t="str">
        <f t="shared" si="54"/>
        <v/>
      </c>
      <c r="L619" s="100" t="str">
        <f t="shared" si="55"/>
        <v/>
      </c>
      <c r="M619" s="100" t="str">
        <f>IF(Q619="","",_xlfn.XLOOKUP(Q619,立项!W:W,立项!H:H))</f>
        <v/>
      </c>
      <c r="N619" s="104" t="str">
        <f t="shared" si="56"/>
        <v/>
      </c>
      <c r="O619" s="104" t="str">
        <f t="shared" si="57"/>
        <v/>
      </c>
      <c r="P619" s="105" t="str">
        <f t="shared" si="58"/>
        <v/>
      </c>
      <c r="Q619" s="109" t="str">
        <f t="shared" si="59"/>
        <v/>
      </c>
      <c r="R619" s="77"/>
      <c r="S619" s="76"/>
      <c r="T619" s="76"/>
      <c r="U619" s="76"/>
    </row>
    <row r="620" s="67" customFormat="1" customHeight="1" spans="2:21">
      <c r="B620" s="68"/>
      <c r="C620" s="69"/>
      <c r="D620" s="69"/>
      <c r="E620" s="69"/>
      <c r="F620" s="70"/>
      <c r="G620" s="71"/>
      <c r="H620" s="72"/>
      <c r="I620" s="103" t="str">
        <f>IF(B620="","",_xlfn.XLOOKUP(N620,#REF!,#REF!))</f>
        <v/>
      </c>
      <c r="J620" s="100" t="str">
        <f>IF(B620="","",_xlfn.XLOOKUP(N620,#REF!,芝麻工资表!B:B))</f>
        <v/>
      </c>
      <c r="K620" s="100" t="str">
        <f t="shared" si="54"/>
        <v/>
      </c>
      <c r="L620" s="100" t="str">
        <f t="shared" si="55"/>
        <v/>
      </c>
      <c r="M620" s="100" t="str">
        <f>IF(Q620="","",_xlfn.XLOOKUP(Q620,立项!W:W,立项!H:H))</f>
        <v/>
      </c>
      <c r="N620" s="104" t="str">
        <f t="shared" si="56"/>
        <v/>
      </c>
      <c r="O620" s="104" t="str">
        <f t="shared" si="57"/>
        <v/>
      </c>
      <c r="P620" s="105" t="str">
        <f t="shared" si="58"/>
        <v/>
      </c>
      <c r="Q620" s="109" t="str">
        <f t="shared" si="59"/>
        <v/>
      </c>
      <c r="R620" s="77"/>
      <c r="S620" s="76"/>
      <c r="T620" s="76"/>
      <c r="U620" s="76"/>
    </row>
    <row r="621" s="67" customFormat="1" customHeight="1" spans="2:21">
      <c r="B621" s="68"/>
      <c r="C621" s="69"/>
      <c r="D621" s="69"/>
      <c r="E621" s="69"/>
      <c r="F621" s="70"/>
      <c r="G621" s="71"/>
      <c r="H621" s="72"/>
      <c r="I621" s="103" t="str">
        <f>IF(B621="","",_xlfn.XLOOKUP(N621,#REF!,#REF!))</f>
        <v/>
      </c>
      <c r="J621" s="100" t="str">
        <f>IF(B621="","",_xlfn.XLOOKUP(N621,#REF!,芝麻工资表!B:B))</f>
        <v/>
      </c>
      <c r="K621" s="100" t="str">
        <f t="shared" si="54"/>
        <v/>
      </c>
      <c r="L621" s="100" t="str">
        <f t="shared" si="55"/>
        <v/>
      </c>
      <c r="M621" s="100" t="str">
        <f>IF(Q621="","",_xlfn.XLOOKUP(Q621,立项!W:W,立项!H:H))</f>
        <v/>
      </c>
      <c r="N621" s="104" t="str">
        <f t="shared" si="56"/>
        <v/>
      </c>
      <c r="O621" s="104" t="str">
        <f t="shared" si="57"/>
        <v/>
      </c>
      <c r="P621" s="105" t="str">
        <f t="shared" si="58"/>
        <v/>
      </c>
      <c r="Q621" s="109" t="str">
        <f t="shared" si="59"/>
        <v/>
      </c>
      <c r="R621" s="77"/>
      <c r="S621" s="76"/>
      <c r="T621" s="76"/>
      <c r="U621" s="76"/>
    </row>
    <row r="622" s="67" customFormat="1" customHeight="1" spans="2:21">
      <c r="B622" s="68"/>
      <c r="C622" s="69"/>
      <c r="D622" s="69"/>
      <c r="E622" s="69"/>
      <c r="F622" s="70"/>
      <c r="G622" s="71"/>
      <c r="H622" s="72"/>
      <c r="I622" s="103" t="str">
        <f>IF(B622="","",_xlfn.XLOOKUP(N622,#REF!,#REF!))</f>
        <v/>
      </c>
      <c r="J622" s="100" t="str">
        <f>IF(B622="","",_xlfn.XLOOKUP(N622,#REF!,芝麻工资表!B:B))</f>
        <v/>
      </c>
      <c r="K622" s="100" t="str">
        <f t="shared" si="54"/>
        <v/>
      </c>
      <c r="L622" s="100" t="str">
        <f t="shared" si="55"/>
        <v/>
      </c>
      <c r="M622" s="100" t="str">
        <f>IF(Q622="","",_xlfn.XLOOKUP(Q622,立项!W:W,立项!H:H))</f>
        <v/>
      </c>
      <c r="N622" s="104" t="str">
        <f t="shared" si="56"/>
        <v/>
      </c>
      <c r="O622" s="104" t="str">
        <f t="shared" si="57"/>
        <v/>
      </c>
      <c r="P622" s="105" t="str">
        <f t="shared" si="58"/>
        <v/>
      </c>
      <c r="Q622" s="109" t="str">
        <f t="shared" si="59"/>
        <v/>
      </c>
      <c r="R622" s="77"/>
      <c r="S622" s="76"/>
      <c r="T622" s="76"/>
      <c r="U622" s="76"/>
    </row>
    <row r="623" s="67" customFormat="1" customHeight="1" spans="2:21">
      <c r="B623" s="68"/>
      <c r="C623" s="69"/>
      <c r="D623" s="69"/>
      <c r="E623" s="69"/>
      <c r="F623" s="70"/>
      <c r="G623" s="71"/>
      <c r="H623" s="72"/>
      <c r="I623" s="103" t="str">
        <f>IF(B623="","",_xlfn.XLOOKUP(N623,#REF!,#REF!))</f>
        <v/>
      </c>
      <c r="J623" s="100" t="str">
        <f>IF(B623="","",_xlfn.XLOOKUP(N623,#REF!,芝麻工资表!B:B))</f>
        <v/>
      </c>
      <c r="K623" s="100" t="str">
        <f t="shared" si="54"/>
        <v/>
      </c>
      <c r="L623" s="100" t="str">
        <f t="shared" si="55"/>
        <v/>
      </c>
      <c r="M623" s="100" t="str">
        <f>IF(Q623="","",_xlfn.XLOOKUP(Q623,立项!W:W,立项!H:H))</f>
        <v/>
      </c>
      <c r="N623" s="104" t="str">
        <f t="shared" si="56"/>
        <v/>
      </c>
      <c r="O623" s="104" t="str">
        <f t="shared" si="57"/>
        <v/>
      </c>
      <c r="P623" s="105" t="str">
        <f t="shared" si="58"/>
        <v/>
      </c>
      <c r="Q623" s="109" t="str">
        <f t="shared" si="59"/>
        <v/>
      </c>
      <c r="R623" s="77"/>
      <c r="S623" s="76"/>
      <c r="T623" s="76"/>
      <c r="U623" s="76"/>
    </row>
    <row r="624" s="67" customFormat="1" customHeight="1" spans="2:21">
      <c r="B624" s="68"/>
      <c r="C624" s="69"/>
      <c r="D624" s="69"/>
      <c r="E624" s="69"/>
      <c r="F624" s="70"/>
      <c r="G624" s="71"/>
      <c r="H624" s="72"/>
      <c r="I624" s="103" t="str">
        <f>IF(B624="","",_xlfn.XLOOKUP(N624,#REF!,#REF!))</f>
        <v/>
      </c>
      <c r="J624" s="100" t="str">
        <f>IF(B624="","",_xlfn.XLOOKUP(N624,#REF!,芝麻工资表!B:B))</f>
        <v/>
      </c>
      <c r="K624" s="100" t="str">
        <f t="shared" si="54"/>
        <v/>
      </c>
      <c r="L624" s="100" t="str">
        <f t="shared" si="55"/>
        <v/>
      </c>
      <c r="M624" s="100" t="str">
        <f>IF(Q624="","",_xlfn.XLOOKUP(Q624,立项!W:W,立项!H:H))</f>
        <v/>
      </c>
      <c r="N624" s="104" t="str">
        <f t="shared" si="56"/>
        <v/>
      </c>
      <c r="O624" s="104" t="str">
        <f t="shared" si="57"/>
        <v/>
      </c>
      <c r="P624" s="105" t="str">
        <f t="shared" si="58"/>
        <v/>
      </c>
      <c r="Q624" s="109" t="str">
        <f t="shared" si="59"/>
        <v/>
      </c>
      <c r="R624" s="77"/>
      <c r="S624" s="76"/>
      <c r="T624" s="76"/>
      <c r="U624" s="76"/>
    </row>
    <row r="625" s="67" customFormat="1" customHeight="1" spans="2:21">
      <c r="B625" s="68"/>
      <c r="C625" s="69"/>
      <c r="D625" s="69"/>
      <c r="E625" s="69"/>
      <c r="F625" s="70"/>
      <c r="G625" s="71"/>
      <c r="H625" s="72"/>
      <c r="I625" s="103" t="str">
        <f>IF(B625="","",_xlfn.XLOOKUP(N625,#REF!,#REF!))</f>
        <v/>
      </c>
      <c r="J625" s="100" t="str">
        <f>IF(B625="","",_xlfn.XLOOKUP(N625,#REF!,芝麻工资表!B:B))</f>
        <v/>
      </c>
      <c r="K625" s="100" t="str">
        <f t="shared" si="54"/>
        <v/>
      </c>
      <c r="L625" s="100" t="str">
        <f t="shared" si="55"/>
        <v/>
      </c>
      <c r="M625" s="100" t="str">
        <f>IF(Q625="","",_xlfn.XLOOKUP(Q625,立项!W:W,立项!H:H))</f>
        <v/>
      </c>
      <c r="N625" s="104" t="str">
        <f t="shared" si="56"/>
        <v/>
      </c>
      <c r="O625" s="104" t="str">
        <f t="shared" si="57"/>
        <v/>
      </c>
      <c r="P625" s="105" t="str">
        <f t="shared" si="58"/>
        <v/>
      </c>
      <c r="Q625" s="109" t="str">
        <f t="shared" si="59"/>
        <v/>
      </c>
      <c r="R625" s="77"/>
      <c r="S625" s="76"/>
      <c r="T625" s="76"/>
      <c r="U625" s="76"/>
    </row>
    <row r="626" s="67" customFormat="1" customHeight="1" spans="2:21">
      <c r="B626" s="68"/>
      <c r="C626" s="69"/>
      <c r="D626" s="69"/>
      <c r="E626" s="69"/>
      <c r="F626" s="70"/>
      <c r="G626" s="71"/>
      <c r="H626" s="72"/>
      <c r="I626" s="103" t="str">
        <f>IF(B626="","",_xlfn.XLOOKUP(N626,#REF!,#REF!))</f>
        <v/>
      </c>
      <c r="J626" s="100" t="str">
        <f>IF(B626="","",_xlfn.XLOOKUP(N626,#REF!,芝麻工资表!B:B))</f>
        <v/>
      </c>
      <c r="K626" s="100" t="str">
        <f t="shared" si="54"/>
        <v/>
      </c>
      <c r="L626" s="100" t="str">
        <f t="shared" si="55"/>
        <v/>
      </c>
      <c r="M626" s="100" t="str">
        <f>IF(Q626="","",_xlfn.XLOOKUP(Q626,立项!W:W,立项!H:H))</f>
        <v/>
      </c>
      <c r="N626" s="104" t="str">
        <f t="shared" si="56"/>
        <v/>
      </c>
      <c r="O626" s="104" t="str">
        <f t="shared" si="57"/>
        <v/>
      </c>
      <c r="P626" s="105" t="str">
        <f t="shared" si="58"/>
        <v/>
      </c>
      <c r="Q626" s="109" t="str">
        <f t="shared" si="59"/>
        <v/>
      </c>
      <c r="R626" s="77"/>
      <c r="S626" s="76"/>
      <c r="T626" s="76"/>
      <c r="U626" s="76"/>
    </row>
    <row r="627" s="67" customFormat="1" customHeight="1" spans="2:21">
      <c r="B627" s="68"/>
      <c r="C627" s="69"/>
      <c r="D627" s="69"/>
      <c r="E627" s="69"/>
      <c r="F627" s="70"/>
      <c r="G627" s="71"/>
      <c r="H627" s="72"/>
      <c r="I627" s="103" t="str">
        <f>IF(B627="","",_xlfn.XLOOKUP(N627,#REF!,#REF!))</f>
        <v/>
      </c>
      <c r="J627" s="100" t="str">
        <f>IF(B627="","",_xlfn.XLOOKUP(N627,#REF!,芝麻工资表!B:B))</f>
        <v/>
      </c>
      <c r="K627" s="100" t="str">
        <f t="shared" si="54"/>
        <v/>
      </c>
      <c r="L627" s="100" t="str">
        <f t="shared" si="55"/>
        <v/>
      </c>
      <c r="M627" s="100" t="str">
        <f>IF(Q627="","",_xlfn.XLOOKUP(Q627,立项!W:W,立项!H:H))</f>
        <v/>
      </c>
      <c r="N627" s="104" t="str">
        <f t="shared" si="56"/>
        <v/>
      </c>
      <c r="O627" s="104" t="str">
        <f t="shared" si="57"/>
        <v/>
      </c>
      <c r="P627" s="105" t="str">
        <f t="shared" si="58"/>
        <v/>
      </c>
      <c r="Q627" s="109" t="str">
        <f t="shared" si="59"/>
        <v/>
      </c>
      <c r="R627" s="77"/>
      <c r="S627" s="76"/>
      <c r="T627" s="76"/>
      <c r="U627" s="76"/>
    </row>
    <row r="628" s="67" customFormat="1" customHeight="1" spans="2:21">
      <c r="B628" s="68"/>
      <c r="C628" s="69"/>
      <c r="D628" s="69"/>
      <c r="E628" s="69"/>
      <c r="F628" s="70"/>
      <c r="G628" s="71"/>
      <c r="H628" s="72"/>
      <c r="I628" s="103" t="str">
        <f>IF(B628="","",_xlfn.XLOOKUP(N628,#REF!,#REF!))</f>
        <v/>
      </c>
      <c r="J628" s="100" t="str">
        <f>IF(B628="","",_xlfn.XLOOKUP(N628,#REF!,芝麻工资表!B:B))</f>
        <v/>
      </c>
      <c r="K628" s="100" t="str">
        <f t="shared" si="54"/>
        <v/>
      </c>
      <c r="L628" s="100" t="str">
        <f t="shared" si="55"/>
        <v/>
      </c>
      <c r="M628" s="100" t="str">
        <f>IF(Q628="","",_xlfn.XLOOKUP(Q628,立项!W:W,立项!H:H))</f>
        <v/>
      </c>
      <c r="N628" s="104" t="str">
        <f t="shared" si="56"/>
        <v/>
      </c>
      <c r="O628" s="104" t="str">
        <f t="shared" si="57"/>
        <v/>
      </c>
      <c r="P628" s="105" t="str">
        <f t="shared" si="58"/>
        <v/>
      </c>
      <c r="Q628" s="109" t="str">
        <f t="shared" si="59"/>
        <v/>
      </c>
      <c r="R628" s="77"/>
      <c r="S628" s="76"/>
      <c r="T628" s="76"/>
      <c r="U628" s="76"/>
    </row>
    <row r="629" s="67" customFormat="1" customHeight="1" spans="2:21">
      <c r="B629" s="68"/>
      <c r="C629" s="69"/>
      <c r="D629" s="69"/>
      <c r="E629" s="69"/>
      <c r="F629" s="70"/>
      <c r="G629" s="71"/>
      <c r="H629" s="72"/>
      <c r="I629" s="103" t="str">
        <f>IF(B629="","",_xlfn.XLOOKUP(N629,#REF!,#REF!))</f>
        <v/>
      </c>
      <c r="J629" s="100" t="str">
        <f>IF(B629="","",_xlfn.XLOOKUP(N629,#REF!,芝麻工资表!B:B))</f>
        <v/>
      </c>
      <c r="K629" s="100" t="str">
        <f t="shared" si="54"/>
        <v/>
      </c>
      <c r="L629" s="100" t="str">
        <f t="shared" si="55"/>
        <v/>
      </c>
      <c r="M629" s="100" t="str">
        <f>IF(Q629="","",_xlfn.XLOOKUP(Q629,立项!W:W,立项!H:H))</f>
        <v/>
      </c>
      <c r="N629" s="104" t="str">
        <f t="shared" si="56"/>
        <v/>
      </c>
      <c r="O629" s="104" t="str">
        <f t="shared" si="57"/>
        <v/>
      </c>
      <c r="P629" s="105" t="str">
        <f t="shared" si="58"/>
        <v/>
      </c>
      <c r="Q629" s="109" t="str">
        <f t="shared" si="59"/>
        <v/>
      </c>
      <c r="R629" s="77"/>
      <c r="S629" s="76"/>
      <c r="T629" s="76"/>
      <c r="U629" s="76"/>
    </row>
    <row r="630" s="67" customFormat="1" customHeight="1" spans="2:21">
      <c r="B630" s="68"/>
      <c r="C630" s="69"/>
      <c r="D630" s="69"/>
      <c r="E630" s="69"/>
      <c r="F630" s="70"/>
      <c r="G630" s="71"/>
      <c r="H630" s="72"/>
      <c r="I630" s="103" t="str">
        <f>IF(B630="","",_xlfn.XLOOKUP(N630,#REF!,#REF!))</f>
        <v/>
      </c>
      <c r="J630" s="100" t="str">
        <f>IF(B630="","",_xlfn.XLOOKUP(N630,#REF!,芝麻工资表!B:B))</f>
        <v/>
      </c>
      <c r="K630" s="100" t="str">
        <f t="shared" si="54"/>
        <v/>
      </c>
      <c r="L630" s="100" t="str">
        <f t="shared" si="55"/>
        <v/>
      </c>
      <c r="M630" s="100" t="str">
        <f>IF(Q630="","",_xlfn.XLOOKUP(Q630,立项!W:W,立项!H:H))</f>
        <v/>
      </c>
      <c r="N630" s="104" t="str">
        <f t="shared" si="56"/>
        <v/>
      </c>
      <c r="O630" s="104" t="str">
        <f t="shared" si="57"/>
        <v/>
      </c>
      <c r="P630" s="105" t="str">
        <f t="shared" si="58"/>
        <v/>
      </c>
      <c r="Q630" s="109" t="str">
        <f t="shared" si="59"/>
        <v/>
      </c>
      <c r="R630" s="77"/>
      <c r="S630" s="76"/>
      <c r="T630" s="76"/>
      <c r="U630" s="76"/>
    </row>
    <row r="631" s="67" customFormat="1" customHeight="1" spans="2:21">
      <c r="B631" s="68"/>
      <c r="C631" s="69"/>
      <c r="D631" s="69"/>
      <c r="E631" s="69"/>
      <c r="F631" s="70"/>
      <c r="G631" s="71"/>
      <c r="H631" s="72"/>
      <c r="I631" s="103" t="str">
        <f>IF(B631="","",_xlfn.XLOOKUP(N631,#REF!,#REF!))</f>
        <v/>
      </c>
      <c r="J631" s="100" t="str">
        <f>IF(B631="","",_xlfn.XLOOKUP(N631,#REF!,芝麻工资表!B:B))</f>
        <v/>
      </c>
      <c r="K631" s="100" t="str">
        <f t="shared" si="54"/>
        <v/>
      </c>
      <c r="L631" s="100" t="str">
        <f t="shared" si="55"/>
        <v/>
      </c>
      <c r="M631" s="100" t="str">
        <f>IF(Q631="","",_xlfn.XLOOKUP(Q631,立项!W:W,立项!H:H))</f>
        <v/>
      </c>
      <c r="N631" s="104" t="str">
        <f t="shared" si="56"/>
        <v/>
      </c>
      <c r="O631" s="104" t="str">
        <f t="shared" si="57"/>
        <v/>
      </c>
      <c r="P631" s="105" t="str">
        <f t="shared" si="58"/>
        <v/>
      </c>
      <c r="Q631" s="109" t="str">
        <f t="shared" si="59"/>
        <v/>
      </c>
      <c r="R631" s="77"/>
      <c r="S631" s="76"/>
      <c r="T631" s="76"/>
      <c r="U631" s="76"/>
    </row>
    <row r="632" s="67" customFormat="1" customHeight="1" spans="2:21">
      <c r="B632" s="68"/>
      <c r="C632" s="69"/>
      <c r="D632" s="69"/>
      <c r="E632" s="69"/>
      <c r="F632" s="70"/>
      <c r="G632" s="71"/>
      <c r="H632" s="72"/>
      <c r="I632" s="103" t="str">
        <f>IF(B632="","",_xlfn.XLOOKUP(N632,#REF!,#REF!))</f>
        <v/>
      </c>
      <c r="J632" s="100" t="str">
        <f>IF(B632="","",_xlfn.XLOOKUP(N632,#REF!,芝麻工资表!B:B))</f>
        <v/>
      </c>
      <c r="K632" s="100" t="str">
        <f t="shared" si="54"/>
        <v/>
      </c>
      <c r="L632" s="100" t="str">
        <f t="shared" si="55"/>
        <v/>
      </c>
      <c r="M632" s="100" t="str">
        <f>IF(Q632="","",_xlfn.XLOOKUP(Q632,立项!W:W,立项!H:H))</f>
        <v/>
      </c>
      <c r="N632" s="104" t="str">
        <f t="shared" si="56"/>
        <v/>
      </c>
      <c r="O632" s="104" t="str">
        <f t="shared" si="57"/>
        <v/>
      </c>
      <c r="P632" s="105" t="str">
        <f t="shared" si="58"/>
        <v/>
      </c>
      <c r="Q632" s="109" t="str">
        <f t="shared" si="59"/>
        <v/>
      </c>
      <c r="R632" s="77"/>
      <c r="S632" s="76"/>
      <c r="T632" s="76"/>
      <c r="U632" s="76"/>
    </row>
    <row r="633" s="67" customFormat="1" customHeight="1" spans="2:21">
      <c r="B633" s="68"/>
      <c r="C633" s="69"/>
      <c r="D633" s="69"/>
      <c r="E633" s="69"/>
      <c r="F633" s="70"/>
      <c r="G633" s="71"/>
      <c r="H633" s="72"/>
      <c r="I633" s="103" t="str">
        <f>IF(B633="","",_xlfn.XLOOKUP(N633,#REF!,#REF!))</f>
        <v/>
      </c>
      <c r="J633" s="100" t="str">
        <f>IF(B633="","",_xlfn.XLOOKUP(N633,#REF!,芝麻工资表!B:B))</f>
        <v/>
      </c>
      <c r="K633" s="100" t="str">
        <f t="shared" si="54"/>
        <v/>
      </c>
      <c r="L633" s="100" t="str">
        <f t="shared" si="55"/>
        <v/>
      </c>
      <c r="M633" s="100" t="str">
        <f>IF(Q633="","",_xlfn.XLOOKUP(Q633,立项!W:W,立项!H:H))</f>
        <v/>
      </c>
      <c r="N633" s="104" t="str">
        <f t="shared" si="56"/>
        <v/>
      </c>
      <c r="O633" s="104" t="str">
        <f t="shared" si="57"/>
        <v/>
      </c>
      <c r="P633" s="105" t="str">
        <f t="shared" si="58"/>
        <v/>
      </c>
      <c r="Q633" s="109" t="str">
        <f t="shared" si="59"/>
        <v/>
      </c>
      <c r="R633" s="77"/>
      <c r="S633" s="76"/>
      <c r="T633" s="76"/>
      <c r="U633" s="76"/>
    </row>
    <row r="634" s="67" customFormat="1" customHeight="1" spans="2:21">
      <c r="B634" s="68"/>
      <c r="C634" s="69"/>
      <c r="D634" s="69"/>
      <c r="E634" s="69"/>
      <c r="F634" s="70"/>
      <c r="G634" s="71"/>
      <c r="H634" s="72"/>
      <c r="I634" s="103" t="str">
        <f>IF(B634="","",_xlfn.XLOOKUP(N634,#REF!,#REF!))</f>
        <v/>
      </c>
      <c r="J634" s="100" t="str">
        <f>IF(B634="","",_xlfn.XLOOKUP(N634,#REF!,芝麻工资表!B:B))</f>
        <v/>
      </c>
      <c r="K634" s="100" t="str">
        <f t="shared" si="54"/>
        <v/>
      </c>
      <c r="L634" s="100" t="str">
        <f t="shared" si="55"/>
        <v/>
      </c>
      <c r="M634" s="100" t="str">
        <f>IF(Q634="","",_xlfn.XLOOKUP(Q634,立项!W:W,立项!H:H))</f>
        <v/>
      </c>
      <c r="N634" s="104" t="str">
        <f t="shared" si="56"/>
        <v/>
      </c>
      <c r="O634" s="104" t="str">
        <f t="shared" si="57"/>
        <v/>
      </c>
      <c r="P634" s="105" t="str">
        <f t="shared" si="58"/>
        <v/>
      </c>
      <c r="Q634" s="109" t="str">
        <f t="shared" si="59"/>
        <v/>
      </c>
      <c r="R634" s="77"/>
      <c r="S634" s="76"/>
      <c r="T634" s="76"/>
      <c r="U634" s="76"/>
    </row>
    <row r="635" s="67" customFormat="1" customHeight="1" spans="2:21">
      <c r="B635" s="68"/>
      <c r="C635" s="69"/>
      <c r="D635" s="69"/>
      <c r="E635" s="69"/>
      <c r="F635" s="70"/>
      <c r="G635" s="71"/>
      <c r="H635" s="72"/>
      <c r="I635" s="103" t="str">
        <f>IF(B635="","",_xlfn.XLOOKUP(N635,#REF!,#REF!))</f>
        <v/>
      </c>
      <c r="J635" s="100" t="str">
        <f>IF(B635="","",_xlfn.XLOOKUP(N635,#REF!,芝麻工资表!B:B))</f>
        <v/>
      </c>
      <c r="K635" s="100" t="str">
        <f t="shared" si="54"/>
        <v/>
      </c>
      <c r="L635" s="100" t="str">
        <f t="shared" si="55"/>
        <v/>
      </c>
      <c r="M635" s="100" t="str">
        <f>IF(Q635="","",_xlfn.XLOOKUP(Q635,立项!W:W,立项!H:H))</f>
        <v/>
      </c>
      <c r="N635" s="104" t="str">
        <f t="shared" si="56"/>
        <v/>
      </c>
      <c r="O635" s="104" t="str">
        <f t="shared" si="57"/>
        <v/>
      </c>
      <c r="P635" s="105" t="str">
        <f t="shared" si="58"/>
        <v/>
      </c>
      <c r="Q635" s="109" t="str">
        <f t="shared" si="59"/>
        <v/>
      </c>
      <c r="R635" s="77"/>
      <c r="S635" s="76"/>
      <c r="T635" s="76"/>
      <c r="U635" s="76"/>
    </row>
    <row r="636" s="67" customFormat="1" customHeight="1" spans="2:21">
      <c r="B636" s="68"/>
      <c r="C636" s="69"/>
      <c r="D636" s="69"/>
      <c r="E636" s="69"/>
      <c r="F636" s="70"/>
      <c r="G636" s="71"/>
      <c r="H636" s="72"/>
      <c r="I636" s="103" t="str">
        <f>IF(B636="","",_xlfn.XLOOKUP(N636,#REF!,#REF!))</f>
        <v/>
      </c>
      <c r="J636" s="100" t="str">
        <f>IF(B636="","",_xlfn.XLOOKUP(N636,#REF!,芝麻工资表!B:B))</f>
        <v/>
      </c>
      <c r="K636" s="100" t="str">
        <f t="shared" si="54"/>
        <v/>
      </c>
      <c r="L636" s="100" t="str">
        <f t="shared" si="55"/>
        <v/>
      </c>
      <c r="M636" s="100" t="str">
        <f>IF(Q636="","",_xlfn.XLOOKUP(Q636,立项!W:W,立项!H:H))</f>
        <v/>
      </c>
      <c r="N636" s="104" t="str">
        <f t="shared" si="56"/>
        <v/>
      </c>
      <c r="O636" s="104" t="str">
        <f t="shared" si="57"/>
        <v/>
      </c>
      <c r="P636" s="105" t="str">
        <f t="shared" si="58"/>
        <v/>
      </c>
      <c r="Q636" s="109" t="str">
        <f t="shared" si="59"/>
        <v/>
      </c>
      <c r="R636" s="77"/>
      <c r="S636" s="76"/>
      <c r="T636" s="76"/>
      <c r="U636" s="76"/>
    </row>
    <row r="637" s="67" customFormat="1" customHeight="1" spans="2:21">
      <c r="B637" s="68"/>
      <c r="C637" s="69"/>
      <c r="D637" s="69"/>
      <c r="E637" s="69"/>
      <c r="F637" s="70"/>
      <c r="G637" s="71"/>
      <c r="H637" s="72"/>
      <c r="I637" s="103" t="str">
        <f>IF(B637="","",_xlfn.XLOOKUP(N637,#REF!,#REF!))</f>
        <v/>
      </c>
      <c r="J637" s="100" t="str">
        <f>IF(B637="","",_xlfn.XLOOKUP(N637,#REF!,芝麻工资表!B:B))</f>
        <v/>
      </c>
      <c r="K637" s="100" t="str">
        <f t="shared" si="54"/>
        <v/>
      </c>
      <c r="L637" s="100" t="str">
        <f t="shared" si="55"/>
        <v/>
      </c>
      <c r="M637" s="100" t="str">
        <f>IF(Q637="","",_xlfn.XLOOKUP(Q637,立项!W:W,立项!H:H))</f>
        <v/>
      </c>
      <c r="N637" s="104" t="str">
        <f t="shared" si="56"/>
        <v/>
      </c>
      <c r="O637" s="104" t="str">
        <f t="shared" si="57"/>
        <v/>
      </c>
      <c r="P637" s="105" t="str">
        <f t="shared" si="58"/>
        <v/>
      </c>
      <c r="Q637" s="109" t="str">
        <f t="shared" si="59"/>
        <v/>
      </c>
      <c r="R637" s="77"/>
      <c r="S637" s="76"/>
      <c r="T637" s="76"/>
      <c r="U637" s="76"/>
    </row>
    <row r="638" s="67" customFormat="1" customHeight="1" spans="2:21">
      <c r="B638" s="68"/>
      <c r="C638" s="69"/>
      <c r="D638" s="69"/>
      <c r="E638" s="69"/>
      <c r="F638" s="70"/>
      <c r="G638" s="71"/>
      <c r="H638" s="72"/>
      <c r="I638" s="103" t="str">
        <f>IF(B638="","",_xlfn.XLOOKUP(N638,#REF!,#REF!))</f>
        <v/>
      </c>
      <c r="J638" s="100" t="str">
        <f>IF(B638="","",_xlfn.XLOOKUP(N638,#REF!,芝麻工资表!B:B))</f>
        <v/>
      </c>
      <c r="K638" s="100" t="str">
        <f t="shared" si="54"/>
        <v/>
      </c>
      <c r="L638" s="100" t="str">
        <f t="shared" si="55"/>
        <v/>
      </c>
      <c r="M638" s="100" t="str">
        <f>IF(Q638="","",_xlfn.XLOOKUP(Q638,立项!W:W,立项!H:H))</f>
        <v/>
      </c>
      <c r="N638" s="104" t="str">
        <f t="shared" si="56"/>
        <v/>
      </c>
      <c r="O638" s="104" t="str">
        <f t="shared" si="57"/>
        <v/>
      </c>
      <c r="P638" s="105" t="str">
        <f t="shared" si="58"/>
        <v/>
      </c>
      <c r="Q638" s="109" t="str">
        <f t="shared" si="59"/>
        <v/>
      </c>
      <c r="R638" s="77"/>
      <c r="S638" s="76"/>
      <c r="T638" s="76"/>
      <c r="U638" s="76"/>
    </row>
    <row r="639" s="67" customFormat="1" customHeight="1" spans="2:21">
      <c r="B639" s="68"/>
      <c r="C639" s="69"/>
      <c r="D639" s="69"/>
      <c r="E639" s="69"/>
      <c r="F639" s="70"/>
      <c r="G639" s="71"/>
      <c r="H639" s="72"/>
      <c r="I639" s="103" t="str">
        <f>IF(B639="","",_xlfn.XLOOKUP(N639,#REF!,#REF!))</f>
        <v/>
      </c>
      <c r="J639" s="100" t="str">
        <f>IF(B639="","",_xlfn.XLOOKUP(N639,#REF!,芝麻工资表!B:B))</f>
        <v/>
      </c>
      <c r="K639" s="100" t="str">
        <f t="shared" si="54"/>
        <v/>
      </c>
      <c r="L639" s="100" t="str">
        <f t="shared" si="55"/>
        <v/>
      </c>
      <c r="M639" s="100" t="str">
        <f>IF(Q639="","",_xlfn.XLOOKUP(Q639,立项!W:W,立项!H:H))</f>
        <v/>
      </c>
      <c r="N639" s="104" t="str">
        <f t="shared" si="56"/>
        <v/>
      </c>
      <c r="O639" s="104" t="str">
        <f t="shared" si="57"/>
        <v/>
      </c>
      <c r="P639" s="105" t="str">
        <f t="shared" si="58"/>
        <v/>
      </c>
      <c r="Q639" s="109" t="str">
        <f t="shared" si="59"/>
        <v/>
      </c>
      <c r="R639" s="77"/>
      <c r="S639" s="76"/>
      <c r="T639" s="76"/>
      <c r="U639" s="76"/>
    </row>
    <row r="640" s="67" customFormat="1" customHeight="1" spans="2:21">
      <c r="B640" s="68"/>
      <c r="C640" s="69"/>
      <c r="D640" s="69"/>
      <c r="E640" s="69"/>
      <c r="F640" s="70"/>
      <c r="G640" s="71"/>
      <c r="H640" s="72"/>
      <c r="I640" s="103" t="str">
        <f>IF(B640="","",_xlfn.XLOOKUP(N640,#REF!,#REF!))</f>
        <v/>
      </c>
      <c r="J640" s="100" t="str">
        <f>IF(B640="","",_xlfn.XLOOKUP(N640,#REF!,芝麻工资表!B:B))</f>
        <v/>
      </c>
      <c r="K640" s="100" t="str">
        <f t="shared" si="54"/>
        <v/>
      </c>
      <c r="L640" s="100" t="str">
        <f t="shared" si="55"/>
        <v/>
      </c>
      <c r="M640" s="100" t="str">
        <f>IF(Q640="","",_xlfn.XLOOKUP(Q640,立项!W:W,立项!H:H))</f>
        <v/>
      </c>
      <c r="N640" s="104" t="str">
        <f t="shared" si="56"/>
        <v/>
      </c>
      <c r="O640" s="104" t="str">
        <f t="shared" si="57"/>
        <v/>
      </c>
      <c r="P640" s="105" t="str">
        <f t="shared" si="58"/>
        <v/>
      </c>
      <c r="Q640" s="109" t="str">
        <f t="shared" si="59"/>
        <v/>
      </c>
      <c r="R640" s="77"/>
      <c r="S640" s="76"/>
      <c r="T640" s="76"/>
      <c r="U640" s="76"/>
    </row>
    <row r="641" s="67" customFormat="1" customHeight="1" spans="2:21">
      <c r="B641" s="68"/>
      <c r="C641" s="69"/>
      <c r="D641" s="69"/>
      <c r="E641" s="69"/>
      <c r="F641" s="70"/>
      <c r="G641" s="71"/>
      <c r="H641" s="72"/>
      <c r="I641" s="103" t="str">
        <f>IF(B641="","",_xlfn.XLOOKUP(N641,#REF!,#REF!))</f>
        <v/>
      </c>
      <c r="J641" s="100" t="str">
        <f>IF(B641="","",_xlfn.XLOOKUP(N641,#REF!,芝麻工资表!B:B))</f>
        <v/>
      </c>
      <c r="K641" s="100" t="str">
        <f t="shared" si="54"/>
        <v/>
      </c>
      <c r="L641" s="100" t="str">
        <f t="shared" si="55"/>
        <v/>
      </c>
      <c r="M641" s="100" t="str">
        <f>IF(Q641="","",_xlfn.XLOOKUP(Q641,立项!W:W,立项!H:H))</f>
        <v/>
      </c>
      <c r="N641" s="104" t="str">
        <f t="shared" si="56"/>
        <v/>
      </c>
      <c r="O641" s="104" t="str">
        <f t="shared" si="57"/>
        <v/>
      </c>
      <c r="P641" s="105" t="str">
        <f t="shared" si="58"/>
        <v/>
      </c>
      <c r="Q641" s="109" t="str">
        <f t="shared" si="59"/>
        <v/>
      </c>
      <c r="R641" s="77"/>
      <c r="S641" s="76"/>
      <c r="T641" s="76"/>
      <c r="U641" s="76"/>
    </row>
    <row r="642" s="67" customFormat="1" customHeight="1" spans="2:21">
      <c r="B642" s="68"/>
      <c r="C642" s="69"/>
      <c r="D642" s="69"/>
      <c r="E642" s="69"/>
      <c r="F642" s="70"/>
      <c r="G642" s="71"/>
      <c r="H642" s="72"/>
      <c r="I642" s="103" t="str">
        <f>IF(B642="","",_xlfn.XLOOKUP(N642,#REF!,#REF!))</f>
        <v/>
      </c>
      <c r="J642" s="100" t="str">
        <f>IF(B642="","",_xlfn.XLOOKUP(N642,#REF!,芝麻工资表!B:B))</f>
        <v/>
      </c>
      <c r="K642" s="100" t="str">
        <f t="shared" ref="K642:K705" si="60">IF(F642="","",F642-L642)</f>
        <v/>
      </c>
      <c r="L642" s="100" t="str">
        <f t="shared" ref="L642:L705" si="61">IF(F642="","",F642*G642/(1+G642))</f>
        <v/>
      </c>
      <c r="M642" s="100" t="str">
        <f>IF(Q642="","",_xlfn.XLOOKUP(Q642,立项!W:W,立项!H:H))</f>
        <v/>
      </c>
      <c r="N642" s="104" t="str">
        <f t="shared" ref="N642:N705" si="62">IF(H642="","",LEFT(B642,7))</f>
        <v/>
      </c>
      <c r="O642" s="104" t="str">
        <f t="shared" ref="O642:O705" si="63">IF(H642="","",MONTH(H642))</f>
        <v/>
      </c>
      <c r="P642" s="105" t="str">
        <f t="shared" ref="P642:P705" si="64">IF(H642="","",DAY(H642))</f>
        <v/>
      </c>
      <c r="Q642" s="109" t="str">
        <f t="shared" ref="Q642:Q705" si="65">IF(B642="","",MID(B642,9,16))</f>
        <v/>
      </c>
      <c r="R642" s="77"/>
      <c r="S642" s="76"/>
      <c r="T642" s="76"/>
      <c r="U642" s="76"/>
    </row>
    <row r="643" s="67" customFormat="1" customHeight="1" spans="2:21">
      <c r="B643" s="68"/>
      <c r="C643" s="69"/>
      <c r="D643" s="69"/>
      <c r="E643" s="69"/>
      <c r="F643" s="70"/>
      <c r="G643" s="71"/>
      <c r="H643" s="72"/>
      <c r="I643" s="103" t="str">
        <f>IF(B643="","",_xlfn.XLOOKUP(N643,#REF!,#REF!))</f>
        <v/>
      </c>
      <c r="J643" s="100" t="str">
        <f>IF(B643="","",_xlfn.XLOOKUP(N643,#REF!,芝麻工资表!B:B))</f>
        <v/>
      </c>
      <c r="K643" s="100" t="str">
        <f t="shared" si="60"/>
        <v/>
      </c>
      <c r="L643" s="100" t="str">
        <f t="shared" si="61"/>
        <v/>
      </c>
      <c r="M643" s="100" t="str">
        <f>IF(Q643="","",_xlfn.XLOOKUP(Q643,立项!W:W,立项!H:H))</f>
        <v/>
      </c>
      <c r="N643" s="104" t="str">
        <f t="shared" si="62"/>
        <v/>
      </c>
      <c r="O643" s="104" t="str">
        <f t="shared" si="63"/>
        <v/>
      </c>
      <c r="P643" s="105" t="str">
        <f t="shared" si="64"/>
        <v/>
      </c>
      <c r="Q643" s="109" t="str">
        <f t="shared" si="65"/>
        <v/>
      </c>
      <c r="R643" s="77"/>
      <c r="S643" s="76"/>
      <c r="T643" s="76"/>
      <c r="U643" s="76"/>
    </row>
    <row r="644" s="67" customFormat="1" customHeight="1" spans="2:21">
      <c r="B644" s="68"/>
      <c r="C644" s="69"/>
      <c r="D644" s="69"/>
      <c r="E644" s="69"/>
      <c r="F644" s="70"/>
      <c r="G644" s="71"/>
      <c r="H644" s="72"/>
      <c r="I644" s="103" t="str">
        <f>IF(B644="","",_xlfn.XLOOKUP(N644,#REF!,#REF!))</f>
        <v/>
      </c>
      <c r="J644" s="100" t="str">
        <f>IF(B644="","",_xlfn.XLOOKUP(N644,#REF!,芝麻工资表!B:B))</f>
        <v/>
      </c>
      <c r="K644" s="100" t="str">
        <f t="shared" si="60"/>
        <v/>
      </c>
      <c r="L644" s="100" t="str">
        <f t="shared" si="61"/>
        <v/>
      </c>
      <c r="M644" s="100" t="str">
        <f>IF(Q644="","",_xlfn.XLOOKUP(Q644,立项!W:W,立项!H:H))</f>
        <v/>
      </c>
      <c r="N644" s="104" t="str">
        <f t="shared" si="62"/>
        <v/>
      </c>
      <c r="O644" s="104" t="str">
        <f t="shared" si="63"/>
        <v/>
      </c>
      <c r="P644" s="105" t="str">
        <f t="shared" si="64"/>
        <v/>
      </c>
      <c r="Q644" s="109" t="str">
        <f t="shared" si="65"/>
        <v/>
      </c>
      <c r="R644" s="77"/>
      <c r="S644" s="76"/>
      <c r="T644" s="76"/>
      <c r="U644" s="76"/>
    </row>
    <row r="645" s="67" customFormat="1" customHeight="1" spans="2:21">
      <c r="B645" s="68"/>
      <c r="C645" s="69"/>
      <c r="D645" s="69"/>
      <c r="E645" s="69"/>
      <c r="F645" s="70"/>
      <c r="G645" s="71"/>
      <c r="H645" s="72"/>
      <c r="I645" s="103" t="str">
        <f>IF(B645="","",_xlfn.XLOOKUP(N645,#REF!,#REF!))</f>
        <v/>
      </c>
      <c r="J645" s="100" t="str">
        <f>IF(B645="","",_xlfn.XLOOKUP(N645,#REF!,芝麻工资表!B:B))</f>
        <v/>
      </c>
      <c r="K645" s="100" t="str">
        <f t="shared" si="60"/>
        <v/>
      </c>
      <c r="L645" s="100" t="str">
        <f t="shared" si="61"/>
        <v/>
      </c>
      <c r="M645" s="100" t="str">
        <f>IF(Q645="","",_xlfn.XLOOKUP(Q645,立项!W:W,立项!H:H))</f>
        <v/>
      </c>
      <c r="N645" s="104" t="str">
        <f t="shared" si="62"/>
        <v/>
      </c>
      <c r="O645" s="104" t="str">
        <f t="shared" si="63"/>
        <v/>
      </c>
      <c r="P645" s="105" t="str">
        <f t="shared" si="64"/>
        <v/>
      </c>
      <c r="Q645" s="109" t="str">
        <f t="shared" si="65"/>
        <v/>
      </c>
      <c r="R645" s="77"/>
      <c r="S645" s="76"/>
      <c r="T645" s="76"/>
      <c r="U645" s="76"/>
    </row>
    <row r="646" s="67" customFormat="1" customHeight="1" spans="2:21">
      <c r="B646" s="68"/>
      <c r="C646" s="69"/>
      <c r="D646" s="69"/>
      <c r="E646" s="69"/>
      <c r="F646" s="70"/>
      <c r="G646" s="71"/>
      <c r="H646" s="72"/>
      <c r="I646" s="103" t="str">
        <f>IF(B646="","",_xlfn.XLOOKUP(N646,#REF!,#REF!))</f>
        <v/>
      </c>
      <c r="J646" s="100" t="str">
        <f>IF(B646="","",_xlfn.XLOOKUP(N646,#REF!,芝麻工资表!B:B))</f>
        <v/>
      </c>
      <c r="K646" s="100" t="str">
        <f t="shared" si="60"/>
        <v/>
      </c>
      <c r="L646" s="100" t="str">
        <f t="shared" si="61"/>
        <v/>
      </c>
      <c r="M646" s="100" t="str">
        <f>IF(Q646="","",_xlfn.XLOOKUP(Q646,立项!W:W,立项!H:H))</f>
        <v/>
      </c>
      <c r="N646" s="104" t="str">
        <f t="shared" si="62"/>
        <v/>
      </c>
      <c r="O646" s="104" t="str">
        <f t="shared" si="63"/>
        <v/>
      </c>
      <c r="P646" s="105" t="str">
        <f t="shared" si="64"/>
        <v/>
      </c>
      <c r="Q646" s="109" t="str">
        <f t="shared" si="65"/>
        <v/>
      </c>
      <c r="R646" s="77"/>
      <c r="S646" s="76"/>
      <c r="T646" s="76"/>
      <c r="U646" s="76"/>
    </row>
    <row r="647" s="67" customFormat="1" customHeight="1" spans="2:21">
      <c r="B647" s="68"/>
      <c r="C647" s="69"/>
      <c r="D647" s="69"/>
      <c r="E647" s="69"/>
      <c r="F647" s="70"/>
      <c r="G647" s="71"/>
      <c r="H647" s="72"/>
      <c r="I647" s="103" t="str">
        <f>IF(B647="","",_xlfn.XLOOKUP(N647,#REF!,#REF!))</f>
        <v/>
      </c>
      <c r="J647" s="100" t="str">
        <f>IF(B647="","",_xlfn.XLOOKUP(N647,#REF!,芝麻工资表!B:B))</f>
        <v/>
      </c>
      <c r="K647" s="100" t="str">
        <f t="shared" si="60"/>
        <v/>
      </c>
      <c r="L647" s="100" t="str">
        <f t="shared" si="61"/>
        <v/>
      </c>
      <c r="M647" s="100" t="str">
        <f>IF(Q647="","",_xlfn.XLOOKUP(Q647,立项!W:W,立项!H:H))</f>
        <v/>
      </c>
      <c r="N647" s="104" t="str">
        <f t="shared" si="62"/>
        <v/>
      </c>
      <c r="O647" s="104" t="str">
        <f t="shared" si="63"/>
        <v/>
      </c>
      <c r="P647" s="105" t="str">
        <f t="shared" si="64"/>
        <v/>
      </c>
      <c r="Q647" s="109" t="str">
        <f t="shared" si="65"/>
        <v/>
      </c>
      <c r="R647" s="77"/>
      <c r="S647" s="76"/>
      <c r="T647" s="76"/>
      <c r="U647" s="76"/>
    </row>
    <row r="648" s="67" customFormat="1" customHeight="1" spans="2:21">
      <c r="B648" s="68"/>
      <c r="C648" s="69"/>
      <c r="D648" s="69"/>
      <c r="E648" s="69"/>
      <c r="F648" s="70"/>
      <c r="G648" s="71"/>
      <c r="H648" s="72"/>
      <c r="I648" s="103" t="str">
        <f>IF(B648="","",_xlfn.XLOOKUP(N648,#REF!,#REF!))</f>
        <v/>
      </c>
      <c r="J648" s="100" t="str">
        <f>IF(B648="","",_xlfn.XLOOKUP(N648,#REF!,芝麻工资表!B:B))</f>
        <v/>
      </c>
      <c r="K648" s="100" t="str">
        <f t="shared" si="60"/>
        <v/>
      </c>
      <c r="L648" s="100" t="str">
        <f t="shared" si="61"/>
        <v/>
      </c>
      <c r="M648" s="100" t="str">
        <f>IF(Q648="","",_xlfn.XLOOKUP(Q648,立项!W:W,立项!H:H))</f>
        <v/>
      </c>
      <c r="N648" s="104" t="str">
        <f t="shared" si="62"/>
        <v/>
      </c>
      <c r="O648" s="104" t="str">
        <f t="shared" si="63"/>
        <v/>
      </c>
      <c r="P648" s="105" t="str">
        <f t="shared" si="64"/>
        <v/>
      </c>
      <c r="Q648" s="109" t="str">
        <f t="shared" si="65"/>
        <v/>
      </c>
      <c r="R648" s="77"/>
      <c r="S648" s="76"/>
      <c r="T648" s="76"/>
      <c r="U648" s="76"/>
    </row>
    <row r="649" s="67" customFormat="1" customHeight="1" spans="2:21">
      <c r="B649" s="68"/>
      <c r="C649" s="69"/>
      <c r="D649" s="69"/>
      <c r="E649" s="69"/>
      <c r="F649" s="70"/>
      <c r="G649" s="71"/>
      <c r="H649" s="72"/>
      <c r="I649" s="103" t="str">
        <f>IF(B649="","",_xlfn.XLOOKUP(N649,#REF!,#REF!))</f>
        <v/>
      </c>
      <c r="J649" s="100" t="str">
        <f>IF(B649="","",_xlfn.XLOOKUP(N649,#REF!,芝麻工资表!B:B))</f>
        <v/>
      </c>
      <c r="K649" s="100" t="str">
        <f t="shared" si="60"/>
        <v/>
      </c>
      <c r="L649" s="100" t="str">
        <f t="shared" si="61"/>
        <v/>
      </c>
      <c r="M649" s="100" t="str">
        <f>IF(Q649="","",_xlfn.XLOOKUP(Q649,立项!W:W,立项!H:H))</f>
        <v/>
      </c>
      <c r="N649" s="104" t="str">
        <f t="shared" si="62"/>
        <v/>
      </c>
      <c r="O649" s="104" t="str">
        <f t="shared" si="63"/>
        <v/>
      </c>
      <c r="P649" s="105" t="str">
        <f t="shared" si="64"/>
        <v/>
      </c>
      <c r="Q649" s="109" t="str">
        <f t="shared" si="65"/>
        <v/>
      </c>
      <c r="R649" s="77"/>
      <c r="S649" s="76"/>
      <c r="T649" s="76"/>
      <c r="U649" s="76"/>
    </row>
    <row r="650" s="67" customFormat="1" customHeight="1" spans="2:21">
      <c r="B650" s="68"/>
      <c r="C650" s="69"/>
      <c r="D650" s="69"/>
      <c r="E650" s="69"/>
      <c r="F650" s="70"/>
      <c r="G650" s="71"/>
      <c r="H650" s="72"/>
      <c r="I650" s="103" t="str">
        <f>IF(B650="","",_xlfn.XLOOKUP(N650,#REF!,#REF!))</f>
        <v/>
      </c>
      <c r="J650" s="100" t="str">
        <f>IF(B650="","",_xlfn.XLOOKUP(N650,#REF!,芝麻工资表!B:B))</f>
        <v/>
      </c>
      <c r="K650" s="100" t="str">
        <f t="shared" si="60"/>
        <v/>
      </c>
      <c r="L650" s="100" t="str">
        <f t="shared" si="61"/>
        <v/>
      </c>
      <c r="M650" s="100" t="str">
        <f>IF(Q650="","",_xlfn.XLOOKUP(Q650,立项!W:W,立项!H:H))</f>
        <v/>
      </c>
      <c r="N650" s="104" t="str">
        <f t="shared" si="62"/>
        <v/>
      </c>
      <c r="O650" s="104" t="str">
        <f t="shared" si="63"/>
        <v/>
      </c>
      <c r="P650" s="105" t="str">
        <f t="shared" si="64"/>
        <v/>
      </c>
      <c r="Q650" s="109" t="str">
        <f t="shared" si="65"/>
        <v/>
      </c>
      <c r="R650" s="77"/>
      <c r="S650" s="76"/>
      <c r="T650" s="76"/>
      <c r="U650" s="76"/>
    </row>
    <row r="651" s="67" customFormat="1" customHeight="1" spans="2:21">
      <c r="B651" s="68"/>
      <c r="C651" s="69"/>
      <c r="D651" s="69"/>
      <c r="E651" s="69"/>
      <c r="F651" s="70"/>
      <c r="G651" s="71"/>
      <c r="H651" s="72"/>
      <c r="I651" s="103" t="str">
        <f>IF(B651="","",_xlfn.XLOOKUP(N651,#REF!,#REF!))</f>
        <v/>
      </c>
      <c r="J651" s="100" t="str">
        <f>IF(B651="","",_xlfn.XLOOKUP(N651,#REF!,芝麻工资表!B:B))</f>
        <v/>
      </c>
      <c r="K651" s="100" t="str">
        <f t="shared" si="60"/>
        <v/>
      </c>
      <c r="L651" s="100" t="str">
        <f t="shared" si="61"/>
        <v/>
      </c>
      <c r="M651" s="100" t="str">
        <f>IF(Q651="","",_xlfn.XLOOKUP(Q651,立项!W:W,立项!H:H))</f>
        <v/>
      </c>
      <c r="N651" s="104" t="str">
        <f t="shared" si="62"/>
        <v/>
      </c>
      <c r="O651" s="104" t="str">
        <f t="shared" si="63"/>
        <v/>
      </c>
      <c r="P651" s="105" t="str">
        <f t="shared" si="64"/>
        <v/>
      </c>
      <c r="Q651" s="109" t="str">
        <f t="shared" si="65"/>
        <v/>
      </c>
      <c r="R651" s="77"/>
      <c r="S651" s="76"/>
      <c r="T651" s="76"/>
      <c r="U651" s="76"/>
    </row>
    <row r="652" s="67" customFormat="1" customHeight="1" spans="2:21">
      <c r="B652" s="68"/>
      <c r="C652" s="69"/>
      <c r="D652" s="69"/>
      <c r="E652" s="69"/>
      <c r="F652" s="70"/>
      <c r="G652" s="71"/>
      <c r="H652" s="72"/>
      <c r="I652" s="103" t="str">
        <f>IF(B652="","",_xlfn.XLOOKUP(N652,#REF!,#REF!))</f>
        <v/>
      </c>
      <c r="J652" s="100" t="str">
        <f>IF(B652="","",_xlfn.XLOOKUP(N652,#REF!,芝麻工资表!B:B))</f>
        <v/>
      </c>
      <c r="K652" s="100" t="str">
        <f t="shared" si="60"/>
        <v/>
      </c>
      <c r="L652" s="100" t="str">
        <f t="shared" si="61"/>
        <v/>
      </c>
      <c r="M652" s="100" t="str">
        <f>IF(Q652="","",_xlfn.XLOOKUP(Q652,立项!W:W,立项!H:H))</f>
        <v/>
      </c>
      <c r="N652" s="104" t="str">
        <f t="shared" si="62"/>
        <v/>
      </c>
      <c r="O652" s="104" t="str">
        <f t="shared" si="63"/>
        <v/>
      </c>
      <c r="P652" s="105" t="str">
        <f t="shared" si="64"/>
        <v/>
      </c>
      <c r="Q652" s="109" t="str">
        <f t="shared" si="65"/>
        <v/>
      </c>
      <c r="R652" s="77"/>
      <c r="S652" s="76"/>
      <c r="T652" s="76"/>
      <c r="U652" s="76"/>
    </row>
    <row r="653" s="67" customFormat="1" customHeight="1" spans="2:21">
      <c r="B653" s="68"/>
      <c r="C653" s="69"/>
      <c r="D653" s="69"/>
      <c r="E653" s="69"/>
      <c r="F653" s="70"/>
      <c r="G653" s="71"/>
      <c r="H653" s="72"/>
      <c r="I653" s="103" t="str">
        <f>IF(B653="","",_xlfn.XLOOKUP(N653,#REF!,#REF!))</f>
        <v/>
      </c>
      <c r="J653" s="100" t="str">
        <f>IF(B653="","",_xlfn.XLOOKUP(N653,#REF!,芝麻工资表!B:B))</f>
        <v/>
      </c>
      <c r="K653" s="100" t="str">
        <f t="shared" si="60"/>
        <v/>
      </c>
      <c r="L653" s="100" t="str">
        <f t="shared" si="61"/>
        <v/>
      </c>
      <c r="M653" s="100" t="str">
        <f>IF(Q653="","",_xlfn.XLOOKUP(Q653,立项!W:W,立项!H:H))</f>
        <v/>
      </c>
      <c r="N653" s="104" t="str">
        <f t="shared" si="62"/>
        <v/>
      </c>
      <c r="O653" s="104" t="str">
        <f t="shared" si="63"/>
        <v/>
      </c>
      <c r="P653" s="105" t="str">
        <f t="shared" si="64"/>
        <v/>
      </c>
      <c r="Q653" s="109" t="str">
        <f t="shared" si="65"/>
        <v/>
      </c>
      <c r="R653" s="77"/>
      <c r="S653" s="76"/>
      <c r="T653" s="76"/>
      <c r="U653" s="76"/>
    </row>
    <row r="654" s="67" customFormat="1" customHeight="1" spans="2:21">
      <c r="B654" s="68"/>
      <c r="C654" s="69"/>
      <c r="D654" s="69"/>
      <c r="E654" s="69"/>
      <c r="F654" s="70"/>
      <c r="G654" s="71"/>
      <c r="H654" s="72"/>
      <c r="I654" s="103" t="str">
        <f>IF(B654="","",_xlfn.XLOOKUP(N654,#REF!,#REF!))</f>
        <v/>
      </c>
      <c r="J654" s="100" t="str">
        <f>IF(B654="","",_xlfn.XLOOKUP(N654,#REF!,芝麻工资表!B:B))</f>
        <v/>
      </c>
      <c r="K654" s="100" t="str">
        <f t="shared" si="60"/>
        <v/>
      </c>
      <c r="L654" s="100" t="str">
        <f t="shared" si="61"/>
        <v/>
      </c>
      <c r="M654" s="100" t="str">
        <f>IF(Q654="","",_xlfn.XLOOKUP(Q654,立项!W:W,立项!H:H))</f>
        <v/>
      </c>
      <c r="N654" s="104" t="str">
        <f t="shared" si="62"/>
        <v/>
      </c>
      <c r="O654" s="104" t="str">
        <f t="shared" si="63"/>
        <v/>
      </c>
      <c r="P654" s="105" t="str">
        <f t="shared" si="64"/>
        <v/>
      </c>
      <c r="Q654" s="109" t="str">
        <f t="shared" si="65"/>
        <v/>
      </c>
      <c r="R654" s="77"/>
      <c r="S654" s="76"/>
      <c r="T654" s="76"/>
      <c r="U654" s="76"/>
    </row>
    <row r="655" s="67" customFormat="1" customHeight="1" spans="2:21">
      <c r="B655" s="68"/>
      <c r="C655" s="69"/>
      <c r="D655" s="69"/>
      <c r="E655" s="69"/>
      <c r="F655" s="70"/>
      <c r="G655" s="71"/>
      <c r="H655" s="72"/>
      <c r="I655" s="103" t="str">
        <f>IF(B655="","",_xlfn.XLOOKUP(N655,#REF!,#REF!))</f>
        <v/>
      </c>
      <c r="J655" s="100" t="str">
        <f>IF(B655="","",_xlfn.XLOOKUP(N655,#REF!,芝麻工资表!B:B))</f>
        <v/>
      </c>
      <c r="K655" s="100" t="str">
        <f t="shared" si="60"/>
        <v/>
      </c>
      <c r="L655" s="100" t="str">
        <f t="shared" si="61"/>
        <v/>
      </c>
      <c r="M655" s="100" t="str">
        <f>IF(Q655="","",_xlfn.XLOOKUP(Q655,立项!W:W,立项!H:H))</f>
        <v/>
      </c>
      <c r="N655" s="104" t="str">
        <f t="shared" si="62"/>
        <v/>
      </c>
      <c r="O655" s="104" t="str">
        <f t="shared" si="63"/>
        <v/>
      </c>
      <c r="P655" s="105" t="str">
        <f t="shared" si="64"/>
        <v/>
      </c>
      <c r="Q655" s="109" t="str">
        <f t="shared" si="65"/>
        <v/>
      </c>
      <c r="R655" s="77"/>
      <c r="S655" s="76"/>
      <c r="T655" s="76"/>
      <c r="U655" s="76"/>
    </row>
    <row r="656" s="67" customFormat="1" customHeight="1" spans="2:21">
      <c r="B656" s="68"/>
      <c r="C656" s="69"/>
      <c r="D656" s="69"/>
      <c r="E656" s="69"/>
      <c r="F656" s="70"/>
      <c r="G656" s="71"/>
      <c r="H656" s="72"/>
      <c r="I656" s="103" t="str">
        <f>IF(B656="","",_xlfn.XLOOKUP(N656,#REF!,#REF!))</f>
        <v/>
      </c>
      <c r="J656" s="100" t="str">
        <f>IF(B656="","",_xlfn.XLOOKUP(N656,#REF!,芝麻工资表!B:B))</f>
        <v/>
      </c>
      <c r="K656" s="100" t="str">
        <f t="shared" si="60"/>
        <v/>
      </c>
      <c r="L656" s="100" t="str">
        <f t="shared" si="61"/>
        <v/>
      </c>
      <c r="M656" s="100" t="str">
        <f>IF(Q656="","",_xlfn.XLOOKUP(Q656,立项!W:W,立项!H:H))</f>
        <v/>
      </c>
      <c r="N656" s="104" t="str">
        <f t="shared" si="62"/>
        <v/>
      </c>
      <c r="O656" s="104" t="str">
        <f t="shared" si="63"/>
        <v/>
      </c>
      <c r="P656" s="105" t="str">
        <f t="shared" si="64"/>
        <v/>
      </c>
      <c r="Q656" s="109" t="str">
        <f t="shared" si="65"/>
        <v/>
      </c>
      <c r="R656" s="77"/>
      <c r="S656" s="76"/>
      <c r="T656" s="76"/>
      <c r="U656" s="76"/>
    </row>
    <row r="657" s="67" customFormat="1" customHeight="1" spans="2:21">
      <c r="B657" s="68"/>
      <c r="C657" s="69"/>
      <c r="D657" s="69"/>
      <c r="E657" s="69"/>
      <c r="F657" s="70"/>
      <c r="G657" s="71"/>
      <c r="H657" s="72"/>
      <c r="I657" s="103" t="str">
        <f>IF(B657="","",_xlfn.XLOOKUP(N657,#REF!,#REF!))</f>
        <v/>
      </c>
      <c r="J657" s="100" t="str">
        <f>IF(B657="","",_xlfn.XLOOKUP(N657,#REF!,芝麻工资表!B:B))</f>
        <v/>
      </c>
      <c r="K657" s="100" t="str">
        <f t="shared" si="60"/>
        <v/>
      </c>
      <c r="L657" s="100" t="str">
        <f t="shared" si="61"/>
        <v/>
      </c>
      <c r="M657" s="100" t="str">
        <f>IF(Q657="","",_xlfn.XLOOKUP(Q657,立项!W:W,立项!H:H))</f>
        <v/>
      </c>
      <c r="N657" s="104" t="str">
        <f t="shared" si="62"/>
        <v/>
      </c>
      <c r="O657" s="104" t="str">
        <f t="shared" si="63"/>
        <v/>
      </c>
      <c r="P657" s="105" t="str">
        <f t="shared" si="64"/>
        <v/>
      </c>
      <c r="Q657" s="109" t="str">
        <f t="shared" si="65"/>
        <v/>
      </c>
      <c r="R657" s="77"/>
      <c r="S657" s="76"/>
      <c r="T657" s="76"/>
      <c r="U657" s="76"/>
    </row>
    <row r="658" s="67" customFormat="1" customHeight="1" spans="2:21">
      <c r="B658" s="68"/>
      <c r="C658" s="69"/>
      <c r="D658" s="69"/>
      <c r="E658" s="69"/>
      <c r="F658" s="70"/>
      <c r="G658" s="71"/>
      <c r="H658" s="72"/>
      <c r="I658" s="103" t="str">
        <f>IF(B658="","",_xlfn.XLOOKUP(N658,#REF!,#REF!))</f>
        <v/>
      </c>
      <c r="J658" s="100" t="str">
        <f>IF(B658="","",_xlfn.XLOOKUP(N658,#REF!,芝麻工资表!B:B))</f>
        <v/>
      </c>
      <c r="K658" s="100" t="str">
        <f t="shared" si="60"/>
        <v/>
      </c>
      <c r="L658" s="100" t="str">
        <f t="shared" si="61"/>
        <v/>
      </c>
      <c r="M658" s="100" t="str">
        <f>IF(Q658="","",_xlfn.XLOOKUP(Q658,立项!W:W,立项!H:H))</f>
        <v/>
      </c>
      <c r="N658" s="104" t="str">
        <f t="shared" si="62"/>
        <v/>
      </c>
      <c r="O658" s="104" t="str">
        <f t="shared" si="63"/>
        <v/>
      </c>
      <c r="P658" s="105" t="str">
        <f t="shared" si="64"/>
        <v/>
      </c>
      <c r="Q658" s="109" t="str">
        <f t="shared" si="65"/>
        <v/>
      </c>
      <c r="R658" s="77"/>
      <c r="S658" s="76"/>
      <c r="T658" s="76"/>
      <c r="U658" s="76"/>
    </row>
    <row r="659" s="67" customFormat="1" customHeight="1" spans="2:21">
      <c r="B659" s="68"/>
      <c r="C659" s="69"/>
      <c r="D659" s="69"/>
      <c r="E659" s="69"/>
      <c r="F659" s="70"/>
      <c r="G659" s="71"/>
      <c r="H659" s="72"/>
      <c r="I659" s="103" t="str">
        <f>IF(B659="","",_xlfn.XLOOKUP(N659,#REF!,#REF!))</f>
        <v/>
      </c>
      <c r="J659" s="100" t="str">
        <f>IF(B659="","",_xlfn.XLOOKUP(N659,#REF!,芝麻工资表!B:B))</f>
        <v/>
      </c>
      <c r="K659" s="100" t="str">
        <f t="shared" si="60"/>
        <v/>
      </c>
      <c r="L659" s="100" t="str">
        <f t="shared" si="61"/>
        <v/>
      </c>
      <c r="M659" s="100" t="str">
        <f>IF(Q659="","",_xlfn.XLOOKUP(Q659,立项!W:W,立项!H:H))</f>
        <v/>
      </c>
      <c r="N659" s="104" t="str">
        <f t="shared" si="62"/>
        <v/>
      </c>
      <c r="O659" s="104" t="str">
        <f t="shared" si="63"/>
        <v/>
      </c>
      <c r="P659" s="105" t="str">
        <f t="shared" si="64"/>
        <v/>
      </c>
      <c r="Q659" s="109" t="str">
        <f t="shared" si="65"/>
        <v/>
      </c>
      <c r="R659" s="77"/>
      <c r="S659" s="76"/>
      <c r="T659" s="76"/>
      <c r="U659" s="76"/>
    </row>
    <row r="660" s="67" customFormat="1" customHeight="1" spans="2:21">
      <c r="B660" s="68"/>
      <c r="C660" s="69"/>
      <c r="D660" s="69"/>
      <c r="E660" s="69"/>
      <c r="F660" s="70"/>
      <c r="G660" s="71"/>
      <c r="H660" s="72"/>
      <c r="I660" s="103" t="str">
        <f>IF(B660="","",_xlfn.XLOOKUP(N660,#REF!,#REF!))</f>
        <v/>
      </c>
      <c r="J660" s="100" t="str">
        <f>IF(B660="","",_xlfn.XLOOKUP(N660,#REF!,芝麻工资表!B:B))</f>
        <v/>
      </c>
      <c r="K660" s="100" t="str">
        <f t="shared" si="60"/>
        <v/>
      </c>
      <c r="L660" s="100" t="str">
        <f t="shared" si="61"/>
        <v/>
      </c>
      <c r="M660" s="100" t="str">
        <f>IF(Q660="","",_xlfn.XLOOKUP(Q660,立项!W:W,立项!H:H))</f>
        <v/>
      </c>
      <c r="N660" s="104" t="str">
        <f t="shared" si="62"/>
        <v/>
      </c>
      <c r="O660" s="104" t="str">
        <f t="shared" si="63"/>
        <v/>
      </c>
      <c r="P660" s="105" t="str">
        <f t="shared" si="64"/>
        <v/>
      </c>
      <c r="Q660" s="109" t="str">
        <f t="shared" si="65"/>
        <v/>
      </c>
      <c r="R660" s="77"/>
      <c r="S660" s="76"/>
      <c r="T660" s="76"/>
      <c r="U660" s="76"/>
    </row>
    <row r="661" s="67" customFormat="1" customHeight="1" spans="2:21">
      <c r="B661" s="68"/>
      <c r="C661" s="69"/>
      <c r="D661" s="69"/>
      <c r="E661" s="69"/>
      <c r="F661" s="70"/>
      <c r="G661" s="71"/>
      <c r="H661" s="72"/>
      <c r="I661" s="103" t="str">
        <f>IF(B661="","",_xlfn.XLOOKUP(N661,#REF!,#REF!))</f>
        <v/>
      </c>
      <c r="J661" s="100" t="str">
        <f>IF(B661="","",_xlfn.XLOOKUP(N661,#REF!,芝麻工资表!B:B))</f>
        <v/>
      </c>
      <c r="K661" s="100" t="str">
        <f t="shared" si="60"/>
        <v/>
      </c>
      <c r="L661" s="100" t="str">
        <f t="shared" si="61"/>
        <v/>
      </c>
      <c r="M661" s="100" t="str">
        <f>IF(Q661="","",_xlfn.XLOOKUP(Q661,立项!W:W,立项!H:H))</f>
        <v/>
      </c>
      <c r="N661" s="104" t="str">
        <f t="shared" si="62"/>
        <v/>
      </c>
      <c r="O661" s="104" t="str">
        <f t="shared" si="63"/>
        <v/>
      </c>
      <c r="P661" s="105" t="str">
        <f t="shared" si="64"/>
        <v/>
      </c>
      <c r="Q661" s="109" t="str">
        <f t="shared" si="65"/>
        <v/>
      </c>
      <c r="R661" s="77"/>
      <c r="S661" s="76"/>
      <c r="T661" s="76"/>
      <c r="U661" s="76"/>
    </row>
    <row r="662" s="67" customFormat="1" customHeight="1" spans="2:21">
      <c r="B662" s="68"/>
      <c r="C662" s="69"/>
      <c r="D662" s="69"/>
      <c r="E662" s="69"/>
      <c r="F662" s="70"/>
      <c r="G662" s="71"/>
      <c r="H662" s="72"/>
      <c r="I662" s="103" t="str">
        <f>IF(B662="","",_xlfn.XLOOKUP(N662,#REF!,#REF!))</f>
        <v/>
      </c>
      <c r="J662" s="100" t="str">
        <f>IF(B662="","",_xlfn.XLOOKUP(N662,#REF!,芝麻工资表!B:B))</f>
        <v/>
      </c>
      <c r="K662" s="100" t="str">
        <f t="shared" si="60"/>
        <v/>
      </c>
      <c r="L662" s="100" t="str">
        <f t="shared" si="61"/>
        <v/>
      </c>
      <c r="M662" s="100" t="str">
        <f>IF(Q662="","",_xlfn.XLOOKUP(Q662,立项!W:W,立项!H:H))</f>
        <v/>
      </c>
      <c r="N662" s="104" t="str">
        <f t="shared" si="62"/>
        <v/>
      </c>
      <c r="O662" s="104" t="str">
        <f t="shared" si="63"/>
        <v/>
      </c>
      <c r="P662" s="105" t="str">
        <f t="shared" si="64"/>
        <v/>
      </c>
      <c r="Q662" s="109" t="str">
        <f t="shared" si="65"/>
        <v/>
      </c>
      <c r="R662" s="77"/>
      <c r="S662" s="76"/>
      <c r="T662" s="76"/>
      <c r="U662" s="76"/>
    </row>
    <row r="663" s="67" customFormat="1" customHeight="1" spans="2:21">
      <c r="B663" s="68"/>
      <c r="C663" s="69"/>
      <c r="D663" s="69"/>
      <c r="E663" s="69"/>
      <c r="F663" s="70"/>
      <c r="G663" s="71"/>
      <c r="H663" s="72"/>
      <c r="I663" s="103" t="str">
        <f>IF(B663="","",_xlfn.XLOOKUP(N663,#REF!,#REF!))</f>
        <v/>
      </c>
      <c r="J663" s="100" t="str">
        <f>IF(B663="","",_xlfn.XLOOKUP(N663,#REF!,芝麻工资表!B:B))</f>
        <v/>
      </c>
      <c r="K663" s="100" t="str">
        <f t="shared" si="60"/>
        <v/>
      </c>
      <c r="L663" s="100" t="str">
        <f t="shared" si="61"/>
        <v/>
      </c>
      <c r="M663" s="100" t="str">
        <f>IF(Q663="","",_xlfn.XLOOKUP(Q663,立项!W:W,立项!H:H))</f>
        <v/>
      </c>
      <c r="N663" s="104" t="str">
        <f t="shared" si="62"/>
        <v/>
      </c>
      <c r="O663" s="104" t="str">
        <f t="shared" si="63"/>
        <v/>
      </c>
      <c r="P663" s="105" t="str">
        <f t="shared" si="64"/>
        <v/>
      </c>
      <c r="Q663" s="109" t="str">
        <f t="shared" si="65"/>
        <v/>
      </c>
      <c r="R663" s="77"/>
      <c r="S663" s="76"/>
      <c r="T663" s="76"/>
      <c r="U663" s="76"/>
    </row>
    <row r="664" s="67" customFormat="1" customHeight="1" spans="2:21">
      <c r="B664" s="68"/>
      <c r="C664" s="69"/>
      <c r="D664" s="69"/>
      <c r="E664" s="69"/>
      <c r="F664" s="70"/>
      <c r="G664" s="71"/>
      <c r="H664" s="72"/>
      <c r="I664" s="103" t="str">
        <f>IF(B664="","",_xlfn.XLOOKUP(N664,#REF!,#REF!))</f>
        <v/>
      </c>
      <c r="J664" s="100" t="str">
        <f>IF(B664="","",_xlfn.XLOOKUP(N664,#REF!,芝麻工资表!B:B))</f>
        <v/>
      </c>
      <c r="K664" s="100" t="str">
        <f t="shared" si="60"/>
        <v/>
      </c>
      <c r="L664" s="100" t="str">
        <f t="shared" si="61"/>
        <v/>
      </c>
      <c r="M664" s="100" t="str">
        <f>IF(Q664="","",_xlfn.XLOOKUP(Q664,立项!W:W,立项!H:H))</f>
        <v/>
      </c>
      <c r="N664" s="104" t="str">
        <f t="shared" si="62"/>
        <v/>
      </c>
      <c r="O664" s="104" t="str">
        <f t="shared" si="63"/>
        <v/>
      </c>
      <c r="P664" s="105" t="str">
        <f t="shared" si="64"/>
        <v/>
      </c>
      <c r="Q664" s="109" t="str">
        <f t="shared" si="65"/>
        <v/>
      </c>
      <c r="R664" s="77"/>
      <c r="S664" s="76"/>
      <c r="T664" s="76"/>
      <c r="U664" s="76"/>
    </row>
    <row r="665" s="67" customFormat="1" customHeight="1" spans="2:21">
      <c r="B665" s="68"/>
      <c r="C665" s="69"/>
      <c r="D665" s="69"/>
      <c r="E665" s="69"/>
      <c r="F665" s="70"/>
      <c r="G665" s="71"/>
      <c r="H665" s="72"/>
      <c r="I665" s="103" t="str">
        <f>IF(B665="","",_xlfn.XLOOKUP(N665,#REF!,#REF!))</f>
        <v/>
      </c>
      <c r="J665" s="100" t="str">
        <f>IF(B665="","",_xlfn.XLOOKUP(N665,#REF!,芝麻工资表!B:B))</f>
        <v/>
      </c>
      <c r="K665" s="100" t="str">
        <f t="shared" si="60"/>
        <v/>
      </c>
      <c r="L665" s="100" t="str">
        <f t="shared" si="61"/>
        <v/>
      </c>
      <c r="M665" s="100" t="str">
        <f>IF(Q665="","",_xlfn.XLOOKUP(Q665,立项!W:W,立项!H:H))</f>
        <v/>
      </c>
      <c r="N665" s="104" t="str">
        <f t="shared" si="62"/>
        <v/>
      </c>
      <c r="O665" s="104" t="str">
        <f t="shared" si="63"/>
        <v/>
      </c>
      <c r="P665" s="105" t="str">
        <f t="shared" si="64"/>
        <v/>
      </c>
      <c r="Q665" s="109" t="str">
        <f t="shared" si="65"/>
        <v/>
      </c>
      <c r="R665" s="77"/>
      <c r="S665" s="76"/>
      <c r="T665" s="76"/>
      <c r="U665" s="76"/>
    </row>
    <row r="666" s="67" customFormat="1" customHeight="1" spans="2:21">
      <c r="B666" s="68"/>
      <c r="C666" s="69"/>
      <c r="D666" s="69"/>
      <c r="E666" s="69"/>
      <c r="F666" s="70"/>
      <c r="G666" s="71"/>
      <c r="H666" s="72"/>
      <c r="I666" s="103" t="str">
        <f>IF(B666="","",_xlfn.XLOOKUP(N666,#REF!,#REF!))</f>
        <v/>
      </c>
      <c r="J666" s="100" t="str">
        <f>IF(B666="","",_xlfn.XLOOKUP(N666,#REF!,芝麻工资表!B:B))</f>
        <v/>
      </c>
      <c r="K666" s="100" t="str">
        <f t="shared" si="60"/>
        <v/>
      </c>
      <c r="L666" s="100" t="str">
        <f t="shared" si="61"/>
        <v/>
      </c>
      <c r="M666" s="100" t="str">
        <f>IF(Q666="","",_xlfn.XLOOKUP(Q666,立项!W:W,立项!H:H))</f>
        <v/>
      </c>
      <c r="N666" s="104" t="str">
        <f t="shared" si="62"/>
        <v/>
      </c>
      <c r="O666" s="104" t="str">
        <f t="shared" si="63"/>
        <v/>
      </c>
      <c r="P666" s="105" t="str">
        <f t="shared" si="64"/>
        <v/>
      </c>
      <c r="Q666" s="109" t="str">
        <f t="shared" si="65"/>
        <v/>
      </c>
      <c r="R666" s="77"/>
      <c r="S666" s="76"/>
      <c r="T666" s="76"/>
      <c r="U666" s="76"/>
    </row>
    <row r="667" s="67" customFormat="1" customHeight="1" spans="2:21">
      <c r="B667" s="68"/>
      <c r="C667" s="69"/>
      <c r="D667" s="69"/>
      <c r="E667" s="69"/>
      <c r="F667" s="70"/>
      <c r="G667" s="71"/>
      <c r="H667" s="72"/>
      <c r="I667" s="103" t="str">
        <f>IF(B667="","",_xlfn.XLOOKUP(N667,#REF!,#REF!))</f>
        <v/>
      </c>
      <c r="J667" s="100" t="str">
        <f>IF(B667="","",_xlfn.XLOOKUP(N667,#REF!,芝麻工资表!B:B))</f>
        <v/>
      </c>
      <c r="K667" s="100" t="str">
        <f t="shared" si="60"/>
        <v/>
      </c>
      <c r="L667" s="100" t="str">
        <f t="shared" si="61"/>
        <v/>
      </c>
      <c r="M667" s="100" t="str">
        <f>IF(Q667="","",_xlfn.XLOOKUP(Q667,立项!W:W,立项!H:H))</f>
        <v/>
      </c>
      <c r="N667" s="104" t="str">
        <f t="shared" si="62"/>
        <v/>
      </c>
      <c r="O667" s="104" t="str">
        <f t="shared" si="63"/>
        <v/>
      </c>
      <c r="P667" s="105" t="str">
        <f t="shared" si="64"/>
        <v/>
      </c>
      <c r="Q667" s="109" t="str">
        <f t="shared" si="65"/>
        <v/>
      </c>
      <c r="R667" s="77"/>
      <c r="S667" s="76"/>
      <c r="T667" s="76"/>
      <c r="U667" s="76"/>
    </row>
    <row r="668" s="67" customFormat="1" customHeight="1" spans="2:21">
      <c r="B668" s="68"/>
      <c r="C668" s="69"/>
      <c r="D668" s="69"/>
      <c r="E668" s="69"/>
      <c r="F668" s="70"/>
      <c r="G668" s="71"/>
      <c r="H668" s="72"/>
      <c r="I668" s="103" t="str">
        <f>IF(B668="","",_xlfn.XLOOKUP(N668,#REF!,#REF!))</f>
        <v/>
      </c>
      <c r="J668" s="100" t="str">
        <f>IF(B668="","",_xlfn.XLOOKUP(N668,#REF!,芝麻工资表!B:B))</f>
        <v/>
      </c>
      <c r="K668" s="100" t="str">
        <f t="shared" si="60"/>
        <v/>
      </c>
      <c r="L668" s="100" t="str">
        <f t="shared" si="61"/>
        <v/>
      </c>
      <c r="M668" s="100" t="str">
        <f>IF(Q668="","",_xlfn.XLOOKUP(Q668,立项!W:W,立项!H:H))</f>
        <v/>
      </c>
      <c r="N668" s="104" t="str">
        <f t="shared" si="62"/>
        <v/>
      </c>
      <c r="O668" s="104" t="str">
        <f t="shared" si="63"/>
        <v/>
      </c>
      <c r="P668" s="105" t="str">
        <f t="shared" si="64"/>
        <v/>
      </c>
      <c r="Q668" s="109" t="str">
        <f t="shared" si="65"/>
        <v/>
      </c>
      <c r="R668" s="77"/>
      <c r="S668" s="76"/>
      <c r="T668" s="76"/>
      <c r="U668" s="76"/>
    </row>
    <row r="669" s="67" customFormat="1" customHeight="1" spans="2:21">
      <c r="B669" s="68"/>
      <c r="C669" s="69"/>
      <c r="D669" s="69"/>
      <c r="E669" s="69"/>
      <c r="F669" s="70"/>
      <c r="G669" s="71"/>
      <c r="H669" s="72"/>
      <c r="I669" s="103" t="str">
        <f>IF(B669="","",_xlfn.XLOOKUP(N669,#REF!,#REF!))</f>
        <v/>
      </c>
      <c r="J669" s="100" t="str">
        <f>IF(B669="","",_xlfn.XLOOKUP(N669,#REF!,芝麻工资表!B:B))</f>
        <v/>
      </c>
      <c r="K669" s="100" t="str">
        <f t="shared" si="60"/>
        <v/>
      </c>
      <c r="L669" s="100" t="str">
        <f t="shared" si="61"/>
        <v/>
      </c>
      <c r="M669" s="100" t="str">
        <f>IF(Q669="","",_xlfn.XLOOKUP(Q669,立项!W:W,立项!H:H))</f>
        <v/>
      </c>
      <c r="N669" s="104" t="str">
        <f t="shared" si="62"/>
        <v/>
      </c>
      <c r="O669" s="104" t="str">
        <f t="shared" si="63"/>
        <v/>
      </c>
      <c r="P669" s="105" t="str">
        <f t="shared" si="64"/>
        <v/>
      </c>
      <c r="Q669" s="109" t="str">
        <f t="shared" si="65"/>
        <v/>
      </c>
      <c r="R669" s="77"/>
      <c r="S669" s="76"/>
      <c r="T669" s="76"/>
      <c r="U669" s="76"/>
    </row>
    <row r="670" s="67" customFormat="1" customHeight="1" spans="2:21">
      <c r="B670" s="68"/>
      <c r="C670" s="69"/>
      <c r="D670" s="69"/>
      <c r="E670" s="69"/>
      <c r="F670" s="70"/>
      <c r="G670" s="71"/>
      <c r="H670" s="72"/>
      <c r="I670" s="103" t="str">
        <f>IF(B670="","",_xlfn.XLOOKUP(N670,#REF!,#REF!))</f>
        <v/>
      </c>
      <c r="J670" s="100" t="str">
        <f>IF(B670="","",_xlfn.XLOOKUP(N670,#REF!,芝麻工资表!B:B))</f>
        <v/>
      </c>
      <c r="K670" s="100" t="str">
        <f t="shared" si="60"/>
        <v/>
      </c>
      <c r="L670" s="100" t="str">
        <f t="shared" si="61"/>
        <v/>
      </c>
      <c r="M670" s="100" t="str">
        <f>IF(Q670="","",_xlfn.XLOOKUP(Q670,立项!W:W,立项!H:H))</f>
        <v/>
      </c>
      <c r="N670" s="104" t="str">
        <f t="shared" si="62"/>
        <v/>
      </c>
      <c r="O670" s="104" t="str">
        <f t="shared" si="63"/>
        <v/>
      </c>
      <c r="P670" s="105" t="str">
        <f t="shared" si="64"/>
        <v/>
      </c>
      <c r="Q670" s="109" t="str">
        <f t="shared" si="65"/>
        <v/>
      </c>
      <c r="R670" s="77"/>
      <c r="S670" s="76"/>
      <c r="T670" s="76"/>
      <c r="U670" s="76"/>
    </row>
    <row r="671" s="67" customFormat="1" customHeight="1" spans="2:21">
      <c r="B671" s="68"/>
      <c r="C671" s="69"/>
      <c r="D671" s="69"/>
      <c r="E671" s="69"/>
      <c r="F671" s="70"/>
      <c r="G671" s="71"/>
      <c r="H671" s="72"/>
      <c r="I671" s="103" t="str">
        <f>IF(B671="","",_xlfn.XLOOKUP(N671,#REF!,#REF!))</f>
        <v/>
      </c>
      <c r="J671" s="100" t="str">
        <f>IF(B671="","",_xlfn.XLOOKUP(N671,#REF!,芝麻工资表!B:B))</f>
        <v/>
      </c>
      <c r="K671" s="100" t="str">
        <f t="shared" si="60"/>
        <v/>
      </c>
      <c r="L671" s="100" t="str">
        <f t="shared" si="61"/>
        <v/>
      </c>
      <c r="M671" s="100" t="str">
        <f>IF(Q671="","",_xlfn.XLOOKUP(Q671,立项!W:W,立项!H:H))</f>
        <v/>
      </c>
      <c r="N671" s="104" t="str">
        <f t="shared" si="62"/>
        <v/>
      </c>
      <c r="O671" s="104" t="str">
        <f t="shared" si="63"/>
        <v/>
      </c>
      <c r="P671" s="105" t="str">
        <f t="shared" si="64"/>
        <v/>
      </c>
      <c r="Q671" s="109" t="str">
        <f t="shared" si="65"/>
        <v/>
      </c>
      <c r="R671" s="77"/>
      <c r="S671" s="76"/>
      <c r="T671" s="76"/>
      <c r="U671" s="76"/>
    </row>
    <row r="672" s="67" customFormat="1" customHeight="1" spans="2:21">
      <c r="B672" s="68"/>
      <c r="C672" s="69"/>
      <c r="D672" s="69"/>
      <c r="E672" s="69"/>
      <c r="F672" s="70"/>
      <c r="G672" s="71"/>
      <c r="H672" s="72"/>
      <c r="I672" s="103" t="str">
        <f>IF(B672="","",_xlfn.XLOOKUP(N672,#REF!,#REF!))</f>
        <v/>
      </c>
      <c r="J672" s="100" t="str">
        <f>IF(B672="","",_xlfn.XLOOKUP(N672,#REF!,芝麻工资表!B:B))</f>
        <v/>
      </c>
      <c r="K672" s="100" t="str">
        <f t="shared" si="60"/>
        <v/>
      </c>
      <c r="L672" s="100" t="str">
        <f t="shared" si="61"/>
        <v/>
      </c>
      <c r="M672" s="100" t="str">
        <f>IF(Q672="","",_xlfn.XLOOKUP(Q672,立项!W:W,立项!H:H))</f>
        <v/>
      </c>
      <c r="N672" s="104" t="str">
        <f t="shared" si="62"/>
        <v/>
      </c>
      <c r="O672" s="104" t="str">
        <f t="shared" si="63"/>
        <v/>
      </c>
      <c r="P672" s="105" t="str">
        <f t="shared" si="64"/>
        <v/>
      </c>
      <c r="Q672" s="109" t="str">
        <f t="shared" si="65"/>
        <v/>
      </c>
      <c r="R672" s="77"/>
      <c r="S672" s="76"/>
      <c r="T672" s="76"/>
      <c r="U672" s="76"/>
    </row>
    <row r="673" s="67" customFormat="1" customHeight="1" spans="2:21">
      <c r="B673" s="68"/>
      <c r="C673" s="69"/>
      <c r="D673" s="69"/>
      <c r="E673" s="69"/>
      <c r="F673" s="70"/>
      <c r="G673" s="71"/>
      <c r="H673" s="72"/>
      <c r="I673" s="103" t="str">
        <f>IF(B673="","",_xlfn.XLOOKUP(N673,#REF!,#REF!))</f>
        <v/>
      </c>
      <c r="J673" s="100" t="str">
        <f>IF(B673="","",_xlfn.XLOOKUP(N673,#REF!,芝麻工资表!B:B))</f>
        <v/>
      </c>
      <c r="K673" s="100" t="str">
        <f t="shared" si="60"/>
        <v/>
      </c>
      <c r="L673" s="100" t="str">
        <f t="shared" si="61"/>
        <v/>
      </c>
      <c r="M673" s="100" t="str">
        <f>IF(Q673="","",_xlfn.XLOOKUP(Q673,立项!W:W,立项!H:H))</f>
        <v/>
      </c>
      <c r="N673" s="104" t="str">
        <f t="shared" si="62"/>
        <v/>
      </c>
      <c r="O673" s="104" t="str">
        <f t="shared" si="63"/>
        <v/>
      </c>
      <c r="P673" s="105" t="str">
        <f t="shared" si="64"/>
        <v/>
      </c>
      <c r="Q673" s="109" t="str">
        <f t="shared" si="65"/>
        <v/>
      </c>
      <c r="R673" s="77"/>
      <c r="S673" s="76"/>
      <c r="T673" s="76"/>
      <c r="U673" s="76"/>
    </row>
    <row r="674" s="67" customFormat="1" customHeight="1" spans="2:21">
      <c r="B674" s="68"/>
      <c r="C674" s="69"/>
      <c r="D674" s="69"/>
      <c r="E674" s="69"/>
      <c r="F674" s="70"/>
      <c r="G674" s="71"/>
      <c r="H674" s="72"/>
      <c r="I674" s="103" t="str">
        <f>IF(B674="","",_xlfn.XLOOKUP(N674,#REF!,#REF!))</f>
        <v/>
      </c>
      <c r="J674" s="100" t="str">
        <f>IF(B674="","",_xlfn.XLOOKUP(N674,#REF!,芝麻工资表!B:B))</f>
        <v/>
      </c>
      <c r="K674" s="100" t="str">
        <f t="shared" si="60"/>
        <v/>
      </c>
      <c r="L674" s="100" t="str">
        <f t="shared" si="61"/>
        <v/>
      </c>
      <c r="M674" s="100" t="str">
        <f>IF(Q674="","",_xlfn.XLOOKUP(Q674,立项!W:W,立项!H:H))</f>
        <v/>
      </c>
      <c r="N674" s="104" t="str">
        <f t="shared" si="62"/>
        <v/>
      </c>
      <c r="O674" s="104" t="str">
        <f t="shared" si="63"/>
        <v/>
      </c>
      <c r="P674" s="105" t="str">
        <f t="shared" si="64"/>
        <v/>
      </c>
      <c r="Q674" s="109" t="str">
        <f t="shared" si="65"/>
        <v/>
      </c>
      <c r="R674" s="77"/>
      <c r="S674" s="76"/>
      <c r="T674" s="76"/>
      <c r="U674" s="76"/>
    </row>
    <row r="675" s="67" customFormat="1" customHeight="1" spans="2:21">
      <c r="B675" s="68"/>
      <c r="C675" s="69"/>
      <c r="D675" s="69"/>
      <c r="E675" s="69"/>
      <c r="F675" s="70"/>
      <c r="G675" s="71"/>
      <c r="H675" s="72"/>
      <c r="I675" s="103" t="str">
        <f>IF(B675="","",_xlfn.XLOOKUP(N675,#REF!,#REF!))</f>
        <v/>
      </c>
      <c r="J675" s="100" t="str">
        <f>IF(B675="","",_xlfn.XLOOKUP(N675,#REF!,芝麻工资表!B:B))</f>
        <v/>
      </c>
      <c r="K675" s="100" t="str">
        <f t="shared" si="60"/>
        <v/>
      </c>
      <c r="L675" s="100" t="str">
        <f t="shared" si="61"/>
        <v/>
      </c>
      <c r="M675" s="100" t="str">
        <f>IF(Q675="","",_xlfn.XLOOKUP(Q675,立项!W:W,立项!H:H))</f>
        <v/>
      </c>
      <c r="N675" s="104" t="str">
        <f t="shared" si="62"/>
        <v/>
      </c>
      <c r="O675" s="104" t="str">
        <f t="shared" si="63"/>
        <v/>
      </c>
      <c r="P675" s="105" t="str">
        <f t="shared" si="64"/>
        <v/>
      </c>
      <c r="Q675" s="109" t="str">
        <f t="shared" si="65"/>
        <v/>
      </c>
      <c r="R675" s="77"/>
      <c r="S675" s="76"/>
      <c r="T675" s="76"/>
      <c r="U675" s="76"/>
    </row>
    <row r="676" s="67" customFormat="1" customHeight="1" spans="2:21">
      <c r="B676" s="68"/>
      <c r="C676" s="69"/>
      <c r="D676" s="69"/>
      <c r="E676" s="69"/>
      <c r="F676" s="70"/>
      <c r="G676" s="71"/>
      <c r="H676" s="72"/>
      <c r="I676" s="103" t="str">
        <f>IF(B676="","",_xlfn.XLOOKUP(N676,#REF!,#REF!))</f>
        <v/>
      </c>
      <c r="J676" s="100" t="str">
        <f>IF(B676="","",_xlfn.XLOOKUP(N676,#REF!,芝麻工资表!B:B))</f>
        <v/>
      </c>
      <c r="K676" s="100" t="str">
        <f t="shared" si="60"/>
        <v/>
      </c>
      <c r="L676" s="100" t="str">
        <f t="shared" si="61"/>
        <v/>
      </c>
      <c r="M676" s="100" t="str">
        <f>IF(Q676="","",_xlfn.XLOOKUP(Q676,立项!W:W,立项!H:H))</f>
        <v/>
      </c>
      <c r="N676" s="104" t="str">
        <f t="shared" si="62"/>
        <v/>
      </c>
      <c r="O676" s="104" t="str">
        <f t="shared" si="63"/>
        <v/>
      </c>
      <c r="P676" s="105" t="str">
        <f t="shared" si="64"/>
        <v/>
      </c>
      <c r="Q676" s="109" t="str">
        <f t="shared" si="65"/>
        <v/>
      </c>
      <c r="R676" s="77"/>
      <c r="S676" s="76"/>
      <c r="T676" s="76"/>
      <c r="U676" s="76"/>
    </row>
    <row r="677" s="67" customFormat="1" customHeight="1" spans="2:21">
      <c r="B677" s="68"/>
      <c r="C677" s="69"/>
      <c r="D677" s="69"/>
      <c r="E677" s="69"/>
      <c r="F677" s="70"/>
      <c r="G677" s="71"/>
      <c r="H677" s="72"/>
      <c r="I677" s="103" t="str">
        <f>IF(B677="","",_xlfn.XLOOKUP(N677,#REF!,#REF!))</f>
        <v/>
      </c>
      <c r="J677" s="100" t="str">
        <f>IF(B677="","",_xlfn.XLOOKUP(N677,#REF!,芝麻工资表!B:B))</f>
        <v/>
      </c>
      <c r="K677" s="100" t="str">
        <f t="shared" si="60"/>
        <v/>
      </c>
      <c r="L677" s="100" t="str">
        <f t="shared" si="61"/>
        <v/>
      </c>
      <c r="M677" s="100" t="str">
        <f>IF(Q677="","",_xlfn.XLOOKUP(Q677,立项!W:W,立项!H:H))</f>
        <v/>
      </c>
      <c r="N677" s="104" t="str">
        <f t="shared" si="62"/>
        <v/>
      </c>
      <c r="O677" s="104" t="str">
        <f t="shared" si="63"/>
        <v/>
      </c>
      <c r="P677" s="105" t="str">
        <f t="shared" si="64"/>
        <v/>
      </c>
      <c r="Q677" s="109" t="str">
        <f t="shared" si="65"/>
        <v/>
      </c>
      <c r="R677" s="77"/>
      <c r="S677" s="76"/>
      <c r="T677" s="76"/>
      <c r="U677" s="76"/>
    </row>
    <row r="678" s="67" customFormat="1" customHeight="1" spans="2:21">
      <c r="B678" s="68"/>
      <c r="C678" s="69"/>
      <c r="D678" s="69"/>
      <c r="E678" s="69"/>
      <c r="F678" s="70"/>
      <c r="G678" s="71"/>
      <c r="H678" s="72"/>
      <c r="I678" s="103" t="str">
        <f>IF(B678="","",_xlfn.XLOOKUP(N678,#REF!,#REF!))</f>
        <v/>
      </c>
      <c r="J678" s="100" t="str">
        <f>IF(B678="","",_xlfn.XLOOKUP(N678,#REF!,芝麻工资表!B:B))</f>
        <v/>
      </c>
      <c r="K678" s="100" t="str">
        <f t="shared" si="60"/>
        <v/>
      </c>
      <c r="L678" s="100" t="str">
        <f t="shared" si="61"/>
        <v/>
      </c>
      <c r="M678" s="100" t="str">
        <f>IF(Q678="","",_xlfn.XLOOKUP(Q678,立项!W:W,立项!H:H))</f>
        <v/>
      </c>
      <c r="N678" s="104" t="str">
        <f t="shared" si="62"/>
        <v/>
      </c>
      <c r="O678" s="104" t="str">
        <f t="shared" si="63"/>
        <v/>
      </c>
      <c r="P678" s="105" t="str">
        <f t="shared" si="64"/>
        <v/>
      </c>
      <c r="Q678" s="109" t="str">
        <f t="shared" si="65"/>
        <v/>
      </c>
      <c r="R678" s="77"/>
      <c r="S678" s="76"/>
      <c r="T678" s="76"/>
      <c r="U678" s="76"/>
    </row>
    <row r="679" s="67" customFormat="1" customHeight="1" spans="2:21">
      <c r="B679" s="68"/>
      <c r="C679" s="69"/>
      <c r="D679" s="69"/>
      <c r="E679" s="69"/>
      <c r="F679" s="70"/>
      <c r="G679" s="71"/>
      <c r="H679" s="72"/>
      <c r="I679" s="103" t="str">
        <f>IF(B679="","",_xlfn.XLOOKUP(N679,#REF!,#REF!))</f>
        <v/>
      </c>
      <c r="J679" s="100" t="str">
        <f>IF(B679="","",_xlfn.XLOOKUP(N679,#REF!,芝麻工资表!B:B))</f>
        <v/>
      </c>
      <c r="K679" s="100" t="str">
        <f t="shared" si="60"/>
        <v/>
      </c>
      <c r="L679" s="100" t="str">
        <f t="shared" si="61"/>
        <v/>
      </c>
      <c r="M679" s="100" t="str">
        <f>IF(Q679="","",_xlfn.XLOOKUP(Q679,立项!W:W,立项!H:H))</f>
        <v/>
      </c>
      <c r="N679" s="104" t="str">
        <f t="shared" si="62"/>
        <v/>
      </c>
      <c r="O679" s="104" t="str">
        <f t="shared" si="63"/>
        <v/>
      </c>
      <c r="P679" s="105" t="str">
        <f t="shared" si="64"/>
        <v/>
      </c>
      <c r="Q679" s="109" t="str">
        <f t="shared" si="65"/>
        <v/>
      </c>
      <c r="R679" s="77"/>
      <c r="S679" s="76"/>
      <c r="T679" s="76"/>
      <c r="U679" s="76"/>
    </row>
    <row r="680" s="67" customFormat="1" customHeight="1" spans="2:21">
      <c r="B680" s="68"/>
      <c r="C680" s="69"/>
      <c r="D680" s="69"/>
      <c r="E680" s="69"/>
      <c r="F680" s="70"/>
      <c r="G680" s="71"/>
      <c r="H680" s="72"/>
      <c r="I680" s="103" t="str">
        <f>IF(B680="","",_xlfn.XLOOKUP(N680,#REF!,#REF!))</f>
        <v/>
      </c>
      <c r="J680" s="100" t="str">
        <f>IF(B680="","",_xlfn.XLOOKUP(N680,#REF!,芝麻工资表!B:B))</f>
        <v/>
      </c>
      <c r="K680" s="100" t="str">
        <f t="shared" si="60"/>
        <v/>
      </c>
      <c r="L680" s="100" t="str">
        <f t="shared" si="61"/>
        <v/>
      </c>
      <c r="M680" s="100" t="str">
        <f>IF(Q680="","",_xlfn.XLOOKUP(Q680,立项!W:W,立项!H:H))</f>
        <v/>
      </c>
      <c r="N680" s="104" t="str">
        <f t="shared" si="62"/>
        <v/>
      </c>
      <c r="O680" s="104" t="str">
        <f t="shared" si="63"/>
        <v/>
      </c>
      <c r="P680" s="105" t="str">
        <f t="shared" si="64"/>
        <v/>
      </c>
      <c r="Q680" s="109" t="str">
        <f t="shared" si="65"/>
        <v/>
      </c>
      <c r="R680" s="77"/>
      <c r="S680" s="76"/>
      <c r="T680" s="76"/>
      <c r="U680" s="76"/>
    </row>
    <row r="681" s="67" customFormat="1" customHeight="1" spans="2:21">
      <c r="B681" s="68"/>
      <c r="C681" s="69"/>
      <c r="D681" s="69"/>
      <c r="E681" s="69"/>
      <c r="F681" s="70"/>
      <c r="G681" s="71"/>
      <c r="H681" s="72"/>
      <c r="I681" s="103" t="str">
        <f>IF(B681="","",_xlfn.XLOOKUP(N681,#REF!,#REF!))</f>
        <v/>
      </c>
      <c r="J681" s="100" t="str">
        <f>IF(B681="","",_xlfn.XLOOKUP(N681,#REF!,芝麻工资表!B:B))</f>
        <v/>
      </c>
      <c r="K681" s="100" t="str">
        <f t="shared" si="60"/>
        <v/>
      </c>
      <c r="L681" s="100" t="str">
        <f t="shared" si="61"/>
        <v/>
      </c>
      <c r="M681" s="100" t="str">
        <f>IF(Q681="","",_xlfn.XLOOKUP(Q681,立项!W:W,立项!H:H))</f>
        <v/>
      </c>
      <c r="N681" s="104" t="str">
        <f t="shared" si="62"/>
        <v/>
      </c>
      <c r="O681" s="104" t="str">
        <f t="shared" si="63"/>
        <v/>
      </c>
      <c r="P681" s="105" t="str">
        <f t="shared" si="64"/>
        <v/>
      </c>
      <c r="Q681" s="109" t="str">
        <f t="shared" si="65"/>
        <v/>
      </c>
      <c r="R681" s="77"/>
      <c r="S681" s="76"/>
      <c r="T681" s="76"/>
      <c r="U681" s="76"/>
    </row>
    <row r="682" s="67" customFormat="1" customHeight="1" spans="2:21">
      <c r="B682" s="68"/>
      <c r="C682" s="69"/>
      <c r="D682" s="69"/>
      <c r="E682" s="69"/>
      <c r="F682" s="70"/>
      <c r="G682" s="71"/>
      <c r="H682" s="72"/>
      <c r="I682" s="103" t="str">
        <f>IF(B682="","",_xlfn.XLOOKUP(N682,#REF!,#REF!))</f>
        <v/>
      </c>
      <c r="J682" s="100" t="str">
        <f>IF(B682="","",_xlfn.XLOOKUP(N682,#REF!,芝麻工资表!B:B))</f>
        <v/>
      </c>
      <c r="K682" s="100" t="str">
        <f t="shared" si="60"/>
        <v/>
      </c>
      <c r="L682" s="100" t="str">
        <f t="shared" si="61"/>
        <v/>
      </c>
      <c r="M682" s="100" t="str">
        <f>IF(Q682="","",_xlfn.XLOOKUP(Q682,立项!W:W,立项!H:H))</f>
        <v/>
      </c>
      <c r="N682" s="104" t="str">
        <f t="shared" si="62"/>
        <v/>
      </c>
      <c r="O682" s="104" t="str">
        <f t="shared" si="63"/>
        <v/>
      </c>
      <c r="P682" s="105" t="str">
        <f t="shared" si="64"/>
        <v/>
      </c>
      <c r="Q682" s="109" t="str">
        <f t="shared" si="65"/>
        <v/>
      </c>
      <c r="R682" s="77"/>
      <c r="S682" s="76"/>
      <c r="T682" s="76"/>
      <c r="U682" s="76"/>
    </row>
    <row r="683" s="67" customFormat="1" customHeight="1" spans="2:21">
      <c r="B683" s="68"/>
      <c r="C683" s="69"/>
      <c r="D683" s="69"/>
      <c r="E683" s="69"/>
      <c r="F683" s="70"/>
      <c r="G683" s="71"/>
      <c r="H683" s="72"/>
      <c r="I683" s="103" t="str">
        <f>IF(B683="","",_xlfn.XLOOKUP(N683,#REF!,#REF!))</f>
        <v/>
      </c>
      <c r="J683" s="100" t="str">
        <f>IF(B683="","",_xlfn.XLOOKUP(N683,#REF!,芝麻工资表!B:B))</f>
        <v/>
      </c>
      <c r="K683" s="100" t="str">
        <f t="shared" si="60"/>
        <v/>
      </c>
      <c r="L683" s="100" t="str">
        <f t="shared" si="61"/>
        <v/>
      </c>
      <c r="M683" s="100" t="str">
        <f>IF(Q683="","",_xlfn.XLOOKUP(Q683,立项!W:W,立项!H:H))</f>
        <v/>
      </c>
      <c r="N683" s="104" t="str">
        <f t="shared" si="62"/>
        <v/>
      </c>
      <c r="O683" s="104" t="str">
        <f t="shared" si="63"/>
        <v/>
      </c>
      <c r="P683" s="105" t="str">
        <f t="shared" si="64"/>
        <v/>
      </c>
      <c r="Q683" s="109" t="str">
        <f t="shared" si="65"/>
        <v/>
      </c>
      <c r="R683" s="77"/>
      <c r="S683" s="76"/>
      <c r="T683" s="76"/>
      <c r="U683" s="76"/>
    </row>
    <row r="684" s="67" customFormat="1" customHeight="1" spans="2:21">
      <c r="B684" s="68"/>
      <c r="C684" s="69"/>
      <c r="D684" s="69"/>
      <c r="E684" s="69"/>
      <c r="F684" s="70"/>
      <c r="G684" s="71"/>
      <c r="H684" s="72"/>
      <c r="I684" s="103" t="str">
        <f>IF(B684="","",_xlfn.XLOOKUP(N684,#REF!,#REF!))</f>
        <v/>
      </c>
      <c r="J684" s="100" t="str">
        <f>IF(B684="","",_xlfn.XLOOKUP(N684,#REF!,芝麻工资表!B:B))</f>
        <v/>
      </c>
      <c r="K684" s="100" t="str">
        <f t="shared" si="60"/>
        <v/>
      </c>
      <c r="L684" s="100" t="str">
        <f t="shared" si="61"/>
        <v/>
      </c>
      <c r="M684" s="100" t="str">
        <f>IF(Q684="","",_xlfn.XLOOKUP(Q684,立项!W:W,立项!H:H))</f>
        <v/>
      </c>
      <c r="N684" s="104" t="str">
        <f t="shared" si="62"/>
        <v/>
      </c>
      <c r="O684" s="104" t="str">
        <f t="shared" si="63"/>
        <v/>
      </c>
      <c r="P684" s="105" t="str">
        <f t="shared" si="64"/>
        <v/>
      </c>
      <c r="Q684" s="109" t="str">
        <f t="shared" si="65"/>
        <v/>
      </c>
      <c r="R684" s="77"/>
      <c r="S684" s="76"/>
      <c r="T684" s="76"/>
      <c r="U684" s="76"/>
    </row>
    <row r="685" s="67" customFormat="1" customHeight="1" spans="2:21">
      <c r="B685" s="68"/>
      <c r="C685" s="69"/>
      <c r="D685" s="69"/>
      <c r="E685" s="69"/>
      <c r="F685" s="70"/>
      <c r="G685" s="71"/>
      <c r="H685" s="72"/>
      <c r="I685" s="103" t="str">
        <f>IF(B685="","",_xlfn.XLOOKUP(N685,#REF!,#REF!))</f>
        <v/>
      </c>
      <c r="J685" s="100" t="str">
        <f>IF(B685="","",_xlfn.XLOOKUP(N685,#REF!,芝麻工资表!B:B))</f>
        <v/>
      </c>
      <c r="K685" s="100" t="str">
        <f t="shared" si="60"/>
        <v/>
      </c>
      <c r="L685" s="100" t="str">
        <f t="shared" si="61"/>
        <v/>
      </c>
      <c r="M685" s="100" t="str">
        <f>IF(Q685="","",_xlfn.XLOOKUP(Q685,立项!W:W,立项!H:H))</f>
        <v/>
      </c>
      <c r="N685" s="104" t="str">
        <f t="shared" si="62"/>
        <v/>
      </c>
      <c r="O685" s="104" t="str">
        <f t="shared" si="63"/>
        <v/>
      </c>
      <c r="P685" s="105" t="str">
        <f t="shared" si="64"/>
        <v/>
      </c>
      <c r="Q685" s="109" t="str">
        <f t="shared" si="65"/>
        <v/>
      </c>
      <c r="R685" s="77"/>
      <c r="S685" s="76"/>
      <c r="T685" s="76"/>
      <c r="U685" s="76"/>
    </row>
    <row r="686" s="67" customFormat="1" customHeight="1" spans="2:21">
      <c r="B686" s="68"/>
      <c r="C686" s="69"/>
      <c r="D686" s="69"/>
      <c r="E686" s="69"/>
      <c r="F686" s="70"/>
      <c r="G686" s="71"/>
      <c r="H686" s="72"/>
      <c r="I686" s="103" t="str">
        <f>IF(B686="","",_xlfn.XLOOKUP(N686,#REF!,#REF!))</f>
        <v/>
      </c>
      <c r="J686" s="100" t="str">
        <f>IF(B686="","",_xlfn.XLOOKUP(N686,#REF!,芝麻工资表!B:B))</f>
        <v/>
      </c>
      <c r="K686" s="100" t="str">
        <f t="shared" si="60"/>
        <v/>
      </c>
      <c r="L686" s="100" t="str">
        <f t="shared" si="61"/>
        <v/>
      </c>
      <c r="M686" s="100" t="str">
        <f>IF(Q686="","",_xlfn.XLOOKUP(Q686,立项!W:W,立项!H:H))</f>
        <v/>
      </c>
      <c r="N686" s="104" t="str">
        <f t="shared" si="62"/>
        <v/>
      </c>
      <c r="O686" s="104" t="str">
        <f t="shared" si="63"/>
        <v/>
      </c>
      <c r="P686" s="105" t="str">
        <f t="shared" si="64"/>
        <v/>
      </c>
      <c r="Q686" s="109" t="str">
        <f t="shared" si="65"/>
        <v/>
      </c>
      <c r="R686" s="77"/>
      <c r="S686" s="76"/>
      <c r="T686" s="76"/>
      <c r="U686" s="76"/>
    </row>
    <row r="687" s="67" customFormat="1" customHeight="1" spans="2:21">
      <c r="B687" s="68"/>
      <c r="C687" s="69"/>
      <c r="D687" s="69"/>
      <c r="E687" s="69"/>
      <c r="F687" s="70"/>
      <c r="G687" s="71"/>
      <c r="H687" s="72"/>
      <c r="I687" s="103" t="str">
        <f>IF(B687="","",_xlfn.XLOOKUP(N687,#REF!,#REF!))</f>
        <v/>
      </c>
      <c r="J687" s="100" t="str">
        <f>IF(B687="","",_xlfn.XLOOKUP(N687,#REF!,芝麻工资表!B:B))</f>
        <v/>
      </c>
      <c r="K687" s="100" t="str">
        <f t="shared" si="60"/>
        <v/>
      </c>
      <c r="L687" s="100" t="str">
        <f t="shared" si="61"/>
        <v/>
      </c>
      <c r="M687" s="100" t="str">
        <f>IF(Q687="","",_xlfn.XLOOKUP(Q687,立项!W:W,立项!H:H))</f>
        <v/>
      </c>
      <c r="N687" s="104" t="str">
        <f t="shared" si="62"/>
        <v/>
      </c>
      <c r="O687" s="104" t="str">
        <f t="shared" si="63"/>
        <v/>
      </c>
      <c r="P687" s="105" t="str">
        <f t="shared" si="64"/>
        <v/>
      </c>
      <c r="Q687" s="109" t="str">
        <f t="shared" si="65"/>
        <v/>
      </c>
      <c r="R687" s="77"/>
      <c r="S687" s="76"/>
      <c r="T687" s="76"/>
      <c r="U687" s="76"/>
    </row>
    <row r="688" s="67" customFormat="1" customHeight="1" spans="2:21">
      <c r="B688" s="68"/>
      <c r="C688" s="69"/>
      <c r="D688" s="69"/>
      <c r="E688" s="69"/>
      <c r="F688" s="70"/>
      <c r="G688" s="71"/>
      <c r="H688" s="72"/>
      <c r="I688" s="103" t="str">
        <f>IF(B688="","",_xlfn.XLOOKUP(N688,#REF!,#REF!))</f>
        <v/>
      </c>
      <c r="J688" s="100" t="str">
        <f>IF(B688="","",_xlfn.XLOOKUP(N688,#REF!,芝麻工资表!B:B))</f>
        <v/>
      </c>
      <c r="K688" s="100" t="str">
        <f t="shared" si="60"/>
        <v/>
      </c>
      <c r="L688" s="100" t="str">
        <f t="shared" si="61"/>
        <v/>
      </c>
      <c r="M688" s="100" t="str">
        <f>IF(Q688="","",_xlfn.XLOOKUP(Q688,立项!W:W,立项!H:H))</f>
        <v/>
      </c>
      <c r="N688" s="104" t="str">
        <f t="shared" si="62"/>
        <v/>
      </c>
      <c r="O688" s="104" t="str">
        <f t="shared" si="63"/>
        <v/>
      </c>
      <c r="P688" s="105" t="str">
        <f t="shared" si="64"/>
        <v/>
      </c>
      <c r="Q688" s="109" t="str">
        <f t="shared" si="65"/>
        <v/>
      </c>
      <c r="R688" s="77"/>
      <c r="S688" s="76"/>
      <c r="T688" s="76"/>
      <c r="U688" s="76"/>
    </row>
    <row r="689" s="67" customFormat="1" customHeight="1" spans="2:21">
      <c r="B689" s="68"/>
      <c r="C689" s="69"/>
      <c r="D689" s="69"/>
      <c r="E689" s="69"/>
      <c r="F689" s="70"/>
      <c r="G689" s="71"/>
      <c r="H689" s="72"/>
      <c r="I689" s="103" t="str">
        <f>IF(B689="","",_xlfn.XLOOKUP(N689,#REF!,#REF!))</f>
        <v/>
      </c>
      <c r="J689" s="100" t="str">
        <f>IF(B689="","",_xlfn.XLOOKUP(N689,#REF!,芝麻工资表!B:B))</f>
        <v/>
      </c>
      <c r="K689" s="100" t="str">
        <f t="shared" si="60"/>
        <v/>
      </c>
      <c r="L689" s="100" t="str">
        <f t="shared" si="61"/>
        <v/>
      </c>
      <c r="M689" s="100" t="str">
        <f>IF(Q689="","",_xlfn.XLOOKUP(Q689,立项!W:W,立项!H:H))</f>
        <v/>
      </c>
      <c r="N689" s="104" t="str">
        <f t="shared" si="62"/>
        <v/>
      </c>
      <c r="O689" s="104" t="str">
        <f t="shared" si="63"/>
        <v/>
      </c>
      <c r="P689" s="105" t="str">
        <f t="shared" si="64"/>
        <v/>
      </c>
      <c r="Q689" s="109" t="str">
        <f t="shared" si="65"/>
        <v/>
      </c>
      <c r="R689" s="77"/>
      <c r="S689" s="76"/>
      <c r="T689" s="76"/>
      <c r="U689" s="76"/>
    </row>
    <row r="690" s="67" customFormat="1" customHeight="1" spans="2:21">
      <c r="B690" s="68"/>
      <c r="C690" s="69"/>
      <c r="D690" s="69"/>
      <c r="E690" s="69"/>
      <c r="F690" s="70"/>
      <c r="G690" s="71"/>
      <c r="H690" s="72"/>
      <c r="I690" s="103" t="str">
        <f>IF(B690="","",_xlfn.XLOOKUP(N690,#REF!,#REF!))</f>
        <v/>
      </c>
      <c r="J690" s="100" t="str">
        <f>IF(B690="","",_xlfn.XLOOKUP(N690,#REF!,芝麻工资表!B:B))</f>
        <v/>
      </c>
      <c r="K690" s="100" t="str">
        <f t="shared" si="60"/>
        <v/>
      </c>
      <c r="L690" s="100" t="str">
        <f t="shared" si="61"/>
        <v/>
      </c>
      <c r="M690" s="100" t="str">
        <f>IF(Q690="","",_xlfn.XLOOKUP(Q690,立项!W:W,立项!H:H))</f>
        <v/>
      </c>
      <c r="N690" s="104" t="str">
        <f t="shared" si="62"/>
        <v/>
      </c>
      <c r="O690" s="104" t="str">
        <f t="shared" si="63"/>
        <v/>
      </c>
      <c r="P690" s="105" t="str">
        <f t="shared" si="64"/>
        <v/>
      </c>
      <c r="Q690" s="109" t="str">
        <f t="shared" si="65"/>
        <v/>
      </c>
      <c r="R690" s="77"/>
      <c r="S690" s="76"/>
      <c r="T690" s="76"/>
      <c r="U690" s="76"/>
    </row>
    <row r="691" s="67" customFormat="1" customHeight="1" spans="2:21">
      <c r="B691" s="68"/>
      <c r="C691" s="69"/>
      <c r="D691" s="69"/>
      <c r="E691" s="69"/>
      <c r="F691" s="70"/>
      <c r="G691" s="71"/>
      <c r="H691" s="72"/>
      <c r="I691" s="103" t="str">
        <f>IF(B691="","",_xlfn.XLOOKUP(N691,#REF!,#REF!))</f>
        <v/>
      </c>
      <c r="J691" s="100" t="str">
        <f>IF(B691="","",_xlfn.XLOOKUP(N691,#REF!,芝麻工资表!B:B))</f>
        <v/>
      </c>
      <c r="K691" s="100" t="str">
        <f t="shared" si="60"/>
        <v/>
      </c>
      <c r="L691" s="100" t="str">
        <f t="shared" si="61"/>
        <v/>
      </c>
      <c r="M691" s="100" t="str">
        <f>IF(Q691="","",_xlfn.XLOOKUP(Q691,立项!W:W,立项!H:H))</f>
        <v/>
      </c>
      <c r="N691" s="104" t="str">
        <f t="shared" si="62"/>
        <v/>
      </c>
      <c r="O691" s="104" t="str">
        <f t="shared" si="63"/>
        <v/>
      </c>
      <c r="P691" s="105" t="str">
        <f t="shared" si="64"/>
        <v/>
      </c>
      <c r="Q691" s="109" t="str">
        <f t="shared" si="65"/>
        <v/>
      </c>
      <c r="R691" s="77"/>
      <c r="S691" s="76"/>
      <c r="T691" s="76"/>
      <c r="U691" s="76"/>
    </row>
    <row r="692" s="67" customFormat="1" customHeight="1" spans="2:21">
      <c r="B692" s="68"/>
      <c r="C692" s="69"/>
      <c r="D692" s="69"/>
      <c r="E692" s="69"/>
      <c r="F692" s="70"/>
      <c r="G692" s="71"/>
      <c r="H692" s="72"/>
      <c r="I692" s="103" t="str">
        <f>IF(B692="","",_xlfn.XLOOKUP(N692,#REF!,#REF!))</f>
        <v/>
      </c>
      <c r="J692" s="100" t="str">
        <f>IF(B692="","",_xlfn.XLOOKUP(N692,#REF!,芝麻工资表!B:B))</f>
        <v/>
      </c>
      <c r="K692" s="100" t="str">
        <f t="shared" si="60"/>
        <v/>
      </c>
      <c r="L692" s="100" t="str">
        <f t="shared" si="61"/>
        <v/>
      </c>
      <c r="M692" s="100" t="str">
        <f>IF(Q692="","",_xlfn.XLOOKUP(Q692,立项!W:W,立项!H:H))</f>
        <v/>
      </c>
      <c r="N692" s="104" t="str">
        <f t="shared" si="62"/>
        <v/>
      </c>
      <c r="O692" s="104" t="str">
        <f t="shared" si="63"/>
        <v/>
      </c>
      <c r="P692" s="105" t="str">
        <f t="shared" si="64"/>
        <v/>
      </c>
      <c r="Q692" s="109" t="str">
        <f t="shared" si="65"/>
        <v/>
      </c>
      <c r="R692" s="77"/>
      <c r="S692" s="76"/>
      <c r="T692" s="76"/>
      <c r="U692" s="76"/>
    </row>
    <row r="693" s="67" customFormat="1" customHeight="1" spans="2:21">
      <c r="B693" s="68"/>
      <c r="C693" s="69"/>
      <c r="D693" s="69"/>
      <c r="E693" s="69"/>
      <c r="F693" s="70"/>
      <c r="G693" s="71"/>
      <c r="H693" s="72"/>
      <c r="I693" s="103" t="str">
        <f>IF(B693="","",_xlfn.XLOOKUP(N693,#REF!,#REF!))</f>
        <v/>
      </c>
      <c r="J693" s="100" t="str">
        <f>IF(B693="","",_xlfn.XLOOKUP(N693,#REF!,芝麻工资表!B:B))</f>
        <v/>
      </c>
      <c r="K693" s="100" t="str">
        <f t="shared" si="60"/>
        <v/>
      </c>
      <c r="L693" s="100" t="str">
        <f t="shared" si="61"/>
        <v/>
      </c>
      <c r="M693" s="100" t="str">
        <f>IF(Q693="","",_xlfn.XLOOKUP(Q693,立项!W:W,立项!H:H))</f>
        <v/>
      </c>
      <c r="N693" s="104" t="str">
        <f t="shared" si="62"/>
        <v/>
      </c>
      <c r="O693" s="104" t="str">
        <f t="shared" si="63"/>
        <v/>
      </c>
      <c r="P693" s="105" t="str">
        <f t="shared" si="64"/>
        <v/>
      </c>
      <c r="Q693" s="109" t="str">
        <f t="shared" si="65"/>
        <v/>
      </c>
      <c r="R693" s="77"/>
      <c r="S693" s="76"/>
      <c r="T693" s="76"/>
      <c r="U693" s="76"/>
    </row>
    <row r="694" s="67" customFormat="1" customHeight="1" spans="2:21">
      <c r="B694" s="68"/>
      <c r="C694" s="69"/>
      <c r="D694" s="69"/>
      <c r="E694" s="69"/>
      <c r="F694" s="70"/>
      <c r="G694" s="71"/>
      <c r="H694" s="72"/>
      <c r="I694" s="103" t="str">
        <f>IF(B694="","",_xlfn.XLOOKUP(N694,#REF!,#REF!))</f>
        <v/>
      </c>
      <c r="J694" s="100" t="str">
        <f>IF(B694="","",_xlfn.XLOOKUP(N694,#REF!,芝麻工资表!B:B))</f>
        <v/>
      </c>
      <c r="K694" s="100" t="str">
        <f t="shared" si="60"/>
        <v/>
      </c>
      <c r="L694" s="100" t="str">
        <f t="shared" si="61"/>
        <v/>
      </c>
      <c r="M694" s="100" t="str">
        <f>IF(Q694="","",_xlfn.XLOOKUP(Q694,立项!W:W,立项!H:H))</f>
        <v/>
      </c>
      <c r="N694" s="104" t="str">
        <f t="shared" si="62"/>
        <v/>
      </c>
      <c r="O694" s="104" t="str">
        <f t="shared" si="63"/>
        <v/>
      </c>
      <c r="P694" s="105" t="str">
        <f t="shared" si="64"/>
        <v/>
      </c>
      <c r="Q694" s="109" t="str">
        <f t="shared" si="65"/>
        <v/>
      </c>
      <c r="R694" s="77"/>
      <c r="S694" s="76"/>
      <c r="T694" s="76"/>
      <c r="U694" s="76"/>
    </row>
    <row r="695" s="67" customFormat="1" customHeight="1" spans="2:21">
      <c r="B695" s="68"/>
      <c r="C695" s="69"/>
      <c r="D695" s="69"/>
      <c r="E695" s="69"/>
      <c r="F695" s="70"/>
      <c r="G695" s="71"/>
      <c r="H695" s="72"/>
      <c r="I695" s="103" t="str">
        <f>IF(B695="","",_xlfn.XLOOKUP(N695,#REF!,#REF!))</f>
        <v/>
      </c>
      <c r="J695" s="100" t="str">
        <f>IF(B695="","",_xlfn.XLOOKUP(N695,#REF!,芝麻工资表!B:B))</f>
        <v/>
      </c>
      <c r="K695" s="100" t="str">
        <f t="shared" si="60"/>
        <v/>
      </c>
      <c r="L695" s="100" t="str">
        <f t="shared" si="61"/>
        <v/>
      </c>
      <c r="M695" s="100" t="str">
        <f>IF(Q695="","",_xlfn.XLOOKUP(Q695,立项!W:W,立项!H:H))</f>
        <v/>
      </c>
      <c r="N695" s="104" t="str">
        <f t="shared" si="62"/>
        <v/>
      </c>
      <c r="O695" s="104" t="str">
        <f t="shared" si="63"/>
        <v/>
      </c>
      <c r="P695" s="105" t="str">
        <f t="shared" si="64"/>
        <v/>
      </c>
      <c r="Q695" s="109" t="str">
        <f t="shared" si="65"/>
        <v/>
      </c>
      <c r="R695" s="77"/>
      <c r="S695" s="76"/>
      <c r="T695" s="76"/>
      <c r="U695" s="76"/>
    </row>
    <row r="696" s="67" customFormat="1" customHeight="1" spans="2:21">
      <c r="B696" s="68"/>
      <c r="C696" s="69"/>
      <c r="D696" s="69"/>
      <c r="E696" s="69"/>
      <c r="F696" s="70"/>
      <c r="G696" s="71"/>
      <c r="H696" s="72"/>
      <c r="I696" s="103" t="str">
        <f>IF(B696="","",_xlfn.XLOOKUP(N696,#REF!,#REF!))</f>
        <v/>
      </c>
      <c r="J696" s="100" t="str">
        <f>IF(B696="","",_xlfn.XLOOKUP(N696,#REF!,芝麻工资表!B:B))</f>
        <v/>
      </c>
      <c r="K696" s="100" t="str">
        <f t="shared" si="60"/>
        <v/>
      </c>
      <c r="L696" s="100" t="str">
        <f t="shared" si="61"/>
        <v/>
      </c>
      <c r="M696" s="100" t="str">
        <f>IF(Q696="","",_xlfn.XLOOKUP(Q696,立项!W:W,立项!H:H))</f>
        <v/>
      </c>
      <c r="N696" s="104" t="str">
        <f t="shared" si="62"/>
        <v/>
      </c>
      <c r="O696" s="104" t="str">
        <f t="shared" si="63"/>
        <v/>
      </c>
      <c r="P696" s="105" t="str">
        <f t="shared" si="64"/>
        <v/>
      </c>
      <c r="Q696" s="109" t="str">
        <f t="shared" si="65"/>
        <v/>
      </c>
      <c r="R696" s="77"/>
      <c r="S696" s="76"/>
      <c r="T696" s="76"/>
      <c r="U696" s="76"/>
    </row>
    <row r="697" s="67" customFormat="1" customHeight="1" spans="2:21">
      <c r="B697" s="68"/>
      <c r="C697" s="69"/>
      <c r="D697" s="69"/>
      <c r="E697" s="69"/>
      <c r="F697" s="70"/>
      <c r="G697" s="71"/>
      <c r="H697" s="72"/>
      <c r="I697" s="103" t="str">
        <f>IF(B697="","",_xlfn.XLOOKUP(N697,#REF!,#REF!))</f>
        <v/>
      </c>
      <c r="J697" s="100" t="str">
        <f>IF(B697="","",_xlfn.XLOOKUP(N697,#REF!,芝麻工资表!B:B))</f>
        <v/>
      </c>
      <c r="K697" s="100" t="str">
        <f t="shared" si="60"/>
        <v/>
      </c>
      <c r="L697" s="100" t="str">
        <f t="shared" si="61"/>
        <v/>
      </c>
      <c r="M697" s="100" t="str">
        <f>IF(Q697="","",_xlfn.XLOOKUP(Q697,立项!W:W,立项!H:H))</f>
        <v/>
      </c>
      <c r="N697" s="104" t="str">
        <f t="shared" si="62"/>
        <v/>
      </c>
      <c r="O697" s="104" t="str">
        <f t="shared" si="63"/>
        <v/>
      </c>
      <c r="P697" s="105" t="str">
        <f t="shared" si="64"/>
        <v/>
      </c>
      <c r="Q697" s="109" t="str">
        <f t="shared" si="65"/>
        <v/>
      </c>
      <c r="R697" s="77"/>
      <c r="S697" s="76"/>
      <c r="T697" s="76"/>
      <c r="U697" s="76"/>
    </row>
    <row r="698" s="67" customFormat="1" customHeight="1" spans="2:21">
      <c r="B698" s="68"/>
      <c r="C698" s="69"/>
      <c r="D698" s="69"/>
      <c r="E698" s="69"/>
      <c r="F698" s="70"/>
      <c r="G698" s="71"/>
      <c r="H698" s="72"/>
      <c r="I698" s="103" t="str">
        <f>IF(B698="","",_xlfn.XLOOKUP(N698,#REF!,#REF!))</f>
        <v/>
      </c>
      <c r="J698" s="100" t="str">
        <f>IF(B698="","",_xlfn.XLOOKUP(N698,#REF!,芝麻工资表!B:B))</f>
        <v/>
      </c>
      <c r="K698" s="100" t="str">
        <f t="shared" si="60"/>
        <v/>
      </c>
      <c r="L698" s="100" t="str">
        <f t="shared" si="61"/>
        <v/>
      </c>
      <c r="M698" s="100" t="str">
        <f>IF(Q698="","",_xlfn.XLOOKUP(Q698,立项!W:W,立项!H:H))</f>
        <v/>
      </c>
      <c r="N698" s="104" t="str">
        <f t="shared" si="62"/>
        <v/>
      </c>
      <c r="O698" s="104" t="str">
        <f t="shared" si="63"/>
        <v/>
      </c>
      <c r="P698" s="105" t="str">
        <f t="shared" si="64"/>
        <v/>
      </c>
      <c r="Q698" s="109" t="str">
        <f t="shared" si="65"/>
        <v/>
      </c>
      <c r="R698" s="77"/>
      <c r="S698" s="76"/>
      <c r="T698" s="76"/>
      <c r="U698" s="76"/>
    </row>
    <row r="699" s="67" customFormat="1" customHeight="1" spans="2:21">
      <c r="B699" s="68"/>
      <c r="C699" s="69"/>
      <c r="D699" s="69"/>
      <c r="E699" s="69"/>
      <c r="F699" s="70"/>
      <c r="G699" s="71"/>
      <c r="H699" s="72"/>
      <c r="I699" s="103" t="str">
        <f>IF(B699="","",_xlfn.XLOOKUP(N699,#REF!,#REF!))</f>
        <v/>
      </c>
      <c r="J699" s="100" t="str">
        <f>IF(B699="","",_xlfn.XLOOKUP(N699,#REF!,芝麻工资表!B:B))</f>
        <v/>
      </c>
      <c r="K699" s="100" t="str">
        <f t="shared" si="60"/>
        <v/>
      </c>
      <c r="L699" s="100" t="str">
        <f t="shared" si="61"/>
        <v/>
      </c>
      <c r="M699" s="100" t="str">
        <f>IF(Q699="","",_xlfn.XLOOKUP(Q699,立项!W:W,立项!H:H))</f>
        <v/>
      </c>
      <c r="N699" s="104" t="str">
        <f t="shared" si="62"/>
        <v/>
      </c>
      <c r="O699" s="104" t="str">
        <f t="shared" si="63"/>
        <v/>
      </c>
      <c r="P699" s="105" t="str">
        <f t="shared" si="64"/>
        <v/>
      </c>
      <c r="Q699" s="109" t="str">
        <f t="shared" si="65"/>
        <v/>
      </c>
      <c r="R699" s="77"/>
      <c r="S699" s="76"/>
      <c r="T699" s="76"/>
      <c r="U699" s="76"/>
    </row>
    <row r="700" s="67" customFormat="1" customHeight="1" spans="2:21">
      <c r="B700" s="68"/>
      <c r="C700" s="69"/>
      <c r="D700" s="69"/>
      <c r="E700" s="69"/>
      <c r="F700" s="70"/>
      <c r="G700" s="71"/>
      <c r="H700" s="72"/>
      <c r="I700" s="103" t="str">
        <f>IF(B700="","",_xlfn.XLOOKUP(N700,#REF!,#REF!))</f>
        <v/>
      </c>
      <c r="J700" s="100" t="str">
        <f>IF(B700="","",_xlfn.XLOOKUP(N700,#REF!,芝麻工资表!B:B))</f>
        <v/>
      </c>
      <c r="K700" s="100" t="str">
        <f t="shared" si="60"/>
        <v/>
      </c>
      <c r="L700" s="100" t="str">
        <f t="shared" si="61"/>
        <v/>
      </c>
      <c r="M700" s="100" t="str">
        <f>IF(Q700="","",_xlfn.XLOOKUP(Q700,立项!W:W,立项!H:H))</f>
        <v/>
      </c>
      <c r="N700" s="104" t="str">
        <f t="shared" si="62"/>
        <v/>
      </c>
      <c r="O700" s="104" t="str">
        <f t="shared" si="63"/>
        <v/>
      </c>
      <c r="P700" s="105" t="str">
        <f t="shared" si="64"/>
        <v/>
      </c>
      <c r="Q700" s="109" t="str">
        <f t="shared" si="65"/>
        <v/>
      </c>
      <c r="R700" s="77"/>
      <c r="S700" s="76"/>
      <c r="T700" s="76"/>
      <c r="U700" s="76"/>
    </row>
    <row r="701" s="67" customFormat="1" customHeight="1" spans="2:21">
      <c r="B701" s="68"/>
      <c r="C701" s="69"/>
      <c r="D701" s="69"/>
      <c r="E701" s="69"/>
      <c r="F701" s="70"/>
      <c r="G701" s="71"/>
      <c r="H701" s="72"/>
      <c r="I701" s="103" t="str">
        <f>IF(B701="","",_xlfn.XLOOKUP(N701,#REF!,#REF!))</f>
        <v/>
      </c>
      <c r="J701" s="100" t="str">
        <f>IF(B701="","",_xlfn.XLOOKUP(N701,#REF!,芝麻工资表!B:B))</f>
        <v/>
      </c>
      <c r="K701" s="100" t="str">
        <f t="shared" si="60"/>
        <v/>
      </c>
      <c r="L701" s="100" t="str">
        <f t="shared" si="61"/>
        <v/>
      </c>
      <c r="M701" s="100" t="str">
        <f>IF(Q701="","",_xlfn.XLOOKUP(Q701,立项!W:W,立项!H:H))</f>
        <v/>
      </c>
      <c r="N701" s="104" t="str">
        <f t="shared" si="62"/>
        <v/>
      </c>
      <c r="O701" s="104" t="str">
        <f t="shared" si="63"/>
        <v/>
      </c>
      <c r="P701" s="105" t="str">
        <f t="shared" si="64"/>
        <v/>
      </c>
      <c r="Q701" s="109" t="str">
        <f t="shared" si="65"/>
        <v/>
      </c>
      <c r="R701" s="77"/>
      <c r="S701" s="76"/>
      <c r="T701" s="76"/>
      <c r="U701" s="76"/>
    </row>
    <row r="702" s="67" customFormat="1" customHeight="1" spans="2:21">
      <c r="B702" s="68"/>
      <c r="C702" s="69"/>
      <c r="D702" s="69"/>
      <c r="E702" s="69"/>
      <c r="F702" s="70"/>
      <c r="G702" s="71"/>
      <c r="H702" s="72"/>
      <c r="I702" s="103" t="str">
        <f>IF(B702="","",_xlfn.XLOOKUP(N702,#REF!,#REF!))</f>
        <v/>
      </c>
      <c r="J702" s="100" t="str">
        <f>IF(B702="","",_xlfn.XLOOKUP(N702,#REF!,芝麻工资表!B:B))</f>
        <v/>
      </c>
      <c r="K702" s="100" t="str">
        <f t="shared" si="60"/>
        <v/>
      </c>
      <c r="L702" s="100" t="str">
        <f t="shared" si="61"/>
        <v/>
      </c>
      <c r="M702" s="100" t="str">
        <f>IF(Q702="","",_xlfn.XLOOKUP(Q702,立项!W:W,立项!H:H))</f>
        <v/>
      </c>
      <c r="N702" s="104" t="str">
        <f t="shared" si="62"/>
        <v/>
      </c>
      <c r="O702" s="104" t="str">
        <f t="shared" si="63"/>
        <v/>
      </c>
      <c r="P702" s="105" t="str">
        <f t="shared" si="64"/>
        <v/>
      </c>
      <c r="Q702" s="109" t="str">
        <f t="shared" si="65"/>
        <v/>
      </c>
      <c r="R702" s="77"/>
      <c r="S702" s="76"/>
      <c r="T702" s="76"/>
      <c r="U702" s="76"/>
    </row>
    <row r="703" s="67" customFormat="1" customHeight="1" spans="2:21">
      <c r="B703" s="68"/>
      <c r="C703" s="69"/>
      <c r="D703" s="69"/>
      <c r="E703" s="69"/>
      <c r="F703" s="70"/>
      <c r="G703" s="71"/>
      <c r="H703" s="72"/>
      <c r="I703" s="103" t="str">
        <f>IF(B703="","",_xlfn.XLOOKUP(N703,#REF!,#REF!))</f>
        <v/>
      </c>
      <c r="J703" s="100" t="str">
        <f>IF(B703="","",_xlfn.XLOOKUP(N703,#REF!,芝麻工资表!B:B))</f>
        <v/>
      </c>
      <c r="K703" s="100" t="str">
        <f t="shared" si="60"/>
        <v/>
      </c>
      <c r="L703" s="100" t="str">
        <f t="shared" si="61"/>
        <v/>
      </c>
      <c r="M703" s="100" t="str">
        <f>IF(Q703="","",_xlfn.XLOOKUP(Q703,立项!W:W,立项!H:H))</f>
        <v/>
      </c>
      <c r="N703" s="104" t="str">
        <f t="shared" si="62"/>
        <v/>
      </c>
      <c r="O703" s="104" t="str">
        <f t="shared" si="63"/>
        <v/>
      </c>
      <c r="P703" s="105" t="str">
        <f t="shared" si="64"/>
        <v/>
      </c>
      <c r="Q703" s="109" t="str">
        <f t="shared" si="65"/>
        <v/>
      </c>
      <c r="R703" s="77"/>
      <c r="S703" s="76"/>
      <c r="T703" s="76"/>
      <c r="U703" s="76"/>
    </row>
    <row r="704" s="67" customFormat="1" customHeight="1" spans="2:21">
      <c r="B704" s="68"/>
      <c r="C704" s="69"/>
      <c r="D704" s="69"/>
      <c r="E704" s="69"/>
      <c r="F704" s="70"/>
      <c r="G704" s="71"/>
      <c r="H704" s="72"/>
      <c r="I704" s="103" t="str">
        <f>IF(B704="","",_xlfn.XLOOKUP(N704,#REF!,#REF!))</f>
        <v/>
      </c>
      <c r="J704" s="100" t="str">
        <f>IF(B704="","",_xlfn.XLOOKUP(N704,#REF!,芝麻工资表!B:B))</f>
        <v/>
      </c>
      <c r="K704" s="100" t="str">
        <f t="shared" si="60"/>
        <v/>
      </c>
      <c r="L704" s="100" t="str">
        <f t="shared" si="61"/>
        <v/>
      </c>
      <c r="M704" s="100" t="str">
        <f>IF(Q704="","",_xlfn.XLOOKUP(Q704,立项!W:W,立项!H:H))</f>
        <v/>
      </c>
      <c r="N704" s="104" t="str">
        <f t="shared" si="62"/>
        <v/>
      </c>
      <c r="O704" s="104" t="str">
        <f t="shared" si="63"/>
        <v/>
      </c>
      <c r="P704" s="105" t="str">
        <f t="shared" si="64"/>
        <v/>
      </c>
      <c r="Q704" s="109" t="str">
        <f t="shared" si="65"/>
        <v/>
      </c>
      <c r="R704" s="77"/>
      <c r="S704" s="76"/>
      <c r="T704" s="76"/>
      <c r="U704" s="76"/>
    </row>
    <row r="705" s="67" customFormat="1" customHeight="1" spans="2:21">
      <c r="B705" s="68"/>
      <c r="C705" s="69"/>
      <c r="D705" s="69"/>
      <c r="E705" s="69"/>
      <c r="F705" s="70"/>
      <c r="G705" s="71"/>
      <c r="H705" s="72"/>
      <c r="I705" s="103" t="str">
        <f>IF(B705="","",_xlfn.XLOOKUP(N705,#REF!,#REF!))</f>
        <v/>
      </c>
      <c r="J705" s="100" t="str">
        <f>IF(B705="","",_xlfn.XLOOKUP(N705,#REF!,芝麻工资表!B:B))</f>
        <v/>
      </c>
      <c r="K705" s="100" t="str">
        <f t="shared" si="60"/>
        <v/>
      </c>
      <c r="L705" s="100" t="str">
        <f t="shared" si="61"/>
        <v/>
      </c>
      <c r="M705" s="100" t="str">
        <f>IF(Q705="","",_xlfn.XLOOKUP(Q705,立项!W:W,立项!H:H))</f>
        <v/>
      </c>
      <c r="N705" s="104" t="str">
        <f t="shared" si="62"/>
        <v/>
      </c>
      <c r="O705" s="104" t="str">
        <f t="shared" si="63"/>
        <v/>
      </c>
      <c r="P705" s="105" t="str">
        <f t="shared" si="64"/>
        <v/>
      </c>
      <c r="Q705" s="109" t="str">
        <f t="shared" si="65"/>
        <v/>
      </c>
      <c r="R705" s="77"/>
      <c r="S705" s="76"/>
      <c r="T705" s="76"/>
      <c r="U705" s="76"/>
    </row>
    <row r="706" s="67" customFormat="1" customHeight="1" spans="2:21">
      <c r="B706" s="68"/>
      <c r="C706" s="69"/>
      <c r="D706" s="69"/>
      <c r="E706" s="69"/>
      <c r="F706" s="70"/>
      <c r="G706" s="71"/>
      <c r="H706" s="72"/>
      <c r="I706" s="103" t="str">
        <f>IF(B706="","",_xlfn.XLOOKUP(N706,#REF!,#REF!))</f>
        <v/>
      </c>
      <c r="J706" s="100" t="str">
        <f>IF(B706="","",_xlfn.XLOOKUP(N706,#REF!,芝麻工资表!B:B))</f>
        <v/>
      </c>
      <c r="K706" s="100" t="str">
        <f t="shared" ref="K706:K769" si="66">IF(F706="","",F706-L706)</f>
        <v/>
      </c>
      <c r="L706" s="100" t="str">
        <f t="shared" ref="L706:L769" si="67">IF(F706="","",F706*G706/(1+G706))</f>
        <v/>
      </c>
      <c r="M706" s="100" t="str">
        <f>IF(Q706="","",_xlfn.XLOOKUP(Q706,立项!W:W,立项!H:H))</f>
        <v/>
      </c>
      <c r="N706" s="104" t="str">
        <f t="shared" ref="N706:N769" si="68">IF(H706="","",LEFT(B706,7))</f>
        <v/>
      </c>
      <c r="O706" s="104" t="str">
        <f t="shared" ref="O706:O769" si="69">IF(H706="","",MONTH(H706))</f>
        <v/>
      </c>
      <c r="P706" s="105" t="str">
        <f t="shared" ref="P706:P769" si="70">IF(H706="","",DAY(H706))</f>
        <v/>
      </c>
      <c r="Q706" s="109" t="str">
        <f t="shared" ref="Q706:Q769" si="71">IF(B706="","",MID(B706,9,16))</f>
        <v/>
      </c>
      <c r="R706" s="77"/>
      <c r="S706" s="76"/>
      <c r="T706" s="76"/>
      <c r="U706" s="76"/>
    </row>
    <row r="707" s="67" customFormat="1" customHeight="1" spans="2:21">
      <c r="B707" s="68"/>
      <c r="C707" s="69"/>
      <c r="D707" s="69"/>
      <c r="E707" s="69"/>
      <c r="F707" s="70"/>
      <c r="G707" s="71"/>
      <c r="H707" s="72"/>
      <c r="I707" s="103" t="str">
        <f>IF(B707="","",_xlfn.XLOOKUP(N707,#REF!,#REF!))</f>
        <v/>
      </c>
      <c r="J707" s="100" t="str">
        <f>IF(B707="","",_xlfn.XLOOKUP(N707,#REF!,芝麻工资表!B:B))</f>
        <v/>
      </c>
      <c r="K707" s="100" t="str">
        <f t="shared" si="66"/>
        <v/>
      </c>
      <c r="L707" s="100" t="str">
        <f t="shared" si="67"/>
        <v/>
      </c>
      <c r="M707" s="100" t="str">
        <f>IF(Q707="","",_xlfn.XLOOKUP(Q707,立项!W:W,立项!H:H))</f>
        <v/>
      </c>
      <c r="N707" s="104" t="str">
        <f t="shared" si="68"/>
        <v/>
      </c>
      <c r="O707" s="104" t="str">
        <f t="shared" si="69"/>
        <v/>
      </c>
      <c r="P707" s="105" t="str">
        <f t="shared" si="70"/>
        <v/>
      </c>
      <c r="Q707" s="109" t="str">
        <f t="shared" si="71"/>
        <v/>
      </c>
      <c r="R707" s="77"/>
      <c r="S707" s="76"/>
      <c r="T707" s="76"/>
      <c r="U707" s="76"/>
    </row>
    <row r="708" s="67" customFormat="1" customHeight="1" spans="2:21">
      <c r="B708" s="68"/>
      <c r="C708" s="69"/>
      <c r="D708" s="69"/>
      <c r="E708" s="69"/>
      <c r="F708" s="70"/>
      <c r="G708" s="71"/>
      <c r="H708" s="72"/>
      <c r="I708" s="103" t="str">
        <f>IF(B708="","",_xlfn.XLOOKUP(N708,#REF!,#REF!))</f>
        <v/>
      </c>
      <c r="J708" s="100" t="str">
        <f>IF(B708="","",_xlfn.XLOOKUP(N708,#REF!,芝麻工资表!B:B))</f>
        <v/>
      </c>
      <c r="K708" s="100" t="str">
        <f t="shared" si="66"/>
        <v/>
      </c>
      <c r="L708" s="100" t="str">
        <f t="shared" si="67"/>
        <v/>
      </c>
      <c r="M708" s="100" t="str">
        <f>IF(Q708="","",_xlfn.XLOOKUP(Q708,立项!W:W,立项!H:H))</f>
        <v/>
      </c>
      <c r="N708" s="104" t="str">
        <f t="shared" si="68"/>
        <v/>
      </c>
      <c r="O708" s="104" t="str">
        <f t="shared" si="69"/>
        <v/>
      </c>
      <c r="P708" s="105" t="str">
        <f t="shared" si="70"/>
        <v/>
      </c>
      <c r="Q708" s="109" t="str">
        <f t="shared" si="71"/>
        <v/>
      </c>
      <c r="R708" s="77"/>
      <c r="S708" s="76"/>
      <c r="T708" s="76"/>
      <c r="U708" s="76"/>
    </row>
    <row r="709" s="67" customFormat="1" customHeight="1" spans="2:21">
      <c r="B709" s="68"/>
      <c r="C709" s="69"/>
      <c r="D709" s="69"/>
      <c r="E709" s="69"/>
      <c r="F709" s="70"/>
      <c r="G709" s="71"/>
      <c r="H709" s="72"/>
      <c r="I709" s="103" t="str">
        <f>IF(B709="","",_xlfn.XLOOKUP(N709,#REF!,#REF!))</f>
        <v/>
      </c>
      <c r="J709" s="100" t="str">
        <f>IF(B709="","",_xlfn.XLOOKUP(N709,#REF!,芝麻工资表!B:B))</f>
        <v/>
      </c>
      <c r="K709" s="100" t="str">
        <f t="shared" si="66"/>
        <v/>
      </c>
      <c r="L709" s="100" t="str">
        <f t="shared" si="67"/>
        <v/>
      </c>
      <c r="M709" s="100" t="str">
        <f>IF(Q709="","",_xlfn.XLOOKUP(Q709,立项!W:W,立项!H:H))</f>
        <v/>
      </c>
      <c r="N709" s="104" t="str">
        <f t="shared" si="68"/>
        <v/>
      </c>
      <c r="O709" s="104" t="str">
        <f t="shared" si="69"/>
        <v/>
      </c>
      <c r="P709" s="105" t="str">
        <f t="shared" si="70"/>
        <v/>
      </c>
      <c r="Q709" s="109" t="str">
        <f t="shared" si="71"/>
        <v/>
      </c>
      <c r="R709" s="77"/>
      <c r="S709" s="76"/>
      <c r="T709" s="76"/>
      <c r="U709" s="76"/>
    </row>
    <row r="710" s="67" customFormat="1" customHeight="1" spans="2:21">
      <c r="B710" s="68"/>
      <c r="C710" s="69"/>
      <c r="D710" s="69"/>
      <c r="E710" s="69"/>
      <c r="F710" s="70"/>
      <c r="G710" s="71"/>
      <c r="H710" s="72"/>
      <c r="I710" s="103" t="str">
        <f>IF(B710="","",_xlfn.XLOOKUP(N710,#REF!,#REF!))</f>
        <v/>
      </c>
      <c r="J710" s="100" t="str">
        <f>IF(B710="","",_xlfn.XLOOKUP(N710,#REF!,芝麻工资表!B:B))</f>
        <v/>
      </c>
      <c r="K710" s="100" t="str">
        <f t="shared" si="66"/>
        <v/>
      </c>
      <c r="L710" s="100" t="str">
        <f t="shared" si="67"/>
        <v/>
      </c>
      <c r="M710" s="100" t="str">
        <f>IF(Q710="","",_xlfn.XLOOKUP(Q710,立项!W:W,立项!H:H))</f>
        <v/>
      </c>
      <c r="N710" s="104" t="str">
        <f t="shared" si="68"/>
        <v/>
      </c>
      <c r="O710" s="104" t="str">
        <f t="shared" si="69"/>
        <v/>
      </c>
      <c r="P710" s="105" t="str">
        <f t="shared" si="70"/>
        <v/>
      </c>
      <c r="Q710" s="109" t="str">
        <f t="shared" si="71"/>
        <v/>
      </c>
      <c r="R710" s="77"/>
      <c r="S710" s="76"/>
      <c r="T710" s="76"/>
      <c r="U710" s="76"/>
    </row>
    <row r="711" s="67" customFormat="1" customHeight="1" spans="2:21">
      <c r="B711" s="68"/>
      <c r="C711" s="69"/>
      <c r="D711" s="69"/>
      <c r="E711" s="69"/>
      <c r="F711" s="70"/>
      <c r="G711" s="71"/>
      <c r="H711" s="72"/>
      <c r="I711" s="103" t="str">
        <f>IF(B711="","",_xlfn.XLOOKUP(N711,#REF!,#REF!))</f>
        <v/>
      </c>
      <c r="J711" s="100" t="str">
        <f>IF(B711="","",_xlfn.XLOOKUP(N711,#REF!,芝麻工资表!B:B))</f>
        <v/>
      </c>
      <c r="K711" s="100" t="str">
        <f t="shared" si="66"/>
        <v/>
      </c>
      <c r="L711" s="100" t="str">
        <f t="shared" si="67"/>
        <v/>
      </c>
      <c r="M711" s="100" t="str">
        <f>IF(Q711="","",_xlfn.XLOOKUP(Q711,立项!W:W,立项!H:H))</f>
        <v/>
      </c>
      <c r="N711" s="104" t="str">
        <f t="shared" si="68"/>
        <v/>
      </c>
      <c r="O711" s="104" t="str">
        <f t="shared" si="69"/>
        <v/>
      </c>
      <c r="P711" s="105" t="str">
        <f t="shared" si="70"/>
        <v/>
      </c>
      <c r="Q711" s="109" t="str">
        <f t="shared" si="71"/>
        <v/>
      </c>
      <c r="R711" s="77"/>
      <c r="S711" s="76"/>
      <c r="T711" s="76"/>
      <c r="U711" s="76"/>
    </row>
    <row r="712" s="67" customFormat="1" customHeight="1" spans="2:21">
      <c r="B712" s="68"/>
      <c r="C712" s="69"/>
      <c r="D712" s="69"/>
      <c r="E712" s="69"/>
      <c r="F712" s="70"/>
      <c r="G712" s="71"/>
      <c r="H712" s="72"/>
      <c r="I712" s="103" t="str">
        <f>IF(B712="","",_xlfn.XLOOKUP(N712,#REF!,#REF!))</f>
        <v/>
      </c>
      <c r="J712" s="100" t="str">
        <f>IF(B712="","",_xlfn.XLOOKUP(N712,#REF!,芝麻工资表!B:B))</f>
        <v/>
      </c>
      <c r="K712" s="100" t="str">
        <f t="shared" si="66"/>
        <v/>
      </c>
      <c r="L712" s="100" t="str">
        <f t="shared" si="67"/>
        <v/>
      </c>
      <c r="M712" s="100" t="str">
        <f>IF(Q712="","",_xlfn.XLOOKUP(Q712,立项!W:W,立项!H:H))</f>
        <v/>
      </c>
      <c r="N712" s="104" t="str">
        <f t="shared" si="68"/>
        <v/>
      </c>
      <c r="O712" s="104" t="str">
        <f t="shared" si="69"/>
        <v/>
      </c>
      <c r="P712" s="105" t="str">
        <f t="shared" si="70"/>
        <v/>
      </c>
      <c r="Q712" s="109" t="str">
        <f t="shared" si="71"/>
        <v/>
      </c>
      <c r="R712" s="77"/>
      <c r="S712" s="76"/>
      <c r="T712" s="76"/>
      <c r="U712" s="76"/>
    </row>
    <row r="713" s="67" customFormat="1" customHeight="1" spans="2:21">
      <c r="B713" s="68"/>
      <c r="C713" s="69"/>
      <c r="D713" s="69"/>
      <c r="E713" s="69"/>
      <c r="F713" s="70"/>
      <c r="G713" s="71"/>
      <c r="H713" s="72"/>
      <c r="I713" s="103" t="str">
        <f>IF(B713="","",_xlfn.XLOOKUP(N713,#REF!,#REF!))</f>
        <v/>
      </c>
      <c r="J713" s="100" t="str">
        <f>IF(B713="","",_xlfn.XLOOKUP(N713,#REF!,芝麻工资表!B:B))</f>
        <v/>
      </c>
      <c r="K713" s="100" t="str">
        <f t="shared" si="66"/>
        <v/>
      </c>
      <c r="L713" s="100" t="str">
        <f t="shared" si="67"/>
        <v/>
      </c>
      <c r="M713" s="100" t="str">
        <f>IF(Q713="","",_xlfn.XLOOKUP(Q713,立项!W:W,立项!H:H))</f>
        <v/>
      </c>
      <c r="N713" s="104" t="str">
        <f t="shared" si="68"/>
        <v/>
      </c>
      <c r="O713" s="104" t="str">
        <f t="shared" si="69"/>
        <v/>
      </c>
      <c r="P713" s="105" t="str">
        <f t="shared" si="70"/>
        <v/>
      </c>
      <c r="Q713" s="109" t="str">
        <f t="shared" si="71"/>
        <v/>
      </c>
      <c r="R713" s="77"/>
      <c r="S713" s="76"/>
      <c r="T713" s="76"/>
      <c r="U713" s="76"/>
    </row>
    <row r="714" s="67" customFormat="1" customHeight="1" spans="2:21">
      <c r="B714" s="68"/>
      <c r="C714" s="69"/>
      <c r="D714" s="69"/>
      <c r="E714" s="69"/>
      <c r="F714" s="70"/>
      <c r="G714" s="71"/>
      <c r="H714" s="72"/>
      <c r="I714" s="103" t="str">
        <f>IF(B714="","",_xlfn.XLOOKUP(N714,#REF!,#REF!))</f>
        <v/>
      </c>
      <c r="J714" s="100" t="str">
        <f>IF(B714="","",_xlfn.XLOOKUP(N714,#REF!,芝麻工资表!B:B))</f>
        <v/>
      </c>
      <c r="K714" s="100" t="str">
        <f t="shared" si="66"/>
        <v/>
      </c>
      <c r="L714" s="100" t="str">
        <f t="shared" si="67"/>
        <v/>
      </c>
      <c r="M714" s="100" t="str">
        <f>IF(Q714="","",_xlfn.XLOOKUP(Q714,立项!W:W,立项!H:H))</f>
        <v/>
      </c>
      <c r="N714" s="104" t="str">
        <f t="shared" si="68"/>
        <v/>
      </c>
      <c r="O714" s="104" t="str">
        <f t="shared" si="69"/>
        <v/>
      </c>
      <c r="P714" s="105" t="str">
        <f t="shared" si="70"/>
        <v/>
      </c>
      <c r="Q714" s="109" t="str">
        <f t="shared" si="71"/>
        <v/>
      </c>
      <c r="R714" s="77"/>
      <c r="S714" s="76"/>
      <c r="T714" s="76"/>
      <c r="U714" s="76"/>
    </row>
    <row r="715" s="67" customFormat="1" customHeight="1" spans="2:21">
      <c r="B715" s="68"/>
      <c r="C715" s="69"/>
      <c r="D715" s="69"/>
      <c r="E715" s="69"/>
      <c r="F715" s="70"/>
      <c r="G715" s="71"/>
      <c r="H715" s="72"/>
      <c r="I715" s="103" t="str">
        <f>IF(B715="","",_xlfn.XLOOKUP(N715,#REF!,#REF!))</f>
        <v/>
      </c>
      <c r="J715" s="100" t="str">
        <f>IF(B715="","",_xlfn.XLOOKUP(N715,#REF!,芝麻工资表!B:B))</f>
        <v/>
      </c>
      <c r="K715" s="100" t="str">
        <f t="shared" si="66"/>
        <v/>
      </c>
      <c r="L715" s="100" t="str">
        <f t="shared" si="67"/>
        <v/>
      </c>
      <c r="M715" s="100" t="str">
        <f>IF(Q715="","",_xlfn.XLOOKUP(Q715,立项!W:W,立项!H:H))</f>
        <v/>
      </c>
      <c r="N715" s="104" t="str">
        <f t="shared" si="68"/>
        <v/>
      </c>
      <c r="O715" s="104" t="str">
        <f t="shared" si="69"/>
        <v/>
      </c>
      <c r="P715" s="105" t="str">
        <f t="shared" si="70"/>
        <v/>
      </c>
      <c r="Q715" s="109" t="str">
        <f t="shared" si="71"/>
        <v/>
      </c>
      <c r="R715" s="77"/>
      <c r="S715" s="76"/>
      <c r="T715" s="76"/>
      <c r="U715" s="76"/>
    </row>
    <row r="716" s="67" customFormat="1" customHeight="1" spans="2:21">
      <c r="B716" s="68"/>
      <c r="C716" s="69"/>
      <c r="D716" s="69"/>
      <c r="E716" s="69"/>
      <c r="F716" s="70"/>
      <c r="G716" s="71"/>
      <c r="H716" s="72"/>
      <c r="I716" s="103" t="str">
        <f>IF(B716="","",_xlfn.XLOOKUP(N716,#REF!,#REF!))</f>
        <v/>
      </c>
      <c r="J716" s="100" t="str">
        <f>IF(B716="","",_xlfn.XLOOKUP(N716,#REF!,芝麻工资表!B:B))</f>
        <v/>
      </c>
      <c r="K716" s="100" t="str">
        <f t="shared" si="66"/>
        <v/>
      </c>
      <c r="L716" s="100" t="str">
        <f t="shared" si="67"/>
        <v/>
      </c>
      <c r="M716" s="100" t="str">
        <f>IF(Q716="","",_xlfn.XLOOKUP(Q716,立项!W:W,立项!H:H))</f>
        <v/>
      </c>
      <c r="N716" s="104" t="str">
        <f t="shared" si="68"/>
        <v/>
      </c>
      <c r="O716" s="104" t="str">
        <f t="shared" si="69"/>
        <v/>
      </c>
      <c r="P716" s="105" t="str">
        <f t="shared" si="70"/>
        <v/>
      </c>
      <c r="Q716" s="109" t="str">
        <f t="shared" si="71"/>
        <v/>
      </c>
      <c r="R716" s="77"/>
      <c r="S716" s="76"/>
      <c r="T716" s="76"/>
      <c r="U716" s="76"/>
    </row>
    <row r="717" s="67" customFormat="1" customHeight="1" spans="2:21">
      <c r="B717" s="68"/>
      <c r="C717" s="69"/>
      <c r="D717" s="69"/>
      <c r="E717" s="69"/>
      <c r="F717" s="70"/>
      <c r="G717" s="71"/>
      <c r="H717" s="72"/>
      <c r="I717" s="103" t="str">
        <f>IF(B717="","",_xlfn.XLOOKUP(N717,#REF!,#REF!))</f>
        <v/>
      </c>
      <c r="J717" s="100" t="str">
        <f>IF(B717="","",_xlfn.XLOOKUP(N717,#REF!,芝麻工资表!B:B))</f>
        <v/>
      </c>
      <c r="K717" s="100" t="str">
        <f t="shared" si="66"/>
        <v/>
      </c>
      <c r="L717" s="100" t="str">
        <f t="shared" si="67"/>
        <v/>
      </c>
      <c r="M717" s="100" t="str">
        <f>IF(Q717="","",_xlfn.XLOOKUP(Q717,立项!W:W,立项!H:H))</f>
        <v/>
      </c>
      <c r="N717" s="104" t="str">
        <f t="shared" si="68"/>
        <v/>
      </c>
      <c r="O717" s="104" t="str">
        <f t="shared" si="69"/>
        <v/>
      </c>
      <c r="P717" s="105" t="str">
        <f t="shared" si="70"/>
        <v/>
      </c>
      <c r="Q717" s="109" t="str">
        <f t="shared" si="71"/>
        <v/>
      </c>
      <c r="R717" s="77"/>
      <c r="S717" s="76"/>
      <c r="T717" s="76"/>
      <c r="U717" s="76"/>
    </row>
    <row r="718" s="67" customFormat="1" customHeight="1" spans="2:21">
      <c r="B718" s="68"/>
      <c r="C718" s="69"/>
      <c r="D718" s="69"/>
      <c r="E718" s="69"/>
      <c r="F718" s="70"/>
      <c r="G718" s="71"/>
      <c r="H718" s="72"/>
      <c r="I718" s="103" t="str">
        <f>IF(B718="","",_xlfn.XLOOKUP(N718,#REF!,#REF!))</f>
        <v/>
      </c>
      <c r="J718" s="100" t="str">
        <f>IF(B718="","",_xlfn.XLOOKUP(N718,#REF!,芝麻工资表!B:B))</f>
        <v/>
      </c>
      <c r="K718" s="100" t="str">
        <f t="shared" si="66"/>
        <v/>
      </c>
      <c r="L718" s="100" t="str">
        <f t="shared" si="67"/>
        <v/>
      </c>
      <c r="M718" s="100" t="str">
        <f>IF(Q718="","",_xlfn.XLOOKUP(Q718,立项!W:W,立项!H:H))</f>
        <v/>
      </c>
      <c r="N718" s="104" t="str">
        <f t="shared" si="68"/>
        <v/>
      </c>
      <c r="O718" s="104" t="str">
        <f t="shared" si="69"/>
        <v/>
      </c>
      <c r="P718" s="105" t="str">
        <f t="shared" si="70"/>
        <v/>
      </c>
      <c r="Q718" s="109" t="str">
        <f t="shared" si="71"/>
        <v/>
      </c>
      <c r="R718" s="77"/>
      <c r="S718" s="76"/>
      <c r="T718" s="76"/>
      <c r="U718" s="76"/>
    </row>
    <row r="719" s="67" customFormat="1" customHeight="1" spans="2:21">
      <c r="B719" s="68"/>
      <c r="C719" s="69"/>
      <c r="D719" s="69"/>
      <c r="E719" s="69"/>
      <c r="F719" s="70"/>
      <c r="G719" s="71"/>
      <c r="H719" s="72"/>
      <c r="I719" s="103" t="str">
        <f>IF(B719="","",_xlfn.XLOOKUP(N719,#REF!,#REF!))</f>
        <v/>
      </c>
      <c r="J719" s="100" t="str">
        <f>IF(B719="","",_xlfn.XLOOKUP(N719,#REF!,芝麻工资表!B:B))</f>
        <v/>
      </c>
      <c r="K719" s="100" t="str">
        <f t="shared" si="66"/>
        <v/>
      </c>
      <c r="L719" s="100" t="str">
        <f t="shared" si="67"/>
        <v/>
      </c>
      <c r="M719" s="100" t="str">
        <f>IF(Q719="","",_xlfn.XLOOKUP(Q719,立项!W:W,立项!H:H))</f>
        <v/>
      </c>
      <c r="N719" s="104" t="str">
        <f t="shared" si="68"/>
        <v/>
      </c>
      <c r="O719" s="104" t="str">
        <f t="shared" si="69"/>
        <v/>
      </c>
      <c r="P719" s="105" t="str">
        <f t="shared" si="70"/>
        <v/>
      </c>
      <c r="Q719" s="109" t="str">
        <f t="shared" si="71"/>
        <v/>
      </c>
      <c r="R719" s="77"/>
      <c r="S719" s="76"/>
      <c r="T719" s="76"/>
      <c r="U719" s="76"/>
    </row>
    <row r="720" s="67" customFormat="1" customHeight="1" spans="2:21">
      <c r="B720" s="68"/>
      <c r="C720" s="69"/>
      <c r="D720" s="69"/>
      <c r="E720" s="69"/>
      <c r="F720" s="70"/>
      <c r="G720" s="71"/>
      <c r="H720" s="72"/>
      <c r="I720" s="103" t="str">
        <f>IF(B720="","",_xlfn.XLOOKUP(N720,#REF!,#REF!))</f>
        <v/>
      </c>
      <c r="J720" s="100" t="str">
        <f>IF(B720="","",_xlfn.XLOOKUP(N720,#REF!,芝麻工资表!B:B))</f>
        <v/>
      </c>
      <c r="K720" s="100" t="str">
        <f t="shared" si="66"/>
        <v/>
      </c>
      <c r="L720" s="100" t="str">
        <f t="shared" si="67"/>
        <v/>
      </c>
      <c r="M720" s="100" t="str">
        <f>IF(Q720="","",_xlfn.XLOOKUP(Q720,立项!W:W,立项!H:H))</f>
        <v/>
      </c>
      <c r="N720" s="104" t="str">
        <f t="shared" si="68"/>
        <v/>
      </c>
      <c r="O720" s="104" t="str">
        <f t="shared" si="69"/>
        <v/>
      </c>
      <c r="P720" s="105" t="str">
        <f t="shared" si="70"/>
        <v/>
      </c>
      <c r="Q720" s="109" t="str">
        <f t="shared" si="71"/>
        <v/>
      </c>
      <c r="R720" s="77"/>
      <c r="S720" s="76"/>
      <c r="T720" s="76"/>
      <c r="U720" s="76"/>
    </row>
    <row r="721" s="67" customFormat="1" customHeight="1" spans="2:21">
      <c r="B721" s="68"/>
      <c r="C721" s="69"/>
      <c r="D721" s="69"/>
      <c r="E721" s="69"/>
      <c r="F721" s="70"/>
      <c r="G721" s="71"/>
      <c r="H721" s="72"/>
      <c r="I721" s="103" t="str">
        <f>IF(B721="","",_xlfn.XLOOKUP(N721,#REF!,#REF!))</f>
        <v/>
      </c>
      <c r="J721" s="100" t="str">
        <f>IF(B721="","",_xlfn.XLOOKUP(N721,#REF!,芝麻工资表!B:B))</f>
        <v/>
      </c>
      <c r="K721" s="100" t="str">
        <f t="shared" si="66"/>
        <v/>
      </c>
      <c r="L721" s="100" t="str">
        <f t="shared" si="67"/>
        <v/>
      </c>
      <c r="M721" s="100" t="str">
        <f>IF(Q721="","",_xlfn.XLOOKUP(Q721,立项!W:W,立项!H:H))</f>
        <v/>
      </c>
      <c r="N721" s="104" t="str">
        <f t="shared" si="68"/>
        <v/>
      </c>
      <c r="O721" s="104" t="str">
        <f t="shared" si="69"/>
        <v/>
      </c>
      <c r="P721" s="105" t="str">
        <f t="shared" si="70"/>
        <v/>
      </c>
      <c r="Q721" s="109" t="str">
        <f t="shared" si="71"/>
        <v/>
      </c>
      <c r="R721" s="77"/>
      <c r="S721" s="76"/>
      <c r="T721" s="76"/>
      <c r="U721" s="76"/>
    </row>
    <row r="722" s="67" customFormat="1" customHeight="1" spans="2:21">
      <c r="B722" s="68"/>
      <c r="C722" s="69"/>
      <c r="D722" s="69"/>
      <c r="E722" s="69"/>
      <c r="F722" s="70"/>
      <c r="G722" s="71"/>
      <c r="H722" s="72"/>
      <c r="I722" s="103" t="str">
        <f>IF(B722="","",_xlfn.XLOOKUP(N722,#REF!,#REF!))</f>
        <v/>
      </c>
      <c r="J722" s="100" t="str">
        <f>IF(B722="","",_xlfn.XLOOKUP(N722,#REF!,芝麻工资表!B:B))</f>
        <v/>
      </c>
      <c r="K722" s="100" t="str">
        <f t="shared" si="66"/>
        <v/>
      </c>
      <c r="L722" s="100" t="str">
        <f t="shared" si="67"/>
        <v/>
      </c>
      <c r="M722" s="100" t="str">
        <f>IF(Q722="","",_xlfn.XLOOKUP(Q722,立项!W:W,立项!H:H))</f>
        <v/>
      </c>
      <c r="N722" s="104" t="str">
        <f t="shared" si="68"/>
        <v/>
      </c>
      <c r="O722" s="104" t="str">
        <f t="shared" si="69"/>
        <v/>
      </c>
      <c r="P722" s="105" t="str">
        <f t="shared" si="70"/>
        <v/>
      </c>
      <c r="Q722" s="109" t="str">
        <f t="shared" si="71"/>
        <v/>
      </c>
      <c r="R722" s="77"/>
      <c r="S722" s="76"/>
      <c r="T722" s="76"/>
      <c r="U722" s="76"/>
    </row>
    <row r="723" s="67" customFormat="1" customHeight="1" spans="2:21">
      <c r="B723" s="68"/>
      <c r="C723" s="69"/>
      <c r="D723" s="69"/>
      <c r="E723" s="69"/>
      <c r="F723" s="70"/>
      <c r="G723" s="71"/>
      <c r="H723" s="72"/>
      <c r="I723" s="103" t="str">
        <f>IF(B723="","",_xlfn.XLOOKUP(N723,#REF!,#REF!))</f>
        <v/>
      </c>
      <c r="J723" s="100" t="str">
        <f>IF(B723="","",_xlfn.XLOOKUP(N723,#REF!,芝麻工资表!B:B))</f>
        <v/>
      </c>
      <c r="K723" s="100" t="str">
        <f t="shared" si="66"/>
        <v/>
      </c>
      <c r="L723" s="100" t="str">
        <f t="shared" si="67"/>
        <v/>
      </c>
      <c r="M723" s="100" t="str">
        <f>IF(Q723="","",_xlfn.XLOOKUP(Q723,立项!W:W,立项!H:H))</f>
        <v/>
      </c>
      <c r="N723" s="104" t="str">
        <f t="shared" si="68"/>
        <v/>
      </c>
      <c r="O723" s="104" t="str">
        <f t="shared" si="69"/>
        <v/>
      </c>
      <c r="P723" s="105" t="str">
        <f t="shared" si="70"/>
        <v/>
      </c>
      <c r="Q723" s="109" t="str">
        <f t="shared" si="71"/>
        <v/>
      </c>
      <c r="R723" s="77"/>
      <c r="S723" s="76"/>
      <c r="T723" s="76"/>
      <c r="U723" s="76"/>
    </row>
    <row r="724" s="67" customFormat="1" customHeight="1" spans="2:21">
      <c r="B724" s="68"/>
      <c r="C724" s="69"/>
      <c r="D724" s="69"/>
      <c r="E724" s="69"/>
      <c r="F724" s="70"/>
      <c r="G724" s="71"/>
      <c r="H724" s="72"/>
      <c r="I724" s="103" t="str">
        <f>IF(B724="","",_xlfn.XLOOKUP(N724,#REF!,#REF!))</f>
        <v/>
      </c>
      <c r="J724" s="100" t="str">
        <f>IF(B724="","",_xlfn.XLOOKUP(N724,#REF!,芝麻工资表!B:B))</f>
        <v/>
      </c>
      <c r="K724" s="100" t="str">
        <f t="shared" si="66"/>
        <v/>
      </c>
      <c r="L724" s="100" t="str">
        <f t="shared" si="67"/>
        <v/>
      </c>
      <c r="M724" s="100" t="str">
        <f>IF(Q724="","",_xlfn.XLOOKUP(Q724,立项!W:W,立项!H:H))</f>
        <v/>
      </c>
      <c r="N724" s="104" t="str">
        <f t="shared" si="68"/>
        <v/>
      </c>
      <c r="O724" s="104" t="str">
        <f t="shared" si="69"/>
        <v/>
      </c>
      <c r="P724" s="105" t="str">
        <f t="shared" si="70"/>
        <v/>
      </c>
      <c r="Q724" s="109" t="str">
        <f t="shared" si="71"/>
        <v/>
      </c>
      <c r="R724" s="77"/>
      <c r="S724" s="76"/>
      <c r="T724" s="76"/>
      <c r="U724" s="76"/>
    </row>
    <row r="725" s="67" customFormat="1" customHeight="1" spans="2:21">
      <c r="B725" s="68"/>
      <c r="C725" s="69"/>
      <c r="D725" s="69"/>
      <c r="E725" s="69"/>
      <c r="F725" s="70"/>
      <c r="G725" s="71"/>
      <c r="H725" s="72"/>
      <c r="I725" s="103" t="str">
        <f>IF(B725="","",_xlfn.XLOOKUP(N725,#REF!,#REF!))</f>
        <v/>
      </c>
      <c r="J725" s="100" t="str">
        <f>IF(B725="","",_xlfn.XLOOKUP(N725,#REF!,芝麻工资表!B:B))</f>
        <v/>
      </c>
      <c r="K725" s="100" t="str">
        <f t="shared" si="66"/>
        <v/>
      </c>
      <c r="L725" s="100" t="str">
        <f t="shared" si="67"/>
        <v/>
      </c>
      <c r="M725" s="100" t="str">
        <f>IF(Q725="","",_xlfn.XLOOKUP(Q725,立项!W:W,立项!H:H))</f>
        <v/>
      </c>
      <c r="N725" s="104" t="str">
        <f t="shared" si="68"/>
        <v/>
      </c>
      <c r="O725" s="104" t="str">
        <f t="shared" si="69"/>
        <v/>
      </c>
      <c r="P725" s="105" t="str">
        <f t="shared" si="70"/>
        <v/>
      </c>
      <c r="Q725" s="109" t="str">
        <f t="shared" si="71"/>
        <v/>
      </c>
      <c r="R725" s="77"/>
      <c r="S725" s="76"/>
      <c r="T725" s="76"/>
      <c r="U725" s="76"/>
    </row>
    <row r="726" s="67" customFormat="1" customHeight="1" spans="2:21">
      <c r="B726" s="68"/>
      <c r="C726" s="69"/>
      <c r="D726" s="69"/>
      <c r="E726" s="69"/>
      <c r="F726" s="70"/>
      <c r="G726" s="71"/>
      <c r="H726" s="72"/>
      <c r="I726" s="103" t="str">
        <f>IF(B726="","",_xlfn.XLOOKUP(N726,#REF!,#REF!))</f>
        <v/>
      </c>
      <c r="J726" s="100" t="str">
        <f>IF(B726="","",_xlfn.XLOOKUP(N726,#REF!,芝麻工资表!B:B))</f>
        <v/>
      </c>
      <c r="K726" s="100" t="str">
        <f t="shared" si="66"/>
        <v/>
      </c>
      <c r="L726" s="100" t="str">
        <f t="shared" si="67"/>
        <v/>
      </c>
      <c r="M726" s="100" t="str">
        <f>IF(Q726="","",_xlfn.XLOOKUP(Q726,立项!W:W,立项!H:H))</f>
        <v/>
      </c>
      <c r="N726" s="104" t="str">
        <f t="shared" si="68"/>
        <v/>
      </c>
      <c r="O726" s="104" t="str">
        <f t="shared" si="69"/>
        <v/>
      </c>
      <c r="P726" s="105" t="str">
        <f t="shared" si="70"/>
        <v/>
      </c>
      <c r="Q726" s="109" t="str">
        <f t="shared" si="71"/>
        <v/>
      </c>
      <c r="R726" s="77"/>
      <c r="S726" s="76"/>
      <c r="T726" s="76"/>
      <c r="U726" s="76"/>
    </row>
    <row r="727" s="67" customFormat="1" customHeight="1" spans="2:21">
      <c r="B727" s="68"/>
      <c r="C727" s="69"/>
      <c r="D727" s="69"/>
      <c r="E727" s="69"/>
      <c r="F727" s="70"/>
      <c r="G727" s="71"/>
      <c r="H727" s="72"/>
      <c r="I727" s="103" t="str">
        <f>IF(B727="","",_xlfn.XLOOKUP(N727,#REF!,#REF!))</f>
        <v/>
      </c>
      <c r="J727" s="100" t="str">
        <f>IF(B727="","",_xlfn.XLOOKUP(N727,#REF!,芝麻工资表!B:B))</f>
        <v/>
      </c>
      <c r="K727" s="100" t="str">
        <f t="shared" si="66"/>
        <v/>
      </c>
      <c r="L727" s="100" t="str">
        <f t="shared" si="67"/>
        <v/>
      </c>
      <c r="M727" s="100" t="str">
        <f>IF(Q727="","",_xlfn.XLOOKUP(Q727,立项!W:W,立项!H:H))</f>
        <v/>
      </c>
      <c r="N727" s="104" t="str">
        <f t="shared" si="68"/>
        <v/>
      </c>
      <c r="O727" s="104" t="str">
        <f t="shared" si="69"/>
        <v/>
      </c>
      <c r="P727" s="105" t="str">
        <f t="shared" si="70"/>
        <v/>
      </c>
      <c r="Q727" s="109" t="str">
        <f t="shared" si="71"/>
        <v/>
      </c>
      <c r="R727" s="77"/>
      <c r="S727" s="76"/>
      <c r="T727" s="76"/>
      <c r="U727" s="76"/>
    </row>
    <row r="728" s="67" customFormat="1" customHeight="1" spans="2:21">
      <c r="B728" s="68"/>
      <c r="C728" s="69"/>
      <c r="D728" s="69"/>
      <c r="E728" s="69"/>
      <c r="F728" s="70"/>
      <c r="G728" s="71"/>
      <c r="H728" s="72"/>
      <c r="I728" s="103" t="str">
        <f>IF(B728="","",_xlfn.XLOOKUP(N728,#REF!,#REF!))</f>
        <v/>
      </c>
      <c r="J728" s="100" t="str">
        <f>IF(B728="","",_xlfn.XLOOKUP(N728,#REF!,芝麻工资表!B:B))</f>
        <v/>
      </c>
      <c r="K728" s="100" t="str">
        <f t="shared" si="66"/>
        <v/>
      </c>
      <c r="L728" s="100" t="str">
        <f t="shared" si="67"/>
        <v/>
      </c>
      <c r="M728" s="100" t="str">
        <f>IF(Q728="","",_xlfn.XLOOKUP(Q728,立项!W:W,立项!H:H))</f>
        <v/>
      </c>
      <c r="N728" s="104" t="str">
        <f t="shared" si="68"/>
        <v/>
      </c>
      <c r="O728" s="104" t="str">
        <f t="shared" si="69"/>
        <v/>
      </c>
      <c r="P728" s="105" t="str">
        <f t="shared" si="70"/>
        <v/>
      </c>
      <c r="Q728" s="109" t="str">
        <f t="shared" si="71"/>
        <v/>
      </c>
      <c r="R728" s="77"/>
      <c r="S728" s="76"/>
      <c r="T728" s="76"/>
      <c r="U728" s="76"/>
    </row>
    <row r="729" s="67" customFormat="1" customHeight="1" spans="2:21">
      <c r="B729" s="68"/>
      <c r="C729" s="69"/>
      <c r="D729" s="69"/>
      <c r="E729" s="69"/>
      <c r="F729" s="70"/>
      <c r="G729" s="71"/>
      <c r="H729" s="72"/>
      <c r="I729" s="103" t="str">
        <f>IF(B729="","",_xlfn.XLOOKUP(N729,#REF!,#REF!))</f>
        <v/>
      </c>
      <c r="J729" s="100" t="str">
        <f>IF(B729="","",_xlfn.XLOOKUP(N729,#REF!,芝麻工资表!B:B))</f>
        <v/>
      </c>
      <c r="K729" s="100" t="str">
        <f t="shared" si="66"/>
        <v/>
      </c>
      <c r="L729" s="100" t="str">
        <f t="shared" si="67"/>
        <v/>
      </c>
      <c r="M729" s="100" t="str">
        <f>IF(Q729="","",_xlfn.XLOOKUP(Q729,立项!W:W,立项!H:H))</f>
        <v/>
      </c>
      <c r="N729" s="104" t="str">
        <f t="shared" si="68"/>
        <v/>
      </c>
      <c r="O729" s="104" t="str">
        <f t="shared" si="69"/>
        <v/>
      </c>
      <c r="P729" s="105" t="str">
        <f t="shared" si="70"/>
        <v/>
      </c>
      <c r="Q729" s="109" t="str">
        <f t="shared" si="71"/>
        <v/>
      </c>
      <c r="R729" s="77"/>
      <c r="S729" s="76"/>
      <c r="T729" s="76"/>
      <c r="U729" s="76"/>
    </row>
    <row r="730" s="67" customFormat="1" customHeight="1" spans="2:21">
      <c r="B730" s="68"/>
      <c r="C730" s="69"/>
      <c r="D730" s="69"/>
      <c r="E730" s="69"/>
      <c r="F730" s="70"/>
      <c r="G730" s="71"/>
      <c r="H730" s="72"/>
      <c r="I730" s="103" t="str">
        <f>IF(B730="","",_xlfn.XLOOKUP(N730,#REF!,#REF!))</f>
        <v/>
      </c>
      <c r="J730" s="100" t="str">
        <f>IF(B730="","",_xlfn.XLOOKUP(N730,#REF!,芝麻工资表!B:B))</f>
        <v/>
      </c>
      <c r="K730" s="100" t="str">
        <f t="shared" si="66"/>
        <v/>
      </c>
      <c r="L730" s="100" t="str">
        <f t="shared" si="67"/>
        <v/>
      </c>
      <c r="M730" s="100" t="str">
        <f>IF(Q730="","",_xlfn.XLOOKUP(Q730,立项!W:W,立项!H:H))</f>
        <v/>
      </c>
      <c r="N730" s="104" t="str">
        <f t="shared" si="68"/>
        <v/>
      </c>
      <c r="O730" s="104" t="str">
        <f t="shared" si="69"/>
        <v/>
      </c>
      <c r="P730" s="105" t="str">
        <f t="shared" si="70"/>
        <v/>
      </c>
      <c r="Q730" s="109" t="str">
        <f t="shared" si="71"/>
        <v/>
      </c>
      <c r="R730" s="77"/>
      <c r="S730" s="76"/>
      <c r="T730" s="76"/>
      <c r="U730" s="76"/>
    </row>
    <row r="731" s="67" customFormat="1" customHeight="1" spans="2:21">
      <c r="B731" s="68"/>
      <c r="C731" s="69"/>
      <c r="D731" s="69"/>
      <c r="E731" s="69"/>
      <c r="F731" s="70"/>
      <c r="G731" s="71"/>
      <c r="H731" s="72"/>
      <c r="I731" s="103" t="str">
        <f>IF(B731="","",_xlfn.XLOOKUP(N731,#REF!,#REF!))</f>
        <v/>
      </c>
      <c r="J731" s="100" t="str">
        <f>IF(B731="","",_xlfn.XLOOKUP(N731,#REF!,芝麻工资表!B:B))</f>
        <v/>
      </c>
      <c r="K731" s="100" t="str">
        <f t="shared" si="66"/>
        <v/>
      </c>
      <c r="L731" s="100" t="str">
        <f t="shared" si="67"/>
        <v/>
      </c>
      <c r="M731" s="100" t="str">
        <f>IF(Q731="","",_xlfn.XLOOKUP(Q731,立项!W:W,立项!H:H))</f>
        <v/>
      </c>
      <c r="N731" s="104" t="str">
        <f t="shared" si="68"/>
        <v/>
      </c>
      <c r="O731" s="104" t="str">
        <f t="shared" si="69"/>
        <v/>
      </c>
      <c r="P731" s="105" t="str">
        <f t="shared" si="70"/>
        <v/>
      </c>
      <c r="Q731" s="109" t="str">
        <f t="shared" si="71"/>
        <v/>
      </c>
      <c r="R731" s="77"/>
      <c r="S731" s="76"/>
      <c r="T731" s="76"/>
      <c r="U731" s="76"/>
    </row>
    <row r="732" s="67" customFormat="1" customHeight="1" spans="2:21">
      <c r="B732" s="68"/>
      <c r="C732" s="69"/>
      <c r="D732" s="69"/>
      <c r="E732" s="69"/>
      <c r="F732" s="70"/>
      <c r="G732" s="71"/>
      <c r="H732" s="72"/>
      <c r="I732" s="103" t="str">
        <f>IF(B732="","",_xlfn.XLOOKUP(N732,#REF!,#REF!))</f>
        <v/>
      </c>
      <c r="J732" s="100" t="str">
        <f>IF(B732="","",_xlfn.XLOOKUP(N732,#REF!,芝麻工资表!B:B))</f>
        <v/>
      </c>
      <c r="K732" s="100" t="str">
        <f t="shared" si="66"/>
        <v/>
      </c>
      <c r="L732" s="100" t="str">
        <f t="shared" si="67"/>
        <v/>
      </c>
      <c r="M732" s="100" t="str">
        <f>IF(Q732="","",_xlfn.XLOOKUP(Q732,立项!W:W,立项!H:H))</f>
        <v/>
      </c>
      <c r="N732" s="104" t="str">
        <f t="shared" si="68"/>
        <v/>
      </c>
      <c r="O732" s="104" t="str">
        <f t="shared" si="69"/>
        <v/>
      </c>
      <c r="P732" s="105" t="str">
        <f t="shared" si="70"/>
        <v/>
      </c>
      <c r="Q732" s="109" t="str">
        <f t="shared" si="71"/>
        <v/>
      </c>
      <c r="R732" s="77"/>
      <c r="S732" s="76"/>
      <c r="T732" s="76"/>
      <c r="U732" s="76"/>
    </row>
    <row r="733" s="67" customFormat="1" customHeight="1" spans="2:21">
      <c r="B733" s="68"/>
      <c r="C733" s="69"/>
      <c r="D733" s="69"/>
      <c r="E733" s="69"/>
      <c r="F733" s="70"/>
      <c r="G733" s="71"/>
      <c r="H733" s="72"/>
      <c r="I733" s="103" t="str">
        <f>IF(B733="","",_xlfn.XLOOKUP(N733,#REF!,#REF!))</f>
        <v/>
      </c>
      <c r="J733" s="100" t="str">
        <f>IF(B733="","",_xlfn.XLOOKUP(N733,#REF!,芝麻工资表!B:B))</f>
        <v/>
      </c>
      <c r="K733" s="100" t="str">
        <f t="shared" si="66"/>
        <v/>
      </c>
      <c r="L733" s="100" t="str">
        <f t="shared" si="67"/>
        <v/>
      </c>
      <c r="M733" s="100" t="str">
        <f>IF(Q733="","",_xlfn.XLOOKUP(Q733,立项!W:W,立项!H:H))</f>
        <v/>
      </c>
      <c r="N733" s="104" t="str">
        <f t="shared" si="68"/>
        <v/>
      </c>
      <c r="O733" s="104" t="str">
        <f t="shared" si="69"/>
        <v/>
      </c>
      <c r="P733" s="105" t="str">
        <f t="shared" si="70"/>
        <v/>
      </c>
      <c r="Q733" s="109" t="str">
        <f t="shared" si="71"/>
        <v/>
      </c>
      <c r="R733" s="77"/>
      <c r="S733" s="76"/>
      <c r="T733" s="76"/>
      <c r="U733" s="76"/>
    </row>
    <row r="734" s="67" customFormat="1" customHeight="1" spans="2:21">
      <c r="B734" s="68"/>
      <c r="C734" s="69"/>
      <c r="D734" s="69"/>
      <c r="E734" s="69"/>
      <c r="F734" s="70"/>
      <c r="G734" s="71"/>
      <c r="H734" s="72"/>
      <c r="I734" s="103" t="str">
        <f>IF(B734="","",_xlfn.XLOOKUP(N734,#REF!,#REF!))</f>
        <v/>
      </c>
      <c r="J734" s="100" t="str">
        <f>IF(B734="","",_xlfn.XLOOKUP(N734,#REF!,芝麻工资表!B:B))</f>
        <v/>
      </c>
      <c r="K734" s="100" t="str">
        <f t="shared" si="66"/>
        <v/>
      </c>
      <c r="L734" s="100" t="str">
        <f t="shared" si="67"/>
        <v/>
      </c>
      <c r="M734" s="100" t="str">
        <f>IF(Q734="","",_xlfn.XLOOKUP(Q734,立项!W:W,立项!H:H))</f>
        <v/>
      </c>
      <c r="N734" s="104" t="str">
        <f t="shared" si="68"/>
        <v/>
      </c>
      <c r="O734" s="104" t="str">
        <f t="shared" si="69"/>
        <v/>
      </c>
      <c r="P734" s="105" t="str">
        <f t="shared" si="70"/>
        <v/>
      </c>
      <c r="Q734" s="109" t="str">
        <f t="shared" si="71"/>
        <v/>
      </c>
      <c r="R734" s="77"/>
      <c r="S734" s="76"/>
      <c r="T734" s="76"/>
      <c r="U734" s="76"/>
    </row>
    <row r="735" s="67" customFormat="1" customHeight="1" spans="2:21">
      <c r="B735" s="68"/>
      <c r="C735" s="69"/>
      <c r="D735" s="69"/>
      <c r="E735" s="69"/>
      <c r="F735" s="70"/>
      <c r="G735" s="71"/>
      <c r="H735" s="72"/>
      <c r="I735" s="103" t="str">
        <f>IF(B735="","",_xlfn.XLOOKUP(N735,#REF!,#REF!))</f>
        <v/>
      </c>
      <c r="J735" s="100" t="str">
        <f>IF(B735="","",_xlfn.XLOOKUP(N735,#REF!,芝麻工资表!B:B))</f>
        <v/>
      </c>
      <c r="K735" s="100" t="str">
        <f t="shared" si="66"/>
        <v/>
      </c>
      <c r="L735" s="100" t="str">
        <f t="shared" si="67"/>
        <v/>
      </c>
      <c r="M735" s="100" t="str">
        <f>IF(Q735="","",_xlfn.XLOOKUP(Q735,立项!W:W,立项!H:H))</f>
        <v/>
      </c>
      <c r="N735" s="104" t="str">
        <f t="shared" si="68"/>
        <v/>
      </c>
      <c r="O735" s="104" t="str">
        <f t="shared" si="69"/>
        <v/>
      </c>
      <c r="P735" s="105" t="str">
        <f t="shared" si="70"/>
        <v/>
      </c>
      <c r="Q735" s="109" t="str">
        <f t="shared" si="71"/>
        <v/>
      </c>
      <c r="R735" s="77"/>
      <c r="S735" s="76"/>
      <c r="T735" s="76"/>
      <c r="U735" s="76"/>
    </row>
    <row r="736" s="67" customFormat="1" customHeight="1" spans="2:21">
      <c r="B736" s="68"/>
      <c r="C736" s="69"/>
      <c r="D736" s="69"/>
      <c r="E736" s="69"/>
      <c r="F736" s="70"/>
      <c r="G736" s="71"/>
      <c r="H736" s="72"/>
      <c r="I736" s="103" t="str">
        <f>IF(B736="","",_xlfn.XLOOKUP(N736,#REF!,#REF!))</f>
        <v/>
      </c>
      <c r="J736" s="100" t="str">
        <f>IF(B736="","",_xlfn.XLOOKUP(N736,#REF!,芝麻工资表!B:B))</f>
        <v/>
      </c>
      <c r="K736" s="100" t="str">
        <f t="shared" si="66"/>
        <v/>
      </c>
      <c r="L736" s="100" t="str">
        <f t="shared" si="67"/>
        <v/>
      </c>
      <c r="M736" s="100" t="str">
        <f>IF(Q736="","",_xlfn.XLOOKUP(Q736,立项!W:W,立项!H:H))</f>
        <v/>
      </c>
      <c r="N736" s="104" t="str">
        <f t="shared" si="68"/>
        <v/>
      </c>
      <c r="O736" s="104" t="str">
        <f t="shared" si="69"/>
        <v/>
      </c>
      <c r="P736" s="105" t="str">
        <f t="shared" si="70"/>
        <v/>
      </c>
      <c r="Q736" s="109" t="str">
        <f t="shared" si="71"/>
        <v/>
      </c>
      <c r="R736" s="77"/>
      <c r="S736" s="76"/>
      <c r="T736" s="76"/>
      <c r="U736" s="76"/>
    </row>
    <row r="737" s="67" customFormat="1" customHeight="1" spans="2:21">
      <c r="B737" s="68"/>
      <c r="C737" s="69"/>
      <c r="D737" s="69"/>
      <c r="E737" s="69"/>
      <c r="F737" s="70"/>
      <c r="G737" s="71"/>
      <c r="H737" s="72"/>
      <c r="I737" s="103" t="str">
        <f>IF(B737="","",_xlfn.XLOOKUP(N737,#REF!,#REF!))</f>
        <v/>
      </c>
      <c r="J737" s="100" t="str">
        <f>IF(B737="","",_xlfn.XLOOKUP(N737,#REF!,芝麻工资表!B:B))</f>
        <v/>
      </c>
      <c r="K737" s="100" t="str">
        <f t="shared" si="66"/>
        <v/>
      </c>
      <c r="L737" s="100" t="str">
        <f t="shared" si="67"/>
        <v/>
      </c>
      <c r="M737" s="100" t="str">
        <f>IF(Q737="","",_xlfn.XLOOKUP(Q737,立项!W:W,立项!H:H))</f>
        <v/>
      </c>
      <c r="N737" s="104" t="str">
        <f t="shared" si="68"/>
        <v/>
      </c>
      <c r="O737" s="104" t="str">
        <f t="shared" si="69"/>
        <v/>
      </c>
      <c r="P737" s="105" t="str">
        <f t="shared" si="70"/>
        <v/>
      </c>
      <c r="Q737" s="109" t="str">
        <f t="shared" si="71"/>
        <v/>
      </c>
      <c r="R737" s="77"/>
      <c r="S737" s="76"/>
      <c r="T737" s="76"/>
      <c r="U737" s="76"/>
    </row>
    <row r="738" s="67" customFormat="1" customHeight="1" spans="2:21">
      <c r="B738" s="68"/>
      <c r="C738" s="69"/>
      <c r="D738" s="69"/>
      <c r="E738" s="69"/>
      <c r="F738" s="70"/>
      <c r="G738" s="71"/>
      <c r="H738" s="72"/>
      <c r="I738" s="103" t="str">
        <f>IF(B738="","",_xlfn.XLOOKUP(N738,#REF!,#REF!))</f>
        <v/>
      </c>
      <c r="J738" s="100" t="str">
        <f>IF(B738="","",_xlfn.XLOOKUP(N738,#REF!,芝麻工资表!B:B))</f>
        <v/>
      </c>
      <c r="K738" s="100" t="str">
        <f t="shared" si="66"/>
        <v/>
      </c>
      <c r="L738" s="100" t="str">
        <f t="shared" si="67"/>
        <v/>
      </c>
      <c r="M738" s="100" t="str">
        <f>IF(Q738="","",_xlfn.XLOOKUP(Q738,立项!W:W,立项!H:H))</f>
        <v/>
      </c>
      <c r="N738" s="104" t="str">
        <f t="shared" si="68"/>
        <v/>
      </c>
      <c r="O738" s="104" t="str">
        <f t="shared" si="69"/>
        <v/>
      </c>
      <c r="P738" s="105" t="str">
        <f t="shared" si="70"/>
        <v/>
      </c>
      <c r="Q738" s="109" t="str">
        <f t="shared" si="71"/>
        <v/>
      </c>
      <c r="R738" s="77"/>
      <c r="S738" s="76"/>
      <c r="T738" s="76"/>
      <c r="U738" s="76"/>
    </row>
    <row r="739" s="67" customFormat="1" customHeight="1" spans="2:21">
      <c r="B739" s="68"/>
      <c r="C739" s="69"/>
      <c r="D739" s="69"/>
      <c r="E739" s="69"/>
      <c r="F739" s="70"/>
      <c r="G739" s="71"/>
      <c r="H739" s="72"/>
      <c r="I739" s="103" t="str">
        <f>IF(B739="","",_xlfn.XLOOKUP(N739,#REF!,#REF!))</f>
        <v/>
      </c>
      <c r="J739" s="100" t="str">
        <f>IF(B739="","",_xlfn.XLOOKUP(N739,#REF!,芝麻工资表!B:B))</f>
        <v/>
      </c>
      <c r="K739" s="100" t="str">
        <f t="shared" si="66"/>
        <v/>
      </c>
      <c r="L739" s="100" t="str">
        <f t="shared" si="67"/>
        <v/>
      </c>
      <c r="M739" s="100" t="str">
        <f>IF(Q739="","",_xlfn.XLOOKUP(Q739,立项!W:W,立项!H:H))</f>
        <v/>
      </c>
      <c r="N739" s="104" t="str">
        <f t="shared" si="68"/>
        <v/>
      </c>
      <c r="O739" s="104" t="str">
        <f t="shared" si="69"/>
        <v/>
      </c>
      <c r="P739" s="105" t="str">
        <f t="shared" si="70"/>
        <v/>
      </c>
      <c r="Q739" s="109" t="str">
        <f t="shared" si="71"/>
        <v/>
      </c>
      <c r="R739" s="77"/>
      <c r="S739" s="76"/>
      <c r="T739" s="76"/>
      <c r="U739" s="76"/>
    </row>
    <row r="740" s="67" customFormat="1" customHeight="1" spans="2:21">
      <c r="B740" s="68"/>
      <c r="C740" s="69"/>
      <c r="D740" s="69"/>
      <c r="E740" s="69"/>
      <c r="F740" s="70"/>
      <c r="G740" s="71"/>
      <c r="H740" s="72"/>
      <c r="I740" s="103" t="str">
        <f>IF(B740="","",_xlfn.XLOOKUP(N740,#REF!,#REF!))</f>
        <v/>
      </c>
      <c r="J740" s="100" t="str">
        <f>IF(B740="","",_xlfn.XLOOKUP(N740,#REF!,芝麻工资表!B:B))</f>
        <v/>
      </c>
      <c r="K740" s="100" t="str">
        <f t="shared" si="66"/>
        <v/>
      </c>
      <c r="L740" s="100" t="str">
        <f t="shared" si="67"/>
        <v/>
      </c>
      <c r="M740" s="100" t="str">
        <f>IF(Q740="","",_xlfn.XLOOKUP(Q740,立项!W:W,立项!H:H))</f>
        <v/>
      </c>
      <c r="N740" s="104" t="str">
        <f t="shared" si="68"/>
        <v/>
      </c>
      <c r="O740" s="104" t="str">
        <f t="shared" si="69"/>
        <v/>
      </c>
      <c r="P740" s="105" t="str">
        <f t="shared" si="70"/>
        <v/>
      </c>
      <c r="Q740" s="109" t="str">
        <f t="shared" si="71"/>
        <v/>
      </c>
      <c r="R740" s="77"/>
      <c r="S740" s="76"/>
      <c r="T740" s="76"/>
      <c r="U740" s="76"/>
    </row>
    <row r="741" s="67" customFormat="1" customHeight="1" spans="2:21">
      <c r="B741" s="68"/>
      <c r="C741" s="69"/>
      <c r="D741" s="69"/>
      <c r="E741" s="69"/>
      <c r="F741" s="70"/>
      <c r="G741" s="71"/>
      <c r="H741" s="72"/>
      <c r="I741" s="103" t="str">
        <f>IF(B741="","",_xlfn.XLOOKUP(N741,#REF!,#REF!))</f>
        <v/>
      </c>
      <c r="J741" s="100" t="str">
        <f>IF(B741="","",_xlfn.XLOOKUP(N741,#REF!,芝麻工资表!B:B))</f>
        <v/>
      </c>
      <c r="K741" s="100" t="str">
        <f t="shared" si="66"/>
        <v/>
      </c>
      <c r="L741" s="100" t="str">
        <f t="shared" si="67"/>
        <v/>
      </c>
      <c r="M741" s="100" t="str">
        <f>IF(Q741="","",_xlfn.XLOOKUP(Q741,立项!W:W,立项!H:H))</f>
        <v/>
      </c>
      <c r="N741" s="104" t="str">
        <f t="shared" si="68"/>
        <v/>
      </c>
      <c r="O741" s="104" t="str">
        <f t="shared" si="69"/>
        <v/>
      </c>
      <c r="P741" s="105" t="str">
        <f t="shared" si="70"/>
        <v/>
      </c>
      <c r="Q741" s="109" t="str">
        <f t="shared" si="71"/>
        <v/>
      </c>
      <c r="R741" s="77"/>
      <c r="S741" s="76"/>
      <c r="T741" s="76"/>
      <c r="U741" s="76"/>
    </row>
    <row r="742" s="67" customFormat="1" customHeight="1" spans="2:21">
      <c r="B742" s="68"/>
      <c r="C742" s="69"/>
      <c r="D742" s="69"/>
      <c r="E742" s="69"/>
      <c r="F742" s="70"/>
      <c r="G742" s="71"/>
      <c r="H742" s="72"/>
      <c r="I742" s="103" t="str">
        <f>IF(B742="","",_xlfn.XLOOKUP(N742,#REF!,#REF!))</f>
        <v/>
      </c>
      <c r="J742" s="100" t="str">
        <f>IF(B742="","",_xlfn.XLOOKUP(N742,#REF!,芝麻工资表!B:B))</f>
        <v/>
      </c>
      <c r="K742" s="100" t="str">
        <f t="shared" si="66"/>
        <v/>
      </c>
      <c r="L742" s="100" t="str">
        <f t="shared" si="67"/>
        <v/>
      </c>
      <c r="M742" s="100" t="str">
        <f>IF(Q742="","",_xlfn.XLOOKUP(Q742,立项!W:W,立项!H:H))</f>
        <v/>
      </c>
      <c r="N742" s="104" t="str">
        <f t="shared" si="68"/>
        <v/>
      </c>
      <c r="O742" s="104" t="str">
        <f t="shared" si="69"/>
        <v/>
      </c>
      <c r="P742" s="105" t="str">
        <f t="shared" si="70"/>
        <v/>
      </c>
      <c r="Q742" s="109" t="str">
        <f t="shared" si="71"/>
        <v/>
      </c>
      <c r="R742" s="77"/>
      <c r="S742" s="76"/>
      <c r="T742" s="76"/>
      <c r="U742" s="76"/>
    </row>
    <row r="743" s="67" customFormat="1" customHeight="1" spans="2:21">
      <c r="B743" s="68"/>
      <c r="C743" s="69"/>
      <c r="D743" s="69"/>
      <c r="E743" s="69"/>
      <c r="F743" s="70"/>
      <c r="G743" s="71"/>
      <c r="H743" s="72"/>
      <c r="I743" s="103" t="str">
        <f>IF(B743="","",_xlfn.XLOOKUP(N743,#REF!,#REF!))</f>
        <v/>
      </c>
      <c r="J743" s="100" t="str">
        <f>IF(B743="","",_xlfn.XLOOKUP(N743,#REF!,芝麻工资表!B:B))</f>
        <v/>
      </c>
      <c r="K743" s="100" t="str">
        <f t="shared" si="66"/>
        <v/>
      </c>
      <c r="L743" s="100" t="str">
        <f t="shared" si="67"/>
        <v/>
      </c>
      <c r="M743" s="100" t="str">
        <f>IF(Q743="","",_xlfn.XLOOKUP(Q743,立项!W:W,立项!H:H))</f>
        <v/>
      </c>
      <c r="N743" s="104" t="str">
        <f t="shared" si="68"/>
        <v/>
      </c>
      <c r="O743" s="104" t="str">
        <f t="shared" si="69"/>
        <v/>
      </c>
      <c r="P743" s="105" t="str">
        <f t="shared" si="70"/>
        <v/>
      </c>
      <c r="Q743" s="109" t="str">
        <f t="shared" si="71"/>
        <v/>
      </c>
      <c r="R743" s="77"/>
      <c r="S743" s="76"/>
      <c r="T743" s="76"/>
      <c r="U743" s="76"/>
    </row>
    <row r="744" s="67" customFormat="1" customHeight="1" spans="2:21">
      <c r="B744" s="68"/>
      <c r="C744" s="69"/>
      <c r="D744" s="69"/>
      <c r="E744" s="69"/>
      <c r="F744" s="70"/>
      <c r="G744" s="71"/>
      <c r="H744" s="72"/>
      <c r="I744" s="103" t="str">
        <f>IF(B744="","",_xlfn.XLOOKUP(N744,#REF!,#REF!))</f>
        <v/>
      </c>
      <c r="J744" s="100" t="str">
        <f>IF(B744="","",_xlfn.XLOOKUP(N744,#REF!,芝麻工资表!B:B))</f>
        <v/>
      </c>
      <c r="K744" s="100" t="str">
        <f t="shared" si="66"/>
        <v/>
      </c>
      <c r="L744" s="100" t="str">
        <f t="shared" si="67"/>
        <v/>
      </c>
      <c r="M744" s="100" t="str">
        <f>IF(Q744="","",_xlfn.XLOOKUP(Q744,立项!W:W,立项!H:H))</f>
        <v/>
      </c>
      <c r="N744" s="104" t="str">
        <f t="shared" si="68"/>
        <v/>
      </c>
      <c r="O744" s="104" t="str">
        <f t="shared" si="69"/>
        <v/>
      </c>
      <c r="P744" s="105" t="str">
        <f t="shared" si="70"/>
        <v/>
      </c>
      <c r="Q744" s="109" t="str">
        <f t="shared" si="71"/>
        <v/>
      </c>
      <c r="R744" s="77"/>
      <c r="S744" s="76"/>
      <c r="T744" s="76"/>
      <c r="U744" s="76"/>
    </row>
    <row r="745" s="67" customFormat="1" customHeight="1" spans="2:21">
      <c r="B745" s="68"/>
      <c r="C745" s="69"/>
      <c r="D745" s="69"/>
      <c r="E745" s="69"/>
      <c r="F745" s="70"/>
      <c r="G745" s="71"/>
      <c r="H745" s="72"/>
      <c r="I745" s="103" t="str">
        <f>IF(B745="","",_xlfn.XLOOKUP(N745,#REF!,#REF!))</f>
        <v/>
      </c>
      <c r="J745" s="100" t="str">
        <f>IF(B745="","",_xlfn.XLOOKUP(N745,#REF!,芝麻工资表!B:B))</f>
        <v/>
      </c>
      <c r="K745" s="100" t="str">
        <f t="shared" si="66"/>
        <v/>
      </c>
      <c r="L745" s="100" t="str">
        <f t="shared" si="67"/>
        <v/>
      </c>
      <c r="M745" s="100" t="str">
        <f>IF(Q745="","",_xlfn.XLOOKUP(Q745,立项!W:W,立项!H:H))</f>
        <v/>
      </c>
      <c r="N745" s="104" t="str">
        <f t="shared" si="68"/>
        <v/>
      </c>
      <c r="O745" s="104" t="str">
        <f t="shared" si="69"/>
        <v/>
      </c>
      <c r="P745" s="105" t="str">
        <f t="shared" si="70"/>
        <v/>
      </c>
      <c r="Q745" s="109" t="str">
        <f t="shared" si="71"/>
        <v/>
      </c>
      <c r="R745" s="77"/>
      <c r="S745" s="76"/>
      <c r="T745" s="76"/>
      <c r="U745" s="76"/>
    </row>
    <row r="746" s="67" customFormat="1" customHeight="1" spans="2:21">
      <c r="B746" s="68"/>
      <c r="C746" s="69"/>
      <c r="D746" s="69"/>
      <c r="E746" s="69"/>
      <c r="F746" s="70"/>
      <c r="G746" s="71"/>
      <c r="H746" s="72"/>
      <c r="I746" s="103" t="str">
        <f>IF(B746="","",_xlfn.XLOOKUP(N746,#REF!,#REF!))</f>
        <v/>
      </c>
      <c r="J746" s="100" t="str">
        <f>IF(B746="","",_xlfn.XLOOKUP(N746,#REF!,芝麻工资表!B:B))</f>
        <v/>
      </c>
      <c r="K746" s="100" t="str">
        <f t="shared" si="66"/>
        <v/>
      </c>
      <c r="L746" s="100" t="str">
        <f t="shared" si="67"/>
        <v/>
      </c>
      <c r="M746" s="100" t="str">
        <f>IF(Q746="","",_xlfn.XLOOKUP(Q746,立项!W:W,立项!H:H))</f>
        <v/>
      </c>
      <c r="N746" s="104" t="str">
        <f t="shared" si="68"/>
        <v/>
      </c>
      <c r="O746" s="104" t="str">
        <f t="shared" si="69"/>
        <v/>
      </c>
      <c r="P746" s="105" t="str">
        <f t="shared" si="70"/>
        <v/>
      </c>
      <c r="Q746" s="109" t="str">
        <f t="shared" si="71"/>
        <v/>
      </c>
      <c r="R746" s="77"/>
      <c r="S746" s="76"/>
      <c r="T746" s="76"/>
      <c r="U746" s="76"/>
    </row>
    <row r="747" s="67" customFormat="1" customHeight="1" spans="2:21">
      <c r="B747" s="68"/>
      <c r="C747" s="69"/>
      <c r="D747" s="69"/>
      <c r="E747" s="69"/>
      <c r="F747" s="70"/>
      <c r="G747" s="71"/>
      <c r="H747" s="72"/>
      <c r="I747" s="103" t="str">
        <f>IF(B747="","",_xlfn.XLOOKUP(N747,#REF!,#REF!))</f>
        <v/>
      </c>
      <c r="J747" s="100" t="str">
        <f>IF(B747="","",_xlfn.XLOOKUP(N747,#REF!,芝麻工资表!B:B))</f>
        <v/>
      </c>
      <c r="K747" s="100" t="str">
        <f t="shared" si="66"/>
        <v/>
      </c>
      <c r="L747" s="100" t="str">
        <f t="shared" si="67"/>
        <v/>
      </c>
      <c r="M747" s="100" t="str">
        <f>IF(Q747="","",_xlfn.XLOOKUP(Q747,立项!W:W,立项!H:H))</f>
        <v/>
      </c>
      <c r="N747" s="104" t="str">
        <f t="shared" si="68"/>
        <v/>
      </c>
      <c r="O747" s="104" t="str">
        <f t="shared" si="69"/>
        <v/>
      </c>
      <c r="P747" s="105" t="str">
        <f t="shared" si="70"/>
        <v/>
      </c>
      <c r="Q747" s="109" t="str">
        <f t="shared" si="71"/>
        <v/>
      </c>
      <c r="R747" s="77"/>
      <c r="S747" s="76"/>
      <c r="T747" s="76"/>
      <c r="U747" s="76"/>
    </row>
    <row r="748" s="67" customFormat="1" customHeight="1" spans="2:21">
      <c r="B748" s="68"/>
      <c r="C748" s="69"/>
      <c r="D748" s="69"/>
      <c r="E748" s="69"/>
      <c r="F748" s="70"/>
      <c r="G748" s="71"/>
      <c r="H748" s="72"/>
      <c r="I748" s="103" t="str">
        <f>IF(B748="","",_xlfn.XLOOKUP(N748,#REF!,#REF!))</f>
        <v/>
      </c>
      <c r="J748" s="100" t="str">
        <f>IF(B748="","",_xlfn.XLOOKUP(N748,#REF!,芝麻工资表!B:B))</f>
        <v/>
      </c>
      <c r="K748" s="100" t="str">
        <f t="shared" si="66"/>
        <v/>
      </c>
      <c r="L748" s="100" t="str">
        <f t="shared" si="67"/>
        <v/>
      </c>
      <c r="M748" s="100" t="str">
        <f>IF(Q748="","",_xlfn.XLOOKUP(Q748,立项!W:W,立项!H:H))</f>
        <v/>
      </c>
      <c r="N748" s="104" t="str">
        <f t="shared" si="68"/>
        <v/>
      </c>
      <c r="O748" s="104" t="str">
        <f t="shared" si="69"/>
        <v/>
      </c>
      <c r="P748" s="105" t="str">
        <f t="shared" si="70"/>
        <v/>
      </c>
      <c r="Q748" s="109" t="str">
        <f t="shared" si="71"/>
        <v/>
      </c>
      <c r="R748" s="77"/>
      <c r="S748" s="76"/>
      <c r="T748" s="76"/>
      <c r="U748" s="76"/>
    </row>
    <row r="749" s="67" customFormat="1" customHeight="1" spans="2:21">
      <c r="B749" s="68"/>
      <c r="C749" s="69"/>
      <c r="D749" s="69"/>
      <c r="E749" s="69"/>
      <c r="F749" s="70"/>
      <c r="G749" s="71"/>
      <c r="H749" s="72"/>
      <c r="I749" s="103" t="str">
        <f>IF(B749="","",_xlfn.XLOOKUP(N749,#REF!,#REF!))</f>
        <v/>
      </c>
      <c r="J749" s="100" t="str">
        <f>IF(B749="","",_xlfn.XLOOKUP(N749,#REF!,芝麻工资表!B:B))</f>
        <v/>
      </c>
      <c r="K749" s="100" t="str">
        <f t="shared" si="66"/>
        <v/>
      </c>
      <c r="L749" s="100" t="str">
        <f t="shared" si="67"/>
        <v/>
      </c>
      <c r="M749" s="100" t="str">
        <f>IF(Q749="","",_xlfn.XLOOKUP(Q749,立项!W:W,立项!H:H))</f>
        <v/>
      </c>
      <c r="N749" s="104" t="str">
        <f t="shared" si="68"/>
        <v/>
      </c>
      <c r="O749" s="104" t="str">
        <f t="shared" si="69"/>
        <v/>
      </c>
      <c r="P749" s="105" t="str">
        <f t="shared" si="70"/>
        <v/>
      </c>
      <c r="Q749" s="109" t="str">
        <f t="shared" si="71"/>
        <v/>
      </c>
      <c r="R749" s="77"/>
      <c r="S749" s="76"/>
      <c r="T749" s="76"/>
      <c r="U749" s="76"/>
    </row>
    <row r="750" s="67" customFormat="1" customHeight="1" spans="2:21">
      <c r="B750" s="68"/>
      <c r="C750" s="69"/>
      <c r="D750" s="69"/>
      <c r="E750" s="69"/>
      <c r="F750" s="70"/>
      <c r="G750" s="71"/>
      <c r="H750" s="72"/>
      <c r="I750" s="103" t="str">
        <f>IF(B750="","",_xlfn.XLOOKUP(N750,#REF!,#REF!))</f>
        <v/>
      </c>
      <c r="J750" s="100" t="str">
        <f>IF(B750="","",_xlfn.XLOOKUP(N750,#REF!,芝麻工资表!B:B))</f>
        <v/>
      </c>
      <c r="K750" s="100" t="str">
        <f t="shared" si="66"/>
        <v/>
      </c>
      <c r="L750" s="100" t="str">
        <f t="shared" si="67"/>
        <v/>
      </c>
      <c r="M750" s="100" t="str">
        <f>IF(Q750="","",_xlfn.XLOOKUP(Q750,立项!W:W,立项!H:H))</f>
        <v/>
      </c>
      <c r="N750" s="104" t="str">
        <f t="shared" si="68"/>
        <v/>
      </c>
      <c r="O750" s="104" t="str">
        <f t="shared" si="69"/>
        <v/>
      </c>
      <c r="P750" s="105" t="str">
        <f t="shared" si="70"/>
        <v/>
      </c>
      <c r="Q750" s="109" t="str">
        <f t="shared" si="71"/>
        <v/>
      </c>
      <c r="R750" s="77"/>
      <c r="S750" s="76"/>
      <c r="T750" s="76"/>
      <c r="U750" s="76"/>
    </row>
    <row r="751" s="67" customFormat="1" customHeight="1" spans="2:21">
      <c r="B751" s="68"/>
      <c r="C751" s="69"/>
      <c r="D751" s="69"/>
      <c r="E751" s="69"/>
      <c r="F751" s="70"/>
      <c r="G751" s="71"/>
      <c r="H751" s="72"/>
      <c r="I751" s="103" t="str">
        <f>IF(B751="","",_xlfn.XLOOKUP(N751,#REF!,#REF!))</f>
        <v/>
      </c>
      <c r="J751" s="100" t="str">
        <f>IF(B751="","",_xlfn.XLOOKUP(N751,#REF!,芝麻工资表!B:B))</f>
        <v/>
      </c>
      <c r="K751" s="100" t="str">
        <f t="shared" si="66"/>
        <v/>
      </c>
      <c r="L751" s="100" t="str">
        <f t="shared" si="67"/>
        <v/>
      </c>
      <c r="M751" s="100" t="str">
        <f>IF(Q751="","",_xlfn.XLOOKUP(Q751,立项!W:W,立项!H:H))</f>
        <v/>
      </c>
      <c r="N751" s="104" t="str">
        <f t="shared" si="68"/>
        <v/>
      </c>
      <c r="O751" s="104" t="str">
        <f t="shared" si="69"/>
        <v/>
      </c>
      <c r="P751" s="105" t="str">
        <f t="shared" si="70"/>
        <v/>
      </c>
      <c r="Q751" s="109" t="str">
        <f t="shared" si="71"/>
        <v/>
      </c>
      <c r="R751" s="77"/>
      <c r="S751" s="76"/>
      <c r="T751" s="76"/>
      <c r="U751" s="76"/>
    </row>
    <row r="752" s="67" customFormat="1" customHeight="1" spans="2:21">
      <c r="B752" s="68"/>
      <c r="C752" s="69"/>
      <c r="D752" s="69"/>
      <c r="E752" s="69"/>
      <c r="F752" s="70"/>
      <c r="G752" s="71"/>
      <c r="H752" s="72"/>
      <c r="I752" s="103" t="str">
        <f>IF(B752="","",_xlfn.XLOOKUP(N752,#REF!,#REF!))</f>
        <v/>
      </c>
      <c r="J752" s="100" t="str">
        <f>IF(B752="","",_xlfn.XLOOKUP(N752,#REF!,芝麻工资表!B:B))</f>
        <v/>
      </c>
      <c r="K752" s="100" t="str">
        <f t="shared" si="66"/>
        <v/>
      </c>
      <c r="L752" s="100" t="str">
        <f t="shared" si="67"/>
        <v/>
      </c>
      <c r="M752" s="100" t="str">
        <f>IF(Q752="","",_xlfn.XLOOKUP(Q752,立项!W:W,立项!H:H))</f>
        <v/>
      </c>
      <c r="N752" s="104" t="str">
        <f t="shared" si="68"/>
        <v/>
      </c>
      <c r="O752" s="104" t="str">
        <f t="shared" si="69"/>
        <v/>
      </c>
      <c r="P752" s="105" t="str">
        <f t="shared" si="70"/>
        <v/>
      </c>
      <c r="Q752" s="109" t="str">
        <f t="shared" si="71"/>
        <v/>
      </c>
      <c r="R752" s="77"/>
      <c r="S752" s="76"/>
      <c r="T752" s="76"/>
      <c r="U752" s="76"/>
    </row>
    <row r="753" s="67" customFormat="1" customHeight="1" spans="2:21">
      <c r="B753" s="68"/>
      <c r="C753" s="69"/>
      <c r="D753" s="69"/>
      <c r="E753" s="69"/>
      <c r="F753" s="70"/>
      <c r="G753" s="71"/>
      <c r="H753" s="72"/>
      <c r="I753" s="103" t="str">
        <f>IF(B753="","",_xlfn.XLOOKUP(N753,#REF!,#REF!))</f>
        <v/>
      </c>
      <c r="J753" s="100" t="str">
        <f>IF(B753="","",_xlfn.XLOOKUP(N753,#REF!,芝麻工资表!B:B))</f>
        <v/>
      </c>
      <c r="K753" s="100" t="str">
        <f t="shared" si="66"/>
        <v/>
      </c>
      <c r="L753" s="100" t="str">
        <f t="shared" si="67"/>
        <v/>
      </c>
      <c r="M753" s="100" t="str">
        <f>IF(Q753="","",_xlfn.XLOOKUP(Q753,立项!W:W,立项!H:H))</f>
        <v/>
      </c>
      <c r="N753" s="104" t="str">
        <f t="shared" si="68"/>
        <v/>
      </c>
      <c r="O753" s="104" t="str">
        <f t="shared" si="69"/>
        <v/>
      </c>
      <c r="P753" s="105" t="str">
        <f t="shared" si="70"/>
        <v/>
      </c>
      <c r="Q753" s="109" t="str">
        <f t="shared" si="71"/>
        <v/>
      </c>
      <c r="R753" s="77"/>
      <c r="S753" s="76"/>
      <c r="T753" s="76"/>
      <c r="U753" s="76"/>
    </row>
    <row r="754" s="67" customFormat="1" customHeight="1" spans="2:21">
      <c r="B754" s="68"/>
      <c r="C754" s="69"/>
      <c r="D754" s="69"/>
      <c r="E754" s="69"/>
      <c r="F754" s="70"/>
      <c r="G754" s="71"/>
      <c r="H754" s="72"/>
      <c r="I754" s="103" t="str">
        <f>IF(B754="","",_xlfn.XLOOKUP(N754,#REF!,#REF!))</f>
        <v/>
      </c>
      <c r="J754" s="100" t="str">
        <f>IF(B754="","",_xlfn.XLOOKUP(N754,#REF!,芝麻工资表!B:B))</f>
        <v/>
      </c>
      <c r="K754" s="100" t="str">
        <f t="shared" si="66"/>
        <v/>
      </c>
      <c r="L754" s="100" t="str">
        <f t="shared" si="67"/>
        <v/>
      </c>
      <c r="M754" s="100" t="str">
        <f>IF(Q754="","",_xlfn.XLOOKUP(Q754,立项!W:W,立项!H:H))</f>
        <v/>
      </c>
      <c r="N754" s="104" t="str">
        <f t="shared" si="68"/>
        <v/>
      </c>
      <c r="O754" s="104" t="str">
        <f t="shared" si="69"/>
        <v/>
      </c>
      <c r="P754" s="105" t="str">
        <f t="shared" si="70"/>
        <v/>
      </c>
      <c r="Q754" s="109" t="str">
        <f t="shared" si="71"/>
        <v/>
      </c>
      <c r="R754" s="77"/>
      <c r="S754" s="76"/>
      <c r="T754" s="76"/>
      <c r="U754" s="76"/>
    </row>
    <row r="755" s="67" customFormat="1" customHeight="1" spans="2:21">
      <c r="B755" s="68"/>
      <c r="C755" s="69"/>
      <c r="D755" s="69"/>
      <c r="E755" s="69"/>
      <c r="F755" s="70"/>
      <c r="G755" s="71"/>
      <c r="H755" s="72"/>
      <c r="I755" s="103" t="str">
        <f>IF(B755="","",_xlfn.XLOOKUP(N755,#REF!,#REF!))</f>
        <v/>
      </c>
      <c r="J755" s="100" t="str">
        <f>IF(B755="","",_xlfn.XLOOKUP(N755,#REF!,芝麻工资表!B:B))</f>
        <v/>
      </c>
      <c r="K755" s="100" t="str">
        <f t="shared" si="66"/>
        <v/>
      </c>
      <c r="L755" s="100" t="str">
        <f t="shared" si="67"/>
        <v/>
      </c>
      <c r="M755" s="100" t="str">
        <f>IF(Q755="","",_xlfn.XLOOKUP(Q755,立项!W:W,立项!H:H))</f>
        <v/>
      </c>
      <c r="N755" s="104" t="str">
        <f t="shared" si="68"/>
        <v/>
      </c>
      <c r="O755" s="104" t="str">
        <f t="shared" si="69"/>
        <v/>
      </c>
      <c r="P755" s="105" t="str">
        <f t="shared" si="70"/>
        <v/>
      </c>
      <c r="Q755" s="109" t="str">
        <f t="shared" si="71"/>
        <v/>
      </c>
      <c r="R755" s="77"/>
      <c r="S755" s="76"/>
      <c r="T755" s="76"/>
      <c r="U755" s="76"/>
    </row>
    <row r="756" s="67" customFormat="1" customHeight="1" spans="2:21">
      <c r="B756" s="68"/>
      <c r="C756" s="69"/>
      <c r="D756" s="69"/>
      <c r="E756" s="69"/>
      <c r="F756" s="70"/>
      <c r="G756" s="71"/>
      <c r="H756" s="72"/>
      <c r="I756" s="103" t="str">
        <f>IF(B756="","",_xlfn.XLOOKUP(N756,#REF!,#REF!))</f>
        <v/>
      </c>
      <c r="J756" s="100" t="str">
        <f>IF(B756="","",_xlfn.XLOOKUP(N756,#REF!,芝麻工资表!B:B))</f>
        <v/>
      </c>
      <c r="K756" s="100" t="str">
        <f t="shared" si="66"/>
        <v/>
      </c>
      <c r="L756" s="100" t="str">
        <f t="shared" si="67"/>
        <v/>
      </c>
      <c r="M756" s="100" t="str">
        <f>IF(Q756="","",_xlfn.XLOOKUP(Q756,立项!W:W,立项!H:H))</f>
        <v/>
      </c>
      <c r="N756" s="104" t="str">
        <f t="shared" si="68"/>
        <v/>
      </c>
      <c r="O756" s="104" t="str">
        <f t="shared" si="69"/>
        <v/>
      </c>
      <c r="P756" s="105" t="str">
        <f t="shared" si="70"/>
        <v/>
      </c>
      <c r="Q756" s="109" t="str">
        <f t="shared" si="71"/>
        <v/>
      </c>
      <c r="R756" s="77"/>
      <c r="S756" s="76"/>
      <c r="T756" s="76"/>
      <c r="U756" s="76"/>
    </row>
    <row r="757" s="67" customFormat="1" customHeight="1" spans="2:21">
      <c r="B757" s="68"/>
      <c r="C757" s="69"/>
      <c r="D757" s="69"/>
      <c r="E757" s="69"/>
      <c r="F757" s="70"/>
      <c r="G757" s="71"/>
      <c r="H757" s="72"/>
      <c r="I757" s="103" t="str">
        <f>IF(B757="","",_xlfn.XLOOKUP(N757,#REF!,#REF!))</f>
        <v/>
      </c>
      <c r="J757" s="100" t="str">
        <f>IF(B757="","",_xlfn.XLOOKUP(N757,#REF!,芝麻工资表!B:B))</f>
        <v/>
      </c>
      <c r="K757" s="100" t="str">
        <f t="shared" si="66"/>
        <v/>
      </c>
      <c r="L757" s="100" t="str">
        <f t="shared" si="67"/>
        <v/>
      </c>
      <c r="M757" s="100" t="str">
        <f>IF(Q757="","",_xlfn.XLOOKUP(Q757,立项!W:W,立项!H:H))</f>
        <v/>
      </c>
      <c r="N757" s="104" t="str">
        <f t="shared" si="68"/>
        <v/>
      </c>
      <c r="O757" s="104" t="str">
        <f t="shared" si="69"/>
        <v/>
      </c>
      <c r="P757" s="105" t="str">
        <f t="shared" si="70"/>
        <v/>
      </c>
      <c r="Q757" s="109" t="str">
        <f t="shared" si="71"/>
        <v/>
      </c>
      <c r="R757" s="77"/>
      <c r="S757" s="76"/>
      <c r="T757" s="76"/>
      <c r="U757" s="76"/>
    </row>
    <row r="758" s="67" customFormat="1" customHeight="1" spans="2:21">
      <c r="B758" s="68"/>
      <c r="C758" s="69"/>
      <c r="D758" s="69"/>
      <c r="E758" s="69"/>
      <c r="F758" s="70"/>
      <c r="G758" s="71"/>
      <c r="H758" s="72"/>
      <c r="I758" s="103" t="str">
        <f>IF(B758="","",_xlfn.XLOOKUP(N758,#REF!,#REF!))</f>
        <v/>
      </c>
      <c r="J758" s="100" t="str">
        <f>IF(B758="","",_xlfn.XLOOKUP(N758,#REF!,芝麻工资表!B:B))</f>
        <v/>
      </c>
      <c r="K758" s="100" t="str">
        <f t="shared" si="66"/>
        <v/>
      </c>
      <c r="L758" s="100" t="str">
        <f t="shared" si="67"/>
        <v/>
      </c>
      <c r="M758" s="100" t="str">
        <f>IF(Q758="","",_xlfn.XLOOKUP(Q758,立项!W:W,立项!H:H))</f>
        <v/>
      </c>
      <c r="N758" s="104" t="str">
        <f t="shared" si="68"/>
        <v/>
      </c>
      <c r="O758" s="104" t="str">
        <f t="shared" si="69"/>
        <v/>
      </c>
      <c r="P758" s="105" t="str">
        <f t="shared" si="70"/>
        <v/>
      </c>
      <c r="Q758" s="109" t="str">
        <f t="shared" si="71"/>
        <v/>
      </c>
      <c r="R758" s="77"/>
      <c r="S758" s="76"/>
      <c r="T758" s="76"/>
      <c r="U758" s="76"/>
    </row>
    <row r="759" s="67" customFormat="1" customHeight="1" spans="2:21">
      <c r="B759" s="68"/>
      <c r="C759" s="69"/>
      <c r="D759" s="69"/>
      <c r="E759" s="69"/>
      <c r="F759" s="70"/>
      <c r="G759" s="71"/>
      <c r="H759" s="72"/>
      <c r="I759" s="103" t="str">
        <f>IF(B759="","",_xlfn.XLOOKUP(N759,#REF!,#REF!))</f>
        <v/>
      </c>
      <c r="J759" s="100" t="str">
        <f>IF(B759="","",_xlfn.XLOOKUP(N759,#REF!,芝麻工资表!B:B))</f>
        <v/>
      </c>
      <c r="K759" s="100" t="str">
        <f t="shared" si="66"/>
        <v/>
      </c>
      <c r="L759" s="100" t="str">
        <f t="shared" si="67"/>
        <v/>
      </c>
      <c r="M759" s="100" t="str">
        <f>IF(Q759="","",_xlfn.XLOOKUP(Q759,立项!W:W,立项!H:H))</f>
        <v/>
      </c>
      <c r="N759" s="104" t="str">
        <f t="shared" si="68"/>
        <v/>
      </c>
      <c r="O759" s="104" t="str">
        <f t="shared" si="69"/>
        <v/>
      </c>
      <c r="P759" s="105" t="str">
        <f t="shared" si="70"/>
        <v/>
      </c>
      <c r="Q759" s="109" t="str">
        <f t="shared" si="71"/>
        <v/>
      </c>
      <c r="R759" s="77"/>
      <c r="S759" s="76"/>
      <c r="T759" s="76"/>
      <c r="U759" s="76"/>
    </row>
    <row r="760" s="67" customFormat="1" customHeight="1" spans="2:21">
      <c r="B760" s="68"/>
      <c r="C760" s="69"/>
      <c r="D760" s="69"/>
      <c r="E760" s="69"/>
      <c r="F760" s="70"/>
      <c r="G760" s="71"/>
      <c r="H760" s="72"/>
      <c r="I760" s="103" t="str">
        <f>IF(B760="","",_xlfn.XLOOKUP(N760,#REF!,#REF!))</f>
        <v/>
      </c>
      <c r="J760" s="100" t="str">
        <f>IF(B760="","",_xlfn.XLOOKUP(N760,#REF!,芝麻工资表!B:B))</f>
        <v/>
      </c>
      <c r="K760" s="100" t="str">
        <f t="shared" si="66"/>
        <v/>
      </c>
      <c r="L760" s="100" t="str">
        <f t="shared" si="67"/>
        <v/>
      </c>
      <c r="M760" s="100" t="str">
        <f>IF(Q760="","",_xlfn.XLOOKUP(Q760,立项!W:W,立项!H:H))</f>
        <v/>
      </c>
      <c r="N760" s="104" t="str">
        <f t="shared" si="68"/>
        <v/>
      </c>
      <c r="O760" s="104" t="str">
        <f t="shared" si="69"/>
        <v/>
      </c>
      <c r="P760" s="105" t="str">
        <f t="shared" si="70"/>
        <v/>
      </c>
      <c r="Q760" s="109" t="str">
        <f t="shared" si="71"/>
        <v/>
      </c>
      <c r="R760" s="77"/>
      <c r="S760" s="76"/>
      <c r="T760" s="76"/>
      <c r="U760" s="76"/>
    </row>
    <row r="761" s="67" customFormat="1" customHeight="1" spans="2:21">
      <c r="B761" s="68"/>
      <c r="C761" s="69"/>
      <c r="D761" s="69"/>
      <c r="E761" s="69"/>
      <c r="F761" s="70"/>
      <c r="G761" s="71"/>
      <c r="H761" s="72"/>
      <c r="I761" s="103" t="str">
        <f>IF(B761="","",_xlfn.XLOOKUP(N761,#REF!,#REF!))</f>
        <v/>
      </c>
      <c r="J761" s="100" t="str">
        <f>IF(B761="","",_xlfn.XLOOKUP(N761,#REF!,芝麻工资表!B:B))</f>
        <v/>
      </c>
      <c r="K761" s="100" t="str">
        <f t="shared" si="66"/>
        <v/>
      </c>
      <c r="L761" s="100" t="str">
        <f t="shared" si="67"/>
        <v/>
      </c>
      <c r="M761" s="100" t="str">
        <f>IF(Q761="","",_xlfn.XLOOKUP(Q761,立项!W:W,立项!H:H))</f>
        <v/>
      </c>
      <c r="N761" s="104" t="str">
        <f t="shared" si="68"/>
        <v/>
      </c>
      <c r="O761" s="104" t="str">
        <f t="shared" si="69"/>
        <v/>
      </c>
      <c r="P761" s="105" t="str">
        <f t="shared" si="70"/>
        <v/>
      </c>
      <c r="Q761" s="109" t="str">
        <f t="shared" si="71"/>
        <v/>
      </c>
      <c r="R761" s="77"/>
      <c r="S761" s="76"/>
      <c r="T761" s="76"/>
      <c r="U761" s="76"/>
    </row>
    <row r="762" s="67" customFormat="1" customHeight="1" spans="2:21">
      <c r="B762" s="68"/>
      <c r="C762" s="69"/>
      <c r="D762" s="69"/>
      <c r="E762" s="69"/>
      <c r="F762" s="70"/>
      <c r="G762" s="71"/>
      <c r="H762" s="72"/>
      <c r="I762" s="103" t="str">
        <f>IF(B762="","",_xlfn.XLOOKUP(N762,#REF!,#REF!))</f>
        <v/>
      </c>
      <c r="J762" s="100" t="str">
        <f>IF(B762="","",_xlfn.XLOOKUP(N762,#REF!,芝麻工资表!B:B))</f>
        <v/>
      </c>
      <c r="K762" s="100" t="str">
        <f t="shared" si="66"/>
        <v/>
      </c>
      <c r="L762" s="100" t="str">
        <f t="shared" si="67"/>
        <v/>
      </c>
      <c r="M762" s="100" t="str">
        <f>IF(Q762="","",_xlfn.XLOOKUP(Q762,立项!W:W,立项!H:H))</f>
        <v/>
      </c>
      <c r="N762" s="104" t="str">
        <f t="shared" si="68"/>
        <v/>
      </c>
      <c r="O762" s="104" t="str">
        <f t="shared" si="69"/>
        <v/>
      </c>
      <c r="P762" s="105" t="str">
        <f t="shared" si="70"/>
        <v/>
      </c>
      <c r="Q762" s="109" t="str">
        <f t="shared" si="71"/>
        <v/>
      </c>
      <c r="R762" s="77"/>
      <c r="S762" s="76"/>
      <c r="T762" s="76"/>
      <c r="U762" s="76"/>
    </row>
    <row r="763" s="67" customFormat="1" customHeight="1" spans="2:21">
      <c r="B763" s="68"/>
      <c r="C763" s="69"/>
      <c r="D763" s="69"/>
      <c r="E763" s="69"/>
      <c r="F763" s="70"/>
      <c r="G763" s="71"/>
      <c r="H763" s="72"/>
      <c r="I763" s="103" t="str">
        <f>IF(B763="","",_xlfn.XLOOKUP(N763,#REF!,#REF!))</f>
        <v/>
      </c>
      <c r="J763" s="100" t="str">
        <f>IF(B763="","",_xlfn.XLOOKUP(N763,#REF!,芝麻工资表!B:B))</f>
        <v/>
      </c>
      <c r="K763" s="100" t="str">
        <f t="shared" si="66"/>
        <v/>
      </c>
      <c r="L763" s="100" t="str">
        <f t="shared" si="67"/>
        <v/>
      </c>
      <c r="M763" s="100" t="str">
        <f>IF(Q763="","",_xlfn.XLOOKUP(Q763,立项!W:W,立项!H:H))</f>
        <v/>
      </c>
      <c r="N763" s="104" t="str">
        <f t="shared" si="68"/>
        <v/>
      </c>
      <c r="O763" s="104" t="str">
        <f t="shared" si="69"/>
        <v/>
      </c>
      <c r="P763" s="105" t="str">
        <f t="shared" si="70"/>
        <v/>
      </c>
      <c r="Q763" s="109" t="str">
        <f t="shared" si="71"/>
        <v/>
      </c>
      <c r="R763" s="77"/>
      <c r="S763" s="76"/>
      <c r="T763" s="76"/>
      <c r="U763" s="76"/>
    </row>
    <row r="764" s="67" customFormat="1" customHeight="1" spans="2:21">
      <c r="B764" s="68"/>
      <c r="C764" s="69"/>
      <c r="D764" s="69"/>
      <c r="E764" s="69"/>
      <c r="F764" s="70"/>
      <c r="G764" s="71"/>
      <c r="H764" s="72"/>
      <c r="I764" s="103" t="str">
        <f>IF(B764="","",_xlfn.XLOOKUP(N764,#REF!,#REF!))</f>
        <v/>
      </c>
      <c r="J764" s="100" t="str">
        <f>IF(B764="","",_xlfn.XLOOKUP(N764,#REF!,芝麻工资表!B:B))</f>
        <v/>
      </c>
      <c r="K764" s="100" t="str">
        <f t="shared" si="66"/>
        <v/>
      </c>
      <c r="L764" s="100" t="str">
        <f t="shared" si="67"/>
        <v/>
      </c>
      <c r="M764" s="100" t="str">
        <f>IF(Q764="","",_xlfn.XLOOKUP(Q764,立项!W:W,立项!H:H))</f>
        <v/>
      </c>
      <c r="N764" s="104" t="str">
        <f t="shared" si="68"/>
        <v/>
      </c>
      <c r="O764" s="104" t="str">
        <f t="shared" si="69"/>
        <v/>
      </c>
      <c r="P764" s="105" t="str">
        <f t="shared" si="70"/>
        <v/>
      </c>
      <c r="Q764" s="109" t="str">
        <f t="shared" si="71"/>
        <v/>
      </c>
      <c r="R764" s="77"/>
      <c r="S764" s="76"/>
      <c r="T764" s="76"/>
      <c r="U764" s="76"/>
    </row>
    <row r="765" s="67" customFormat="1" customHeight="1" spans="2:21">
      <c r="B765" s="68"/>
      <c r="C765" s="69"/>
      <c r="D765" s="69"/>
      <c r="E765" s="69"/>
      <c r="F765" s="70"/>
      <c r="G765" s="71"/>
      <c r="H765" s="72"/>
      <c r="I765" s="103" t="str">
        <f>IF(B765="","",_xlfn.XLOOKUP(N765,#REF!,#REF!))</f>
        <v/>
      </c>
      <c r="J765" s="100" t="str">
        <f>IF(B765="","",_xlfn.XLOOKUP(N765,#REF!,芝麻工资表!B:B))</f>
        <v/>
      </c>
      <c r="K765" s="100" t="str">
        <f t="shared" si="66"/>
        <v/>
      </c>
      <c r="L765" s="100" t="str">
        <f t="shared" si="67"/>
        <v/>
      </c>
      <c r="M765" s="100" t="str">
        <f>IF(Q765="","",_xlfn.XLOOKUP(Q765,立项!W:W,立项!H:H))</f>
        <v/>
      </c>
      <c r="N765" s="104" t="str">
        <f t="shared" si="68"/>
        <v/>
      </c>
      <c r="O765" s="104" t="str">
        <f t="shared" si="69"/>
        <v/>
      </c>
      <c r="P765" s="105" t="str">
        <f t="shared" si="70"/>
        <v/>
      </c>
      <c r="Q765" s="109" t="str">
        <f t="shared" si="71"/>
        <v/>
      </c>
      <c r="R765" s="77"/>
      <c r="S765" s="76"/>
      <c r="T765" s="76"/>
      <c r="U765" s="76"/>
    </row>
    <row r="766" s="67" customFormat="1" customHeight="1" spans="2:21">
      <c r="B766" s="68"/>
      <c r="C766" s="69"/>
      <c r="D766" s="69"/>
      <c r="E766" s="69"/>
      <c r="F766" s="70"/>
      <c r="G766" s="71"/>
      <c r="H766" s="72"/>
      <c r="I766" s="103" t="str">
        <f>IF(B766="","",_xlfn.XLOOKUP(N766,#REF!,#REF!))</f>
        <v/>
      </c>
      <c r="J766" s="100" t="str">
        <f>IF(B766="","",_xlfn.XLOOKUP(N766,#REF!,芝麻工资表!B:B))</f>
        <v/>
      </c>
      <c r="K766" s="100" t="str">
        <f t="shared" si="66"/>
        <v/>
      </c>
      <c r="L766" s="100" t="str">
        <f t="shared" si="67"/>
        <v/>
      </c>
      <c r="M766" s="100" t="str">
        <f>IF(Q766="","",_xlfn.XLOOKUP(Q766,立项!W:W,立项!H:H))</f>
        <v/>
      </c>
      <c r="N766" s="104" t="str">
        <f t="shared" si="68"/>
        <v/>
      </c>
      <c r="O766" s="104" t="str">
        <f t="shared" si="69"/>
        <v/>
      </c>
      <c r="P766" s="105" t="str">
        <f t="shared" si="70"/>
        <v/>
      </c>
      <c r="Q766" s="109" t="str">
        <f t="shared" si="71"/>
        <v/>
      </c>
      <c r="R766" s="77"/>
      <c r="S766" s="76"/>
      <c r="T766" s="76"/>
      <c r="U766" s="76"/>
    </row>
    <row r="767" s="67" customFormat="1" customHeight="1" spans="2:21">
      <c r="B767" s="68"/>
      <c r="C767" s="69"/>
      <c r="D767" s="69"/>
      <c r="E767" s="69"/>
      <c r="F767" s="70"/>
      <c r="G767" s="71"/>
      <c r="H767" s="72"/>
      <c r="I767" s="103" t="str">
        <f>IF(B767="","",_xlfn.XLOOKUP(N767,#REF!,#REF!))</f>
        <v/>
      </c>
      <c r="J767" s="100" t="str">
        <f>IF(B767="","",_xlfn.XLOOKUP(N767,#REF!,芝麻工资表!B:B))</f>
        <v/>
      </c>
      <c r="K767" s="100" t="str">
        <f t="shared" si="66"/>
        <v/>
      </c>
      <c r="L767" s="100" t="str">
        <f t="shared" si="67"/>
        <v/>
      </c>
      <c r="M767" s="100" t="str">
        <f>IF(Q767="","",_xlfn.XLOOKUP(Q767,立项!W:W,立项!H:H))</f>
        <v/>
      </c>
      <c r="N767" s="104" t="str">
        <f t="shared" si="68"/>
        <v/>
      </c>
      <c r="O767" s="104" t="str">
        <f t="shared" si="69"/>
        <v/>
      </c>
      <c r="P767" s="105" t="str">
        <f t="shared" si="70"/>
        <v/>
      </c>
      <c r="Q767" s="109" t="str">
        <f t="shared" si="71"/>
        <v/>
      </c>
      <c r="R767" s="77"/>
      <c r="S767" s="76"/>
      <c r="T767" s="76"/>
      <c r="U767" s="76"/>
    </row>
    <row r="768" s="67" customFormat="1" customHeight="1" spans="2:21">
      <c r="B768" s="68"/>
      <c r="C768" s="69"/>
      <c r="D768" s="69"/>
      <c r="E768" s="69"/>
      <c r="F768" s="70"/>
      <c r="G768" s="71"/>
      <c r="H768" s="72"/>
      <c r="I768" s="103" t="str">
        <f>IF(B768="","",_xlfn.XLOOKUP(N768,#REF!,#REF!))</f>
        <v/>
      </c>
      <c r="J768" s="100" t="str">
        <f>IF(B768="","",_xlfn.XLOOKUP(N768,#REF!,芝麻工资表!B:B))</f>
        <v/>
      </c>
      <c r="K768" s="100" t="str">
        <f t="shared" si="66"/>
        <v/>
      </c>
      <c r="L768" s="100" t="str">
        <f t="shared" si="67"/>
        <v/>
      </c>
      <c r="M768" s="100" t="str">
        <f>IF(Q768="","",_xlfn.XLOOKUP(Q768,立项!W:W,立项!H:H))</f>
        <v/>
      </c>
      <c r="N768" s="104" t="str">
        <f t="shared" si="68"/>
        <v/>
      </c>
      <c r="O768" s="104" t="str">
        <f t="shared" si="69"/>
        <v/>
      </c>
      <c r="P768" s="105" t="str">
        <f t="shared" si="70"/>
        <v/>
      </c>
      <c r="Q768" s="109" t="str">
        <f t="shared" si="71"/>
        <v/>
      </c>
      <c r="R768" s="77"/>
      <c r="S768" s="76"/>
      <c r="T768" s="76"/>
      <c r="U768" s="76"/>
    </row>
    <row r="769" s="67" customFormat="1" customHeight="1" spans="2:21">
      <c r="B769" s="68"/>
      <c r="C769" s="69"/>
      <c r="D769" s="69"/>
      <c r="E769" s="69"/>
      <c r="F769" s="70"/>
      <c r="G769" s="71"/>
      <c r="H769" s="72"/>
      <c r="I769" s="103" t="str">
        <f>IF(B769="","",_xlfn.XLOOKUP(N769,#REF!,#REF!))</f>
        <v/>
      </c>
      <c r="J769" s="100" t="str">
        <f>IF(B769="","",_xlfn.XLOOKUP(N769,#REF!,芝麻工资表!B:B))</f>
        <v/>
      </c>
      <c r="K769" s="100" t="str">
        <f t="shared" si="66"/>
        <v/>
      </c>
      <c r="L769" s="100" t="str">
        <f t="shared" si="67"/>
        <v/>
      </c>
      <c r="M769" s="100" t="str">
        <f>IF(Q769="","",_xlfn.XLOOKUP(Q769,立项!W:W,立项!H:H))</f>
        <v/>
      </c>
      <c r="N769" s="104" t="str">
        <f t="shared" si="68"/>
        <v/>
      </c>
      <c r="O769" s="104" t="str">
        <f t="shared" si="69"/>
        <v/>
      </c>
      <c r="P769" s="105" t="str">
        <f t="shared" si="70"/>
        <v/>
      </c>
      <c r="Q769" s="109" t="str">
        <f t="shared" si="71"/>
        <v/>
      </c>
      <c r="R769" s="77"/>
      <c r="S769" s="76"/>
      <c r="T769" s="76"/>
      <c r="U769" s="76"/>
    </row>
    <row r="770" s="67" customFormat="1" customHeight="1" spans="2:21">
      <c r="B770" s="68"/>
      <c r="C770" s="69"/>
      <c r="D770" s="69"/>
      <c r="E770" s="69"/>
      <c r="F770" s="70"/>
      <c r="G770" s="71"/>
      <c r="H770" s="72"/>
      <c r="I770" s="103" t="str">
        <f>IF(B770="","",_xlfn.XLOOKUP(N770,#REF!,#REF!))</f>
        <v/>
      </c>
      <c r="J770" s="100" t="str">
        <f>IF(B770="","",_xlfn.XLOOKUP(N770,#REF!,芝麻工资表!B:B))</f>
        <v/>
      </c>
      <c r="K770" s="100" t="str">
        <f t="shared" ref="K770:K833" si="72">IF(F770="","",F770-L770)</f>
        <v/>
      </c>
      <c r="L770" s="100" t="str">
        <f t="shared" ref="L770:L833" si="73">IF(F770="","",F770*G770/(1+G770))</f>
        <v/>
      </c>
      <c r="M770" s="100" t="str">
        <f>IF(Q770="","",_xlfn.XLOOKUP(Q770,立项!W:W,立项!H:H))</f>
        <v/>
      </c>
      <c r="N770" s="104" t="str">
        <f t="shared" ref="N770:N833" si="74">IF(H770="","",LEFT(B770,7))</f>
        <v/>
      </c>
      <c r="O770" s="104" t="str">
        <f t="shared" ref="O770:O833" si="75">IF(H770="","",MONTH(H770))</f>
        <v/>
      </c>
      <c r="P770" s="105" t="str">
        <f t="shared" ref="P770:P833" si="76">IF(H770="","",DAY(H770))</f>
        <v/>
      </c>
      <c r="Q770" s="109" t="str">
        <f t="shared" ref="Q770:Q833" si="77">IF(B770="","",MID(B770,9,16))</f>
        <v/>
      </c>
      <c r="R770" s="77"/>
      <c r="S770" s="76"/>
      <c r="T770" s="76"/>
      <c r="U770" s="76"/>
    </row>
    <row r="771" s="67" customFormat="1" customHeight="1" spans="2:21">
      <c r="B771" s="68"/>
      <c r="C771" s="69"/>
      <c r="D771" s="69"/>
      <c r="E771" s="69"/>
      <c r="F771" s="70"/>
      <c r="G771" s="71"/>
      <c r="H771" s="72"/>
      <c r="I771" s="103" t="str">
        <f>IF(B771="","",_xlfn.XLOOKUP(N771,#REF!,#REF!))</f>
        <v/>
      </c>
      <c r="J771" s="100" t="str">
        <f>IF(B771="","",_xlfn.XLOOKUP(N771,#REF!,芝麻工资表!B:B))</f>
        <v/>
      </c>
      <c r="K771" s="100" t="str">
        <f t="shared" si="72"/>
        <v/>
      </c>
      <c r="L771" s="100" t="str">
        <f t="shared" si="73"/>
        <v/>
      </c>
      <c r="M771" s="100" t="str">
        <f>IF(Q771="","",_xlfn.XLOOKUP(Q771,立项!W:W,立项!H:H))</f>
        <v/>
      </c>
      <c r="N771" s="104" t="str">
        <f t="shared" si="74"/>
        <v/>
      </c>
      <c r="O771" s="104" t="str">
        <f t="shared" si="75"/>
        <v/>
      </c>
      <c r="P771" s="105" t="str">
        <f t="shared" si="76"/>
        <v/>
      </c>
      <c r="Q771" s="109" t="str">
        <f t="shared" si="77"/>
        <v/>
      </c>
      <c r="R771" s="77"/>
      <c r="S771" s="76"/>
      <c r="T771" s="76"/>
      <c r="U771" s="76"/>
    </row>
    <row r="772" s="67" customFormat="1" customHeight="1" spans="2:21">
      <c r="B772" s="68"/>
      <c r="C772" s="69"/>
      <c r="D772" s="69"/>
      <c r="E772" s="69"/>
      <c r="F772" s="70"/>
      <c r="G772" s="71"/>
      <c r="H772" s="72"/>
      <c r="I772" s="103" t="str">
        <f>IF(B772="","",_xlfn.XLOOKUP(N772,#REF!,#REF!))</f>
        <v/>
      </c>
      <c r="J772" s="100" t="str">
        <f>IF(B772="","",_xlfn.XLOOKUP(N772,#REF!,芝麻工资表!B:B))</f>
        <v/>
      </c>
      <c r="K772" s="100" t="str">
        <f t="shared" si="72"/>
        <v/>
      </c>
      <c r="L772" s="100" t="str">
        <f t="shared" si="73"/>
        <v/>
      </c>
      <c r="M772" s="100" t="str">
        <f>IF(Q772="","",_xlfn.XLOOKUP(Q772,立项!W:W,立项!H:H))</f>
        <v/>
      </c>
      <c r="N772" s="104" t="str">
        <f t="shared" si="74"/>
        <v/>
      </c>
      <c r="O772" s="104" t="str">
        <f t="shared" si="75"/>
        <v/>
      </c>
      <c r="P772" s="105" t="str">
        <f t="shared" si="76"/>
        <v/>
      </c>
      <c r="Q772" s="109" t="str">
        <f t="shared" si="77"/>
        <v/>
      </c>
      <c r="R772" s="77"/>
      <c r="S772" s="76"/>
      <c r="T772" s="76"/>
      <c r="U772" s="76"/>
    </row>
    <row r="773" s="67" customFormat="1" customHeight="1" spans="2:21">
      <c r="B773" s="68"/>
      <c r="C773" s="69"/>
      <c r="D773" s="69"/>
      <c r="E773" s="69"/>
      <c r="F773" s="70"/>
      <c r="G773" s="71"/>
      <c r="H773" s="72"/>
      <c r="I773" s="103" t="str">
        <f>IF(B773="","",_xlfn.XLOOKUP(N773,#REF!,#REF!))</f>
        <v/>
      </c>
      <c r="J773" s="100" t="str">
        <f>IF(B773="","",_xlfn.XLOOKUP(N773,#REF!,芝麻工资表!B:B))</f>
        <v/>
      </c>
      <c r="K773" s="100" t="str">
        <f t="shared" si="72"/>
        <v/>
      </c>
      <c r="L773" s="100" t="str">
        <f t="shared" si="73"/>
        <v/>
      </c>
      <c r="M773" s="100" t="str">
        <f>IF(Q773="","",_xlfn.XLOOKUP(Q773,立项!W:W,立项!H:H))</f>
        <v/>
      </c>
      <c r="N773" s="104" t="str">
        <f t="shared" si="74"/>
        <v/>
      </c>
      <c r="O773" s="104" t="str">
        <f t="shared" si="75"/>
        <v/>
      </c>
      <c r="P773" s="105" t="str">
        <f t="shared" si="76"/>
        <v/>
      </c>
      <c r="Q773" s="109" t="str">
        <f t="shared" si="77"/>
        <v/>
      </c>
      <c r="R773" s="77"/>
      <c r="S773" s="76"/>
      <c r="T773" s="76"/>
      <c r="U773" s="76"/>
    </row>
    <row r="774" s="67" customFormat="1" customHeight="1" spans="2:21">
      <c r="B774" s="68"/>
      <c r="C774" s="69"/>
      <c r="D774" s="69"/>
      <c r="E774" s="69"/>
      <c r="F774" s="70"/>
      <c r="G774" s="71"/>
      <c r="H774" s="72"/>
      <c r="I774" s="103" t="str">
        <f>IF(B774="","",_xlfn.XLOOKUP(N774,#REF!,#REF!))</f>
        <v/>
      </c>
      <c r="J774" s="100" t="str">
        <f>IF(B774="","",_xlfn.XLOOKUP(N774,#REF!,芝麻工资表!B:B))</f>
        <v/>
      </c>
      <c r="K774" s="100" t="str">
        <f t="shared" si="72"/>
        <v/>
      </c>
      <c r="L774" s="100" t="str">
        <f t="shared" si="73"/>
        <v/>
      </c>
      <c r="M774" s="100" t="str">
        <f>IF(Q774="","",_xlfn.XLOOKUP(Q774,立项!W:W,立项!H:H))</f>
        <v/>
      </c>
      <c r="N774" s="104" t="str">
        <f t="shared" si="74"/>
        <v/>
      </c>
      <c r="O774" s="104" t="str">
        <f t="shared" si="75"/>
        <v/>
      </c>
      <c r="P774" s="105" t="str">
        <f t="shared" si="76"/>
        <v/>
      </c>
      <c r="Q774" s="109" t="str">
        <f t="shared" si="77"/>
        <v/>
      </c>
      <c r="R774" s="77"/>
      <c r="S774" s="76"/>
      <c r="T774" s="76"/>
      <c r="U774" s="76"/>
    </row>
    <row r="775" s="67" customFormat="1" customHeight="1" spans="2:21">
      <c r="B775" s="68"/>
      <c r="C775" s="69"/>
      <c r="D775" s="69"/>
      <c r="E775" s="69"/>
      <c r="F775" s="70"/>
      <c r="G775" s="71"/>
      <c r="H775" s="72"/>
      <c r="I775" s="103" t="str">
        <f>IF(B775="","",_xlfn.XLOOKUP(N775,#REF!,#REF!))</f>
        <v/>
      </c>
      <c r="J775" s="100" t="str">
        <f>IF(B775="","",_xlfn.XLOOKUP(N775,#REF!,芝麻工资表!B:B))</f>
        <v/>
      </c>
      <c r="K775" s="100" t="str">
        <f t="shared" si="72"/>
        <v/>
      </c>
      <c r="L775" s="100" t="str">
        <f t="shared" si="73"/>
        <v/>
      </c>
      <c r="M775" s="100" t="str">
        <f>IF(Q775="","",_xlfn.XLOOKUP(Q775,立项!W:W,立项!H:H))</f>
        <v/>
      </c>
      <c r="N775" s="104" t="str">
        <f t="shared" si="74"/>
        <v/>
      </c>
      <c r="O775" s="104" t="str">
        <f t="shared" si="75"/>
        <v/>
      </c>
      <c r="P775" s="105" t="str">
        <f t="shared" si="76"/>
        <v/>
      </c>
      <c r="Q775" s="109" t="str">
        <f t="shared" si="77"/>
        <v/>
      </c>
      <c r="R775" s="77"/>
      <c r="S775" s="76"/>
      <c r="T775" s="76"/>
      <c r="U775" s="76"/>
    </row>
    <row r="776" s="67" customFormat="1" customHeight="1" spans="2:21">
      <c r="B776" s="68"/>
      <c r="C776" s="69"/>
      <c r="D776" s="69"/>
      <c r="E776" s="69"/>
      <c r="F776" s="70"/>
      <c r="G776" s="71"/>
      <c r="H776" s="72"/>
      <c r="I776" s="103" t="str">
        <f>IF(B776="","",_xlfn.XLOOKUP(N776,#REF!,#REF!))</f>
        <v/>
      </c>
      <c r="J776" s="100" t="str">
        <f>IF(B776="","",_xlfn.XLOOKUP(N776,#REF!,芝麻工资表!B:B))</f>
        <v/>
      </c>
      <c r="K776" s="100" t="str">
        <f t="shared" si="72"/>
        <v/>
      </c>
      <c r="L776" s="100" t="str">
        <f t="shared" si="73"/>
        <v/>
      </c>
      <c r="M776" s="100" t="str">
        <f>IF(Q776="","",_xlfn.XLOOKUP(Q776,立项!W:W,立项!H:H))</f>
        <v/>
      </c>
      <c r="N776" s="104" t="str">
        <f t="shared" si="74"/>
        <v/>
      </c>
      <c r="O776" s="104" t="str">
        <f t="shared" si="75"/>
        <v/>
      </c>
      <c r="P776" s="105" t="str">
        <f t="shared" si="76"/>
        <v/>
      </c>
      <c r="Q776" s="109" t="str">
        <f t="shared" si="77"/>
        <v/>
      </c>
      <c r="R776" s="77"/>
      <c r="S776" s="76"/>
      <c r="T776" s="76"/>
      <c r="U776" s="76"/>
    </row>
    <row r="777" s="67" customFormat="1" customHeight="1" spans="2:21">
      <c r="B777" s="68"/>
      <c r="C777" s="69"/>
      <c r="D777" s="69"/>
      <c r="E777" s="69"/>
      <c r="F777" s="70"/>
      <c r="G777" s="71"/>
      <c r="H777" s="72"/>
      <c r="I777" s="103" t="str">
        <f>IF(B777="","",_xlfn.XLOOKUP(N777,#REF!,#REF!))</f>
        <v/>
      </c>
      <c r="J777" s="100" t="str">
        <f>IF(B777="","",_xlfn.XLOOKUP(N777,#REF!,芝麻工资表!B:B))</f>
        <v/>
      </c>
      <c r="K777" s="100" t="str">
        <f t="shared" si="72"/>
        <v/>
      </c>
      <c r="L777" s="100" t="str">
        <f t="shared" si="73"/>
        <v/>
      </c>
      <c r="M777" s="100" t="str">
        <f>IF(Q777="","",_xlfn.XLOOKUP(Q777,立项!W:W,立项!H:H))</f>
        <v/>
      </c>
      <c r="N777" s="104" t="str">
        <f t="shared" si="74"/>
        <v/>
      </c>
      <c r="O777" s="104" t="str">
        <f t="shared" si="75"/>
        <v/>
      </c>
      <c r="P777" s="105" t="str">
        <f t="shared" si="76"/>
        <v/>
      </c>
      <c r="Q777" s="109" t="str">
        <f t="shared" si="77"/>
        <v/>
      </c>
      <c r="R777" s="77"/>
      <c r="S777" s="76"/>
      <c r="T777" s="76"/>
      <c r="U777" s="76"/>
    </row>
    <row r="778" s="67" customFormat="1" customHeight="1" spans="2:21">
      <c r="B778" s="68"/>
      <c r="C778" s="69"/>
      <c r="D778" s="69"/>
      <c r="E778" s="69"/>
      <c r="F778" s="70"/>
      <c r="G778" s="71"/>
      <c r="H778" s="72"/>
      <c r="I778" s="103" t="str">
        <f>IF(B778="","",_xlfn.XLOOKUP(N778,#REF!,#REF!))</f>
        <v/>
      </c>
      <c r="J778" s="100" t="str">
        <f>IF(B778="","",_xlfn.XLOOKUP(N778,#REF!,芝麻工资表!B:B))</f>
        <v/>
      </c>
      <c r="K778" s="100" t="str">
        <f t="shared" si="72"/>
        <v/>
      </c>
      <c r="L778" s="100" t="str">
        <f t="shared" si="73"/>
        <v/>
      </c>
      <c r="M778" s="100" t="str">
        <f>IF(Q778="","",_xlfn.XLOOKUP(Q778,立项!W:W,立项!H:H))</f>
        <v/>
      </c>
      <c r="N778" s="104" t="str">
        <f t="shared" si="74"/>
        <v/>
      </c>
      <c r="O778" s="104" t="str">
        <f t="shared" si="75"/>
        <v/>
      </c>
      <c r="P778" s="105" t="str">
        <f t="shared" si="76"/>
        <v/>
      </c>
      <c r="Q778" s="109" t="str">
        <f t="shared" si="77"/>
        <v/>
      </c>
      <c r="R778" s="77"/>
      <c r="S778" s="76"/>
      <c r="T778" s="76"/>
      <c r="U778" s="76"/>
    </row>
    <row r="779" s="67" customFormat="1" customHeight="1" spans="2:21">
      <c r="B779" s="68"/>
      <c r="C779" s="69"/>
      <c r="D779" s="69"/>
      <c r="E779" s="69"/>
      <c r="F779" s="70"/>
      <c r="G779" s="71"/>
      <c r="H779" s="72"/>
      <c r="I779" s="103" t="str">
        <f>IF(B779="","",_xlfn.XLOOKUP(N779,#REF!,#REF!))</f>
        <v/>
      </c>
      <c r="J779" s="100" t="str">
        <f>IF(B779="","",_xlfn.XLOOKUP(N779,#REF!,芝麻工资表!B:B))</f>
        <v/>
      </c>
      <c r="K779" s="100" t="str">
        <f t="shared" si="72"/>
        <v/>
      </c>
      <c r="L779" s="100" t="str">
        <f t="shared" si="73"/>
        <v/>
      </c>
      <c r="M779" s="100" t="str">
        <f>IF(Q779="","",_xlfn.XLOOKUP(Q779,立项!W:W,立项!H:H))</f>
        <v/>
      </c>
      <c r="N779" s="104" t="str">
        <f t="shared" si="74"/>
        <v/>
      </c>
      <c r="O779" s="104" t="str">
        <f t="shared" si="75"/>
        <v/>
      </c>
      <c r="P779" s="105" t="str">
        <f t="shared" si="76"/>
        <v/>
      </c>
      <c r="Q779" s="109" t="str">
        <f t="shared" si="77"/>
        <v/>
      </c>
      <c r="R779" s="77"/>
      <c r="S779" s="76"/>
      <c r="T779" s="76"/>
      <c r="U779" s="76"/>
    </row>
    <row r="780" s="67" customFormat="1" customHeight="1" spans="2:21">
      <c r="B780" s="68"/>
      <c r="C780" s="69"/>
      <c r="D780" s="69"/>
      <c r="E780" s="69"/>
      <c r="F780" s="70"/>
      <c r="G780" s="71"/>
      <c r="H780" s="72"/>
      <c r="I780" s="103" t="str">
        <f>IF(B780="","",_xlfn.XLOOKUP(N780,#REF!,#REF!))</f>
        <v/>
      </c>
      <c r="J780" s="100" t="str">
        <f>IF(B780="","",_xlfn.XLOOKUP(N780,#REF!,芝麻工资表!B:B))</f>
        <v/>
      </c>
      <c r="K780" s="100" t="str">
        <f t="shared" si="72"/>
        <v/>
      </c>
      <c r="L780" s="100" t="str">
        <f t="shared" si="73"/>
        <v/>
      </c>
      <c r="M780" s="100" t="str">
        <f>IF(Q780="","",_xlfn.XLOOKUP(Q780,立项!W:W,立项!H:H))</f>
        <v/>
      </c>
      <c r="N780" s="104" t="str">
        <f t="shared" si="74"/>
        <v/>
      </c>
      <c r="O780" s="104" t="str">
        <f t="shared" si="75"/>
        <v/>
      </c>
      <c r="P780" s="105" t="str">
        <f t="shared" si="76"/>
        <v/>
      </c>
      <c r="Q780" s="109" t="str">
        <f t="shared" si="77"/>
        <v/>
      </c>
      <c r="R780" s="77"/>
      <c r="S780" s="76"/>
      <c r="T780" s="76"/>
      <c r="U780" s="76"/>
    </row>
    <row r="781" s="67" customFormat="1" customHeight="1" spans="2:21">
      <c r="B781" s="68"/>
      <c r="C781" s="69"/>
      <c r="D781" s="69"/>
      <c r="E781" s="69"/>
      <c r="F781" s="70"/>
      <c r="G781" s="71"/>
      <c r="H781" s="72"/>
      <c r="I781" s="103" t="str">
        <f>IF(B781="","",_xlfn.XLOOKUP(N781,#REF!,#REF!))</f>
        <v/>
      </c>
      <c r="J781" s="100" t="str">
        <f>IF(B781="","",_xlfn.XLOOKUP(N781,#REF!,芝麻工资表!B:B))</f>
        <v/>
      </c>
      <c r="K781" s="100" t="str">
        <f t="shared" si="72"/>
        <v/>
      </c>
      <c r="L781" s="100" t="str">
        <f t="shared" si="73"/>
        <v/>
      </c>
      <c r="M781" s="100" t="str">
        <f>IF(Q781="","",_xlfn.XLOOKUP(Q781,立项!W:W,立项!H:H))</f>
        <v/>
      </c>
      <c r="N781" s="104" t="str">
        <f t="shared" si="74"/>
        <v/>
      </c>
      <c r="O781" s="104" t="str">
        <f t="shared" si="75"/>
        <v/>
      </c>
      <c r="P781" s="105" t="str">
        <f t="shared" si="76"/>
        <v/>
      </c>
      <c r="Q781" s="109" t="str">
        <f t="shared" si="77"/>
        <v/>
      </c>
      <c r="R781" s="77"/>
      <c r="S781" s="76"/>
      <c r="T781" s="76"/>
      <c r="U781" s="76"/>
    </row>
    <row r="782" s="67" customFormat="1" customHeight="1" spans="2:21">
      <c r="B782" s="68"/>
      <c r="C782" s="69"/>
      <c r="D782" s="69"/>
      <c r="E782" s="69"/>
      <c r="F782" s="70"/>
      <c r="G782" s="71"/>
      <c r="H782" s="72"/>
      <c r="I782" s="103" t="str">
        <f>IF(B782="","",_xlfn.XLOOKUP(N782,#REF!,#REF!))</f>
        <v/>
      </c>
      <c r="J782" s="100" t="str">
        <f>IF(B782="","",_xlfn.XLOOKUP(N782,#REF!,芝麻工资表!B:B))</f>
        <v/>
      </c>
      <c r="K782" s="100" t="str">
        <f t="shared" si="72"/>
        <v/>
      </c>
      <c r="L782" s="100" t="str">
        <f t="shared" si="73"/>
        <v/>
      </c>
      <c r="M782" s="100" t="str">
        <f>IF(Q782="","",_xlfn.XLOOKUP(Q782,立项!W:W,立项!H:H))</f>
        <v/>
      </c>
      <c r="N782" s="104" t="str">
        <f t="shared" si="74"/>
        <v/>
      </c>
      <c r="O782" s="104" t="str">
        <f t="shared" si="75"/>
        <v/>
      </c>
      <c r="P782" s="105" t="str">
        <f t="shared" si="76"/>
        <v/>
      </c>
      <c r="Q782" s="109" t="str">
        <f t="shared" si="77"/>
        <v/>
      </c>
      <c r="R782" s="77"/>
      <c r="S782" s="76"/>
      <c r="T782" s="76"/>
      <c r="U782" s="76"/>
    </row>
    <row r="783" s="67" customFormat="1" customHeight="1" spans="2:21">
      <c r="B783" s="68"/>
      <c r="C783" s="69"/>
      <c r="D783" s="69"/>
      <c r="E783" s="69"/>
      <c r="F783" s="70"/>
      <c r="G783" s="71"/>
      <c r="H783" s="72"/>
      <c r="I783" s="103" t="str">
        <f>IF(B783="","",_xlfn.XLOOKUP(N783,#REF!,#REF!))</f>
        <v/>
      </c>
      <c r="J783" s="100" t="str">
        <f>IF(B783="","",_xlfn.XLOOKUP(N783,#REF!,芝麻工资表!B:B))</f>
        <v/>
      </c>
      <c r="K783" s="100" t="str">
        <f t="shared" si="72"/>
        <v/>
      </c>
      <c r="L783" s="100" t="str">
        <f t="shared" si="73"/>
        <v/>
      </c>
      <c r="M783" s="100" t="str">
        <f>IF(Q783="","",_xlfn.XLOOKUP(Q783,立项!W:W,立项!H:H))</f>
        <v/>
      </c>
      <c r="N783" s="104" t="str">
        <f t="shared" si="74"/>
        <v/>
      </c>
      <c r="O783" s="104" t="str">
        <f t="shared" si="75"/>
        <v/>
      </c>
      <c r="P783" s="105" t="str">
        <f t="shared" si="76"/>
        <v/>
      </c>
      <c r="Q783" s="109" t="str">
        <f t="shared" si="77"/>
        <v/>
      </c>
      <c r="R783" s="77"/>
      <c r="S783" s="76"/>
      <c r="T783" s="76"/>
      <c r="U783" s="76"/>
    </row>
    <row r="784" s="67" customFormat="1" customHeight="1" spans="2:21">
      <c r="B784" s="68"/>
      <c r="C784" s="69"/>
      <c r="D784" s="69"/>
      <c r="E784" s="69"/>
      <c r="F784" s="70"/>
      <c r="G784" s="71"/>
      <c r="H784" s="72"/>
      <c r="I784" s="103" t="str">
        <f>IF(B784="","",_xlfn.XLOOKUP(N784,#REF!,#REF!))</f>
        <v/>
      </c>
      <c r="J784" s="100" t="str">
        <f>IF(B784="","",_xlfn.XLOOKUP(N784,#REF!,芝麻工资表!B:B))</f>
        <v/>
      </c>
      <c r="K784" s="100" t="str">
        <f t="shared" si="72"/>
        <v/>
      </c>
      <c r="L784" s="100" t="str">
        <f t="shared" si="73"/>
        <v/>
      </c>
      <c r="M784" s="100" t="str">
        <f>IF(Q784="","",_xlfn.XLOOKUP(Q784,立项!W:W,立项!H:H))</f>
        <v/>
      </c>
      <c r="N784" s="104" t="str">
        <f t="shared" si="74"/>
        <v/>
      </c>
      <c r="O784" s="104" t="str">
        <f t="shared" si="75"/>
        <v/>
      </c>
      <c r="P784" s="105" t="str">
        <f t="shared" si="76"/>
        <v/>
      </c>
      <c r="Q784" s="109" t="str">
        <f t="shared" si="77"/>
        <v/>
      </c>
      <c r="R784" s="77"/>
      <c r="S784" s="76"/>
      <c r="T784" s="76"/>
      <c r="U784" s="76"/>
    </row>
    <row r="785" s="67" customFormat="1" customHeight="1" spans="2:21">
      <c r="B785" s="68"/>
      <c r="C785" s="69"/>
      <c r="D785" s="69"/>
      <c r="E785" s="69"/>
      <c r="F785" s="70"/>
      <c r="G785" s="71"/>
      <c r="H785" s="72"/>
      <c r="I785" s="103" t="str">
        <f>IF(B785="","",_xlfn.XLOOKUP(N785,#REF!,#REF!))</f>
        <v/>
      </c>
      <c r="J785" s="100" t="str">
        <f>IF(B785="","",_xlfn.XLOOKUP(N785,#REF!,芝麻工资表!B:B))</f>
        <v/>
      </c>
      <c r="K785" s="100" t="str">
        <f t="shared" si="72"/>
        <v/>
      </c>
      <c r="L785" s="100" t="str">
        <f t="shared" si="73"/>
        <v/>
      </c>
      <c r="M785" s="100" t="str">
        <f>IF(Q785="","",_xlfn.XLOOKUP(Q785,立项!W:W,立项!H:H))</f>
        <v/>
      </c>
      <c r="N785" s="104" t="str">
        <f t="shared" si="74"/>
        <v/>
      </c>
      <c r="O785" s="104" t="str">
        <f t="shared" si="75"/>
        <v/>
      </c>
      <c r="P785" s="105" t="str">
        <f t="shared" si="76"/>
        <v/>
      </c>
      <c r="Q785" s="109" t="str">
        <f t="shared" si="77"/>
        <v/>
      </c>
      <c r="R785" s="77"/>
      <c r="S785" s="76"/>
      <c r="T785" s="76"/>
      <c r="U785" s="76"/>
    </row>
    <row r="786" s="67" customFormat="1" customHeight="1" spans="2:21">
      <c r="B786" s="68"/>
      <c r="C786" s="69"/>
      <c r="D786" s="69"/>
      <c r="E786" s="69"/>
      <c r="F786" s="70"/>
      <c r="G786" s="71"/>
      <c r="H786" s="72"/>
      <c r="I786" s="103" t="str">
        <f>IF(B786="","",_xlfn.XLOOKUP(N786,#REF!,#REF!))</f>
        <v/>
      </c>
      <c r="J786" s="100" t="str">
        <f>IF(B786="","",_xlfn.XLOOKUP(N786,#REF!,芝麻工资表!B:B))</f>
        <v/>
      </c>
      <c r="K786" s="100" t="str">
        <f t="shared" si="72"/>
        <v/>
      </c>
      <c r="L786" s="100" t="str">
        <f t="shared" si="73"/>
        <v/>
      </c>
      <c r="M786" s="100" t="str">
        <f>IF(Q786="","",_xlfn.XLOOKUP(Q786,立项!W:W,立项!H:H))</f>
        <v/>
      </c>
      <c r="N786" s="104" t="str">
        <f t="shared" si="74"/>
        <v/>
      </c>
      <c r="O786" s="104" t="str">
        <f t="shared" si="75"/>
        <v/>
      </c>
      <c r="P786" s="105" t="str">
        <f t="shared" si="76"/>
        <v/>
      </c>
      <c r="Q786" s="109" t="str">
        <f t="shared" si="77"/>
        <v/>
      </c>
      <c r="R786" s="77"/>
      <c r="S786" s="76"/>
      <c r="T786" s="76"/>
      <c r="U786" s="76"/>
    </row>
    <row r="787" s="67" customFormat="1" customHeight="1" spans="2:21">
      <c r="B787" s="68"/>
      <c r="C787" s="69"/>
      <c r="D787" s="69"/>
      <c r="E787" s="69"/>
      <c r="F787" s="70"/>
      <c r="G787" s="71"/>
      <c r="H787" s="72"/>
      <c r="I787" s="103" t="str">
        <f>IF(B787="","",_xlfn.XLOOKUP(N787,#REF!,#REF!))</f>
        <v/>
      </c>
      <c r="J787" s="100" t="str">
        <f>IF(B787="","",_xlfn.XLOOKUP(N787,#REF!,芝麻工资表!B:B))</f>
        <v/>
      </c>
      <c r="K787" s="100" t="str">
        <f t="shared" si="72"/>
        <v/>
      </c>
      <c r="L787" s="100" t="str">
        <f t="shared" si="73"/>
        <v/>
      </c>
      <c r="M787" s="100" t="str">
        <f>IF(Q787="","",_xlfn.XLOOKUP(Q787,立项!W:W,立项!H:H))</f>
        <v/>
      </c>
      <c r="N787" s="104" t="str">
        <f t="shared" si="74"/>
        <v/>
      </c>
      <c r="O787" s="104" t="str">
        <f t="shared" si="75"/>
        <v/>
      </c>
      <c r="P787" s="105" t="str">
        <f t="shared" si="76"/>
        <v/>
      </c>
      <c r="Q787" s="109" t="str">
        <f t="shared" si="77"/>
        <v/>
      </c>
      <c r="R787" s="77"/>
      <c r="S787" s="76"/>
      <c r="T787" s="76"/>
      <c r="U787" s="76"/>
    </row>
    <row r="788" s="67" customFormat="1" customHeight="1" spans="2:21">
      <c r="B788" s="68"/>
      <c r="C788" s="69"/>
      <c r="D788" s="69"/>
      <c r="E788" s="69"/>
      <c r="F788" s="70"/>
      <c r="G788" s="71"/>
      <c r="H788" s="72"/>
      <c r="I788" s="103" t="str">
        <f>IF(B788="","",_xlfn.XLOOKUP(N788,#REF!,#REF!))</f>
        <v/>
      </c>
      <c r="J788" s="100" t="str">
        <f>IF(B788="","",_xlfn.XLOOKUP(N788,#REF!,芝麻工资表!B:B))</f>
        <v/>
      </c>
      <c r="K788" s="100" t="str">
        <f t="shared" si="72"/>
        <v/>
      </c>
      <c r="L788" s="100" t="str">
        <f t="shared" si="73"/>
        <v/>
      </c>
      <c r="M788" s="100" t="str">
        <f>IF(Q788="","",_xlfn.XLOOKUP(Q788,立项!W:W,立项!H:H))</f>
        <v/>
      </c>
      <c r="N788" s="104" t="str">
        <f t="shared" si="74"/>
        <v/>
      </c>
      <c r="O788" s="104" t="str">
        <f t="shared" si="75"/>
        <v/>
      </c>
      <c r="P788" s="105" t="str">
        <f t="shared" si="76"/>
        <v/>
      </c>
      <c r="Q788" s="109" t="str">
        <f t="shared" si="77"/>
        <v/>
      </c>
      <c r="R788" s="77"/>
      <c r="S788" s="76"/>
      <c r="T788" s="76"/>
      <c r="U788" s="76"/>
    </row>
    <row r="789" s="67" customFormat="1" customHeight="1" spans="2:21">
      <c r="B789" s="68"/>
      <c r="C789" s="69"/>
      <c r="D789" s="69"/>
      <c r="E789" s="69"/>
      <c r="F789" s="70"/>
      <c r="G789" s="71"/>
      <c r="H789" s="72"/>
      <c r="I789" s="103" t="str">
        <f>IF(B789="","",_xlfn.XLOOKUP(N789,#REF!,#REF!))</f>
        <v/>
      </c>
      <c r="J789" s="100" t="str">
        <f>IF(B789="","",_xlfn.XLOOKUP(N789,#REF!,芝麻工资表!B:B))</f>
        <v/>
      </c>
      <c r="K789" s="100" t="str">
        <f t="shared" si="72"/>
        <v/>
      </c>
      <c r="L789" s="100" t="str">
        <f t="shared" si="73"/>
        <v/>
      </c>
      <c r="M789" s="100" t="str">
        <f>IF(Q789="","",_xlfn.XLOOKUP(Q789,立项!W:W,立项!H:H))</f>
        <v/>
      </c>
      <c r="N789" s="104" t="str">
        <f t="shared" si="74"/>
        <v/>
      </c>
      <c r="O789" s="104" t="str">
        <f t="shared" si="75"/>
        <v/>
      </c>
      <c r="P789" s="105" t="str">
        <f t="shared" si="76"/>
        <v/>
      </c>
      <c r="Q789" s="109" t="str">
        <f t="shared" si="77"/>
        <v/>
      </c>
      <c r="R789" s="77"/>
      <c r="S789" s="76"/>
      <c r="T789" s="76"/>
      <c r="U789" s="76"/>
    </row>
    <row r="790" s="67" customFormat="1" customHeight="1" spans="2:21">
      <c r="B790" s="68"/>
      <c r="C790" s="69"/>
      <c r="D790" s="69"/>
      <c r="E790" s="69"/>
      <c r="F790" s="70"/>
      <c r="G790" s="71"/>
      <c r="H790" s="72"/>
      <c r="I790" s="103" t="str">
        <f>IF(B790="","",_xlfn.XLOOKUP(N790,#REF!,#REF!))</f>
        <v/>
      </c>
      <c r="J790" s="100" t="str">
        <f>IF(B790="","",_xlfn.XLOOKUP(N790,#REF!,芝麻工资表!B:B))</f>
        <v/>
      </c>
      <c r="K790" s="100" t="str">
        <f t="shared" si="72"/>
        <v/>
      </c>
      <c r="L790" s="100" t="str">
        <f t="shared" si="73"/>
        <v/>
      </c>
      <c r="M790" s="100" t="str">
        <f>IF(Q790="","",_xlfn.XLOOKUP(Q790,立项!W:W,立项!H:H))</f>
        <v/>
      </c>
      <c r="N790" s="104" t="str">
        <f t="shared" si="74"/>
        <v/>
      </c>
      <c r="O790" s="104" t="str">
        <f t="shared" si="75"/>
        <v/>
      </c>
      <c r="P790" s="105" t="str">
        <f t="shared" si="76"/>
        <v/>
      </c>
      <c r="Q790" s="109" t="str">
        <f t="shared" si="77"/>
        <v/>
      </c>
      <c r="R790" s="77"/>
      <c r="S790" s="76"/>
      <c r="T790" s="76"/>
      <c r="U790" s="76"/>
    </row>
    <row r="791" s="67" customFormat="1" customHeight="1" spans="2:21">
      <c r="B791" s="68"/>
      <c r="C791" s="69"/>
      <c r="D791" s="69"/>
      <c r="E791" s="69"/>
      <c r="F791" s="70"/>
      <c r="G791" s="71"/>
      <c r="H791" s="72"/>
      <c r="I791" s="103" t="str">
        <f>IF(B791="","",_xlfn.XLOOKUP(N791,#REF!,#REF!))</f>
        <v/>
      </c>
      <c r="J791" s="100" t="str">
        <f>IF(B791="","",_xlfn.XLOOKUP(N791,#REF!,芝麻工资表!B:B))</f>
        <v/>
      </c>
      <c r="K791" s="100" t="str">
        <f t="shared" si="72"/>
        <v/>
      </c>
      <c r="L791" s="100" t="str">
        <f t="shared" si="73"/>
        <v/>
      </c>
      <c r="M791" s="100" t="str">
        <f>IF(Q791="","",_xlfn.XLOOKUP(Q791,立项!W:W,立项!H:H))</f>
        <v/>
      </c>
      <c r="N791" s="104" t="str">
        <f t="shared" si="74"/>
        <v/>
      </c>
      <c r="O791" s="104" t="str">
        <f t="shared" si="75"/>
        <v/>
      </c>
      <c r="P791" s="105" t="str">
        <f t="shared" si="76"/>
        <v/>
      </c>
      <c r="Q791" s="109" t="str">
        <f t="shared" si="77"/>
        <v/>
      </c>
      <c r="R791" s="77"/>
      <c r="S791" s="76"/>
      <c r="T791" s="76"/>
      <c r="U791" s="76"/>
    </row>
    <row r="792" s="67" customFormat="1" customHeight="1" spans="2:21">
      <c r="B792" s="68"/>
      <c r="C792" s="69"/>
      <c r="D792" s="69"/>
      <c r="E792" s="69"/>
      <c r="F792" s="70"/>
      <c r="G792" s="71"/>
      <c r="H792" s="72"/>
      <c r="I792" s="103" t="str">
        <f>IF(B792="","",_xlfn.XLOOKUP(N792,#REF!,#REF!))</f>
        <v/>
      </c>
      <c r="J792" s="100" t="str">
        <f>IF(B792="","",_xlfn.XLOOKUP(N792,#REF!,芝麻工资表!B:B))</f>
        <v/>
      </c>
      <c r="K792" s="100" t="str">
        <f t="shared" si="72"/>
        <v/>
      </c>
      <c r="L792" s="100" t="str">
        <f t="shared" si="73"/>
        <v/>
      </c>
      <c r="M792" s="100" t="str">
        <f>IF(Q792="","",_xlfn.XLOOKUP(Q792,立项!W:W,立项!H:H))</f>
        <v/>
      </c>
      <c r="N792" s="104" t="str">
        <f t="shared" si="74"/>
        <v/>
      </c>
      <c r="O792" s="104" t="str">
        <f t="shared" si="75"/>
        <v/>
      </c>
      <c r="P792" s="105" t="str">
        <f t="shared" si="76"/>
        <v/>
      </c>
      <c r="Q792" s="109" t="str">
        <f t="shared" si="77"/>
        <v/>
      </c>
      <c r="R792" s="77"/>
      <c r="S792" s="76"/>
      <c r="T792" s="76"/>
      <c r="U792" s="76"/>
    </row>
    <row r="793" s="67" customFormat="1" customHeight="1" spans="2:21">
      <c r="B793" s="68"/>
      <c r="C793" s="69"/>
      <c r="D793" s="69"/>
      <c r="E793" s="69"/>
      <c r="F793" s="70"/>
      <c r="G793" s="71"/>
      <c r="H793" s="72"/>
      <c r="I793" s="103" t="str">
        <f>IF(B793="","",_xlfn.XLOOKUP(N793,#REF!,#REF!))</f>
        <v/>
      </c>
      <c r="J793" s="100" t="str">
        <f>IF(B793="","",_xlfn.XLOOKUP(N793,#REF!,芝麻工资表!B:B))</f>
        <v/>
      </c>
      <c r="K793" s="100" t="str">
        <f t="shared" si="72"/>
        <v/>
      </c>
      <c r="L793" s="100" t="str">
        <f t="shared" si="73"/>
        <v/>
      </c>
      <c r="M793" s="100" t="str">
        <f>IF(Q793="","",_xlfn.XLOOKUP(Q793,立项!W:W,立项!H:H))</f>
        <v/>
      </c>
      <c r="N793" s="104" t="str">
        <f t="shared" si="74"/>
        <v/>
      </c>
      <c r="O793" s="104" t="str">
        <f t="shared" si="75"/>
        <v/>
      </c>
      <c r="P793" s="105" t="str">
        <f t="shared" si="76"/>
        <v/>
      </c>
      <c r="Q793" s="109" t="str">
        <f t="shared" si="77"/>
        <v/>
      </c>
      <c r="R793" s="77"/>
      <c r="S793" s="76"/>
      <c r="T793" s="76"/>
      <c r="U793" s="76"/>
    </row>
    <row r="794" s="67" customFormat="1" customHeight="1" spans="2:21">
      <c r="B794" s="68"/>
      <c r="C794" s="69"/>
      <c r="D794" s="69"/>
      <c r="E794" s="69"/>
      <c r="F794" s="70"/>
      <c r="G794" s="71"/>
      <c r="H794" s="72"/>
      <c r="I794" s="103" t="str">
        <f>IF(B794="","",_xlfn.XLOOKUP(N794,#REF!,#REF!))</f>
        <v/>
      </c>
      <c r="J794" s="100" t="str">
        <f>IF(B794="","",_xlfn.XLOOKUP(N794,#REF!,芝麻工资表!B:B))</f>
        <v/>
      </c>
      <c r="K794" s="100" t="str">
        <f t="shared" si="72"/>
        <v/>
      </c>
      <c r="L794" s="100" t="str">
        <f t="shared" si="73"/>
        <v/>
      </c>
      <c r="M794" s="100" t="str">
        <f>IF(Q794="","",_xlfn.XLOOKUP(Q794,立项!W:W,立项!H:H))</f>
        <v/>
      </c>
      <c r="N794" s="104" t="str">
        <f t="shared" si="74"/>
        <v/>
      </c>
      <c r="O794" s="104" t="str">
        <f t="shared" si="75"/>
        <v/>
      </c>
      <c r="P794" s="105" t="str">
        <f t="shared" si="76"/>
        <v/>
      </c>
      <c r="Q794" s="109" t="str">
        <f t="shared" si="77"/>
        <v/>
      </c>
      <c r="R794" s="77"/>
      <c r="S794" s="76"/>
      <c r="T794" s="76"/>
      <c r="U794" s="76"/>
    </row>
    <row r="795" s="67" customFormat="1" customHeight="1" spans="2:21">
      <c r="B795" s="68"/>
      <c r="C795" s="69"/>
      <c r="D795" s="69"/>
      <c r="E795" s="69"/>
      <c r="F795" s="70"/>
      <c r="G795" s="71"/>
      <c r="H795" s="72"/>
      <c r="I795" s="103" t="str">
        <f>IF(B795="","",_xlfn.XLOOKUP(N795,#REF!,#REF!))</f>
        <v/>
      </c>
      <c r="J795" s="100" t="str">
        <f>IF(B795="","",_xlfn.XLOOKUP(N795,#REF!,芝麻工资表!B:B))</f>
        <v/>
      </c>
      <c r="K795" s="100" t="str">
        <f t="shared" si="72"/>
        <v/>
      </c>
      <c r="L795" s="100" t="str">
        <f t="shared" si="73"/>
        <v/>
      </c>
      <c r="M795" s="100" t="str">
        <f>IF(Q795="","",_xlfn.XLOOKUP(Q795,立项!W:W,立项!H:H))</f>
        <v/>
      </c>
      <c r="N795" s="104" t="str">
        <f t="shared" si="74"/>
        <v/>
      </c>
      <c r="O795" s="104" t="str">
        <f t="shared" si="75"/>
        <v/>
      </c>
      <c r="P795" s="105" t="str">
        <f t="shared" si="76"/>
        <v/>
      </c>
      <c r="Q795" s="109" t="str">
        <f t="shared" si="77"/>
        <v/>
      </c>
      <c r="R795" s="77"/>
      <c r="S795" s="76"/>
      <c r="T795" s="76"/>
      <c r="U795" s="76"/>
    </row>
    <row r="796" s="67" customFormat="1" customHeight="1" spans="2:21">
      <c r="B796" s="68"/>
      <c r="C796" s="69"/>
      <c r="D796" s="69"/>
      <c r="E796" s="69"/>
      <c r="F796" s="70"/>
      <c r="G796" s="71"/>
      <c r="H796" s="72"/>
      <c r="I796" s="103" t="str">
        <f>IF(B796="","",_xlfn.XLOOKUP(N796,#REF!,#REF!))</f>
        <v/>
      </c>
      <c r="J796" s="100" t="str">
        <f>IF(B796="","",_xlfn.XLOOKUP(N796,#REF!,芝麻工资表!B:B))</f>
        <v/>
      </c>
      <c r="K796" s="100" t="str">
        <f t="shared" si="72"/>
        <v/>
      </c>
      <c r="L796" s="100" t="str">
        <f t="shared" si="73"/>
        <v/>
      </c>
      <c r="M796" s="100" t="str">
        <f>IF(Q796="","",_xlfn.XLOOKUP(Q796,立项!W:W,立项!H:H))</f>
        <v/>
      </c>
      <c r="N796" s="104" t="str">
        <f t="shared" si="74"/>
        <v/>
      </c>
      <c r="O796" s="104" t="str">
        <f t="shared" si="75"/>
        <v/>
      </c>
      <c r="P796" s="105" t="str">
        <f t="shared" si="76"/>
        <v/>
      </c>
      <c r="Q796" s="109" t="str">
        <f t="shared" si="77"/>
        <v/>
      </c>
      <c r="R796" s="77"/>
      <c r="S796" s="76"/>
      <c r="T796" s="76"/>
      <c r="U796" s="76"/>
    </row>
    <row r="797" s="67" customFormat="1" customHeight="1" spans="2:21">
      <c r="B797" s="68"/>
      <c r="C797" s="69"/>
      <c r="D797" s="69"/>
      <c r="E797" s="69"/>
      <c r="F797" s="70"/>
      <c r="G797" s="71"/>
      <c r="H797" s="72"/>
      <c r="I797" s="103" t="str">
        <f>IF(B797="","",_xlfn.XLOOKUP(N797,#REF!,#REF!))</f>
        <v/>
      </c>
      <c r="J797" s="100" t="str">
        <f>IF(B797="","",_xlfn.XLOOKUP(N797,#REF!,芝麻工资表!B:B))</f>
        <v/>
      </c>
      <c r="K797" s="100" t="str">
        <f t="shared" si="72"/>
        <v/>
      </c>
      <c r="L797" s="100" t="str">
        <f t="shared" si="73"/>
        <v/>
      </c>
      <c r="M797" s="100" t="str">
        <f>IF(Q797="","",_xlfn.XLOOKUP(Q797,立项!W:W,立项!H:H))</f>
        <v/>
      </c>
      <c r="N797" s="104" t="str">
        <f t="shared" si="74"/>
        <v/>
      </c>
      <c r="O797" s="104" t="str">
        <f t="shared" si="75"/>
        <v/>
      </c>
      <c r="P797" s="105" t="str">
        <f t="shared" si="76"/>
        <v/>
      </c>
      <c r="Q797" s="109" t="str">
        <f t="shared" si="77"/>
        <v/>
      </c>
      <c r="R797" s="77"/>
      <c r="S797" s="76"/>
      <c r="T797" s="76"/>
      <c r="U797" s="76"/>
    </row>
    <row r="798" s="67" customFormat="1" customHeight="1" spans="2:21">
      <c r="B798" s="68"/>
      <c r="C798" s="69"/>
      <c r="D798" s="69"/>
      <c r="E798" s="69"/>
      <c r="F798" s="70"/>
      <c r="G798" s="71"/>
      <c r="H798" s="72"/>
      <c r="I798" s="103" t="str">
        <f>IF(B798="","",_xlfn.XLOOKUP(N798,#REF!,#REF!))</f>
        <v/>
      </c>
      <c r="J798" s="100" t="str">
        <f>IF(B798="","",_xlfn.XLOOKUP(N798,#REF!,芝麻工资表!B:B))</f>
        <v/>
      </c>
      <c r="K798" s="100" t="str">
        <f t="shared" si="72"/>
        <v/>
      </c>
      <c r="L798" s="100" t="str">
        <f t="shared" si="73"/>
        <v/>
      </c>
      <c r="M798" s="100" t="str">
        <f>IF(Q798="","",_xlfn.XLOOKUP(Q798,立项!W:W,立项!H:H))</f>
        <v/>
      </c>
      <c r="N798" s="104" t="str">
        <f t="shared" si="74"/>
        <v/>
      </c>
      <c r="O798" s="104" t="str">
        <f t="shared" si="75"/>
        <v/>
      </c>
      <c r="P798" s="105" t="str">
        <f t="shared" si="76"/>
        <v/>
      </c>
      <c r="Q798" s="109" t="str">
        <f t="shared" si="77"/>
        <v/>
      </c>
      <c r="R798" s="77"/>
      <c r="S798" s="76"/>
      <c r="T798" s="76"/>
      <c r="U798" s="76"/>
    </row>
    <row r="799" s="67" customFormat="1" customHeight="1" spans="2:21">
      <c r="B799" s="68"/>
      <c r="C799" s="69"/>
      <c r="D799" s="69"/>
      <c r="E799" s="69"/>
      <c r="F799" s="70"/>
      <c r="G799" s="71"/>
      <c r="H799" s="72"/>
      <c r="I799" s="103" t="str">
        <f>IF(B799="","",_xlfn.XLOOKUP(N799,#REF!,#REF!))</f>
        <v/>
      </c>
      <c r="J799" s="100" t="str">
        <f>IF(B799="","",_xlfn.XLOOKUP(N799,#REF!,芝麻工资表!B:B))</f>
        <v/>
      </c>
      <c r="K799" s="100" t="str">
        <f t="shared" si="72"/>
        <v/>
      </c>
      <c r="L799" s="100" t="str">
        <f t="shared" si="73"/>
        <v/>
      </c>
      <c r="M799" s="100" t="str">
        <f>IF(Q799="","",_xlfn.XLOOKUP(Q799,立项!W:W,立项!H:H))</f>
        <v/>
      </c>
      <c r="N799" s="104" t="str">
        <f t="shared" si="74"/>
        <v/>
      </c>
      <c r="O799" s="104" t="str">
        <f t="shared" si="75"/>
        <v/>
      </c>
      <c r="P799" s="105" t="str">
        <f t="shared" si="76"/>
        <v/>
      </c>
      <c r="Q799" s="109" t="str">
        <f t="shared" si="77"/>
        <v/>
      </c>
      <c r="R799" s="77"/>
      <c r="S799" s="76"/>
      <c r="T799" s="76"/>
      <c r="U799" s="76"/>
    </row>
    <row r="800" s="67" customFormat="1" customHeight="1" spans="2:21">
      <c r="B800" s="68"/>
      <c r="C800" s="69"/>
      <c r="D800" s="69"/>
      <c r="E800" s="69"/>
      <c r="F800" s="70"/>
      <c r="G800" s="71"/>
      <c r="H800" s="72"/>
      <c r="I800" s="103" t="str">
        <f>IF(B800="","",_xlfn.XLOOKUP(N800,#REF!,#REF!))</f>
        <v/>
      </c>
      <c r="J800" s="100" t="str">
        <f>IF(B800="","",_xlfn.XLOOKUP(N800,#REF!,芝麻工资表!B:B))</f>
        <v/>
      </c>
      <c r="K800" s="100" t="str">
        <f t="shared" si="72"/>
        <v/>
      </c>
      <c r="L800" s="100" t="str">
        <f t="shared" si="73"/>
        <v/>
      </c>
      <c r="M800" s="100" t="str">
        <f>IF(Q800="","",_xlfn.XLOOKUP(Q800,立项!W:W,立项!H:H))</f>
        <v/>
      </c>
      <c r="N800" s="104" t="str">
        <f t="shared" si="74"/>
        <v/>
      </c>
      <c r="O800" s="104" t="str">
        <f t="shared" si="75"/>
        <v/>
      </c>
      <c r="P800" s="105" t="str">
        <f t="shared" si="76"/>
        <v/>
      </c>
      <c r="Q800" s="109" t="str">
        <f t="shared" si="77"/>
        <v/>
      </c>
      <c r="R800" s="77"/>
      <c r="S800" s="76"/>
      <c r="T800" s="76"/>
      <c r="U800" s="76"/>
    </row>
    <row r="801" s="67" customFormat="1" customHeight="1" spans="2:21">
      <c r="B801" s="68"/>
      <c r="C801" s="69"/>
      <c r="D801" s="69"/>
      <c r="E801" s="69"/>
      <c r="F801" s="70"/>
      <c r="G801" s="71"/>
      <c r="H801" s="72"/>
      <c r="I801" s="103" t="str">
        <f>IF(B801="","",_xlfn.XLOOKUP(N801,#REF!,#REF!))</f>
        <v/>
      </c>
      <c r="J801" s="100" t="str">
        <f>IF(B801="","",_xlfn.XLOOKUP(N801,#REF!,芝麻工资表!B:B))</f>
        <v/>
      </c>
      <c r="K801" s="100" t="str">
        <f t="shared" si="72"/>
        <v/>
      </c>
      <c r="L801" s="100" t="str">
        <f t="shared" si="73"/>
        <v/>
      </c>
      <c r="M801" s="100" t="str">
        <f>IF(Q801="","",_xlfn.XLOOKUP(Q801,立项!W:W,立项!H:H))</f>
        <v/>
      </c>
      <c r="N801" s="104" t="str">
        <f t="shared" si="74"/>
        <v/>
      </c>
      <c r="O801" s="104" t="str">
        <f t="shared" si="75"/>
        <v/>
      </c>
      <c r="P801" s="105" t="str">
        <f t="shared" si="76"/>
        <v/>
      </c>
      <c r="Q801" s="109" t="str">
        <f t="shared" si="77"/>
        <v/>
      </c>
      <c r="R801" s="77"/>
      <c r="S801" s="76"/>
      <c r="T801" s="76"/>
      <c r="U801" s="76"/>
    </row>
    <row r="802" s="67" customFormat="1" customHeight="1" spans="2:21">
      <c r="B802" s="68"/>
      <c r="C802" s="69"/>
      <c r="D802" s="69"/>
      <c r="E802" s="69"/>
      <c r="F802" s="70"/>
      <c r="G802" s="71"/>
      <c r="H802" s="72"/>
      <c r="I802" s="103" t="str">
        <f>IF(B802="","",_xlfn.XLOOKUP(N802,#REF!,#REF!))</f>
        <v/>
      </c>
      <c r="J802" s="100" t="str">
        <f>IF(B802="","",_xlfn.XLOOKUP(N802,#REF!,芝麻工资表!B:B))</f>
        <v/>
      </c>
      <c r="K802" s="100" t="str">
        <f t="shared" si="72"/>
        <v/>
      </c>
      <c r="L802" s="100" t="str">
        <f t="shared" si="73"/>
        <v/>
      </c>
      <c r="M802" s="100" t="str">
        <f>IF(Q802="","",_xlfn.XLOOKUP(Q802,立项!W:W,立项!H:H))</f>
        <v/>
      </c>
      <c r="N802" s="104" t="str">
        <f t="shared" si="74"/>
        <v/>
      </c>
      <c r="O802" s="104" t="str">
        <f t="shared" si="75"/>
        <v/>
      </c>
      <c r="P802" s="105" t="str">
        <f t="shared" si="76"/>
        <v/>
      </c>
      <c r="Q802" s="109" t="str">
        <f t="shared" si="77"/>
        <v/>
      </c>
      <c r="R802" s="77"/>
      <c r="S802" s="76"/>
      <c r="T802" s="76"/>
      <c r="U802" s="76"/>
    </row>
    <row r="803" s="67" customFormat="1" customHeight="1" spans="2:21">
      <c r="B803" s="68"/>
      <c r="C803" s="69"/>
      <c r="D803" s="69"/>
      <c r="E803" s="69"/>
      <c r="F803" s="70"/>
      <c r="G803" s="71"/>
      <c r="H803" s="72"/>
      <c r="I803" s="103" t="str">
        <f>IF(B803="","",_xlfn.XLOOKUP(N803,#REF!,#REF!))</f>
        <v/>
      </c>
      <c r="J803" s="100" t="str">
        <f>IF(B803="","",_xlfn.XLOOKUP(N803,#REF!,芝麻工资表!B:B))</f>
        <v/>
      </c>
      <c r="K803" s="100" t="str">
        <f t="shared" si="72"/>
        <v/>
      </c>
      <c r="L803" s="100" t="str">
        <f t="shared" si="73"/>
        <v/>
      </c>
      <c r="M803" s="100" t="str">
        <f>IF(Q803="","",_xlfn.XLOOKUP(Q803,立项!W:W,立项!H:H))</f>
        <v/>
      </c>
      <c r="N803" s="104" t="str">
        <f t="shared" si="74"/>
        <v/>
      </c>
      <c r="O803" s="104" t="str">
        <f t="shared" si="75"/>
        <v/>
      </c>
      <c r="P803" s="105" t="str">
        <f t="shared" si="76"/>
        <v/>
      </c>
      <c r="Q803" s="109" t="str">
        <f t="shared" si="77"/>
        <v/>
      </c>
      <c r="R803" s="77"/>
      <c r="S803" s="76"/>
      <c r="T803" s="76"/>
      <c r="U803" s="76"/>
    </row>
    <row r="804" s="67" customFormat="1" customHeight="1" spans="2:21">
      <c r="B804" s="68"/>
      <c r="C804" s="69"/>
      <c r="D804" s="69"/>
      <c r="E804" s="69"/>
      <c r="F804" s="70"/>
      <c r="G804" s="71"/>
      <c r="H804" s="72"/>
      <c r="I804" s="103" t="str">
        <f>IF(B804="","",_xlfn.XLOOKUP(N804,#REF!,#REF!))</f>
        <v/>
      </c>
      <c r="J804" s="100" t="str">
        <f>IF(B804="","",_xlfn.XLOOKUP(N804,#REF!,芝麻工资表!B:B))</f>
        <v/>
      </c>
      <c r="K804" s="100" t="str">
        <f t="shared" si="72"/>
        <v/>
      </c>
      <c r="L804" s="100" t="str">
        <f t="shared" si="73"/>
        <v/>
      </c>
      <c r="M804" s="100" t="str">
        <f>IF(Q804="","",_xlfn.XLOOKUP(Q804,立项!W:W,立项!H:H))</f>
        <v/>
      </c>
      <c r="N804" s="104" t="str">
        <f t="shared" si="74"/>
        <v/>
      </c>
      <c r="O804" s="104" t="str">
        <f t="shared" si="75"/>
        <v/>
      </c>
      <c r="P804" s="105" t="str">
        <f t="shared" si="76"/>
        <v/>
      </c>
      <c r="Q804" s="109" t="str">
        <f t="shared" si="77"/>
        <v/>
      </c>
      <c r="R804" s="77"/>
      <c r="S804" s="76"/>
      <c r="T804" s="76"/>
      <c r="U804" s="76"/>
    </row>
    <row r="805" s="67" customFormat="1" customHeight="1" spans="2:21">
      <c r="B805" s="68"/>
      <c r="C805" s="69"/>
      <c r="D805" s="69"/>
      <c r="E805" s="69"/>
      <c r="F805" s="70"/>
      <c r="G805" s="71"/>
      <c r="H805" s="72"/>
      <c r="I805" s="103" t="str">
        <f>IF(B805="","",_xlfn.XLOOKUP(N805,#REF!,#REF!))</f>
        <v/>
      </c>
      <c r="J805" s="100" t="str">
        <f>IF(B805="","",_xlfn.XLOOKUP(N805,#REF!,芝麻工资表!B:B))</f>
        <v/>
      </c>
      <c r="K805" s="100" t="str">
        <f t="shared" si="72"/>
        <v/>
      </c>
      <c r="L805" s="100" t="str">
        <f t="shared" si="73"/>
        <v/>
      </c>
      <c r="M805" s="100" t="str">
        <f>IF(Q805="","",_xlfn.XLOOKUP(Q805,立项!W:W,立项!H:H))</f>
        <v/>
      </c>
      <c r="N805" s="104" t="str">
        <f t="shared" si="74"/>
        <v/>
      </c>
      <c r="O805" s="104" t="str">
        <f t="shared" si="75"/>
        <v/>
      </c>
      <c r="P805" s="105" t="str">
        <f t="shared" si="76"/>
        <v/>
      </c>
      <c r="Q805" s="109" t="str">
        <f t="shared" si="77"/>
        <v/>
      </c>
      <c r="R805" s="77"/>
      <c r="S805" s="76"/>
      <c r="T805" s="76"/>
      <c r="U805" s="76"/>
    </row>
    <row r="806" s="67" customFormat="1" customHeight="1" spans="2:21">
      <c r="B806" s="68"/>
      <c r="C806" s="69"/>
      <c r="D806" s="69"/>
      <c r="E806" s="69"/>
      <c r="F806" s="70"/>
      <c r="G806" s="71"/>
      <c r="H806" s="72"/>
      <c r="I806" s="103" t="str">
        <f>IF(B806="","",_xlfn.XLOOKUP(N806,#REF!,#REF!))</f>
        <v/>
      </c>
      <c r="J806" s="100" t="str">
        <f>IF(B806="","",_xlfn.XLOOKUP(N806,#REF!,芝麻工资表!B:B))</f>
        <v/>
      </c>
      <c r="K806" s="100" t="str">
        <f t="shared" si="72"/>
        <v/>
      </c>
      <c r="L806" s="100" t="str">
        <f t="shared" si="73"/>
        <v/>
      </c>
      <c r="M806" s="100" t="str">
        <f>IF(Q806="","",_xlfn.XLOOKUP(Q806,立项!W:W,立项!H:H))</f>
        <v/>
      </c>
      <c r="N806" s="104" t="str">
        <f t="shared" si="74"/>
        <v/>
      </c>
      <c r="O806" s="104" t="str">
        <f t="shared" si="75"/>
        <v/>
      </c>
      <c r="P806" s="105" t="str">
        <f t="shared" si="76"/>
        <v/>
      </c>
      <c r="Q806" s="109" t="str">
        <f t="shared" si="77"/>
        <v/>
      </c>
      <c r="R806" s="77"/>
      <c r="S806" s="76"/>
      <c r="T806" s="76"/>
      <c r="U806" s="76"/>
    </row>
    <row r="807" s="67" customFormat="1" customHeight="1" spans="2:21">
      <c r="B807" s="68"/>
      <c r="C807" s="69"/>
      <c r="D807" s="69"/>
      <c r="E807" s="69"/>
      <c r="F807" s="70"/>
      <c r="G807" s="71"/>
      <c r="H807" s="72"/>
      <c r="I807" s="103" t="str">
        <f>IF(B807="","",_xlfn.XLOOKUP(N807,#REF!,#REF!))</f>
        <v/>
      </c>
      <c r="J807" s="100" t="str">
        <f>IF(B807="","",_xlfn.XLOOKUP(N807,#REF!,芝麻工资表!B:B))</f>
        <v/>
      </c>
      <c r="K807" s="100" t="str">
        <f t="shared" si="72"/>
        <v/>
      </c>
      <c r="L807" s="100" t="str">
        <f t="shared" si="73"/>
        <v/>
      </c>
      <c r="M807" s="100" t="str">
        <f>IF(Q807="","",_xlfn.XLOOKUP(Q807,立项!W:W,立项!H:H))</f>
        <v/>
      </c>
      <c r="N807" s="104" t="str">
        <f t="shared" si="74"/>
        <v/>
      </c>
      <c r="O807" s="104" t="str">
        <f t="shared" si="75"/>
        <v/>
      </c>
      <c r="P807" s="105" t="str">
        <f t="shared" si="76"/>
        <v/>
      </c>
      <c r="Q807" s="109" t="str">
        <f t="shared" si="77"/>
        <v/>
      </c>
      <c r="R807" s="77"/>
      <c r="S807" s="76"/>
      <c r="T807" s="76"/>
      <c r="U807" s="76"/>
    </row>
    <row r="808" s="67" customFormat="1" customHeight="1" spans="2:21">
      <c r="B808" s="68"/>
      <c r="C808" s="69"/>
      <c r="D808" s="69"/>
      <c r="E808" s="69"/>
      <c r="F808" s="70"/>
      <c r="G808" s="71"/>
      <c r="H808" s="72"/>
      <c r="I808" s="103" t="str">
        <f>IF(B808="","",_xlfn.XLOOKUP(N808,#REF!,#REF!))</f>
        <v/>
      </c>
      <c r="J808" s="100" t="str">
        <f>IF(B808="","",_xlfn.XLOOKUP(N808,#REF!,芝麻工资表!B:B))</f>
        <v/>
      </c>
      <c r="K808" s="100" t="str">
        <f t="shared" si="72"/>
        <v/>
      </c>
      <c r="L808" s="100" t="str">
        <f t="shared" si="73"/>
        <v/>
      </c>
      <c r="M808" s="100" t="str">
        <f>IF(Q808="","",_xlfn.XLOOKUP(Q808,立项!W:W,立项!H:H))</f>
        <v/>
      </c>
      <c r="N808" s="104" t="str">
        <f t="shared" si="74"/>
        <v/>
      </c>
      <c r="O808" s="104" t="str">
        <f t="shared" si="75"/>
        <v/>
      </c>
      <c r="P808" s="105" t="str">
        <f t="shared" si="76"/>
        <v/>
      </c>
      <c r="Q808" s="109" t="str">
        <f t="shared" si="77"/>
        <v/>
      </c>
      <c r="R808" s="77"/>
      <c r="S808" s="76"/>
      <c r="T808" s="76"/>
      <c r="U808" s="76"/>
    </row>
    <row r="809" s="67" customFormat="1" customHeight="1" spans="2:21">
      <c r="B809" s="68"/>
      <c r="C809" s="69"/>
      <c r="D809" s="69"/>
      <c r="E809" s="69"/>
      <c r="F809" s="70"/>
      <c r="G809" s="71"/>
      <c r="H809" s="72"/>
      <c r="I809" s="103" t="str">
        <f>IF(B809="","",_xlfn.XLOOKUP(N809,#REF!,#REF!))</f>
        <v/>
      </c>
      <c r="J809" s="100" t="str">
        <f>IF(B809="","",_xlfn.XLOOKUP(N809,#REF!,芝麻工资表!B:B))</f>
        <v/>
      </c>
      <c r="K809" s="100" t="str">
        <f t="shared" si="72"/>
        <v/>
      </c>
      <c r="L809" s="100" t="str">
        <f t="shared" si="73"/>
        <v/>
      </c>
      <c r="M809" s="100" t="str">
        <f>IF(Q809="","",_xlfn.XLOOKUP(Q809,立项!W:W,立项!H:H))</f>
        <v/>
      </c>
      <c r="N809" s="104" t="str">
        <f t="shared" si="74"/>
        <v/>
      </c>
      <c r="O809" s="104" t="str">
        <f t="shared" si="75"/>
        <v/>
      </c>
      <c r="P809" s="105" t="str">
        <f t="shared" si="76"/>
        <v/>
      </c>
      <c r="Q809" s="109" t="str">
        <f t="shared" si="77"/>
        <v/>
      </c>
      <c r="R809" s="77"/>
      <c r="S809" s="76"/>
      <c r="T809" s="76"/>
      <c r="U809" s="76"/>
    </row>
    <row r="810" s="67" customFormat="1" customHeight="1" spans="2:21">
      <c r="B810" s="68"/>
      <c r="C810" s="69"/>
      <c r="D810" s="69"/>
      <c r="E810" s="69"/>
      <c r="F810" s="70"/>
      <c r="G810" s="71"/>
      <c r="H810" s="72"/>
      <c r="I810" s="103" t="str">
        <f>IF(B810="","",_xlfn.XLOOKUP(N810,#REF!,#REF!))</f>
        <v/>
      </c>
      <c r="J810" s="100" t="str">
        <f>IF(B810="","",_xlfn.XLOOKUP(N810,#REF!,芝麻工资表!B:B))</f>
        <v/>
      </c>
      <c r="K810" s="100" t="str">
        <f t="shared" si="72"/>
        <v/>
      </c>
      <c r="L810" s="100" t="str">
        <f t="shared" si="73"/>
        <v/>
      </c>
      <c r="M810" s="100" t="str">
        <f>IF(Q810="","",_xlfn.XLOOKUP(Q810,立项!W:W,立项!H:H))</f>
        <v/>
      </c>
      <c r="N810" s="104" t="str">
        <f t="shared" si="74"/>
        <v/>
      </c>
      <c r="O810" s="104" t="str">
        <f t="shared" si="75"/>
        <v/>
      </c>
      <c r="P810" s="105" t="str">
        <f t="shared" si="76"/>
        <v/>
      </c>
      <c r="Q810" s="109" t="str">
        <f t="shared" si="77"/>
        <v/>
      </c>
      <c r="R810" s="77"/>
      <c r="S810" s="76"/>
      <c r="T810" s="76"/>
      <c r="U810" s="76"/>
    </row>
    <row r="811" s="67" customFormat="1" customHeight="1" spans="2:21">
      <c r="B811" s="68"/>
      <c r="C811" s="69"/>
      <c r="D811" s="69"/>
      <c r="E811" s="69"/>
      <c r="F811" s="70"/>
      <c r="G811" s="71"/>
      <c r="H811" s="72"/>
      <c r="I811" s="103" t="str">
        <f>IF(B811="","",_xlfn.XLOOKUP(N811,#REF!,#REF!))</f>
        <v/>
      </c>
      <c r="J811" s="100" t="str">
        <f>IF(B811="","",_xlfn.XLOOKUP(N811,#REF!,芝麻工资表!B:B))</f>
        <v/>
      </c>
      <c r="K811" s="100" t="str">
        <f t="shared" si="72"/>
        <v/>
      </c>
      <c r="L811" s="100" t="str">
        <f t="shared" si="73"/>
        <v/>
      </c>
      <c r="M811" s="100" t="str">
        <f>IF(Q811="","",_xlfn.XLOOKUP(Q811,立项!W:W,立项!H:H))</f>
        <v/>
      </c>
      <c r="N811" s="104" t="str">
        <f t="shared" si="74"/>
        <v/>
      </c>
      <c r="O811" s="104" t="str">
        <f t="shared" si="75"/>
        <v/>
      </c>
      <c r="P811" s="105" t="str">
        <f t="shared" si="76"/>
        <v/>
      </c>
      <c r="Q811" s="109" t="str">
        <f t="shared" si="77"/>
        <v/>
      </c>
      <c r="R811" s="77"/>
      <c r="S811" s="76"/>
      <c r="T811" s="76"/>
      <c r="U811" s="76"/>
    </row>
    <row r="812" s="67" customFormat="1" customHeight="1" spans="2:21">
      <c r="B812" s="68"/>
      <c r="C812" s="69"/>
      <c r="D812" s="69"/>
      <c r="E812" s="69"/>
      <c r="F812" s="70"/>
      <c r="G812" s="71"/>
      <c r="H812" s="72"/>
      <c r="I812" s="103" t="str">
        <f>IF(B812="","",_xlfn.XLOOKUP(N812,#REF!,#REF!))</f>
        <v/>
      </c>
      <c r="J812" s="100" t="str">
        <f>IF(B812="","",_xlfn.XLOOKUP(N812,#REF!,芝麻工资表!B:B))</f>
        <v/>
      </c>
      <c r="K812" s="100" t="str">
        <f t="shared" si="72"/>
        <v/>
      </c>
      <c r="L812" s="100" t="str">
        <f t="shared" si="73"/>
        <v/>
      </c>
      <c r="M812" s="100" t="str">
        <f>IF(Q812="","",_xlfn.XLOOKUP(Q812,立项!W:W,立项!H:H))</f>
        <v/>
      </c>
      <c r="N812" s="104" t="str">
        <f t="shared" si="74"/>
        <v/>
      </c>
      <c r="O812" s="104" t="str">
        <f t="shared" si="75"/>
        <v/>
      </c>
      <c r="P812" s="105" t="str">
        <f t="shared" si="76"/>
        <v/>
      </c>
      <c r="Q812" s="109" t="str">
        <f t="shared" si="77"/>
        <v/>
      </c>
      <c r="R812" s="77"/>
      <c r="S812" s="76"/>
      <c r="T812" s="76"/>
      <c r="U812" s="76"/>
    </row>
    <row r="813" s="67" customFormat="1" customHeight="1" spans="2:21">
      <c r="B813" s="68"/>
      <c r="C813" s="69"/>
      <c r="D813" s="69"/>
      <c r="E813" s="69"/>
      <c r="F813" s="70"/>
      <c r="G813" s="71"/>
      <c r="H813" s="72"/>
      <c r="I813" s="103" t="str">
        <f>IF(B813="","",_xlfn.XLOOKUP(N813,#REF!,#REF!))</f>
        <v/>
      </c>
      <c r="J813" s="100" t="str">
        <f>IF(B813="","",_xlfn.XLOOKUP(N813,#REF!,芝麻工资表!B:B))</f>
        <v/>
      </c>
      <c r="K813" s="100" t="str">
        <f t="shared" si="72"/>
        <v/>
      </c>
      <c r="L813" s="100" t="str">
        <f t="shared" si="73"/>
        <v/>
      </c>
      <c r="M813" s="100" t="str">
        <f>IF(Q813="","",_xlfn.XLOOKUP(Q813,立项!W:W,立项!H:H))</f>
        <v/>
      </c>
      <c r="N813" s="104" t="str">
        <f t="shared" si="74"/>
        <v/>
      </c>
      <c r="O813" s="104" t="str">
        <f t="shared" si="75"/>
        <v/>
      </c>
      <c r="P813" s="105" t="str">
        <f t="shared" si="76"/>
        <v/>
      </c>
      <c r="Q813" s="109" t="str">
        <f t="shared" si="77"/>
        <v/>
      </c>
      <c r="R813" s="77"/>
      <c r="S813" s="76"/>
      <c r="T813" s="76"/>
      <c r="U813" s="76"/>
    </row>
    <row r="814" s="67" customFormat="1" customHeight="1" spans="2:21">
      <c r="B814" s="68"/>
      <c r="C814" s="69"/>
      <c r="D814" s="69"/>
      <c r="E814" s="69"/>
      <c r="F814" s="70"/>
      <c r="G814" s="71"/>
      <c r="H814" s="72"/>
      <c r="I814" s="103" t="str">
        <f>IF(B814="","",_xlfn.XLOOKUP(N814,#REF!,#REF!))</f>
        <v/>
      </c>
      <c r="J814" s="100" t="str">
        <f>IF(B814="","",_xlfn.XLOOKUP(N814,#REF!,芝麻工资表!B:B))</f>
        <v/>
      </c>
      <c r="K814" s="100" t="str">
        <f t="shared" si="72"/>
        <v/>
      </c>
      <c r="L814" s="100" t="str">
        <f t="shared" si="73"/>
        <v/>
      </c>
      <c r="M814" s="100" t="str">
        <f>IF(Q814="","",_xlfn.XLOOKUP(Q814,立项!W:W,立项!H:H))</f>
        <v/>
      </c>
      <c r="N814" s="104" t="str">
        <f t="shared" si="74"/>
        <v/>
      </c>
      <c r="O814" s="104" t="str">
        <f t="shared" si="75"/>
        <v/>
      </c>
      <c r="P814" s="105" t="str">
        <f t="shared" si="76"/>
        <v/>
      </c>
      <c r="Q814" s="109" t="str">
        <f t="shared" si="77"/>
        <v/>
      </c>
      <c r="R814" s="77"/>
      <c r="S814" s="76"/>
      <c r="T814" s="76"/>
      <c r="U814" s="76"/>
    </row>
    <row r="815" s="67" customFormat="1" customHeight="1" spans="2:21">
      <c r="B815" s="68"/>
      <c r="C815" s="69"/>
      <c r="D815" s="69"/>
      <c r="E815" s="69"/>
      <c r="F815" s="70"/>
      <c r="G815" s="71"/>
      <c r="H815" s="72"/>
      <c r="I815" s="103" t="str">
        <f>IF(B815="","",_xlfn.XLOOKUP(N815,#REF!,#REF!))</f>
        <v/>
      </c>
      <c r="J815" s="100" t="str">
        <f>IF(B815="","",_xlfn.XLOOKUP(N815,#REF!,芝麻工资表!B:B))</f>
        <v/>
      </c>
      <c r="K815" s="100" t="str">
        <f t="shared" si="72"/>
        <v/>
      </c>
      <c r="L815" s="100" t="str">
        <f t="shared" si="73"/>
        <v/>
      </c>
      <c r="M815" s="100" t="str">
        <f>IF(Q815="","",_xlfn.XLOOKUP(Q815,立项!W:W,立项!H:H))</f>
        <v/>
      </c>
      <c r="N815" s="104" t="str">
        <f t="shared" si="74"/>
        <v/>
      </c>
      <c r="O815" s="104" t="str">
        <f t="shared" si="75"/>
        <v/>
      </c>
      <c r="P815" s="105" t="str">
        <f t="shared" si="76"/>
        <v/>
      </c>
      <c r="Q815" s="109" t="str">
        <f t="shared" si="77"/>
        <v/>
      </c>
      <c r="R815" s="77"/>
      <c r="S815" s="76"/>
      <c r="T815" s="76"/>
      <c r="U815" s="76"/>
    </row>
    <row r="816" s="67" customFormat="1" customHeight="1" spans="2:21">
      <c r="B816" s="68"/>
      <c r="C816" s="69"/>
      <c r="D816" s="69"/>
      <c r="E816" s="69"/>
      <c r="F816" s="70"/>
      <c r="G816" s="71"/>
      <c r="H816" s="72"/>
      <c r="I816" s="103" t="str">
        <f>IF(B816="","",_xlfn.XLOOKUP(N816,#REF!,#REF!))</f>
        <v/>
      </c>
      <c r="J816" s="100" t="str">
        <f>IF(B816="","",_xlfn.XLOOKUP(N816,#REF!,芝麻工资表!B:B))</f>
        <v/>
      </c>
      <c r="K816" s="100" t="str">
        <f t="shared" si="72"/>
        <v/>
      </c>
      <c r="L816" s="100" t="str">
        <f t="shared" si="73"/>
        <v/>
      </c>
      <c r="M816" s="100" t="str">
        <f>IF(Q816="","",_xlfn.XLOOKUP(Q816,立项!W:W,立项!H:H))</f>
        <v/>
      </c>
      <c r="N816" s="104" t="str">
        <f t="shared" si="74"/>
        <v/>
      </c>
      <c r="O816" s="104" t="str">
        <f t="shared" si="75"/>
        <v/>
      </c>
      <c r="P816" s="105" t="str">
        <f t="shared" si="76"/>
        <v/>
      </c>
      <c r="Q816" s="109" t="str">
        <f t="shared" si="77"/>
        <v/>
      </c>
      <c r="R816" s="77"/>
      <c r="S816" s="76"/>
      <c r="T816" s="76"/>
      <c r="U816" s="76"/>
    </row>
    <row r="817" s="67" customFormat="1" customHeight="1" spans="2:21">
      <c r="B817" s="68"/>
      <c r="C817" s="69"/>
      <c r="D817" s="69"/>
      <c r="E817" s="69"/>
      <c r="F817" s="70"/>
      <c r="G817" s="71"/>
      <c r="H817" s="72"/>
      <c r="I817" s="103" t="str">
        <f>IF(B817="","",_xlfn.XLOOKUP(N817,#REF!,#REF!))</f>
        <v/>
      </c>
      <c r="J817" s="100" t="str">
        <f>IF(B817="","",_xlfn.XLOOKUP(N817,#REF!,芝麻工资表!B:B))</f>
        <v/>
      </c>
      <c r="K817" s="100" t="str">
        <f t="shared" si="72"/>
        <v/>
      </c>
      <c r="L817" s="100" t="str">
        <f t="shared" si="73"/>
        <v/>
      </c>
      <c r="M817" s="100" t="str">
        <f>IF(Q817="","",_xlfn.XLOOKUP(Q817,立项!W:W,立项!H:H))</f>
        <v/>
      </c>
      <c r="N817" s="104" t="str">
        <f t="shared" si="74"/>
        <v/>
      </c>
      <c r="O817" s="104" t="str">
        <f t="shared" si="75"/>
        <v/>
      </c>
      <c r="P817" s="105" t="str">
        <f t="shared" si="76"/>
        <v/>
      </c>
      <c r="Q817" s="109" t="str">
        <f t="shared" si="77"/>
        <v/>
      </c>
      <c r="R817" s="77"/>
      <c r="S817" s="76"/>
      <c r="T817" s="76"/>
      <c r="U817" s="76"/>
    </row>
    <row r="818" s="67" customFormat="1" customHeight="1" spans="2:21">
      <c r="B818" s="68"/>
      <c r="C818" s="69"/>
      <c r="D818" s="69"/>
      <c r="E818" s="69"/>
      <c r="F818" s="70"/>
      <c r="G818" s="71"/>
      <c r="H818" s="72"/>
      <c r="I818" s="103" t="str">
        <f>IF(B818="","",_xlfn.XLOOKUP(N818,#REF!,#REF!))</f>
        <v/>
      </c>
      <c r="J818" s="100" t="str">
        <f>IF(B818="","",_xlfn.XLOOKUP(N818,#REF!,芝麻工资表!B:B))</f>
        <v/>
      </c>
      <c r="K818" s="100" t="str">
        <f t="shared" si="72"/>
        <v/>
      </c>
      <c r="L818" s="100" t="str">
        <f t="shared" si="73"/>
        <v/>
      </c>
      <c r="M818" s="100" t="str">
        <f>IF(Q818="","",_xlfn.XLOOKUP(Q818,立项!W:W,立项!H:H))</f>
        <v/>
      </c>
      <c r="N818" s="104" t="str">
        <f t="shared" si="74"/>
        <v/>
      </c>
      <c r="O818" s="104" t="str">
        <f t="shared" si="75"/>
        <v/>
      </c>
      <c r="P818" s="105" t="str">
        <f t="shared" si="76"/>
        <v/>
      </c>
      <c r="Q818" s="109" t="str">
        <f t="shared" si="77"/>
        <v/>
      </c>
      <c r="R818" s="77"/>
      <c r="S818" s="76"/>
      <c r="T818" s="76"/>
      <c r="U818" s="76"/>
    </row>
    <row r="819" s="67" customFormat="1" customHeight="1" spans="2:21">
      <c r="B819" s="68"/>
      <c r="C819" s="69"/>
      <c r="D819" s="69"/>
      <c r="E819" s="69"/>
      <c r="F819" s="70"/>
      <c r="G819" s="71"/>
      <c r="H819" s="72"/>
      <c r="I819" s="103" t="str">
        <f>IF(B819="","",_xlfn.XLOOKUP(N819,#REF!,#REF!))</f>
        <v/>
      </c>
      <c r="J819" s="100" t="str">
        <f>IF(B819="","",_xlfn.XLOOKUP(N819,#REF!,芝麻工资表!B:B))</f>
        <v/>
      </c>
      <c r="K819" s="100" t="str">
        <f t="shared" si="72"/>
        <v/>
      </c>
      <c r="L819" s="100" t="str">
        <f t="shared" si="73"/>
        <v/>
      </c>
      <c r="M819" s="100" t="str">
        <f>IF(Q819="","",_xlfn.XLOOKUP(Q819,立项!W:W,立项!H:H))</f>
        <v/>
      </c>
      <c r="N819" s="104" t="str">
        <f t="shared" si="74"/>
        <v/>
      </c>
      <c r="O819" s="104" t="str">
        <f t="shared" si="75"/>
        <v/>
      </c>
      <c r="P819" s="105" t="str">
        <f t="shared" si="76"/>
        <v/>
      </c>
      <c r="Q819" s="109" t="str">
        <f t="shared" si="77"/>
        <v/>
      </c>
      <c r="R819" s="77"/>
      <c r="S819" s="76"/>
      <c r="T819" s="76"/>
      <c r="U819" s="76"/>
    </row>
    <row r="820" s="67" customFormat="1" customHeight="1" spans="2:21">
      <c r="B820" s="68"/>
      <c r="C820" s="69"/>
      <c r="D820" s="69"/>
      <c r="E820" s="69"/>
      <c r="F820" s="70"/>
      <c r="G820" s="71"/>
      <c r="H820" s="72"/>
      <c r="I820" s="103" t="str">
        <f>IF(B820="","",_xlfn.XLOOKUP(N820,#REF!,#REF!))</f>
        <v/>
      </c>
      <c r="J820" s="100" t="str">
        <f>IF(B820="","",_xlfn.XLOOKUP(N820,#REF!,芝麻工资表!B:B))</f>
        <v/>
      </c>
      <c r="K820" s="100" t="str">
        <f t="shared" si="72"/>
        <v/>
      </c>
      <c r="L820" s="100" t="str">
        <f t="shared" si="73"/>
        <v/>
      </c>
      <c r="M820" s="100" t="str">
        <f>IF(Q820="","",_xlfn.XLOOKUP(Q820,立项!W:W,立项!H:H))</f>
        <v/>
      </c>
      <c r="N820" s="104" t="str">
        <f t="shared" si="74"/>
        <v/>
      </c>
      <c r="O820" s="104" t="str">
        <f t="shared" si="75"/>
        <v/>
      </c>
      <c r="P820" s="105" t="str">
        <f t="shared" si="76"/>
        <v/>
      </c>
      <c r="Q820" s="109" t="str">
        <f t="shared" si="77"/>
        <v/>
      </c>
      <c r="R820" s="77"/>
      <c r="S820" s="76"/>
      <c r="T820" s="76"/>
      <c r="U820" s="76"/>
    </row>
    <row r="821" s="67" customFormat="1" customHeight="1" spans="2:21">
      <c r="B821" s="68"/>
      <c r="C821" s="69"/>
      <c r="D821" s="69"/>
      <c r="E821" s="69"/>
      <c r="F821" s="70"/>
      <c r="G821" s="71"/>
      <c r="H821" s="72"/>
      <c r="I821" s="103" t="str">
        <f>IF(B821="","",_xlfn.XLOOKUP(N821,#REF!,#REF!))</f>
        <v/>
      </c>
      <c r="J821" s="100" t="str">
        <f>IF(B821="","",_xlfn.XLOOKUP(N821,#REF!,芝麻工资表!B:B))</f>
        <v/>
      </c>
      <c r="K821" s="100" t="str">
        <f t="shared" si="72"/>
        <v/>
      </c>
      <c r="L821" s="100" t="str">
        <f t="shared" si="73"/>
        <v/>
      </c>
      <c r="M821" s="100" t="str">
        <f>IF(Q821="","",_xlfn.XLOOKUP(Q821,立项!W:W,立项!H:H))</f>
        <v/>
      </c>
      <c r="N821" s="104" t="str">
        <f t="shared" si="74"/>
        <v/>
      </c>
      <c r="O821" s="104" t="str">
        <f t="shared" si="75"/>
        <v/>
      </c>
      <c r="P821" s="105" t="str">
        <f t="shared" si="76"/>
        <v/>
      </c>
      <c r="Q821" s="109" t="str">
        <f t="shared" si="77"/>
        <v/>
      </c>
      <c r="R821" s="77"/>
      <c r="S821" s="76"/>
      <c r="T821" s="76"/>
      <c r="U821" s="76"/>
    </row>
    <row r="822" s="67" customFormat="1" customHeight="1" spans="2:21">
      <c r="B822" s="68"/>
      <c r="C822" s="69"/>
      <c r="D822" s="69"/>
      <c r="E822" s="69"/>
      <c r="F822" s="70"/>
      <c r="G822" s="71"/>
      <c r="H822" s="72"/>
      <c r="I822" s="103" t="str">
        <f>IF(B822="","",_xlfn.XLOOKUP(N822,#REF!,#REF!))</f>
        <v/>
      </c>
      <c r="J822" s="100" t="str">
        <f>IF(B822="","",_xlfn.XLOOKUP(N822,#REF!,芝麻工资表!B:B))</f>
        <v/>
      </c>
      <c r="K822" s="100" t="str">
        <f t="shared" si="72"/>
        <v/>
      </c>
      <c r="L822" s="100" t="str">
        <f t="shared" si="73"/>
        <v/>
      </c>
      <c r="M822" s="100" t="str">
        <f>IF(Q822="","",_xlfn.XLOOKUP(Q822,立项!W:W,立项!H:H))</f>
        <v/>
      </c>
      <c r="N822" s="104" t="str">
        <f t="shared" si="74"/>
        <v/>
      </c>
      <c r="O822" s="104" t="str">
        <f t="shared" si="75"/>
        <v/>
      </c>
      <c r="P822" s="105" t="str">
        <f t="shared" si="76"/>
        <v/>
      </c>
      <c r="Q822" s="109" t="str">
        <f t="shared" si="77"/>
        <v/>
      </c>
      <c r="R822" s="77"/>
      <c r="S822" s="76"/>
      <c r="T822" s="76"/>
      <c r="U822" s="76"/>
    </row>
    <row r="823" s="67" customFormat="1" customHeight="1" spans="2:21">
      <c r="B823" s="68"/>
      <c r="C823" s="69"/>
      <c r="D823" s="69"/>
      <c r="E823" s="69"/>
      <c r="F823" s="70"/>
      <c r="G823" s="71"/>
      <c r="H823" s="72"/>
      <c r="I823" s="103" t="str">
        <f>IF(B823="","",_xlfn.XLOOKUP(N823,#REF!,#REF!))</f>
        <v/>
      </c>
      <c r="J823" s="100" t="str">
        <f>IF(B823="","",_xlfn.XLOOKUP(N823,#REF!,芝麻工资表!B:B))</f>
        <v/>
      </c>
      <c r="K823" s="100" t="str">
        <f t="shared" si="72"/>
        <v/>
      </c>
      <c r="L823" s="100" t="str">
        <f t="shared" si="73"/>
        <v/>
      </c>
      <c r="M823" s="100" t="str">
        <f>IF(Q823="","",_xlfn.XLOOKUP(Q823,立项!W:W,立项!H:H))</f>
        <v/>
      </c>
      <c r="N823" s="104" t="str">
        <f t="shared" si="74"/>
        <v/>
      </c>
      <c r="O823" s="104" t="str">
        <f t="shared" si="75"/>
        <v/>
      </c>
      <c r="P823" s="105" t="str">
        <f t="shared" si="76"/>
        <v/>
      </c>
      <c r="Q823" s="109" t="str">
        <f t="shared" si="77"/>
        <v/>
      </c>
      <c r="R823" s="77"/>
      <c r="S823" s="76"/>
      <c r="T823" s="76"/>
      <c r="U823" s="76"/>
    </row>
    <row r="824" s="67" customFormat="1" customHeight="1" spans="2:21">
      <c r="B824" s="68"/>
      <c r="C824" s="69"/>
      <c r="D824" s="69"/>
      <c r="E824" s="69"/>
      <c r="F824" s="70"/>
      <c r="G824" s="71"/>
      <c r="H824" s="72"/>
      <c r="I824" s="103" t="str">
        <f>IF(B824="","",_xlfn.XLOOKUP(N824,#REF!,#REF!))</f>
        <v/>
      </c>
      <c r="J824" s="100" t="str">
        <f>IF(B824="","",_xlfn.XLOOKUP(N824,#REF!,芝麻工资表!B:B))</f>
        <v/>
      </c>
      <c r="K824" s="100" t="str">
        <f t="shared" si="72"/>
        <v/>
      </c>
      <c r="L824" s="100" t="str">
        <f t="shared" si="73"/>
        <v/>
      </c>
      <c r="M824" s="100" t="str">
        <f>IF(Q824="","",_xlfn.XLOOKUP(Q824,立项!W:W,立项!H:H))</f>
        <v/>
      </c>
      <c r="N824" s="104" t="str">
        <f t="shared" si="74"/>
        <v/>
      </c>
      <c r="O824" s="104" t="str">
        <f t="shared" si="75"/>
        <v/>
      </c>
      <c r="P824" s="105" t="str">
        <f t="shared" si="76"/>
        <v/>
      </c>
      <c r="Q824" s="109" t="str">
        <f t="shared" si="77"/>
        <v/>
      </c>
      <c r="R824" s="77"/>
      <c r="S824" s="76"/>
      <c r="T824" s="76"/>
      <c r="U824" s="76"/>
    </row>
    <row r="825" s="67" customFormat="1" customHeight="1" spans="2:21">
      <c r="B825" s="68"/>
      <c r="C825" s="69"/>
      <c r="D825" s="69"/>
      <c r="E825" s="69"/>
      <c r="F825" s="70"/>
      <c r="G825" s="71"/>
      <c r="H825" s="72"/>
      <c r="I825" s="103" t="str">
        <f>IF(B825="","",_xlfn.XLOOKUP(N825,#REF!,#REF!))</f>
        <v/>
      </c>
      <c r="J825" s="100" t="str">
        <f>IF(B825="","",_xlfn.XLOOKUP(N825,#REF!,芝麻工资表!B:B))</f>
        <v/>
      </c>
      <c r="K825" s="100" t="str">
        <f t="shared" si="72"/>
        <v/>
      </c>
      <c r="L825" s="100" t="str">
        <f t="shared" si="73"/>
        <v/>
      </c>
      <c r="M825" s="100" t="str">
        <f>IF(Q825="","",_xlfn.XLOOKUP(Q825,立项!W:W,立项!H:H))</f>
        <v/>
      </c>
      <c r="N825" s="104" t="str">
        <f t="shared" si="74"/>
        <v/>
      </c>
      <c r="O825" s="104" t="str">
        <f t="shared" si="75"/>
        <v/>
      </c>
      <c r="P825" s="105" t="str">
        <f t="shared" si="76"/>
        <v/>
      </c>
      <c r="Q825" s="109" t="str">
        <f t="shared" si="77"/>
        <v/>
      </c>
      <c r="R825" s="77"/>
      <c r="S825" s="76"/>
      <c r="T825" s="76"/>
      <c r="U825" s="76"/>
    </row>
    <row r="826" s="67" customFormat="1" customHeight="1" spans="2:21">
      <c r="B826" s="68"/>
      <c r="C826" s="69"/>
      <c r="D826" s="69"/>
      <c r="E826" s="69"/>
      <c r="F826" s="70"/>
      <c r="G826" s="71"/>
      <c r="H826" s="72"/>
      <c r="I826" s="103" t="str">
        <f>IF(B826="","",_xlfn.XLOOKUP(N826,#REF!,#REF!))</f>
        <v/>
      </c>
      <c r="J826" s="100" t="str">
        <f>IF(B826="","",_xlfn.XLOOKUP(N826,#REF!,芝麻工资表!B:B))</f>
        <v/>
      </c>
      <c r="K826" s="100" t="str">
        <f t="shared" si="72"/>
        <v/>
      </c>
      <c r="L826" s="100" t="str">
        <f t="shared" si="73"/>
        <v/>
      </c>
      <c r="M826" s="100" t="str">
        <f>IF(Q826="","",_xlfn.XLOOKUP(Q826,立项!W:W,立项!H:H))</f>
        <v/>
      </c>
      <c r="N826" s="104" t="str">
        <f t="shared" si="74"/>
        <v/>
      </c>
      <c r="O826" s="104" t="str">
        <f t="shared" si="75"/>
        <v/>
      </c>
      <c r="P826" s="105" t="str">
        <f t="shared" si="76"/>
        <v/>
      </c>
      <c r="Q826" s="109" t="str">
        <f t="shared" si="77"/>
        <v/>
      </c>
      <c r="R826" s="77"/>
      <c r="S826" s="76"/>
      <c r="T826" s="76"/>
      <c r="U826" s="76"/>
    </row>
    <row r="827" s="67" customFormat="1" customHeight="1" spans="2:21">
      <c r="B827" s="68"/>
      <c r="C827" s="69"/>
      <c r="D827" s="69"/>
      <c r="E827" s="69"/>
      <c r="F827" s="70"/>
      <c r="G827" s="71"/>
      <c r="H827" s="72"/>
      <c r="I827" s="103" t="str">
        <f>IF(B827="","",_xlfn.XLOOKUP(N827,#REF!,#REF!))</f>
        <v/>
      </c>
      <c r="J827" s="100" t="str">
        <f>IF(B827="","",_xlfn.XLOOKUP(N827,#REF!,芝麻工资表!B:B))</f>
        <v/>
      </c>
      <c r="K827" s="100" t="str">
        <f t="shared" si="72"/>
        <v/>
      </c>
      <c r="L827" s="100" t="str">
        <f t="shared" si="73"/>
        <v/>
      </c>
      <c r="M827" s="100" t="str">
        <f>IF(Q827="","",_xlfn.XLOOKUP(Q827,立项!W:W,立项!H:H))</f>
        <v/>
      </c>
      <c r="N827" s="104" t="str">
        <f t="shared" si="74"/>
        <v/>
      </c>
      <c r="O827" s="104" t="str">
        <f t="shared" si="75"/>
        <v/>
      </c>
      <c r="P827" s="105" t="str">
        <f t="shared" si="76"/>
        <v/>
      </c>
      <c r="Q827" s="109" t="str">
        <f t="shared" si="77"/>
        <v/>
      </c>
      <c r="R827" s="77"/>
      <c r="S827" s="76"/>
      <c r="T827" s="76"/>
      <c r="U827" s="76"/>
    </row>
    <row r="828" s="67" customFormat="1" customHeight="1" spans="2:21">
      <c r="B828" s="68"/>
      <c r="C828" s="69"/>
      <c r="D828" s="69"/>
      <c r="E828" s="69"/>
      <c r="F828" s="70"/>
      <c r="G828" s="71"/>
      <c r="H828" s="72"/>
      <c r="I828" s="103" t="str">
        <f>IF(B828="","",_xlfn.XLOOKUP(N828,#REF!,#REF!))</f>
        <v/>
      </c>
      <c r="J828" s="100" t="str">
        <f>IF(B828="","",_xlfn.XLOOKUP(N828,#REF!,芝麻工资表!B:B))</f>
        <v/>
      </c>
      <c r="K828" s="100" t="str">
        <f t="shared" si="72"/>
        <v/>
      </c>
      <c r="L828" s="100" t="str">
        <f t="shared" si="73"/>
        <v/>
      </c>
      <c r="M828" s="100" t="str">
        <f>IF(Q828="","",_xlfn.XLOOKUP(Q828,立项!W:W,立项!H:H))</f>
        <v/>
      </c>
      <c r="N828" s="104" t="str">
        <f t="shared" si="74"/>
        <v/>
      </c>
      <c r="O828" s="104" t="str">
        <f t="shared" si="75"/>
        <v/>
      </c>
      <c r="P828" s="105" t="str">
        <f t="shared" si="76"/>
        <v/>
      </c>
      <c r="Q828" s="109" t="str">
        <f t="shared" si="77"/>
        <v/>
      </c>
      <c r="R828" s="77"/>
      <c r="S828" s="76"/>
      <c r="T828" s="76"/>
      <c r="U828" s="76"/>
    </row>
    <row r="829" s="67" customFormat="1" customHeight="1" spans="2:21">
      <c r="B829" s="68"/>
      <c r="C829" s="69"/>
      <c r="D829" s="69"/>
      <c r="E829" s="69"/>
      <c r="F829" s="70"/>
      <c r="G829" s="71"/>
      <c r="H829" s="72"/>
      <c r="I829" s="103" t="str">
        <f>IF(B829="","",_xlfn.XLOOKUP(N829,#REF!,#REF!))</f>
        <v/>
      </c>
      <c r="J829" s="100" t="str">
        <f>IF(B829="","",_xlfn.XLOOKUP(N829,#REF!,芝麻工资表!B:B))</f>
        <v/>
      </c>
      <c r="K829" s="100" t="str">
        <f t="shared" si="72"/>
        <v/>
      </c>
      <c r="L829" s="100" t="str">
        <f t="shared" si="73"/>
        <v/>
      </c>
      <c r="M829" s="100" t="str">
        <f>IF(Q829="","",_xlfn.XLOOKUP(Q829,立项!W:W,立项!H:H))</f>
        <v/>
      </c>
      <c r="N829" s="104" t="str">
        <f t="shared" si="74"/>
        <v/>
      </c>
      <c r="O829" s="104" t="str">
        <f t="shared" si="75"/>
        <v/>
      </c>
      <c r="P829" s="105" t="str">
        <f t="shared" si="76"/>
        <v/>
      </c>
      <c r="Q829" s="109" t="str">
        <f t="shared" si="77"/>
        <v/>
      </c>
      <c r="R829" s="77"/>
      <c r="S829" s="76"/>
      <c r="T829" s="76"/>
      <c r="U829" s="76"/>
    </row>
    <row r="830" s="67" customFormat="1" customHeight="1" spans="2:21">
      <c r="B830" s="68"/>
      <c r="C830" s="69"/>
      <c r="D830" s="69"/>
      <c r="E830" s="69"/>
      <c r="F830" s="70"/>
      <c r="G830" s="71"/>
      <c r="H830" s="72"/>
      <c r="I830" s="103" t="str">
        <f>IF(B830="","",_xlfn.XLOOKUP(N830,#REF!,#REF!))</f>
        <v/>
      </c>
      <c r="J830" s="100" t="str">
        <f>IF(B830="","",_xlfn.XLOOKUP(N830,#REF!,芝麻工资表!B:B))</f>
        <v/>
      </c>
      <c r="K830" s="100" t="str">
        <f t="shared" si="72"/>
        <v/>
      </c>
      <c r="L830" s="100" t="str">
        <f t="shared" si="73"/>
        <v/>
      </c>
      <c r="M830" s="100" t="str">
        <f>IF(Q830="","",_xlfn.XLOOKUP(Q830,立项!W:W,立项!H:H))</f>
        <v/>
      </c>
      <c r="N830" s="104" t="str">
        <f t="shared" si="74"/>
        <v/>
      </c>
      <c r="O830" s="104" t="str">
        <f t="shared" si="75"/>
        <v/>
      </c>
      <c r="P830" s="105" t="str">
        <f t="shared" si="76"/>
        <v/>
      </c>
      <c r="Q830" s="109" t="str">
        <f t="shared" si="77"/>
        <v/>
      </c>
      <c r="R830" s="77"/>
      <c r="S830" s="76"/>
      <c r="T830" s="76"/>
      <c r="U830" s="76"/>
    </row>
    <row r="831" s="67" customFormat="1" customHeight="1" spans="2:21">
      <c r="B831" s="68"/>
      <c r="C831" s="69"/>
      <c r="D831" s="69"/>
      <c r="E831" s="69"/>
      <c r="F831" s="70"/>
      <c r="G831" s="71"/>
      <c r="H831" s="72"/>
      <c r="I831" s="103" t="str">
        <f>IF(B831="","",_xlfn.XLOOKUP(N831,#REF!,#REF!))</f>
        <v/>
      </c>
      <c r="J831" s="100" t="str">
        <f>IF(B831="","",_xlfn.XLOOKUP(N831,#REF!,芝麻工资表!B:B))</f>
        <v/>
      </c>
      <c r="K831" s="100" t="str">
        <f t="shared" si="72"/>
        <v/>
      </c>
      <c r="L831" s="100" t="str">
        <f t="shared" si="73"/>
        <v/>
      </c>
      <c r="M831" s="100" t="str">
        <f>IF(Q831="","",_xlfn.XLOOKUP(Q831,立项!W:W,立项!H:H))</f>
        <v/>
      </c>
      <c r="N831" s="104" t="str">
        <f t="shared" si="74"/>
        <v/>
      </c>
      <c r="O831" s="104" t="str">
        <f t="shared" si="75"/>
        <v/>
      </c>
      <c r="P831" s="105" t="str">
        <f t="shared" si="76"/>
        <v/>
      </c>
      <c r="Q831" s="109" t="str">
        <f t="shared" si="77"/>
        <v/>
      </c>
      <c r="R831" s="77"/>
      <c r="S831" s="76"/>
      <c r="T831" s="76"/>
      <c r="U831" s="76"/>
    </row>
    <row r="832" s="67" customFormat="1" customHeight="1" spans="2:21">
      <c r="B832" s="68"/>
      <c r="C832" s="69"/>
      <c r="D832" s="69"/>
      <c r="E832" s="69"/>
      <c r="F832" s="70"/>
      <c r="G832" s="71"/>
      <c r="H832" s="72"/>
      <c r="I832" s="103" t="str">
        <f>IF(B832="","",_xlfn.XLOOKUP(N832,#REF!,#REF!))</f>
        <v/>
      </c>
      <c r="J832" s="100" t="str">
        <f>IF(B832="","",_xlfn.XLOOKUP(N832,#REF!,芝麻工资表!B:B))</f>
        <v/>
      </c>
      <c r="K832" s="100" t="str">
        <f t="shared" si="72"/>
        <v/>
      </c>
      <c r="L832" s="100" t="str">
        <f t="shared" si="73"/>
        <v/>
      </c>
      <c r="M832" s="100" t="str">
        <f>IF(Q832="","",_xlfn.XLOOKUP(Q832,立项!W:W,立项!H:H))</f>
        <v/>
      </c>
      <c r="N832" s="104" t="str">
        <f t="shared" si="74"/>
        <v/>
      </c>
      <c r="O832" s="104" t="str">
        <f t="shared" si="75"/>
        <v/>
      </c>
      <c r="P832" s="105" t="str">
        <f t="shared" si="76"/>
        <v/>
      </c>
      <c r="Q832" s="109" t="str">
        <f t="shared" si="77"/>
        <v/>
      </c>
      <c r="R832" s="77"/>
      <c r="S832" s="76"/>
      <c r="T832" s="76"/>
      <c r="U832" s="76"/>
    </row>
    <row r="833" s="67" customFormat="1" customHeight="1" spans="2:21">
      <c r="B833" s="68"/>
      <c r="C833" s="69"/>
      <c r="D833" s="69"/>
      <c r="E833" s="69"/>
      <c r="F833" s="70"/>
      <c r="G833" s="71"/>
      <c r="H833" s="72"/>
      <c r="I833" s="103" t="str">
        <f>IF(B833="","",_xlfn.XLOOKUP(N833,#REF!,#REF!))</f>
        <v/>
      </c>
      <c r="J833" s="100" t="str">
        <f>IF(B833="","",_xlfn.XLOOKUP(N833,#REF!,芝麻工资表!B:B))</f>
        <v/>
      </c>
      <c r="K833" s="100" t="str">
        <f t="shared" si="72"/>
        <v/>
      </c>
      <c r="L833" s="100" t="str">
        <f t="shared" si="73"/>
        <v/>
      </c>
      <c r="M833" s="100" t="str">
        <f>IF(Q833="","",_xlfn.XLOOKUP(Q833,立项!W:W,立项!H:H))</f>
        <v/>
      </c>
      <c r="N833" s="104" t="str">
        <f t="shared" si="74"/>
        <v/>
      </c>
      <c r="O833" s="104" t="str">
        <f t="shared" si="75"/>
        <v/>
      </c>
      <c r="P833" s="105" t="str">
        <f t="shared" si="76"/>
        <v/>
      </c>
      <c r="Q833" s="109" t="str">
        <f t="shared" si="77"/>
        <v/>
      </c>
      <c r="R833" s="77"/>
      <c r="S833" s="76"/>
      <c r="T833" s="76"/>
      <c r="U833" s="76"/>
    </row>
    <row r="834" s="67" customFormat="1" customHeight="1" spans="2:21">
      <c r="B834" s="68"/>
      <c r="C834" s="69"/>
      <c r="D834" s="69"/>
      <c r="E834" s="69"/>
      <c r="F834" s="70"/>
      <c r="G834" s="71"/>
      <c r="H834" s="72"/>
      <c r="I834" s="103" t="str">
        <f>IF(B834="","",_xlfn.XLOOKUP(N834,#REF!,#REF!))</f>
        <v/>
      </c>
      <c r="J834" s="100" t="str">
        <f>IF(B834="","",_xlfn.XLOOKUP(N834,#REF!,芝麻工资表!B:B))</f>
        <v/>
      </c>
      <c r="K834" s="100" t="str">
        <f t="shared" ref="K834:K897" si="78">IF(F834="","",F834-L834)</f>
        <v/>
      </c>
      <c r="L834" s="100" t="str">
        <f t="shared" ref="L834:L897" si="79">IF(F834="","",F834*G834/(1+G834))</f>
        <v/>
      </c>
      <c r="M834" s="100" t="str">
        <f>IF(Q834="","",_xlfn.XLOOKUP(Q834,立项!W:W,立项!H:H))</f>
        <v/>
      </c>
      <c r="N834" s="104" t="str">
        <f t="shared" ref="N834:N897" si="80">IF(H834="","",LEFT(B834,7))</f>
        <v/>
      </c>
      <c r="O834" s="104" t="str">
        <f t="shared" ref="O834:O897" si="81">IF(H834="","",MONTH(H834))</f>
        <v/>
      </c>
      <c r="P834" s="105" t="str">
        <f t="shared" ref="P834:P897" si="82">IF(H834="","",DAY(H834))</f>
        <v/>
      </c>
      <c r="Q834" s="109" t="str">
        <f t="shared" ref="Q834:Q897" si="83">IF(B834="","",MID(B834,9,16))</f>
        <v/>
      </c>
      <c r="R834" s="77"/>
      <c r="S834" s="76"/>
      <c r="T834" s="76"/>
      <c r="U834" s="76"/>
    </row>
    <row r="835" s="67" customFormat="1" customHeight="1" spans="2:21">
      <c r="B835" s="68"/>
      <c r="C835" s="69"/>
      <c r="D835" s="69"/>
      <c r="E835" s="69"/>
      <c r="F835" s="70"/>
      <c r="G835" s="71"/>
      <c r="H835" s="72"/>
      <c r="I835" s="103" t="str">
        <f>IF(B835="","",_xlfn.XLOOKUP(N835,#REF!,#REF!))</f>
        <v/>
      </c>
      <c r="J835" s="100" t="str">
        <f>IF(B835="","",_xlfn.XLOOKUP(N835,#REF!,芝麻工资表!B:B))</f>
        <v/>
      </c>
      <c r="K835" s="100" t="str">
        <f t="shared" si="78"/>
        <v/>
      </c>
      <c r="L835" s="100" t="str">
        <f t="shared" si="79"/>
        <v/>
      </c>
      <c r="M835" s="100" t="str">
        <f>IF(Q835="","",_xlfn.XLOOKUP(Q835,立项!W:W,立项!H:H))</f>
        <v/>
      </c>
      <c r="N835" s="104" t="str">
        <f t="shared" si="80"/>
        <v/>
      </c>
      <c r="O835" s="104" t="str">
        <f t="shared" si="81"/>
        <v/>
      </c>
      <c r="P835" s="105" t="str">
        <f t="shared" si="82"/>
        <v/>
      </c>
      <c r="Q835" s="109" t="str">
        <f t="shared" si="83"/>
        <v/>
      </c>
      <c r="R835" s="77"/>
      <c r="S835" s="76"/>
      <c r="T835" s="76"/>
      <c r="U835" s="76"/>
    </row>
    <row r="836" s="67" customFormat="1" customHeight="1" spans="2:21">
      <c r="B836" s="68"/>
      <c r="C836" s="69"/>
      <c r="D836" s="69"/>
      <c r="E836" s="69"/>
      <c r="F836" s="70"/>
      <c r="G836" s="71"/>
      <c r="H836" s="72"/>
      <c r="I836" s="103" t="str">
        <f>IF(B836="","",_xlfn.XLOOKUP(N836,#REF!,#REF!))</f>
        <v/>
      </c>
      <c r="J836" s="100" t="str">
        <f>IF(B836="","",_xlfn.XLOOKUP(N836,#REF!,芝麻工资表!B:B))</f>
        <v/>
      </c>
      <c r="K836" s="100" t="str">
        <f t="shared" si="78"/>
        <v/>
      </c>
      <c r="L836" s="100" t="str">
        <f t="shared" si="79"/>
        <v/>
      </c>
      <c r="M836" s="100" t="str">
        <f>IF(Q836="","",_xlfn.XLOOKUP(Q836,立项!W:W,立项!H:H))</f>
        <v/>
      </c>
      <c r="N836" s="104" t="str">
        <f t="shared" si="80"/>
        <v/>
      </c>
      <c r="O836" s="104" t="str">
        <f t="shared" si="81"/>
        <v/>
      </c>
      <c r="P836" s="105" t="str">
        <f t="shared" si="82"/>
        <v/>
      </c>
      <c r="Q836" s="109" t="str">
        <f t="shared" si="83"/>
        <v/>
      </c>
      <c r="R836" s="77"/>
      <c r="S836" s="76"/>
      <c r="T836" s="76"/>
      <c r="U836" s="76"/>
    </row>
    <row r="837" s="67" customFormat="1" customHeight="1" spans="2:21">
      <c r="B837" s="68"/>
      <c r="C837" s="69"/>
      <c r="D837" s="69"/>
      <c r="E837" s="69"/>
      <c r="F837" s="70"/>
      <c r="G837" s="71"/>
      <c r="H837" s="72"/>
      <c r="I837" s="103" t="str">
        <f>IF(B837="","",_xlfn.XLOOKUP(N837,#REF!,#REF!))</f>
        <v/>
      </c>
      <c r="J837" s="100" t="str">
        <f>IF(B837="","",_xlfn.XLOOKUP(N837,#REF!,芝麻工资表!B:B))</f>
        <v/>
      </c>
      <c r="K837" s="100" t="str">
        <f t="shared" si="78"/>
        <v/>
      </c>
      <c r="L837" s="100" t="str">
        <f t="shared" si="79"/>
        <v/>
      </c>
      <c r="M837" s="100" t="str">
        <f>IF(Q837="","",_xlfn.XLOOKUP(Q837,立项!W:W,立项!H:H))</f>
        <v/>
      </c>
      <c r="N837" s="104" t="str">
        <f t="shared" si="80"/>
        <v/>
      </c>
      <c r="O837" s="104" t="str">
        <f t="shared" si="81"/>
        <v/>
      </c>
      <c r="P837" s="105" t="str">
        <f t="shared" si="82"/>
        <v/>
      </c>
      <c r="Q837" s="109" t="str">
        <f t="shared" si="83"/>
        <v/>
      </c>
      <c r="R837" s="77"/>
      <c r="S837" s="76"/>
      <c r="T837" s="76"/>
      <c r="U837" s="76"/>
    </row>
    <row r="838" s="67" customFormat="1" customHeight="1" spans="2:21">
      <c r="B838" s="68"/>
      <c r="C838" s="69"/>
      <c r="D838" s="69"/>
      <c r="E838" s="69"/>
      <c r="F838" s="70"/>
      <c r="G838" s="71"/>
      <c r="H838" s="72"/>
      <c r="I838" s="103" t="str">
        <f>IF(B838="","",_xlfn.XLOOKUP(N838,#REF!,#REF!))</f>
        <v/>
      </c>
      <c r="J838" s="100" t="str">
        <f>IF(B838="","",_xlfn.XLOOKUP(N838,#REF!,芝麻工资表!B:B))</f>
        <v/>
      </c>
      <c r="K838" s="100" t="str">
        <f t="shared" si="78"/>
        <v/>
      </c>
      <c r="L838" s="100" t="str">
        <f t="shared" si="79"/>
        <v/>
      </c>
      <c r="M838" s="100" t="str">
        <f>IF(Q838="","",_xlfn.XLOOKUP(Q838,立项!W:W,立项!H:H))</f>
        <v/>
      </c>
      <c r="N838" s="104" t="str">
        <f t="shared" si="80"/>
        <v/>
      </c>
      <c r="O838" s="104" t="str">
        <f t="shared" si="81"/>
        <v/>
      </c>
      <c r="P838" s="105" t="str">
        <f t="shared" si="82"/>
        <v/>
      </c>
      <c r="Q838" s="109" t="str">
        <f t="shared" si="83"/>
        <v/>
      </c>
      <c r="R838" s="77"/>
      <c r="S838" s="76"/>
      <c r="T838" s="76"/>
      <c r="U838" s="76"/>
    </row>
    <row r="839" s="67" customFormat="1" customHeight="1" spans="2:21">
      <c r="B839" s="68"/>
      <c r="C839" s="69"/>
      <c r="D839" s="69"/>
      <c r="E839" s="69"/>
      <c r="F839" s="70"/>
      <c r="G839" s="71"/>
      <c r="H839" s="72"/>
      <c r="I839" s="103" t="str">
        <f>IF(B839="","",_xlfn.XLOOKUP(N839,#REF!,#REF!))</f>
        <v/>
      </c>
      <c r="J839" s="100" t="str">
        <f>IF(B839="","",_xlfn.XLOOKUP(N839,#REF!,芝麻工资表!B:B))</f>
        <v/>
      </c>
      <c r="K839" s="100" t="str">
        <f t="shared" si="78"/>
        <v/>
      </c>
      <c r="L839" s="100" t="str">
        <f t="shared" si="79"/>
        <v/>
      </c>
      <c r="M839" s="100" t="str">
        <f>IF(Q839="","",_xlfn.XLOOKUP(Q839,立项!W:W,立项!H:H))</f>
        <v/>
      </c>
      <c r="N839" s="104" t="str">
        <f t="shared" si="80"/>
        <v/>
      </c>
      <c r="O839" s="104" t="str">
        <f t="shared" si="81"/>
        <v/>
      </c>
      <c r="P839" s="105" t="str">
        <f t="shared" si="82"/>
        <v/>
      </c>
      <c r="Q839" s="109" t="str">
        <f t="shared" si="83"/>
        <v/>
      </c>
      <c r="R839" s="77"/>
      <c r="S839" s="76"/>
      <c r="T839" s="76"/>
      <c r="U839" s="76"/>
    </row>
    <row r="840" s="67" customFormat="1" customHeight="1" spans="2:21">
      <c r="B840" s="68"/>
      <c r="C840" s="69"/>
      <c r="D840" s="69"/>
      <c r="E840" s="69"/>
      <c r="F840" s="70"/>
      <c r="G840" s="71"/>
      <c r="H840" s="72"/>
      <c r="I840" s="103" t="str">
        <f>IF(B840="","",_xlfn.XLOOKUP(N840,#REF!,#REF!))</f>
        <v/>
      </c>
      <c r="J840" s="100" t="str">
        <f>IF(B840="","",_xlfn.XLOOKUP(N840,#REF!,芝麻工资表!B:B))</f>
        <v/>
      </c>
      <c r="K840" s="100" t="str">
        <f t="shared" si="78"/>
        <v/>
      </c>
      <c r="L840" s="100" t="str">
        <f t="shared" si="79"/>
        <v/>
      </c>
      <c r="M840" s="100" t="str">
        <f>IF(Q840="","",_xlfn.XLOOKUP(Q840,立项!W:W,立项!H:H))</f>
        <v/>
      </c>
      <c r="N840" s="104" t="str">
        <f t="shared" si="80"/>
        <v/>
      </c>
      <c r="O840" s="104" t="str">
        <f t="shared" si="81"/>
        <v/>
      </c>
      <c r="P840" s="105" t="str">
        <f t="shared" si="82"/>
        <v/>
      </c>
      <c r="Q840" s="109" t="str">
        <f t="shared" si="83"/>
        <v/>
      </c>
      <c r="R840" s="77"/>
      <c r="S840" s="76"/>
      <c r="T840" s="76"/>
      <c r="U840" s="76"/>
    </row>
    <row r="841" s="67" customFormat="1" customHeight="1" spans="2:21">
      <c r="B841" s="68"/>
      <c r="C841" s="69"/>
      <c r="D841" s="69"/>
      <c r="E841" s="69"/>
      <c r="F841" s="70"/>
      <c r="G841" s="71"/>
      <c r="H841" s="72"/>
      <c r="I841" s="103" t="str">
        <f>IF(B841="","",_xlfn.XLOOKUP(N841,#REF!,#REF!))</f>
        <v/>
      </c>
      <c r="J841" s="100" t="str">
        <f>IF(B841="","",_xlfn.XLOOKUP(N841,#REF!,芝麻工资表!B:B))</f>
        <v/>
      </c>
      <c r="K841" s="100" t="str">
        <f t="shared" si="78"/>
        <v/>
      </c>
      <c r="L841" s="100" t="str">
        <f t="shared" si="79"/>
        <v/>
      </c>
      <c r="M841" s="100" t="str">
        <f>IF(Q841="","",_xlfn.XLOOKUP(Q841,立项!W:W,立项!H:H))</f>
        <v/>
      </c>
      <c r="N841" s="104" t="str">
        <f t="shared" si="80"/>
        <v/>
      </c>
      <c r="O841" s="104" t="str">
        <f t="shared" si="81"/>
        <v/>
      </c>
      <c r="P841" s="105" t="str">
        <f t="shared" si="82"/>
        <v/>
      </c>
      <c r="Q841" s="109" t="str">
        <f t="shared" si="83"/>
        <v/>
      </c>
      <c r="R841" s="77"/>
      <c r="S841" s="76"/>
      <c r="T841" s="76"/>
      <c r="U841" s="76"/>
    </row>
    <row r="842" s="67" customFormat="1" customHeight="1" spans="2:21">
      <c r="B842" s="68"/>
      <c r="C842" s="69"/>
      <c r="D842" s="69"/>
      <c r="E842" s="69"/>
      <c r="F842" s="70"/>
      <c r="G842" s="71"/>
      <c r="H842" s="72"/>
      <c r="I842" s="103" t="str">
        <f>IF(B842="","",_xlfn.XLOOKUP(N842,#REF!,#REF!))</f>
        <v/>
      </c>
      <c r="J842" s="100" t="str">
        <f>IF(B842="","",_xlfn.XLOOKUP(N842,#REF!,芝麻工资表!B:B))</f>
        <v/>
      </c>
      <c r="K842" s="100" t="str">
        <f t="shared" si="78"/>
        <v/>
      </c>
      <c r="L842" s="100" t="str">
        <f t="shared" si="79"/>
        <v/>
      </c>
      <c r="M842" s="100" t="str">
        <f>IF(Q842="","",_xlfn.XLOOKUP(Q842,立项!W:W,立项!H:H))</f>
        <v/>
      </c>
      <c r="N842" s="104" t="str">
        <f t="shared" si="80"/>
        <v/>
      </c>
      <c r="O842" s="104" t="str">
        <f t="shared" si="81"/>
        <v/>
      </c>
      <c r="P842" s="105" t="str">
        <f t="shared" si="82"/>
        <v/>
      </c>
      <c r="Q842" s="109" t="str">
        <f t="shared" si="83"/>
        <v/>
      </c>
      <c r="R842" s="77"/>
      <c r="S842" s="76"/>
      <c r="T842" s="76"/>
      <c r="U842" s="76"/>
    </row>
    <row r="843" s="67" customFormat="1" customHeight="1" spans="2:21">
      <c r="B843" s="68"/>
      <c r="C843" s="69"/>
      <c r="D843" s="69"/>
      <c r="E843" s="69"/>
      <c r="F843" s="70"/>
      <c r="G843" s="71"/>
      <c r="H843" s="72"/>
      <c r="I843" s="103" t="str">
        <f>IF(B843="","",_xlfn.XLOOKUP(N843,#REF!,#REF!))</f>
        <v/>
      </c>
      <c r="J843" s="100" t="str">
        <f>IF(B843="","",_xlfn.XLOOKUP(N843,#REF!,芝麻工资表!B:B))</f>
        <v/>
      </c>
      <c r="K843" s="100" t="str">
        <f t="shared" si="78"/>
        <v/>
      </c>
      <c r="L843" s="100" t="str">
        <f t="shared" si="79"/>
        <v/>
      </c>
      <c r="M843" s="100" t="str">
        <f>IF(Q843="","",_xlfn.XLOOKUP(Q843,立项!W:W,立项!H:H))</f>
        <v/>
      </c>
      <c r="N843" s="104" t="str">
        <f t="shared" si="80"/>
        <v/>
      </c>
      <c r="O843" s="104" t="str">
        <f t="shared" si="81"/>
        <v/>
      </c>
      <c r="P843" s="105" t="str">
        <f t="shared" si="82"/>
        <v/>
      </c>
      <c r="Q843" s="109" t="str">
        <f t="shared" si="83"/>
        <v/>
      </c>
      <c r="R843" s="77"/>
      <c r="S843" s="76"/>
      <c r="T843" s="76"/>
      <c r="U843" s="76"/>
    </row>
    <row r="844" s="67" customFormat="1" customHeight="1" spans="2:21">
      <c r="B844" s="68"/>
      <c r="C844" s="69"/>
      <c r="D844" s="69"/>
      <c r="E844" s="69"/>
      <c r="F844" s="70"/>
      <c r="G844" s="71"/>
      <c r="H844" s="72"/>
      <c r="I844" s="103" t="str">
        <f>IF(B844="","",_xlfn.XLOOKUP(N844,#REF!,#REF!))</f>
        <v/>
      </c>
      <c r="J844" s="100" t="str">
        <f>IF(B844="","",_xlfn.XLOOKUP(N844,#REF!,芝麻工资表!B:B))</f>
        <v/>
      </c>
      <c r="K844" s="100" t="str">
        <f t="shared" si="78"/>
        <v/>
      </c>
      <c r="L844" s="100" t="str">
        <f t="shared" si="79"/>
        <v/>
      </c>
      <c r="M844" s="100" t="str">
        <f>IF(Q844="","",_xlfn.XLOOKUP(Q844,立项!W:W,立项!H:H))</f>
        <v/>
      </c>
      <c r="N844" s="104" t="str">
        <f t="shared" si="80"/>
        <v/>
      </c>
      <c r="O844" s="104" t="str">
        <f t="shared" si="81"/>
        <v/>
      </c>
      <c r="P844" s="105" t="str">
        <f t="shared" si="82"/>
        <v/>
      </c>
      <c r="Q844" s="109" t="str">
        <f t="shared" si="83"/>
        <v/>
      </c>
      <c r="R844" s="77"/>
      <c r="S844" s="76"/>
      <c r="T844" s="76"/>
      <c r="U844" s="76"/>
    </row>
    <row r="845" s="67" customFormat="1" customHeight="1" spans="2:21">
      <c r="B845" s="68"/>
      <c r="C845" s="69"/>
      <c r="D845" s="69"/>
      <c r="E845" s="69"/>
      <c r="F845" s="70"/>
      <c r="G845" s="71"/>
      <c r="H845" s="72"/>
      <c r="I845" s="103" t="str">
        <f>IF(B845="","",_xlfn.XLOOKUP(N845,#REF!,#REF!))</f>
        <v/>
      </c>
      <c r="J845" s="100" t="str">
        <f>IF(B845="","",_xlfn.XLOOKUP(N845,#REF!,芝麻工资表!B:B))</f>
        <v/>
      </c>
      <c r="K845" s="100" t="str">
        <f t="shared" si="78"/>
        <v/>
      </c>
      <c r="L845" s="100" t="str">
        <f t="shared" si="79"/>
        <v/>
      </c>
      <c r="M845" s="100" t="str">
        <f>IF(Q845="","",_xlfn.XLOOKUP(Q845,立项!W:W,立项!H:H))</f>
        <v/>
      </c>
      <c r="N845" s="104" t="str">
        <f t="shared" si="80"/>
        <v/>
      </c>
      <c r="O845" s="104" t="str">
        <f t="shared" si="81"/>
        <v/>
      </c>
      <c r="P845" s="105" t="str">
        <f t="shared" si="82"/>
        <v/>
      </c>
      <c r="Q845" s="109" t="str">
        <f t="shared" si="83"/>
        <v/>
      </c>
      <c r="R845" s="77"/>
      <c r="S845" s="76"/>
      <c r="T845" s="76"/>
      <c r="U845" s="76"/>
    </row>
    <row r="846" s="67" customFormat="1" customHeight="1" spans="2:21">
      <c r="B846" s="68"/>
      <c r="C846" s="69"/>
      <c r="D846" s="69"/>
      <c r="E846" s="69"/>
      <c r="F846" s="70"/>
      <c r="G846" s="71"/>
      <c r="H846" s="72"/>
      <c r="I846" s="103" t="str">
        <f>IF(B846="","",_xlfn.XLOOKUP(N846,#REF!,#REF!))</f>
        <v/>
      </c>
      <c r="J846" s="100" t="str">
        <f>IF(B846="","",_xlfn.XLOOKUP(N846,#REF!,芝麻工资表!B:B))</f>
        <v/>
      </c>
      <c r="K846" s="100" t="str">
        <f t="shared" si="78"/>
        <v/>
      </c>
      <c r="L846" s="100" t="str">
        <f t="shared" si="79"/>
        <v/>
      </c>
      <c r="M846" s="100" t="str">
        <f>IF(Q846="","",_xlfn.XLOOKUP(Q846,立项!W:W,立项!H:H))</f>
        <v/>
      </c>
      <c r="N846" s="104" t="str">
        <f t="shared" si="80"/>
        <v/>
      </c>
      <c r="O846" s="104" t="str">
        <f t="shared" si="81"/>
        <v/>
      </c>
      <c r="P846" s="105" t="str">
        <f t="shared" si="82"/>
        <v/>
      </c>
      <c r="Q846" s="109" t="str">
        <f t="shared" si="83"/>
        <v/>
      </c>
      <c r="R846" s="77"/>
      <c r="S846" s="76"/>
      <c r="T846" s="76"/>
      <c r="U846" s="76"/>
    </row>
    <row r="847" s="67" customFormat="1" customHeight="1" spans="2:21">
      <c r="B847" s="68"/>
      <c r="C847" s="69"/>
      <c r="D847" s="69"/>
      <c r="E847" s="69"/>
      <c r="F847" s="70"/>
      <c r="G847" s="71"/>
      <c r="H847" s="72"/>
      <c r="I847" s="103" t="str">
        <f>IF(B847="","",_xlfn.XLOOKUP(N847,#REF!,#REF!))</f>
        <v/>
      </c>
      <c r="J847" s="100" t="str">
        <f>IF(B847="","",_xlfn.XLOOKUP(N847,#REF!,芝麻工资表!B:B))</f>
        <v/>
      </c>
      <c r="K847" s="100" t="str">
        <f t="shared" si="78"/>
        <v/>
      </c>
      <c r="L847" s="100" t="str">
        <f t="shared" si="79"/>
        <v/>
      </c>
      <c r="M847" s="100" t="str">
        <f>IF(Q847="","",_xlfn.XLOOKUP(Q847,立项!W:W,立项!H:H))</f>
        <v/>
      </c>
      <c r="N847" s="104" t="str">
        <f t="shared" si="80"/>
        <v/>
      </c>
      <c r="O847" s="104" t="str">
        <f t="shared" si="81"/>
        <v/>
      </c>
      <c r="P847" s="105" t="str">
        <f t="shared" si="82"/>
        <v/>
      </c>
      <c r="Q847" s="109" t="str">
        <f t="shared" si="83"/>
        <v/>
      </c>
      <c r="R847" s="77"/>
      <c r="S847" s="76"/>
      <c r="T847" s="76"/>
      <c r="U847" s="76"/>
    </row>
    <row r="848" s="67" customFormat="1" customHeight="1" spans="2:21">
      <c r="B848" s="68"/>
      <c r="C848" s="69"/>
      <c r="D848" s="69"/>
      <c r="E848" s="69"/>
      <c r="F848" s="70"/>
      <c r="G848" s="71"/>
      <c r="H848" s="72"/>
      <c r="I848" s="103" t="str">
        <f>IF(B848="","",_xlfn.XLOOKUP(N848,#REF!,#REF!))</f>
        <v/>
      </c>
      <c r="J848" s="100" t="str">
        <f>IF(B848="","",_xlfn.XLOOKUP(N848,#REF!,芝麻工资表!B:B))</f>
        <v/>
      </c>
      <c r="K848" s="100" t="str">
        <f t="shared" si="78"/>
        <v/>
      </c>
      <c r="L848" s="100" t="str">
        <f t="shared" si="79"/>
        <v/>
      </c>
      <c r="M848" s="100" t="str">
        <f>IF(Q848="","",_xlfn.XLOOKUP(Q848,立项!W:W,立项!H:H))</f>
        <v/>
      </c>
      <c r="N848" s="104" t="str">
        <f t="shared" si="80"/>
        <v/>
      </c>
      <c r="O848" s="104" t="str">
        <f t="shared" si="81"/>
        <v/>
      </c>
      <c r="P848" s="105" t="str">
        <f t="shared" si="82"/>
        <v/>
      </c>
      <c r="Q848" s="109" t="str">
        <f t="shared" si="83"/>
        <v/>
      </c>
      <c r="R848" s="77"/>
      <c r="S848" s="76"/>
      <c r="T848" s="76"/>
      <c r="U848" s="76"/>
    </row>
    <row r="849" s="67" customFormat="1" customHeight="1" spans="2:21">
      <c r="B849" s="68"/>
      <c r="C849" s="69"/>
      <c r="D849" s="69"/>
      <c r="E849" s="69"/>
      <c r="F849" s="70"/>
      <c r="G849" s="71"/>
      <c r="H849" s="72"/>
      <c r="I849" s="103" t="str">
        <f>IF(B849="","",_xlfn.XLOOKUP(N849,#REF!,#REF!))</f>
        <v/>
      </c>
      <c r="J849" s="100" t="str">
        <f>IF(B849="","",_xlfn.XLOOKUP(N849,#REF!,芝麻工资表!B:B))</f>
        <v/>
      </c>
      <c r="K849" s="100" t="str">
        <f t="shared" si="78"/>
        <v/>
      </c>
      <c r="L849" s="100" t="str">
        <f t="shared" si="79"/>
        <v/>
      </c>
      <c r="M849" s="100" t="str">
        <f>IF(Q849="","",_xlfn.XLOOKUP(Q849,立项!W:W,立项!H:H))</f>
        <v/>
      </c>
      <c r="N849" s="104" t="str">
        <f t="shared" si="80"/>
        <v/>
      </c>
      <c r="O849" s="104" t="str">
        <f t="shared" si="81"/>
        <v/>
      </c>
      <c r="P849" s="105" t="str">
        <f t="shared" si="82"/>
        <v/>
      </c>
      <c r="Q849" s="109" t="str">
        <f t="shared" si="83"/>
        <v/>
      </c>
      <c r="R849" s="77"/>
      <c r="S849" s="76"/>
      <c r="T849" s="76"/>
      <c r="U849" s="76"/>
    </row>
    <row r="850" s="67" customFormat="1" customHeight="1" spans="2:21">
      <c r="B850" s="68"/>
      <c r="C850" s="69"/>
      <c r="D850" s="69"/>
      <c r="E850" s="69"/>
      <c r="F850" s="70"/>
      <c r="G850" s="71"/>
      <c r="H850" s="72"/>
      <c r="I850" s="103" t="str">
        <f>IF(B850="","",_xlfn.XLOOKUP(N850,#REF!,#REF!))</f>
        <v/>
      </c>
      <c r="J850" s="100" t="str">
        <f>IF(B850="","",_xlfn.XLOOKUP(N850,#REF!,芝麻工资表!B:B))</f>
        <v/>
      </c>
      <c r="K850" s="100" t="str">
        <f t="shared" si="78"/>
        <v/>
      </c>
      <c r="L850" s="100" t="str">
        <f t="shared" si="79"/>
        <v/>
      </c>
      <c r="M850" s="100" t="str">
        <f>IF(Q850="","",_xlfn.XLOOKUP(Q850,立项!W:W,立项!H:H))</f>
        <v/>
      </c>
      <c r="N850" s="104" t="str">
        <f t="shared" si="80"/>
        <v/>
      </c>
      <c r="O850" s="104" t="str">
        <f t="shared" si="81"/>
        <v/>
      </c>
      <c r="P850" s="105" t="str">
        <f t="shared" si="82"/>
        <v/>
      </c>
      <c r="Q850" s="109" t="str">
        <f t="shared" si="83"/>
        <v/>
      </c>
      <c r="R850" s="77"/>
      <c r="S850" s="76"/>
      <c r="T850" s="76"/>
      <c r="U850" s="76"/>
    </row>
    <row r="851" s="67" customFormat="1" customHeight="1" spans="2:21">
      <c r="B851" s="68"/>
      <c r="C851" s="69"/>
      <c r="D851" s="69"/>
      <c r="E851" s="69"/>
      <c r="F851" s="70"/>
      <c r="G851" s="71"/>
      <c r="H851" s="72"/>
      <c r="I851" s="103" t="str">
        <f>IF(B851="","",_xlfn.XLOOKUP(N851,#REF!,#REF!))</f>
        <v/>
      </c>
      <c r="J851" s="100" t="str">
        <f>IF(B851="","",_xlfn.XLOOKUP(N851,#REF!,芝麻工资表!B:B))</f>
        <v/>
      </c>
      <c r="K851" s="100" t="str">
        <f t="shared" si="78"/>
        <v/>
      </c>
      <c r="L851" s="100" t="str">
        <f t="shared" si="79"/>
        <v/>
      </c>
      <c r="M851" s="100" t="str">
        <f>IF(Q851="","",_xlfn.XLOOKUP(Q851,立项!W:W,立项!H:H))</f>
        <v/>
      </c>
      <c r="N851" s="104" t="str">
        <f t="shared" si="80"/>
        <v/>
      </c>
      <c r="O851" s="104" t="str">
        <f t="shared" si="81"/>
        <v/>
      </c>
      <c r="P851" s="105" t="str">
        <f t="shared" si="82"/>
        <v/>
      </c>
      <c r="Q851" s="109" t="str">
        <f t="shared" si="83"/>
        <v/>
      </c>
      <c r="R851" s="77"/>
      <c r="S851" s="76"/>
      <c r="T851" s="76"/>
      <c r="U851" s="76"/>
    </row>
    <row r="852" s="67" customFormat="1" customHeight="1" spans="2:21">
      <c r="B852" s="68"/>
      <c r="C852" s="69"/>
      <c r="D852" s="69"/>
      <c r="E852" s="69"/>
      <c r="F852" s="70"/>
      <c r="G852" s="71"/>
      <c r="H852" s="72"/>
      <c r="I852" s="103" t="str">
        <f>IF(B852="","",_xlfn.XLOOKUP(N852,#REF!,#REF!))</f>
        <v/>
      </c>
      <c r="J852" s="100" t="str">
        <f>IF(B852="","",_xlfn.XLOOKUP(N852,#REF!,芝麻工资表!B:B))</f>
        <v/>
      </c>
      <c r="K852" s="100" t="str">
        <f t="shared" si="78"/>
        <v/>
      </c>
      <c r="L852" s="100" t="str">
        <f t="shared" si="79"/>
        <v/>
      </c>
      <c r="M852" s="100" t="str">
        <f>IF(Q852="","",_xlfn.XLOOKUP(Q852,立项!W:W,立项!H:H))</f>
        <v/>
      </c>
      <c r="N852" s="104" t="str">
        <f t="shared" si="80"/>
        <v/>
      </c>
      <c r="O852" s="104" t="str">
        <f t="shared" si="81"/>
        <v/>
      </c>
      <c r="P852" s="105" t="str">
        <f t="shared" si="82"/>
        <v/>
      </c>
      <c r="Q852" s="109" t="str">
        <f t="shared" si="83"/>
        <v/>
      </c>
      <c r="R852" s="77"/>
      <c r="S852" s="76"/>
      <c r="T852" s="76"/>
      <c r="U852" s="76"/>
    </row>
    <row r="853" s="67" customFormat="1" customHeight="1" spans="2:21">
      <c r="B853" s="68"/>
      <c r="C853" s="69"/>
      <c r="D853" s="69"/>
      <c r="E853" s="69"/>
      <c r="F853" s="70"/>
      <c r="G853" s="71"/>
      <c r="H853" s="72"/>
      <c r="I853" s="103" t="str">
        <f>IF(B853="","",_xlfn.XLOOKUP(N853,#REF!,#REF!))</f>
        <v/>
      </c>
      <c r="J853" s="100" t="str">
        <f>IF(B853="","",_xlfn.XLOOKUP(N853,#REF!,芝麻工资表!B:B))</f>
        <v/>
      </c>
      <c r="K853" s="100" t="str">
        <f t="shared" si="78"/>
        <v/>
      </c>
      <c r="L853" s="100" t="str">
        <f t="shared" si="79"/>
        <v/>
      </c>
      <c r="M853" s="100" t="str">
        <f>IF(Q853="","",_xlfn.XLOOKUP(Q853,立项!W:W,立项!H:H))</f>
        <v/>
      </c>
      <c r="N853" s="104" t="str">
        <f t="shared" si="80"/>
        <v/>
      </c>
      <c r="O853" s="104" t="str">
        <f t="shared" si="81"/>
        <v/>
      </c>
      <c r="P853" s="105" t="str">
        <f t="shared" si="82"/>
        <v/>
      </c>
      <c r="Q853" s="109" t="str">
        <f t="shared" si="83"/>
        <v/>
      </c>
      <c r="R853" s="77"/>
      <c r="S853" s="76"/>
      <c r="T853" s="76"/>
      <c r="U853" s="76"/>
    </row>
    <row r="854" s="67" customFormat="1" customHeight="1" spans="2:21">
      <c r="B854" s="68"/>
      <c r="C854" s="69"/>
      <c r="D854" s="69"/>
      <c r="E854" s="69"/>
      <c r="F854" s="70"/>
      <c r="G854" s="71"/>
      <c r="H854" s="72"/>
      <c r="I854" s="103" t="str">
        <f>IF(B854="","",_xlfn.XLOOKUP(N854,#REF!,#REF!))</f>
        <v/>
      </c>
      <c r="J854" s="100" t="str">
        <f>IF(B854="","",_xlfn.XLOOKUP(N854,#REF!,芝麻工资表!B:B))</f>
        <v/>
      </c>
      <c r="K854" s="100" t="str">
        <f t="shared" si="78"/>
        <v/>
      </c>
      <c r="L854" s="100" t="str">
        <f t="shared" si="79"/>
        <v/>
      </c>
      <c r="M854" s="100" t="str">
        <f>IF(Q854="","",_xlfn.XLOOKUP(Q854,立项!W:W,立项!H:H))</f>
        <v/>
      </c>
      <c r="N854" s="104" t="str">
        <f t="shared" si="80"/>
        <v/>
      </c>
      <c r="O854" s="104" t="str">
        <f t="shared" si="81"/>
        <v/>
      </c>
      <c r="P854" s="105" t="str">
        <f t="shared" si="82"/>
        <v/>
      </c>
      <c r="Q854" s="109" t="str">
        <f t="shared" si="83"/>
        <v/>
      </c>
      <c r="R854" s="77"/>
      <c r="S854" s="76"/>
      <c r="T854" s="76"/>
      <c r="U854" s="76"/>
    </row>
    <row r="855" s="67" customFormat="1" customHeight="1" spans="2:21">
      <c r="B855" s="68"/>
      <c r="C855" s="69"/>
      <c r="D855" s="69"/>
      <c r="E855" s="69"/>
      <c r="F855" s="70"/>
      <c r="G855" s="71"/>
      <c r="H855" s="72"/>
      <c r="I855" s="103" t="str">
        <f>IF(B855="","",_xlfn.XLOOKUP(N855,#REF!,#REF!))</f>
        <v/>
      </c>
      <c r="J855" s="100" t="str">
        <f>IF(B855="","",_xlfn.XLOOKUP(N855,#REF!,芝麻工资表!B:B))</f>
        <v/>
      </c>
      <c r="K855" s="100" t="str">
        <f t="shared" si="78"/>
        <v/>
      </c>
      <c r="L855" s="100" t="str">
        <f t="shared" si="79"/>
        <v/>
      </c>
      <c r="M855" s="100" t="str">
        <f>IF(Q855="","",_xlfn.XLOOKUP(Q855,立项!W:W,立项!H:H))</f>
        <v/>
      </c>
      <c r="N855" s="104" t="str">
        <f t="shared" si="80"/>
        <v/>
      </c>
      <c r="O855" s="104" t="str">
        <f t="shared" si="81"/>
        <v/>
      </c>
      <c r="P855" s="105" t="str">
        <f t="shared" si="82"/>
        <v/>
      </c>
      <c r="Q855" s="109" t="str">
        <f t="shared" si="83"/>
        <v/>
      </c>
      <c r="R855" s="77"/>
      <c r="S855" s="76"/>
      <c r="T855" s="76"/>
      <c r="U855" s="76"/>
    </row>
    <row r="856" s="67" customFormat="1" customHeight="1" spans="2:21">
      <c r="B856" s="68"/>
      <c r="C856" s="69"/>
      <c r="D856" s="69"/>
      <c r="E856" s="69"/>
      <c r="F856" s="70"/>
      <c r="G856" s="71"/>
      <c r="H856" s="72"/>
      <c r="I856" s="103" t="str">
        <f>IF(B856="","",_xlfn.XLOOKUP(N856,#REF!,#REF!))</f>
        <v/>
      </c>
      <c r="J856" s="100" t="str">
        <f>IF(B856="","",_xlfn.XLOOKUP(N856,#REF!,芝麻工资表!B:B))</f>
        <v/>
      </c>
      <c r="K856" s="100" t="str">
        <f t="shared" si="78"/>
        <v/>
      </c>
      <c r="L856" s="100" t="str">
        <f t="shared" si="79"/>
        <v/>
      </c>
      <c r="M856" s="100" t="str">
        <f>IF(Q856="","",_xlfn.XLOOKUP(Q856,立项!W:W,立项!H:H))</f>
        <v/>
      </c>
      <c r="N856" s="104" t="str">
        <f t="shared" si="80"/>
        <v/>
      </c>
      <c r="O856" s="104" t="str">
        <f t="shared" si="81"/>
        <v/>
      </c>
      <c r="P856" s="105" t="str">
        <f t="shared" si="82"/>
        <v/>
      </c>
      <c r="Q856" s="109" t="str">
        <f t="shared" si="83"/>
        <v/>
      </c>
      <c r="R856" s="77"/>
      <c r="S856" s="76"/>
      <c r="T856" s="76"/>
      <c r="U856" s="76"/>
    </row>
    <row r="857" s="67" customFormat="1" customHeight="1" spans="2:21">
      <c r="B857" s="68"/>
      <c r="C857" s="69"/>
      <c r="D857" s="69"/>
      <c r="E857" s="69"/>
      <c r="F857" s="70"/>
      <c r="G857" s="71"/>
      <c r="H857" s="72"/>
      <c r="I857" s="103" t="str">
        <f>IF(B857="","",_xlfn.XLOOKUP(N857,#REF!,#REF!))</f>
        <v/>
      </c>
      <c r="J857" s="100" t="str">
        <f>IF(B857="","",_xlfn.XLOOKUP(N857,#REF!,芝麻工资表!B:B))</f>
        <v/>
      </c>
      <c r="K857" s="100" t="str">
        <f t="shared" si="78"/>
        <v/>
      </c>
      <c r="L857" s="100" t="str">
        <f t="shared" si="79"/>
        <v/>
      </c>
      <c r="M857" s="100" t="str">
        <f>IF(Q857="","",_xlfn.XLOOKUP(Q857,立项!W:W,立项!H:H))</f>
        <v/>
      </c>
      <c r="N857" s="104" t="str">
        <f t="shared" si="80"/>
        <v/>
      </c>
      <c r="O857" s="104" t="str">
        <f t="shared" si="81"/>
        <v/>
      </c>
      <c r="P857" s="105" t="str">
        <f t="shared" si="82"/>
        <v/>
      </c>
      <c r="Q857" s="109" t="str">
        <f t="shared" si="83"/>
        <v/>
      </c>
      <c r="R857" s="77"/>
      <c r="S857" s="76"/>
      <c r="T857" s="76"/>
      <c r="U857" s="76"/>
    </row>
    <row r="858" s="67" customFormat="1" customHeight="1" spans="2:21">
      <c r="B858" s="68"/>
      <c r="C858" s="69"/>
      <c r="D858" s="69"/>
      <c r="E858" s="69"/>
      <c r="F858" s="70"/>
      <c r="G858" s="71"/>
      <c r="H858" s="72"/>
      <c r="I858" s="103" t="str">
        <f>IF(B858="","",_xlfn.XLOOKUP(N858,#REF!,#REF!))</f>
        <v/>
      </c>
      <c r="J858" s="100" t="str">
        <f>IF(B858="","",_xlfn.XLOOKUP(N858,#REF!,芝麻工资表!B:B))</f>
        <v/>
      </c>
      <c r="K858" s="100" t="str">
        <f t="shared" si="78"/>
        <v/>
      </c>
      <c r="L858" s="100" t="str">
        <f t="shared" si="79"/>
        <v/>
      </c>
      <c r="M858" s="100" t="str">
        <f>IF(Q858="","",_xlfn.XLOOKUP(Q858,立项!W:W,立项!H:H))</f>
        <v/>
      </c>
      <c r="N858" s="104" t="str">
        <f t="shared" si="80"/>
        <v/>
      </c>
      <c r="O858" s="104" t="str">
        <f t="shared" si="81"/>
        <v/>
      </c>
      <c r="P858" s="105" t="str">
        <f t="shared" si="82"/>
        <v/>
      </c>
      <c r="Q858" s="109" t="str">
        <f t="shared" si="83"/>
        <v/>
      </c>
      <c r="R858" s="77"/>
      <c r="S858" s="76"/>
      <c r="T858" s="76"/>
      <c r="U858" s="76"/>
    </row>
    <row r="859" s="67" customFormat="1" customHeight="1" spans="2:21">
      <c r="B859" s="68"/>
      <c r="C859" s="69"/>
      <c r="D859" s="69"/>
      <c r="E859" s="69"/>
      <c r="F859" s="70"/>
      <c r="G859" s="71"/>
      <c r="H859" s="72"/>
      <c r="I859" s="103" t="str">
        <f>IF(B859="","",_xlfn.XLOOKUP(N859,#REF!,#REF!))</f>
        <v/>
      </c>
      <c r="J859" s="100" t="str">
        <f>IF(B859="","",_xlfn.XLOOKUP(N859,#REF!,芝麻工资表!B:B))</f>
        <v/>
      </c>
      <c r="K859" s="100" t="str">
        <f t="shared" si="78"/>
        <v/>
      </c>
      <c r="L859" s="100" t="str">
        <f t="shared" si="79"/>
        <v/>
      </c>
      <c r="M859" s="100" t="str">
        <f>IF(Q859="","",_xlfn.XLOOKUP(Q859,立项!W:W,立项!H:H))</f>
        <v/>
      </c>
      <c r="N859" s="104" t="str">
        <f t="shared" si="80"/>
        <v/>
      </c>
      <c r="O859" s="104" t="str">
        <f t="shared" si="81"/>
        <v/>
      </c>
      <c r="P859" s="105" t="str">
        <f t="shared" si="82"/>
        <v/>
      </c>
      <c r="Q859" s="109" t="str">
        <f t="shared" si="83"/>
        <v/>
      </c>
      <c r="R859" s="77"/>
      <c r="S859" s="76"/>
      <c r="T859" s="76"/>
      <c r="U859" s="76"/>
    </row>
    <row r="860" s="67" customFormat="1" customHeight="1" spans="2:21">
      <c r="B860" s="68"/>
      <c r="C860" s="69"/>
      <c r="D860" s="69"/>
      <c r="E860" s="69"/>
      <c r="F860" s="70"/>
      <c r="G860" s="71"/>
      <c r="H860" s="72"/>
      <c r="I860" s="103" t="str">
        <f>IF(B860="","",_xlfn.XLOOKUP(N860,#REF!,#REF!))</f>
        <v/>
      </c>
      <c r="J860" s="100" t="str">
        <f>IF(B860="","",_xlfn.XLOOKUP(N860,#REF!,芝麻工资表!B:B))</f>
        <v/>
      </c>
      <c r="K860" s="100" t="str">
        <f t="shared" si="78"/>
        <v/>
      </c>
      <c r="L860" s="100" t="str">
        <f t="shared" si="79"/>
        <v/>
      </c>
      <c r="M860" s="100" t="str">
        <f>IF(Q860="","",_xlfn.XLOOKUP(Q860,立项!W:W,立项!H:H))</f>
        <v/>
      </c>
      <c r="N860" s="104" t="str">
        <f t="shared" si="80"/>
        <v/>
      </c>
      <c r="O860" s="104" t="str">
        <f t="shared" si="81"/>
        <v/>
      </c>
      <c r="P860" s="105" t="str">
        <f t="shared" si="82"/>
        <v/>
      </c>
      <c r="Q860" s="109" t="str">
        <f t="shared" si="83"/>
        <v/>
      </c>
      <c r="R860" s="77"/>
      <c r="S860" s="76"/>
      <c r="T860" s="76"/>
      <c r="U860" s="76"/>
    </row>
    <row r="861" s="67" customFormat="1" customHeight="1" spans="2:21">
      <c r="B861" s="68"/>
      <c r="C861" s="69"/>
      <c r="D861" s="69"/>
      <c r="E861" s="69"/>
      <c r="F861" s="70"/>
      <c r="G861" s="71"/>
      <c r="H861" s="72"/>
      <c r="I861" s="103" t="str">
        <f>IF(B861="","",_xlfn.XLOOKUP(N861,#REF!,#REF!))</f>
        <v/>
      </c>
      <c r="J861" s="100" t="str">
        <f>IF(B861="","",_xlfn.XLOOKUP(N861,#REF!,芝麻工资表!B:B))</f>
        <v/>
      </c>
      <c r="K861" s="100" t="str">
        <f t="shared" si="78"/>
        <v/>
      </c>
      <c r="L861" s="100" t="str">
        <f t="shared" si="79"/>
        <v/>
      </c>
      <c r="M861" s="100" t="str">
        <f>IF(Q861="","",_xlfn.XLOOKUP(Q861,立项!W:W,立项!H:H))</f>
        <v/>
      </c>
      <c r="N861" s="104" t="str">
        <f t="shared" si="80"/>
        <v/>
      </c>
      <c r="O861" s="104" t="str">
        <f t="shared" si="81"/>
        <v/>
      </c>
      <c r="P861" s="105" t="str">
        <f t="shared" si="82"/>
        <v/>
      </c>
      <c r="Q861" s="109" t="str">
        <f t="shared" si="83"/>
        <v/>
      </c>
      <c r="R861" s="77"/>
      <c r="S861" s="76"/>
      <c r="T861" s="76"/>
      <c r="U861" s="76"/>
    </row>
    <row r="862" s="67" customFormat="1" customHeight="1" spans="2:21">
      <c r="B862" s="68"/>
      <c r="C862" s="69"/>
      <c r="D862" s="69"/>
      <c r="E862" s="69"/>
      <c r="F862" s="70"/>
      <c r="G862" s="71"/>
      <c r="H862" s="72"/>
      <c r="I862" s="103" t="str">
        <f>IF(B862="","",_xlfn.XLOOKUP(N862,#REF!,#REF!))</f>
        <v/>
      </c>
      <c r="J862" s="100" t="str">
        <f>IF(B862="","",_xlfn.XLOOKUP(N862,#REF!,芝麻工资表!B:B))</f>
        <v/>
      </c>
      <c r="K862" s="100" t="str">
        <f t="shared" si="78"/>
        <v/>
      </c>
      <c r="L862" s="100" t="str">
        <f t="shared" si="79"/>
        <v/>
      </c>
      <c r="M862" s="100" t="str">
        <f>IF(Q862="","",_xlfn.XLOOKUP(Q862,立项!W:W,立项!H:H))</f>
        <v/>
      </c>
      <c r="N862" s="104" t="str">
        <f t="shared" si="80"/>
        <v/>
      </c>
      <c r="O862" s="104" t="str">
        <f t="shared" si="81"/>
        <v/>
      </c>
      <c r="P862" s="105" t="str">
        <f t="shared" si="82"/>
        <v/>
      </c>
      <c r="Q862" s="109" t="str">
        <f t="shared" si="83"/>
        <v/>
      </c>
      <c r="R862" s="77"/>
      <c r="S862" s="76"/>
      <c r="T862" s="76"/>
      <c r="U862" s="76"/>
    </row>
    <row r="863" s="67" customFormat="1" customHeight="1" spans="2:21">
      <c r="B863" s="68"/>
      <c r="C863" s="69"/>
      <c r="D863" s="69"/>
      <c r="E863" s="69"/>
      <c r="F863" s="70"/>
      <c r="G863" s="71"/>
      <c r="H863" s="72"/>
      <c r="I863" s="103" t="str">
        <f>IF(B863="","",_xlfn.XLOOKUP(N863,#REF!,#REF!))</f>
        <v/>
      </c>
      <c r="J863" s="100" t="str">
        <f>IF(B863="","",_xlfn.XLOOKUP(N863,#REF!,芝麻工资表!B:B))</f>
        <v/>
      </c>
      <c r="K863" s="100" t="str">
        <f t="shared" si="78"/>
        <v/>
      </c>
      <c r="L863" s="100" t="str">
        <f t="shared" si="79"/>
        <v/>
      </c>
      <c r="M863" s="100" t="str">
        <f>IF(Q863="","",_xlfn.XLOOKUP(Q863,立项!W:W,立项!H:H))</f>
        <v/>
      </c>
      <c r="N863" s="104" t="str">
        <f t="shared" si="80"/>
        <v/>
      </c>
      <c r="O863" s="104" t="str">
        <f t="shared" si="81"/>
        <v/>
      </c>
      <c r="P863" s="105" t="str">
        <f t="shared" si="82"/>
        <v/>
      </c>
      <c r="Q863" s="109" t="str">
        <f t="shared" si="83"/>
        <v/>
      </c>
      <c r="R863" s="77"/>
      <c r="S863" s="76"/>
      <c r="T863" s="76"/>
      <c r="U863" s="76"/>
    </row>
    <row r="864" s="67" customFormat="1" customHeight="1" spans="2:21">
      <c r="B864" s="68"/>
      <c r="C864" s="69"/>
      <c r="D864" s="69"/>
      <c r="E864" s="69"/>
      <c r="F864" s="70"/>
      <c r="G864" s="71"/>
      <c r="H864" s="72"/>
      <c r="I864" s="103" t="str">
        <f>IF(B864="","",_xlfn.XLOOKUP(N864,#REF!,#REF!))</f>
        <v/>
      </c>
      <c r="J864" s="100" t="str">
        <f>IF(B864="","",_xlfn.XLOOKUP(N864,#REF!,芝麻工资表!B:B))</f>
        <v/>
      </c>
      <c r="K864" s="100" t="str">
        <f t="shared" si="78"/>
        <v/>
      </c>
      <c r="L864" s="100" t="str">
        <f t="shared" si="79"/>
        <v/>
      </c>
      <c r="M864" s="100" t="str">
        <f>IF(Q864="","",_xlfn.XLOOKUP(Q864,立项!W:W,立项!H:H))</f>
        <v/>
      </c>
      <c r="N864" s="104" t="str">
        <f t="shared" si="80"/>
        <v/>
      </c>
      <c r="O864" s="104" t="str">
        <f t="shared" si="81"/>
        <v/>
      </c>
      <c r="P864" s="105" t="str">
        <f t="shared" si="82"/>
        <v/>
      </c>
      <c r="Q864" s="109" t="str">
        <f t="shared" si="83"/>
        <v/>
      </c>
      <c r="R864" s="77"/>
      <c r="S864" s="76"/>
      <c r="T864" s="76"/>
      <c r="U864" s="76"/>
    </row>
    <row r="865" s="67" customFormat="1" customHeight="1" spans="2:21">
      <c r="B865" s="68"/>
      <c r="C865" s="69"/>
      <c r="D865" s="69"/>
      <c r="E865" s="69"/>
      <c r="F865" s="70"/>
      <c r="G865" s="71"/>
      <c r="H865" s="72"/>
      <c r="I865" s="103" t="str">
        <f>IF(B865="","",_xlfn.XLOOKUP(N865,#REF!,#REF!))</f>
        <v/>
      </c>
      <c r="J865" s="100" t="str">
        <f>IF(B865="","",_xlfn.XLOOKUP(N865,#REF!,芝麻工资表!B:B))</f>
        <v/>
      </c>
      <c r="K865" s="100" t="str">
        <f t="shared" si="78"/>
        <v/>
      </c>
      <c r="L865" s="100" t="str">
        <f t="shared" si="79"/>
        <v/>
      </c>
      <c r="M865" s="100" t="str">
        <f>IF(Q865="","",_xlfn.XLOOKUP(Q865,立项!W:W,立项!H:H))</f>
        <v/>
      </c>
      <c r="N865" s="104" t="str">
        <f t="shared" si="80"/>
        <v/>
      </c>
      <c r="O865" s="104" t="str">
        <f t="shared" si="81"/>
        <v/>
      </c>
      <c r="P865" s="105" t="str">
        <f t="shared" si="82"/>
        <v/>
      </c>
      <c r="Q865" s="109" t="str">
        <f t="shared" si="83"/>
        <v/>
      </c>
      <c r="R865" s="77"/>
      <c r="S865" s="76"/>
      <c r="T865" s="76"/>
      <c r="U865" s="76"/>
    </row>
    <row r="866" s="67" customFormat="1" customHeight="1" spans="2:21">
      <c r="B866" s="68"/>
      <c r="C866" s="69"/>
      <c r="D866" s="69"/>
      <c r="E866" s="69"/>
      <c r="F866" s="70"/>
      <c r="G866" s="71"/>
      <c r="H866" s="72"/>
      <c r="I866" s="103" t="str">
        <f>IF(B866="","",_xlfn.XLOOKUP(N866,#REF!,#REF!))</f>
        <v/>
      </c>
      <c r="J866" s="100" t="str">
        <f>IF(B866="","",_xlfn.XLOOKUP(N866,#REF!,芝麻工资表!B:B))</f>
        <v/>
      </c>
      <c r="K866" s="100" t="str">
        <f t="shared" si="78"/>
        <v/>
      </c>
      <c r="L866" s="100" t="str">
        <f t="shared" si="79"/>
        <v/>
      </c>
      <c r="M866" s="100" t="str">
        <f>IF(Q866="","",_xlfn.XLOOKUP(Q866,立项!W:W,立项!H:H))</f>
        <v/>
      </c>
      <c r="N866" s="104" t="str">
        <f t="shared" si="80"/>
        <v/>
      </c>
      <c r="O866" s="104" t="str">
        <f t="shared" si="81"/>
        <v/>
      </c>
      <c r="P866" s="105" t="str">
        <f t="shared" si="82"/>
        <v/>
      </c>
      <c r="Q866" s="109" t="str">
        <f t="shared" si="83"/>
        <v/>
      </c>
      <c r="R866" s="77"/>
      <c r="S866" s="76"/>
      <c r="T866" s="76"/>
      <c r="U866" s="76"/>
    </row>
    <row r="867" s="67" customFormat="1" customHeight="1" spans="2:21">
      <c r="B867" s="68"/>
      <c r="C867" s="69"/>
      <c r="D867" s="69"/>
      <c r="E867" s="69"/>
      <c r="F867" s="70"/>
      <c r="G867" s="71"/>
      <c r="H867" s="72"/>
      <c r="I867" s="103" t="str">
        <f>IF(B867="","",_xlfn.XLOOKUP(N867,#REF!,#REF!))</f>
        <v/>
      </c>
      <c r="J867" s="100" t="str">
        <f>IF(B867="","",_xlfn.XLOOKUP(N867,#REF!,芝麻工资表!B:B))</f>
        <v/>
      </c>
      <c r="K867" s="100" t="str">
        <f t="shared" si="78"/>
        <v/>
      </c>
      <c r="L867" s="100" t="str">
        <f t="shared" si="79"/>
        <v/>
      </c>
      <c r="M867" s="100" t="str">
        <f>IF(Q867="","",_xlfn.XLOOKUP(Q867,立项!W:W,立项!H:H))</f>
        <v/>
      </c>
      <c r="N867" s="104" t="str">
        <f t="shared" si="80"/>
        <v/>
      </c>
      <c r="O867" s="104" t="str">
        <f t="shared" si="81"/>
        <v/>
      </c>
      <c r="P867" s="105" t="str">
        <f t="shared" si="82"/>
        <v/>
      </c>
      <c r="Q867" s="109" t="str">
        <f t="shared" si="83"/>
        <v/>
      </c>
      <c r="R867" s="77"/>
      <c r="S867" s="76"/>
      <c r="T867" s="76"/>
      <c r="U867" s="76"/>
    </row>
    <row r="868" s="67" customFormat="1" customHeight="1" spans="2:21">
      <c r="B868" s="68"/>
      <c r="C868" s="69"/>
      <c r="D868" s="69"/>
      <c r="E868" s="69"/>
      <c r="F868" s="70"/>
      <c r="G868" s="71"/>
      <c r="H868" s="72"/>
      <c r="I868" s="103" t="str">
        <f>IF(B868="","",_xlfn.XLOOKUP(N868,#REF!,#REF!))</f>
        <v/>
      </c>
      <c r="J868" s="100" t="str">
        <f>IF(B868="","",_xlfn.XLOOKUP(N868,#REF!,芝麻工资表!B:B))</f>
        <v/>
      </c>
      <c r="K868" s="100" t="str">
        <f t="shared" si="78"/>
        <v/>
      </c>
      <c r="L868" s="100" t="str">
        <f t="shared" si="79"/>
        <v/>
      </c>
      <c r="M868" s="100" t="str">
        <f>IF(Q868="","",_xlfn.XLOOKUP(Q868,立项!W:W,立项!H:H))</f>
        <v/>
      </c>
      <c r="N868" s="104" t="str">
        <f t="shared" si="80"/>
        <v/>
      </c>
      <c r="O868" s="104" t="str">
        <f t="shared" si="81"/>
        <v/>
      </c>
      <c r="P868" s="105" t="str">
        <f t="shared" si="82"/>
        <v/>
      </c>
      <c r="Q868" s="109" t="str">
        <f t="shared" si="83"/>
        <v/>
      </c>
      <c r="R868" s="77"/>
      <c r="S868" s="76"/>
      <c r="T868" s="76"/>
      <c r="U868" s="76"/>
    </row>
    <row r="869" s="67" customFormat="1" customHeight="1" spans="2:21">
      <c r="B869" s="68"/>
      <c r="C869" s="69"/>
      <c r="D869" s="69"/>
      <c r="E869" s="69"/>
      <c r="F869" s="70"/>
      <c r="G869" s="71"/>
      <c r="H869" s="72"/>
      <c r="I869" s="103" t="str">
        <f>IF(B869="","",_xlfn.XLOOKUP(N869,#REF!,#REF!))</f>
        <v/>
      </c>
      <c r="J869" s="100" t="str">
        <f>IF(B869="","",_xlfn.XLOOKUP(N869,#REF!,芝麻工资表!B:B))</f>
        <v/>
      </c>
      <c r="K869" s="100" t="str">
        <f t="shared" si="78"/>
        <v/>
      </c>
      <c r="L869" s="100" t="str">
        <f t="shared" si="79"/>
        <v/>
      </c>
      <c r="M869" s="100" t="str">
        <f>IF(Q869="","",_xlfn.XLOOKUP(Q869,立项!W:W,立项!H:H))</f>
        <v/>
      </c>
      <c r="N869" s="104" t="str">
        <f t="shared" si="80"/>
        <v/>
      </c>
      <c r="O869" s="104" t="str">
        <f t="shared" si="81"/>
        <v/>
      </c>
      <c r="P869" s="105" t="str">
        <f t="shared" si="82"/>
        <v/>
      </c>
      <c r="Q869" s="109" t="str">
        <f t="shared" si="83"/>
        <v/>
      </c>
      <c r="R869" s="77"/>
      <c r="S869" s="76"/>
      <c r="T869" s="76"/>
      <c r="U869" s="76"/>
    </row>
    <row r="870" s="67" customFormat="1" customHeight="1" spans="2:21">
      <c r="B870" s="68"/>
      <c r="C870" s="69"/>
      <c r="D870" s="69"/>
      <c r="E870" s="69"/>
      <c r="F870" s="70"/>
      <c r="G870" s="71"/>
      <c r="H870" s="72"/>
      <c r="I870" s="103" t="str">
        <f>IF(B870="","",_xlfn.XLOOKUP(N870,#REF!,#REF!))</f>
        <v/>
      </c>
      <c r="J870" s="100" t="str">
        <f>IF(B870="","",_xlfn.XLOOKUP(N870,#REF!,芝麻工资表!B:B))</f>
        <v/>
      </c>
      <c r="K870" s="100" t="str">
        <f t="shared" si="78"/>
        <v/>
      </c>
      <c r="L870" s="100" t="str">
        <f t="shared" si="79"/>
        <v/>
      </c>
      <c r="M870" s="100" t="str">
        <f>IF(Q870="","",_xlfn.XLOOKUP(Q870,立项!W:W,立项!H:H))</f>
        <v/>
      </c>
      <c r="N870" s="104" t="str">
        <f t="shared" si="80"/>
        <v/>
      </c>
      <c r="O870" s="104" t="str">
        <f t="shared" si="81"/>
        <v/>
      </c>
      <c r="P870" s="105" t="str">
        <f t="shared" si="82"/>
        <v/>
      </c>
      <c r="Q870" s="109" t="str">
        <f t="shared" si="83"/>
        <v/>
      </c>
      <c r="R870" s="77"/>
      <c r="S870" s="76"/>
      <c r="T870" s="76"/>
      <c r="U870" s="76"/>
    </row>
    <row r="871" s="67" customFormat="1" customHeight="1" spans="2:21">
      <c r="B871" s="68"/>
      <c r="C871" s="69"/>
      <c r="D871" s="69"/>
      <c r="E871" s="69"/>
      <c r="F871" s="70"/>
      <c r="G871" s="71"/>
      <c r="H871" s="72"/>
      <c r="I871" s="103" t="str">
        <f>IF(B871="","",_xlfn.XLOOKUP(N871,#REF!,#REF!))</f>
        <v/>
      </c>
      <c r="J871" s="100" t="str">
        <f>IF(B871="","",_xlfn.XLOOKUP(N871,#REF!,芝麻工资表!B:B))</f>
        <v/>
      </c>
      <c r="K871" s="100" t="str">
        <f t="shared" si="78"/>
        <v/>
      </c>
      <c r="L871" s="100" t="str">
        <f t="shared" si="79"/>
        <v/>
      </c>
      <c r="M871" s="100" t="str">
        <f>IF(Q871="","",_xlfn.XLOOKUP(Q871,立项!W:W,立项!H:H))</f>
        <v/>
      </c>
      <c r="N871" s="104" t="str">
        <f t="shared" si="80"/>
        <v/>
      </c>
      <c r="O871" s="104" t="str">
        <f t="shared" si="81"/>
        <v/>
      </c>
      <c r="P871" s="105" t="str">
        <f t="shared" si="82"/>
        <v/>
      </c>
      <c r="Q871" s="109" t="str">
        <f t="shared" si="83"/>
        <v/>
      </c>
      <c r="R871" s="77"/>
      <c r="S871" s="76"/>
      <c r="T871" s="76"/>
      <c r="U871" s="76"/>
    </row>
    <row r="872" s="67" customFormat="1" customHeight="1" spans="2:21">
      <c r="B872" s="68"/>
      <c r="C872" s="69"/>
      <c r="D872" s="69"/>
      <c r="E872" s="69"/>
      <c r="F872" s="70"/>
      <c r="G872" s="71"/>
      <c r="H872" s="72"/>
      <c r="I872" s="103" t="str">
        <f>IF(B872="","",_xlfn.XLOOKUP(N872,#REF!,#REF!))</f>
        <v/>
      </c>
      <c r="J872" s="100" t="str">
        <f>IF(B872="","",_xlfn.XLOOKUP(N872,#REF!,芝麻工资表!B:B))</f>
        <v/>
      </c>
      <c r="K872" s="100" t="str">
        <f t="shared" si="78"/>
        <v/>
      </c>
      <c r="L872" s="100" t="str">
        <f t="shared" si="79"/>
        <v/>
      </c>
      <c r="M872" s="100" t="str">
        <f>IF(Q872="","",_xlfn.XLOOKUP(Q872,立项!W:W,立项!H:H))</f>
        <v/>
      </c>
      <c r="N872" s="104" t="str">
        <f t="shared" si="80"/>
        <v/>
      </c>
      <c r="O872" s="104" t="str">
        <f t="shared" si="81"/>
        <v/>
      </c>
      <c r="P872" s="105" t="str">
        <f t="shared" si="82"/>
        <v/>
      </c>
      <c r="Q872" s="109" t="str">
        <f t="shared" si="83"/>
        <v/>
      </c>
      <c r="R872" s="77"/>
      <c r="S872" s="76"/>
      <c r="T872" s="76"/>
      <c r="U872" s="76"/>
    </row>
    <row r="873" s="67" customFormat="1" customHeight="1" spans="2:21">
      <c r="B873" s="68"/>
      <c r="C873" s="69"/>
      <c r="D873" s="69"/>
      <c r="E873" s="69"/>
      <c r="F873" s="70"/>
      <c r="G873" s="71"/>
      <c r="H873" s="72"/>
      <c r="I873" s="103" t="str">
        <f>IF(B873="","",_xlfn.XLOOKUP(N873,#REF!,#REF!))</f>
        <v/>
      </c>
      <c r="J873" s="100" t="str">
        <f>IF(B873="","",_xlfn.XLOOKUP(N873,#REF!,芝麻工资表!B:B))</f>
        <v/>
      </c>
      <c r="K873" s="100" t="str">
        <f t="shared" si="78"/>
        <v/>
      </c>
      <c r="L873" s="100" t="str">
        <f t="shared" si="79"/>
        <v/>
      </c>
      <c r="M873" s="100" t="str">
        <f>IF(Q873="","",_xlfn.XLOOKUP(Q873,立项!W:W,立项!H:H))</f>
        <v/>
      </c>
      <c r="N873" s="104" t="str">
        <f t="shared" si="80"/>
        <v/>
      </c>
      <c r="O873" s="104" t="str">
        <f t="shared" si="81"/>
        <v/>
      </c>
      <c r="P873" s="105" t="str">
        <f t="shared" si="82"/>
        <v/>
      </c>
      <c r="Q873" s="109" t="str">
        <f t="shared" si="83"/>
        <v/>
      </c>
      <c r="R873" s="77"/>
      <c r="S873" s="76"/>
      <c r="T873" s="76"/>
      <c r="U873" s="76"/>
    </row>
    <row r="874" s="67" customFormat="1" customHeight="1" spans="2:21">
      <c r="B874" s="68"/>
      <c r="C874" s="69"/>
      <c r="D874" s="69"/>
      <c r="E874" s="69"/>
      <c r="F874" s="70"/>
      <c r="G874" s="71"/>
      <c r="H874" s="72"/>
      <c r="I874" s="103" t="str">
        <f>IF(B874="","",_xlfn.XLOOKUP(N874,#REF!,#REF!))</f>
        <v/>
      </c>
      <c r="J874" s="100" t="str">
        <f>IF(B874="","",_xlfn.XLOOKUP(N874,#REF!,芝麻工资表!B:B))</f>
        <v/>
      </c>
      <c r="K874" s="100" t="str">
        <f t="shared" si="78"/>
        <v/>
      </c>
      <c r="L874" s="100" t="str">
        <f t="shared" si="79"/>
        <v/>
      </c>
      <c r="M874" s="100" t="str">
        <f>IF(Q874="","",_xlfn.XLOOKUP(Q874,立项!W:W,立项!H:H))</f>
        <v/>
      </c>
      <c r="N874" s="104" t="str">
        <f t="shared" si="80"/>
        <v/>
      </c>
      <c r="O874" s="104" t="str">
        <f t="shared" si="81"/>
        <v/>
      </c>
      <c r="P874" s="105" t="str">
        <f t="shared" si="82"/>
        <v/>
      </c>
      <c r="Q874" s="109" t="str">
        <f t="shared" si="83"/>
        <v/>
      </c>
      <c r="R874" s="77"/>
      <c r="S874" s="76"/>
      <c r="T874" s="76"/>
      <c r="U874" s="76"/>
    </row>
    <row r="875" s="67" customFormat="1" customHeight="1" spans="2:21">
      <c r="B875" s="68"/>
      <c r="C875" s="69"/>
      <c r="D875" s="69"/>
      <c r="E875" s="69"/>
      <c r="F875" s="70"/>
      <c r="G875" s="71"/>
      <c r="H875" s="72"/>
      <c r="I875" s="103" t="str">
        <f>IF(B875="","",_xlfn.XLOOKUP(N875,#REF!,#REF!))</f>
        <v/>
      </c>
      <c r="J875" s="100" t="str">
        <f>IF(B875="","",_xlfn.XLOOKUP(N875,#REF!,芝麻工资表!B:B))</f>
        <v/>
      </c>
      <c r="K875" s="100" t="str">
        <f t="shared" si="78"/>
        <v/>
      </c>
      <c r="L875" s="100" t="str">
        <f t="shared" si="79"/>
        <v/>
      </c>
      <c r="M875" s="100" t="str">
        <f>IF(Q875="","",_xlfn.XLOOKUP(Q875,立项!W:W,立项!H:H))</f>
        <v/>
      </c>
      <c r="N875" s="104" t="str">
        <f t="shared" si="80"/>
        <v/>
      </c>
      <c r="O875" s="104" t="str">
        <f t="shared" si="81"/>
        <v/>
      </c>
      <c r="P875" s="105" t="str">
        <f t="shared" si="82"/>
        <v/>
      </c>
      <c r="Q875" s="109" t="str">
        <f t="shared" si="83"/>
        <v/>
      </c>
      <c r="R875" s="77"/>
      <c r="S875" s="76"/>
      <c r="T875" s="76"/>
      <c r="U875" s="76"/>
    </row>
    <row r="876" s="67" customFormat="1" customHeight="1" spans="2:21">
      <c r="B876" s="68"/>
      <c r="C876" s="69"/>
      <c r="D876" s="69"/>
      <c r="E876" s="69"/>
      <c r="F876" s="70"/>
      <c r="G876" s="71"/>
      <c r="H876" s="72"/>
      <c r="I876" s="103" t="str">
        <f>IF(B876="","",_xlfn.XLOOKUP(N876,#REF!,#REF!))</f>
        <v/>
      </c>
      <c r="J876" s="100" t="str">
        <f>IF(B876="","",_xlfn.XLOOKUP(N876,#REF!,芝麻工资表!B:B))</f>
        <v/>
      </c>
      <c r="K876" s="100" t="str">
        <f t="shared" si="78"/>
        <v/>
      </c>
      <c r="L876" s="100" t="str">
        <f t="shared" si="79"/>
        <v/>
      </c>
      <c r="M876" s="100" t="str">
        <f>IF(Q876="","",_xlfn.XLOOKUP(Q876,立项!W:W,立项!H:H))</f>
        <v/>
      </c>
      <c r="N876" s="104" t="str">
        <f t="shared" si="80"/>
        <v/>
      </c>
      <c r="O876" s="104" t="str">
        <f t="shared" si="81"/>
        <v/>
      </c>
      <c r="P876" s="105" t="str">
        <f t="shared" si="82"/>
        <v/>
      </c>
      <c r="Q876" s="109" t="str">
        <f t="shared" si="83"/>
        <v/>
      </c>
      <c r="R876" s="77"/>
      <c r="S876" s="76"/>
      <c r="T876" s="76"/>
      <c r="U876" s="76"/>
    </row>
    <row r="877" s="67" customFormat="1" customHeight="1" spans="2:21">
      <c r="B877" s="68"/>
      <c r="C877" s="69"/>
      <c r="D877" s="69"/>
      <c r="E877" s="69"/>
      <c r="F877" s="70"/>
      <c r="G877" s="71"/>
      <c r="H877" s="72"/>
      <c r="I877" s="103" t="str">
        <f>IF(B877="","",_xlfn.XLOOKUP(N877,#REF!,#REF!))</f>
        <v/>
      </c>
      <c r="J877" s="100" t="str">
        <f>IF(B877="","",_xlfn.XLOOKUP(N877,#REF!,芝麻工资表!B:B))</f>
        <v/>
      </c>
      <c r="K877" s="100" t="str">
        <f t="shared" si="78"/>
        <v/>
      </c>
      <c r="L877" s="100" t="str">
        <f t="shared" si="79"/>
        <v/>
      </c>
      <c r="M877" s="100" t="str">
        <f>IF(Q877="","",_xlfn.XLOOKUP(Q877,立项!W:W,立项!H:H))</f>
        <v/>
      </c>
      <c r="N877" s="104" t="str">
        <f t="shared" si="80"/>
        <v/>
      </c>
      <c r="O877" s="104" t="str">
        <f t="shared" si="81"/>
        <v/>
      </c>
      <c r="P877" s="105" t="str">
        <f t="shared" si="82"/>
        <v/>
      </c>
      <c r="Q877" s="109" t="str">
        <f t="shared" si="83"/>
        <v/>
      </c>
      <c r="R877" s="77"/>
      <c r="S877" s="76"/>
      <c r="T877" s="76"/>
      <c r="U877" s="76"/>
    </row>
    <row r="878" s="67" customFormat="1" customHeight="1" spans="2:21">
      <c r="B878" s="68"/>
      <c r="C878" s="69"/>
      <c r="D878" s="69"/>
      <c r="E878" s="69"/>
      <c r="F878" s="70"/>
      <c r="G878" s="71"/>
      <c r="H878" s="72"/>
      <c r="I878" s="103" t="str">
        <f>IF(B878="","",_xlfn.XLOOKUP(N878,#REF!,#REF!))</f>
        <v/>
      </c>
      <c r="J878" s="100" t="str">
        <f>IF(B878="","",_xlfn.XLOOKUP(N878,#REF!,芝麻工资表!B:B))</f>
        <v/>
      </c>
      <c r="K878" s="100" t="str">
        <f t="shared" si="78"/>
        <v/>
      </c>
      <c r="L878" s="100" t="str">
        <f t="shared" si="79"/>
        <v/>
      </c>
      <c r="M878" s="100" t="str">
        <f>IF(Q878="","",_xlfn.XLOOKUP(Q878,立项!W:W,立项!H:H))</f>
        <v/>
      </c>
      <c r="N878" s="104" t="str">
        <f t="shared" si="80"/>
        <v/>
      </c>
      <c r="O878" s="104" t="str">
        <f t="shared" si="81"/>
        <v/>
      </c>
      <c r="P878" s="105" t="str">
        <f t="shared" si="82"/>
        <v/>
      </c>
      <c r="Q878" s="109" t="str">
        <f t="shared" si="83"/>
        <v/>
      </c>
      <c r="R878" s="77"/>
      <c r="S878" s="76"/>
      <c r="T878" s="76"/>
      <c r="U878" s="76"/>
    </row>
    <row r="879" s="67" customFormat="1" customHeight="1" spans="2:21">
      <c r="B879" s="68"/>
      <c r="C879" s="69"/>
      <c r="D879" s="69"/>
      <c r="E879" s="69"/>
      <c r="F879" s="70"/>
      <c r="G879" s="71"/>
      <c r="H879" s="72"/>
      <c r="I879" s="103" t="str">
        <f>IF(B879="","",_xlfn.XLOOKUP(N879,#REF!,#REF!))</f>
        <v/>
      </c>
      <c r="J879" s="100" t="str">
        <f>IF(B879="","",_xlfn.XLOOKUP(N879,#REF!,芝麻工资表!B:B))</f>
        <v/>
      </c>
      <c r="K879" s="100" t="str">
        <f t="shared" si="78"/>
        <v/>
      </c>
      <c r="L879" s="100" t="str">
        <f t="shared" si="79"/>
        <v/>
      </c>
      <c r="M879" s="100" t="str">
        <f>IF(Q879="","",_xlfn.XLOOKUP(Q879,立项!W:W,立项!H:H))</f>
        <v/>
      </c>
      <c r="N879" s="104" t="str">
        <f t="shared" si="80"/>
        <v/>
      </c>
      <c r="O879" s="104" t="str">
        <f t="shared" si="81"/>
        <v/>
      </c>
      <c r="P879" s="105" t="str">
        <f t="shared" si="82"/>
        <v/>
      </c>
      <c r="Q879" s="109" t="str">
        <f t="shared" si="83"/>
        <v/>
      </c>
      <c r="R879" s="77"/>
      <c r="S879" s="76"/>
      <c r="T879" s="76"/>
      <c r="U879" s="76"/>
    </row>
    <row r="880" s="67" customFormat="1" customHeight="1" spans="2:21">
      <c r="B880" s="68"/>
      <c r="C880" s="69"/>
      <c r="D880" s="69"/>
      <c r="E880" s="69"/>
      <c r="F880" s="70"/>
      <c r="G880" s="71"/>
      <c r="H880" s="72"/>
      <c r="I880" s="103" t="str">
        <f>IF(B880="","",_xlfn.XLOOKUP(N880,#REF!,#REF!))</f>
        <v/>
      </c>
      <c r="J880" s="100" t="str">
        <f>IF(B880="","",_xlfn.XLOOKUP(N880,#REF!,芝麻工资表!B:B))</f>
        <v/>
      </c>
      <c r="K880" s="100" t="str">
        <f t="shared" si="78"/>
        <v/>
      </c>
      <c r="L880" s="100" t="str">
        <f t="shared" si="79"/>
        <v/>
      </c>
      <c r="M880" s="100" t="str">
        <f>IF(Q880="","",_xlfn.XLOOKUP(Q880,立项!W:W,立项!H:H))</f>
        <v/>
      </c>
      <c r="N880" s="104" t="str">
        <f t="shared" si="80"/>
        <v/>
      </c>
      <c r="O880" s="104" t="str">
        <f t="shared" si="81"/>
        <v/>
      </c>
      <c r="P880" s="105" t="str">
        <f t="shared" si="82"/>
        <v/>
      </c>
      <c r="Q880" s="109" t="str">
        <f t="shared" si="83"/>
        <v/>
      </c>
      <c r="R880" s="77"/>
      <c r="S880" s="76"/>
      <c r="T880" s="76"/>
      <c r="U880" s="76"/>
    </row>
    <row r="881" s="67" customFormat="1" customHeight="1" spans="2:21">
      <c r="B881" s="68"/>
      <c r="C881" s="69"/>
      <c r="D881" s="69"/>
      <c r="E881" s="69"/>
      <c r="F881" s="70"/>
      <c r="G881" s="71"/>
      <c r="H881" s="72"/>
      <c r="I881" s="103" t="str">
        <f>IF(B881="","",_xlfn.XLOOKUP(N881,#REF!,#REF!))</f>
        <v/>
      </c>
      <c r="J881" s="100" t="str">
        <f>IF(B881="","",_xlfn.XLOOKUP(N881,#REF!,芝麻工资表!B:B))</f>
        <v/>
      </c>
      <c r="K881" s="100" t="str">
        <f t="shared" si="78"/>
        <v/>
      </c>
      <c r="L881" s="100" t="str">
        <f t="shared" si="79"/>
        <v/>
      </c>
      <c r="M881" s="100" t="str">
        <f>IF(Q881="","",_xlfn.XLOOKUP(Q881,立项!W:W,立项!H:H))</f>
        <v/>
      </c>
      <c r="N881" s="104" t="str">
        <f t="shared" si="80"/>
        <v/>
      </c>
      <c r="O881" s="104" t="str">
        <f t="shared" si="81"/>
        <v/>
      </c>
      <c r="P881" s="105" t="str">
        <f t="shared" si="82"/>
        <v/>
      </c>
      <c r="Q881" s="109" t="str">
        <f t="shared" si="83"/>
        <v/>
      </c>
      <c r="R881" s="77"/>
      <c r="S881" s="76"/>
      <c r="T881" s="76"/>
      <c r="U881" s="76"/>
    </row>
    <row r="882" s="67" customFormat="1" customHeight="1" spans="2:21">
      <c r="B882" s="68"/>
      <c r="C882" s="69"/>
      <c r="D882" s="69"/>
      <c r="E882" s="69"/>
      <c r="F882" s="70"/>
      <c r="G882" s="71"/>
      <c r="H882" s="72"/>
      <c r="I882" s="103" t="str">
        <f>IF(B882="","",_xlfn.XLOOKUP(N882,#REF!,#REF!))</f>
        <v/>
      </c>
      <c r="J882" s="100" t="str">
        <f>IF(B882="","",_xlfn.XLOOKUP(N882,#REF!,芝麻工资表!B:B))</f>
        <v/>
      </c>
      <c r="K882" s="100" t="str">
        <f t="shared" si="78"/>
        <v/>
      </c>
      <c r="L882" s="100" t="str">
        <f t="shared" si="79"/>
        <v/>
      </c>
      <c r="M882" s="100" t="str">
        <f>IF(Q882="","",_xlfn.XLOOKUP(Q882,立项!W:W,立项!H:H))</f>
        <v/>
      </c>
      <c r="N882" s="104" t="str">
        <f t="shared" si="80"/>
        <v/>
      </c>
      <c r="O882" s="104" t="str">
        <f t="shared" si="81"/>
        <v/>
      </c>
      <c r="P882" s="105" t="str">
        <f t="shared" si="82"/>
        <v/>
      </c>
      <c r="Q882" s="109" t="str">
        <f t="shared" si="83"/>
        <v/>
      </c>
      <c r="R882" s="77"/>
      <c r="S882" s="76"/>
      <c r="T882" s="76"/>
      <c r="U882" s="76"/>
    </row>
    <row r="883" s="67" customFormat="1" customHeight="1" spans="2:21">
      <c r="B883" s="68"/>
      <c r="C883" s="69"/>
      <c r="D883" s="69"/>
      <c r="E883" s="69"/>
      <c r="F883" s="70"/>
      <c r="G883" s="71"/>
      <c r="H883" s="72"/>
      <c r="I883" s="103" t="str">
        <f>IF(B883="","",_xlfn.XLOOKUP(N883,#REF!,#REF!))</f>
        <v/>
      </c>
      <c r="J883" s="100" t="str">
        <f>IF(B883="","",_xlfn.XLOOKUP(N883,#REF!,芝麻工资表!B:B))</f>
        <v/>
      </c>
      <c r="K883" s="100" t="str">
        <f t="shared" si="78"/>
        <v/>
      </c>
      <c r="L883" s="100" t="str">
        <f t="shared" si="79"/>
        <v/>
      </c>
      <c r="M883" s="100" t="str">
        <f>IF(Q883="","",_xlfn.XLOOKUP(Q883,立项!W:W,立项!H:H))</f>
        <v/>
      </c>
      <c r="N883" s="104" t="str">
        <f t="shared" si="80"/>
        <v/>
      </c>
      <c r="O883" s="104" t="str">
        <f t="shared" si="81"/>
        <v/>
      </c>
      <c r="P883" s="105" t="str">
        <f t="shared" si="82"/>
        <v/>
      </c>
      <c r="Q883" s="109" t="str">
        <f t="shared" si="83"/>
        <v/>
      </c>
      <c r="R883" s="77"/>
      <c r="S883" s="76"/>
      <c r="T883" s="76"/>
      <c r="U883" s="76"/>
    </row>
    <row r="884" s="67" customFormat="1" customHeight="1" spans="2:21">
      <c r="B884" s="68"/>
      <c r="C884" s="69"/>
      <c r="D884" s="69"/>
      <c r="E884" s="69"/>
      <c r="F884" s="70"/>
      <c r="G884" s="71"/>
      <c r="H884" s="72"/>
      <c r="I884" s="103" t="str">
        <f>IF(B884="","",_xlfn.XLOOKUP(N884,#REF!,#REF!))</f>
        <v/>
      </c>
      <c r="J884" s="100" t="str">
        <f>IF(B884="","",_xlfn.XLOOKUP(N884,#REF!,芝麻工资表!B:B))</f>
        <v/>
      </c>
      <c r="K884" s="100" t="str">
        <f t="shared" si="78"/>
        <v/>
      </c>
      <c r="L884" s="100" t="str">
        <f t="shared" si="79"/>
        <v/>
      </c>
      <c r="M884" s="100" t="str">
        <f>IF(Q884="","",_xlfn.XLOOKUP(Q884,立项!W:W,立项!H:H))</f>
        <v/>
      </c>
      <c r="N884" s="104" t="str">
        <f t="shared" si="80"/>
        <v/>
      </c>
      <c r="O884" s="104" t="str">
        <f t="shared" si="81"/>
        <v/>
      </c>
      <c r="P884" s="105" t="str">
        <f t="shared" si="82"/>
        <v/>
      </c>
      <c r="Q884" s="109" t="str">
        <f t="shared" si="83"/>
        <v/>
      </c>
      <c r="R884" s="77"/>
      <c r="S884" s="76"/>
      <c r="T884" s="76"/>
      <c r="U884" s="76"/>
    </row>
    <row r="885" s="67" customFormat="1" customHeight="1" spans="2:21">
      <c r="B885" s="68"/>
      <c r="C885" s="69"/>
      <c r="D885" s="69"/>
      <c r="E885" s="69"/>
      <c r="F885" s="70"/>
      <c r="G885" s="71"/>
      <c r="H885" s="72"/>
      <c r="I885" s="103" t="str">
        <f>IF(B885="","",_xlfn.XLOOKUP(N885,#REF!,#REF!))</f>
        <v/>
      </c>
      <c r="J885" s="100" t="str">
        <f>IF(B885="","",_xlfn.XLOOKUP(N885,#REF!,芝麻工资表!B:B))</f>
        <v/>
      </c>
      <c r="K885" s="100" t="str">
        <f t="shared" si="78"/>
        <v/>
      </c>
      <c r="L885" s="100" t="str">
        <f t="shared" si="79"/>
        <v/>
      </c>
      <c r="M885" s="100" t="str">
        <f>IF(Q885="","",_xlfn.XLOOKUP(Q885,立项!W:W,立项!H:H))</f>
        <v/>
      </c>
      <c r="N885" s="104" t="str">
        <f t="shared" si="80"/>
        <v/>
      </c>
      <c r="O885" s="104" t="str">
        <f t="shared" si="81"/>
        <v/>
      </c>
      <c r="P885" s="105" t="str">
        <f t="shared" si="82"/>
        <v/>
      </c>
      <c r="Q885" s="109" t="str">
        <f t="shared" si="83"/>
        <v/>
      </c>
      <c r="R885" s="77"/>
      <c r="S885" s="76"/>
      <c r="T885" s="76"/>
      <c r="U885" s="76"/>
    </row>
    <row r="886" s="67" customFormat="1" customHeight="1" spans="2:21">
      <c r="B886" s="68"/>
      <c r="C886" s="69"/>
      <c r="D886" s="69"/>
      <c r="E886" s="69"/>
      <c r="F886" s="70"/>
      <c r="G886" s="71"/>
      <c r="H886" s="72"/>
      <c r="I886" s="103" t="str">
        <f>IF(B886="","",_xlfn.XLOOKUP(N886,#REF!,#REF!))</f>
        <v/>
      </c>
      <c r="J886" s="100" t="str">
        <f>IF(B886="","",_xlfn.XLOOKUP(N886,#REF!,芝麻工资表!B:B))</f>
        <v/>
      </c>
      <c r="K886" s="100" t="str">
        <f t="shared" si="78"/>
        <v/>
      </c>
      <c r="L886" s="100" t="str">
        <f t="shared" si="79"/>
        <v/>
      </c>
      <c r="M886" s="100" t="str">
        <f>IF(Q886="","",_xlfn.XLOOKUP(Q886,立项!W:W,立项!H:H))</f>
        <v/>
      </c>
      <c r="N886" s="104" t="str">
        <f t="shared" si="80"/>
        <v/>
      </c>
      <c r="O886" s="104" t="str">
        <f t="shared" si="81"/>
        <v/>
      </c>
      <c r="P886" s="105" t="str">
        <f t="shared" si="82"/>
        <v/>
      </c>
      <c r="Q886" s="109" t="str">
        <f t="shared" si="83"/>
        <v/>
      </c>
      <c r="R886" s="77"/>
      <c r="S886" s="76"/>
      <c r="T886" s="76"/>
      <c r="U886" s="76"/>
    </row>
    <row r="887" s="67" customFormat="1" customHeight="1" spans="2:21">
      <c r="B887" s="68"/>
      <c r="C887" s="69"/>
      <c r="D887" s="69"/>
      <c r="E887" s="69"/>
      <c r="F887" s="70"/>
      <c r="G887" s="71"/>
      <c r="H887" s="72"/>
      <c r="I887" s="103" t="str">
        <f>IF(B887="","",_xlfn.XLOOKUP(N887,#REF!,#REF!))</f>
        <v/>
      </c>
      <c r="J887" s="100" t="str">
        <f>IF(B887="","",_xlfn.XLOOKUP(N887,#REF!,芝麻工资表!B:B))</f>
        <v/>
      </c>
      <c r="K887" s="100" t="str">
        <f t="shared" si="78"/>
        <v/>
      </c>
      <c r="L887" s="100" t="str">
        <f t="shared" si="79"/>
        <v/>
      </c>
      <c r="M887" s="100" t="str">
        <f>IF(Q887="","",_xlfn.XLOOKUP(Q887,立项!W:W,立项!H:H))</f>
        <v/>
      </c>
      <c r="N887" s="104" t="str">
        <f t="shared" si="80"/>
        <v/>
      </c>
      <c r="O887" s="104" t="str">
        <f t="shared" si="81"/>
        <v/>
      </c>
      <c r="P887" s="105" t="str">
        <f t="shared" si="82"/>
        <v/>
      </c>
      <c r="Q887" s="109" t="str">
        <f t="shared" si="83"/>
        <v/>
      </c>
      <c r="R887" s="77"/>
      <c r="S887" s="76"/>
      <c r="T887" s="76"/>
      <c r="U887" s="76"/>
    </row>
    <row r="888" s="67" customFormat="1" customHeight="1" spans="2:21">
      <c r="B888" s="68"/>
      <c r="C888" s="69"/>
      <c r="D888" s="69"/>
      <c r="E888" s="69"/>
      <c r="F888" s="70"/>
      <c r="G888" s="71"/>
      <c r="H888" s="72"/>
      <c r="I888" s="103" t="str">
        <f>IF(B888="","",_xlfn.XLOOKUP(N888,#REF!,#REF!))</f>
        <v/>
      </c>
      <c r="J888" s="100" t="str">
        <f>IF(B888="","",_xlfn.XLOOKUP(N888,#REF!,芝麻工资表!B:B))</f>
        <v/>
      </c>
      <c r="K888" s="100" t="str">
        <f t="shared" si="78"/>
        <v/>
      </c>
      <c r="L888" s="100" t="str">
        <f t="shared" si="79"/>
        <v/>
      </c>
      <c r="M888" s="100" t="str">
        <f>IF(Q888="","",_xlfn.XLOOKUP(Q888,立项!W:W,立项!H:H))</f>
        <v/>
      </c>
      <c r="N888" s="104" t="str">
        <f t="shared" si="80"/>
        <v/>
      </c>
      <c r="O888" s="104" t="str">
        <f t="shared" si="81"/>
        <v/>
      </c>
      <c r="P888" s="105" t="str">
        <f t="shared" si="82"/>
        <v/>
      </c>
      <c r="Q888" s="109" t="str">
        <f t="shared" si="83"/>
        <v/>
      </c>
      <c r="R888" s="77"/>
      <c r="S888" s="76"/>
      <c r="T888" s="76"/>
      <c r="U888" s="76"/>
    </row>
    <row r="889" s="67" customFormat="1" customHeight="1" spans="2:21">
      <c r="B889" s="68"/>
      <c r="C889" s="69"/>
      <c r="D889" s="69"/>
      <c r="E889" s="69"/>
      <c r="F889" s="70"/>
      <c r="G889" s="71"/>
      <c r="H889" s="72"/>
      <c r="I889" s="103" t="str">
        <f>IF(B889="","",_xlfn.XLOOKUP(N889,#REF!,#REF!))</f>
        <v/>
      </c>
      <c r="J889" s="100" t="str">
        <f>IF(B889="","",_xlfn.XLOOKUP(N889,#REF!,芝麻工资表!B:B))</f>
        <v/>
      </c>
      <c r="K889" s="100" t="str">
        <f t="shared" si="78"/>
        <v/>
      </c>
      <c r="L889" s="100" t="str">
        <f t="shared" si="79"/>
        <v/>
      </c>
      <c r="M889" s="100" t="str">
        <f>IF(Q889="","",_xlfn.XLOOKUP(Q889,立项!W:W,立项!H:H))</f>
        <v/>
      </c>
      <c r="N889" s="104" t="str">
        <f t="shared" si="80"/>
        <v/>
      </c>
      <c r="O889" s="104" t="str">
        <f t="shared" si="81"/>
        <v/>
      </c>
      <c r="P889" s="105" t="str">
        <f t="shared" si="82"/>
        <v/>
      </c>
      <c r="Q889" s="109" t="str">
        <f t="shared" si="83"/>
        <v/>
      </c>
      <c r="R889" s="77"/>
      <c r="S889" s="76"/>
      <c r="T889" s="76"/>
      <c r="U889" s="76"/>
    </row>
    <row r="890" s="67" customFormat="1" customHeight="1" spans="2:21">
      <c r="B890" s="68"/>
      <c r="C890" s="69"/>
      <c r="D890" s="69"/>
      <c r="E890" s="69"/>
      <c r="F890" s="70"/>
      <c r="G890" s="71"/>
      <c r="H890" s="72"/>
      <c r="I890" s="103" t="str">
        <f>IF(B890="","",_xlfn.XLOOKUP(N890,#REF!,#REF!))</f>
        <v/>
      </c>
      <c r="J890" s="100" t="str">
        <f>IF(B890="","",_xlfn.XLOOKUP(N890,#REF!,芝麻工资表!B:B))</f>
        <v/>
      </c>
      <c r="K890" s="100" t="str">
        <f t="shared" si="78"/>
        <v/>
      </c>
      <c r="L890" s="100" t="str">
        <f t="shared" si="79"/>
        <v/>
      </c>
      <c r="M890" s="100" t="str">
        <f>IF(Q890="","",_xlfn.XLOOKUP(Q890,立项!W:W,立项!H:H))</f>
        <v/>
      </c>
      <c r="N890" s="104" t="str">
        <f t="shared" si="80"/>
        <v/>
      </c>
      <c r="O890" s="104" t="str">
        <f t="shared" si="81"/>
        <v/>
      </c>
      <c r="P890" s="105" t="str">
        <f t="shared" si="82"/>
        <v/>
      </c>
      <c r="Q890" s="109" t="str">
        <f t="shared" si="83"/>
        <v/>
      </c>
      <c r="R890" s="77"/>
      <c r="S890" s="76"/>
      <c r="T890" s="76"/>
      <c r="U890" s="76"/>
    </row>
    <row r="891" s="67" customFormat="1" customHeight="1" spans="2:21">
      <c r="B891" s="68"/>
      <c r="C891" s="69"/>
      <c r="D891" s="69"/>
      <c r="E891" s="69"/>
      <c r="F891" s="70"/>
      <c r="G891" s="71"/>
      <c r="H891" s="72"/>
      <c r="I891" s="103" t="str">
        <f>IF(B891="","",_xlfn.XLOOKUP(N891,#REF!,#REF!))</f>
        <v/>
      </c>
      <c r="J891" s="100" t="str">
        <f>IF(B891="","",_xlfn.XLOOKUP(N891,#REF!,芝麻工资表!B:B))</f>
        <v/>
      </c>
      <c r="K891" s="100" t="str">
        <f t="shared" si="78"/>
        <v/>
      </c>
      <c r="L891" s="100" t="str">
        <f t="shared" si="79"/>
        <v/>
      </c>
      <c r="M891" s="100" t="str">
        <f>IF(Q891="","",_xlfn.XLOOKUP(Q891,立项!W:W,立项!H:H))</f>
        <v/>
      </c>
      <c r="N891" s="104" t="str">
        <f t="shared" si="80"/>
        <v/>
      </c>
      <c r="O891" s="104" t="str">
        <f t="shared" si="81"/>
        <v/>
      </c>
      <c r="P891" s="105" t="str">
        <f t="shared" si="82"/>
        <v/>
      </c>
      <c r="Q891" s="109" t="str">
        <f t="shared" si="83"/>
        <v/>
      </c>
      <c r="R891" s="77"/>
      <c r="S891" s="76"/>
      <c r="T891" s="76"/>
      <c r="U891" s="76"/>
    </row>
    <row r="892" s="67" customFormat="1" customHeight="1" spans="2:21">
      <c r="B892" s="68"/>
      <c r="C892" s="69"/>
      <c r="D892" s="69"/>
      <c r="E892" s="69"/>
      <c r="F892" s="70"/>
      <c r="G892" s="71"/>
      <c r="H892" s="72"/>
      <c r="I892" s="103" t="str">
        <f>IF(B892="","",_xlfn.XLOOKUP(N892,#REF!,#REF!))</f>
        <v/>
      </c>
      <c r="J892" s="100" t="str">
        <f>IF(B892="","",_xlfn.XLOOKUP(N892,#REF!,芝麻工资表!B:B))</f>
        <v/>
      </c>
      <c r="K892" s="100" t="str">
        <f t="shared" si="78"/>
        <v/>
      </c>
      <c r="L892" s="100" t="str">
        <f t="shared" si="79"/>
        <v/>
      </c>
      <c r="M892" s="100" t="str">
        <f>IF(Q892="","",_xlfn.XLOOKUP(Q892,立项!W:W,立项!H:H))</f>
        <v/>
      </c>
      <c r="N892" s="104" t="str">
        <f t="shared" si="80"/>
        <v/>
      </c>
      <c r="O892" s="104" t="str">
        <f t="shared" si="81"/>
        <v/>
      </c>
      <c r="P892" s="105" t="str">
        <f t="shared" si="82"/>
        <v/>
      </c>
      <c r="Q892" s="109" t="str">
        <f t="shared" si="83"/>
        <v/>
      </c>
      <c r="R892" s="77"/>
      <c r="S892" s="76"/>
      <c r="T892" s="76"/>
      <c r="U892" s="76"/>
    </row>
    <row r="893" s="67" customFormat="1" customHeight="1" spans="2:21">
      <c r="B893" s="68"/>
      <c r="C893" s="69"/>
      <c r="D893" s="69"/>
      <c r="E893" s="69"/>
      <c r="F893" s="70"/>
      <c r="G893" s="71"/>
      <c r="H893" s="72"/>
      <c r="I893" s="103" t="str">
        <f>IF(B893="","",_xlfn.XLOOKUP(N893,#REF!,#REF!))</f>
        <v/>
      </c>
      <c r="J893" s="100" t="str">
        <f>IF(B893="","",_xlfn.XLOOKUP(N893,#REF!,芝麻工资表!B:B))</f>
        <v/>
      </c>
      <c r="K893" s="100" t="str">
        <f t="shared" si="78"/>
        <v/>
      </c>
      <c r="L893" s="100" t="str">
        <f t="shared" si="79"/>
        <v/>
      </c>
      <c r="M893" s="100" t="str">
        <f>IF(Q893="","",_xlfn.XLOOKUP(Q893,立项!W:W,立项!H:H))</f>
        <v/>
      </c>
      <c r="N893" s="104" t="str">
        <f t="shared" si="80"/>
        <v/>
      </c>
      <c r="O893" s="104" t="str">
        <f t="shared" si="81"/>
        <v/>
      </c>
      <c r="P893" s="105" t="str">
        <f t="shared" si="82"/>
        <v/>
      </c>
      <c r="Q893" s="109" t="str">
        <f t="shared" si="83"/>
        <v/>
      </c>
      <c r="R893" s="77"/>
      <c r="S893" s="76"/>
      <c r="T893" s="76"/>
      <c r="U893" s="76"/>
    </row>
    <row r="894" s="67" customFormat="1" customHeight="1" spans="2:21">
      <c r="B894" s="68"/>
      <c r="C894" s="69"/>
      <c r="D894" s="69"/>
      <c r="E894" s="69"/>
      <c r="F894" s="70"/>
      <c r="G894" s="71"/>
      <c r="H894" s="72"/>
      <c r="I894" s="103" t="str">
        <f>IF(B894="","",_xlfn.XLOOKUP(N894,#REF!,#REF!))</f>
        <v/>
      </c>
      <c r="J894" s="100" t="str">
        <f>IF(B894="","",_xlfn.XLOOKUP(N894,#REF!,芝麻工资表!B:B))</f>
        <v/>
      </c>
      <c r="K894" s="100" t="str">
        <f t="shared" si="78"/>
        <v/>
      </c>
      <c r="L894" s="100" t="str">
        <f t="shared" si="79"/>
        <v/>
      </c>
      <c r="M894" s="100" t="str">
        <f>IF(Q894="","",_xlfn.XLOOKUP(Q894,立项!W:W,立项!H:H))</f>
        <v/>
      </c>
      <c r="N894" s="104" t="str">
        <f t="shared" si="80"/>
        <v/>
      </c>
      <c r="O894" s="104" t="str">
        <f t="shared" si="81"/>
        <v/>
      </c>
      <c r="P894" s="105" t="str">
        <f t="shared" si="82"/>
        <v/>
      </c>
      <c r="Q894" s="109" t="str">
        <f t="shared" si="83"/>
        <v/>
      </c>
      <c r="R894" s="77"/>
      <c r="S894" s="76"/>
      <c r="T894" s="76"/>
      <c r="U894" s="76"/>
    </row>
    <row r="895" s="67" customFormat="1" customHeight="1" spans="2:21">
      <c r="B895" s="68"/>
      <c r="C895" s="69"/>
      <c r="D895" s="69"/>
      <c r="E895" s="69"/>
      <c r="F895" s="70"/>
      <c r="G895" s="71"/>
      <c r="H895" s="72"/>
      <c r="I895" s="103" t="str">
        <f>IF(B895="","",_xlfn.XLOOKUP(N895,#REF!,#REF!))</f>
        <v/>
      </c>
      <c r="J895" s="100" t="str">
        <f>IF(B895="","",_xlfn.XLOOKUP(N895,#REF!,芝麻工资表!B:B))</f>
        <v/>
      </c>
      <c r="K895" s="100" t="str">
        <f t="shared" si="78"/>
        <v/>
      </c>
      <c r="L895" s="100" t="str">
        <f t="shared" si="79"/>
        <v/>
      </c>
      <c r="M895" s="100" t="str">
        <f>IF(Q895="","",_xlfn.XLOOKUP(Q895,立项!W:W,立项!H:H))</f>
        <v/>
      </c>
      <c r="N895" s="104" t="str">
        <f t="shared" si="80"/>
        <v/>
      </c>
      <c r="O895" s="104" t="str">
        <f t="shared" si="81"/>
        <v/>
      </c>
      <c r="P895" s="105" t="str">
        <f t="shared" si="82"/>
        <v/>
      </c>
      <c r="Q895" s="109" t="str">
        <f t="shared" si="83"/>
        <v/>
      </c>
      <c r="R895" s="77"/>
      <c r="S895" s="76"/>
      <c r="T895" s="76"/>
      <c r="U895" s="76"/>
    </row>
    <row r="896" s="67" customFormat="1" customHeight="1" spans="2:21">
      <c r="B896" s="68"/>
      <c r="C896" s="69"/>
      <c r="D896" s="69"/>
      <c r="E896" s="69"/>
      <c r="F896" s="70"/>
      <c r="G896" s="71"/>
      <c r="H896" s="72"/>
      <c r="I896" s="103" t="str">
        <f>IF(B896="","",_xlfn.XLOOKUP(N896,#REF!,#REF!))</f>
        <v/>
      </c>
      <c r="J896" s="100" t="str">
        <f>IF(B896="","",_xlfn.XLOOKUP(N896,#REF!,芝麻工资表!B:B))</f>
        <v/>
      </c>
      <c r="K896" s="100" t="str">
        <f t="shared" si="78"/>
        <v/>
      </c>
      <c r="L896" s="100" t="str">
        <f t="shared" si="79"/>
        <v/>
      </c>
      <c r="M896" s="100" t="str">
        <f>IF(Q896="","",_xlfn.XLOOKUP(Q896,立项!W:W,立项!H:H))</f>
        <v/>
      </c>
      <c r="N896" s="104" t="str">
        <f t="shared" si="80"/>
        <v/>
      </c>
      <c r="O896" s="104" t="str">
        <f t="shared" si="81"/>
        <v/>
      </c>
      <c r="P896" s="105" t="str">
        <f t="shared" si="82"/>
        <v/>
      </c>
      <c r="Q896" s="109" t="str">
        <f t="shared" si="83"/>
        <v/>
      </c>
      <c r="R896" s="77"/>
      <c r="S896" s="76"/>
      <c r="T896" s="76"/>
      <c r="U896" s="76"/>
    </row>
    <row r="897" s="67" customFormat="1" customHeight="1" spans="2:21">
      <c r="B897" s="68"/>
      <c r="C897" s="69"/>
      <c r="D897" s="69"/>
      <c r="E897" s="69"/>
      <c r="F897" s="70"/>
      <c r="G897" s="71"/>
      <c r="H897" s="72"/>
      <c r="I897" s="103" t="str">
        <f>IF(B897="","",_xlfn.XLOOKUP(N897,#REF!,#REF!))</f>
        <v/>
      </c>
      <c r="J897" s="100" t="str">
        <f>IF(B897="","",_xlfn.XLOOKUP(N897,#REF!,芝麻工资表!B:B))</f>
        <v/>
      </c>
      <c r="K897" s="100" t="str">
        <f t="shared" si="78"/>
        <v/>
      </c>
      <c r="L897" s="100" t="str">
        <f t="shared" si="79"/>
        <v/>
      </c>
      <c r="M897" s="100" t="str">
        <f>IF(Q897="","",_xlfn.XLOOKUP(Q897,立项!W:W,立项!H:H))</f>
        <v/>
      </c>
      <c r="N897" s="104" t="str">
        <f t="shared" si="80"/>
        <v/>
      </c>
      <c r="O897" s="104" t="str">
        <f t="shared" si="81"/>
        <v/>
      </c>
      <c r="P897" s="105" t="str">
        <f t="shared" si="82"/>
        <v/>
      </c>
      <c r="Q897" s="109" t="str">
        <f t="shared" si="83"/>
        <v/>
      </c>
      <c r="R897" s="77"/>
      <c r="S897" s="76"/>
      <c r="T897" s="76"/>
      <c r="U897" s="76"/>
    </row>
    <row r="898" s="67" customFormat="1" customHeight="1" spans="2:21">
      <c r="B898" s="68"/>
      <c r="C898" s="69"/>
      <c r="D898" s="69"/>
      <c r="E898" s="69"/>
      <c r="F898" s="70"/>
      <c r="G898" s="71"/>
      <c r="H898" s="72"/>
      <c r="I898" s="103" t="str">
        <f>IF(B898="","",_xlfn.XLOOKUP(N898,#REF!,#REF!))</f>
        <v/>
      </c>
      <c r="J898" s="100" t="str">
        <f>IF(B898="","",_xlfn.XLOOKUP(N898,#REF!,芝麻工资表!B:B))</f>
        <v/>
      </c>
      <c r="K898" s="100" t="str">
        <f t="shared" ref="K898:K961" si="84">IF(F898="","",F898-L898)</f>
        <v/>
      </c>
      <c r="L898" s="100" t="str">
        <f t="shared" ref="L898:L961" si="85">IF(F898="","",F898*G898/(1+G898))</f>
        <v/>
      </c>
      <c r="M898" s="100" t="str">
        <f>IF(Q898="","",_xlfn.XLOOKUP(Q898,立项!W:W,立项!H:H))</f>
        <v/>
      </c>
      <c r="N898" s="104" t="str">
        <f t="shared" ref="N898:N961" si="86">IF(H898="","",LEFT(B898,7))</f>
        <v/>
      </c>
      <c r="O898" s="104" t="str">
        <f t="shared" ref="O898:O961" si="87">IF(H898="","",MONTH(H898))</f>
        <v/>
      </c>
      <c r="P898" s="105" t="str">
        <f t="shared" ref="P898:P961" si="88">IF(H898="","",DAY(H898))</f>
        <v/>
      </c>
      <c r="Q898" s="109" t="str">
        <f t="shared" ref="Q898:Q961" si="89">IF(B898="","",MID(B898,9,16))</f>
        <v/>
      </c>
      <c r="R898" s="77"/>
      <c r="S898" s="76"/>
      <c r="T898" s="76"/>
      <c r="U898" s="76"/>
    </row>
    <row r="899" s="67" customFormat="1" customHeight="1" spans="2:21">
      <c r="B899" s="68"/>
      <c r="C899" s="69"/>
      <c r="D899" s="69"/>
      <c r="E899" s="69"/>
      <c r="F899" s="70"/>
      <c r="G899" s="71"/>
      <c r="H899" s="72"/>
      <c r="I899" s="103" t="str">
        <f>IF(B899="","",_xlfn.XLOOKUP(N899,#REF!,#REF!))</f>
        <v/>
      </c>
      <c r="J899" s="100" t="str">
        <f>IF(B899="","",_xlfn.XLOOKUP(N899,#REF!,芝麻工资表!B:B))</f>
        <v/>
      </c>
      <c r="K899" s="100" t="str">
        <f t="shared" si="84"/>
        <v/>
      </c>
      <c r="L899" s="100" t="str">
        <f t="shared" si="85"/>
        <v/>
      </c>
      <c r="M899" s="100" t="str">
        <f>IF(Q899="","",_xlfn.XLOOKUP(Q899,立项!W:W,立项!H:H))</f>
        <v/>
      </c>
      <c r="N899" s="104" t="str">
        <f t="shared" si="86"/>
        <v/>
      </c>
      <c r="O899" s="104" t="str">
        <f t="shared" si="87"/>
        <v/>
      </c>
      <c r="P899" s="105" t="str">
        <f t="shared" si="88"/>
        <v/>
      </c>
      <c r="Q899" s="109" t="str">
        <f t="shared" si="89"/>
        <v/>
      </c>
      <c r="R899" s="77"/>
      <c r="S899" s="76"/>
      <c r="T899" s="76"/>
      <c r="U899" s="76"/>
    </row>
    <row r="900" s="67" customFormat="1" customHeight="1" spans="2:21">
      <c r="B900" s="68"/>
      <c r="C900" s="69"/>
      <c r="D900" s="69"/>
      <c r="E900" s="69"/>
      <c r="F900" s="70"/>
      <c r="G900" s="71"/>
      <c r="H900" s="72"/>
      <c r="I900" s="103" t="str">
        <f>IF(B900="","",_xlfn.XLOOKUP(N900,#REF!,#REF!))</f>
        <v/>
      </c>
      <c r="J900" s="100" t="str">
        <f>IF(B900="","",_xlfn.XLOOKUP(N900,#REF!,芝麻工资表!B:B))</f>
        <v/>
      </c>
      <c r="K900" s="100" t="str">
        <f t="shared" si="84"/>
        <v/>
      </c>
      <c r="L900" s="100" t="str">
        <f t="shared" si="85"/>
        <v/>
      </c>
      <c r="M900" s="100" t="str">
        <f>IF(Q900="","",_xlfn.XLOOKUP(Q900,立项!W:W,立项!H:H))</f>
        <v/>
      </c>
      <c r="N900" s="104" t="str">
        <f t="shared" si="86"/>
        <v/>
      </c>
      <c r="O900" s="104" t="str">
        <f t="shared" si="87"/>
        <v/>
      </c>
      <c r="P900" s="105" t="str">
        <f t="shared" si="88"/>
        <v/>
      </c>
      <c r="Q900" s="109" t="str">
        <f t="shared" si="89"/>
        <v/>
      </c>
      <c r="R900" s="77"/>
      <c r="S900" s="76"/>
      <c r="T900" s="76"/>
      <c r="U900" s="76"/>
    </row>
    <row r="901" s="67" customFormat="1" customHeight="1" spans="2:21">
      <c r="B901" s="68"/>
      <c r="C901" s="69"/>
      <c r="D901" s="69"/>
      <c r="E901" s="69"/>
      <c r="F901" s="70"/>
      <c r="G901" s="71"/>
      <c r="H901" s="72"/>
      <c r="I901" s="103" t="str">
        <f>IF(B901="","",_xlfn.XLOOKUP(N901,#REF!,#REF!))</f>
        <v/>
      </c>
      <c r="J901" s="100" t="str">
        <f>IF(B901="","",_xlfn.XLOOKUP(N901,#REF!,芝麻工资表!B:B))</f>
        <v/>
      </c>
      <c r="K901" s="100" t="str">
        <f t="shared" si="84"/>
        <v/>
      </c>
      <c r="L901" s="100" t="str">
        <f t="shared" si="85"/>
        <v/>
      </c>
      <c r="M901" s="100" t="str">
        <f>IF(Q901="","",_xlfn.XLOOKUP(Q901,立项!W:W,立项!H:H))</f>
        <v/>
      </c>
      <c r="N901" s="104" t="str">
        <f t="shared" si="86"/>
        <v/>
      </c>
      <c r="O901" s="104" t="str">
        <f t="shared" si="87"/>
        <v/>
      </c>
      <c r="P901" s="105" t="str">
        <f t="shared" si="88"/>
        <v/>
      </c>
      <c r="Q901" s="109" t="str">
        <f t="shared" si="89"/>
        <v/>
      </c>
      <c r="R901" s="77"/>
      <c r="S901" s="76"/>
      <c r="T901" s="76"/>
      <c r="U901" s="76"/>
    </row>
    <row r="902" s="67" customFormat="1" customHeight="1" spans="2:21">
      <c r="B902" s="68"/>
      <c r="C902" s="69"/>
      <c r="D902" s="69"/>
      <c r="E902" s="69"/>
      <c r="F902" s="70"/>
      <c r="G902" s="71"/>
      <c r="H902" s="72"/>
      <c r="I902" s="103" t="str">
        <f>IF(B902="","",_xlfn.XLOOKUP(N902,#REF!,#REF!))</f>
        <v/>
      </c>
      <c r="J902" s="100" t="str">
        <f>IF(B902="","",_xlfn.XLOOKUP(N902,#REF!,芝麻工资表!B:B))</f>
        <v/>
      </c>
      <c r="K902" s="100" t="str">
        <f t="shared" si="84"/>
        <v/>
      </c>
      <c r="L902" s="100" t="str">
        <f t="shared" si="85"/>
        <v/>
      </c>
      <c r="M902" s="100" t="str">
        <f>IF(Q902="","",_xlfn.XLOOKUP(Q902,立项!W:W,立项!H:H))</f>
        <v/>
      </c>
      <c r="N902" s="104" t="str">
        <f t="shared" si="86"/>
        <v/>
      </c>
      <c r="O902" s="104" t="str">
        <f t="shared" si="87"/>
        <v/>
      </c>
      <c r="P902" s="105" t="str">
        <f t="shared" si="88"/>
        <v/>
      </c>
      <c r="Q902" s="109" t="str">
        <f t="shared" si="89"/>
        <v/>
      </c>
      <c r="R902" s="77"/>
      <c r="S902" s="76"/>
      <c r="T902" s="76"/>
      <c r="U902" s="76"/>
    </row>
    <row r="903" s="67" customFormat="1" customHeight="1" spans="2:21">
      <c r="B903" s="68"/>
      <c r="C903" s="69"/>
      <c r="D903" s="69"/>
      <c r="E903" s="69"/>
      <c r="F903" s="70"/>
      <c r="G903" s="71"/>
      <c r="H903" s="72"/>
      <c r="I903" s="103" t="str">
        <f>IF(B903="","",_xlfn.XLOOKUP(N903,#REF!,#REF!))</f>
        <v/>
      </c>
      <c r="J903" s="100" t="str">
        <f>IF(B903="","",_xlfn.XLOOKUP(N903,#REF!,芝麻工资表!B:B))</f>
        <v/>
      </c>
      <c r="K903" s="100" t="str">
        <f t="shared" si="84"/>
        <v/>
      </c>
      <c r="L903" s="100" t="str">
        <f t="shared" si="85"/>
        <v/>
      </c>
      <c r="M903" s="100" t="str">
        <f>IF(Q903="","",_xlfn.XLOOKUP(Q903,立项!W:W,立项!H:H))</f>
        <v/>
      </c>
      <c r="N903" s="104" t="str">
        <f t="shared" si="86"/>
        <v/>
      </c>
      <c r="O903" s="104" t="str">
        <f t="shared" si="87"/>
        <v/>
      </c>
      <c r="P903" s="105" t="str">
        <f t="shared" si="88"/>
        <v/>
      </c>
      <c r="Q903" s="109" t="str">
        <f t="shared" si="89"/>
        <v/>
      </c>
      <c r="R903" s="77"/>
      <c r="S903" s="76"/>
      <c r="T903" s="76"/>
      <c r="U903" s="76"/>
    </row>
    <row r="904" s="67" customFormat="1" customHeight="1" spans="2:21">
      <c r="B904" s="68"/>
      <c r="C904" s="69"/>
      <c r="D904" s="69"/>
      <c r="E904" s="69"/>
      <c r="F904" s="70"/>
      <c r="G904" s="71"/>
      <c r="H904" s="72"/>
      <c r="I904" s="103" t="str">
        <f>IF(B904="","",_xlfn.XLOOKUP(N904,#REF!,#REF!))</f>
        <v/>
      </c>
      <c r="J904" s="100" t="str">
        <f>IF(B904="","",_xlfn.XLOOKUP(N904,#REF!,芝麻工资表!B:B))</f>
        <v/>
      </c>
      <c r="K904" s="100" t="str">
        <f t="shared" si="84"/>
        <v/>
      </c>
      <c r="L904" s="100" t="str">
        <f t="shared" si="85"/>
        <v/>
      </c>
      <c r="M904" s="100" t="str">
        <f>IF(Q904="","",_xlfn.XLOOKUP(Q904,立项!W:W,立项!H:H))</f>
        <v/>
      </c>
      <c r="N904" s="104" t="str">
        <f t="shared" si="86"/>
        <v/>
      </c>
      <c r="O904" s="104" t="str">
        <f t="shared" si="87"/>
        <v/>
      </c>
      <c r="P904" s="105" t="str">
        <f t="shared" si="88"/>
        <v/>
      </c>
      <c r="Q904" s="109" t="str">
        <f t="shared" si="89"/>
        <v/>
      </c>
      <c r="R904" s="77"/>
      <c r="S904" s="76"/>
      <c r="T904" s="76"/>
      <c r="U904" s="76"/>
    </row>
    <row r="905" s="67" customFormat="1" customHeight="1" spans="2:21">
      <c r="B905" s="68"/>
      <c r="C905" s="69"/>
      <c r="D905" s="69"/>
      <c r="E905" s="69"/>
      <c r="F905" s="70"/>
      <c r="G905" s="71"/>
      <c r="H905" s="72"/>
      <c r="I905" s="103" t="str">
        <f>IF(B905="","",_xlfn.XLOOKUP(N905,#REF!,#REF!))</f>
        <v/>
      </c>
      <c r="J905" s="100" t="str">
        <f>IF(B905="","",_xlfn.XLOOKUP(N905,#REF!,芝麻工资表!B:B))</f>
        <v/>
      </c>
      <c r="K905" s="100" t="str">
        <f t="shared" si="84"/>
        <v/>
      </c>
      <c r="L905" s="100" t="str">
        <f t="shared" si="85"/>
        <v/>
      </c>
      <c r="M905" s="100" t="str">
        <f>IF(Q905="","",_xlfn.XLOOKUP(Q905,立项!W:W,立项!H:H))</f>
        <v/>
      </c>
      <c r="N905" s="104" t="str">
        <f t="shared" si="86"/>
        <v/>
      </c>
      <c r="O905" s="104" t="str">
        <f t="shared" si="87"/>
        <v/>
      </c>
      <c r="P905" s="105" t="str">
        <f t="shared" si="88"/>
        <v/>
      </c>
      <c r="Q905" s="109" t="str">
        <f t="shared" si="89"/>
        <v/>
      </c>
      <c r="R905" s="77"/>
      <c r="S905" s="76"/>
      <c r="T905" s="76"/>
      <c r="U905" s="76"/>
    </row>
    <row r="906" s="67" customFormat="1" customHeight="1" spans="2:21">
      <c r="B906" s="68"/>
      <c r="C906" s="69"/>
      <c r="D906" s="69"/>
      <c r="E906" s="69"/>
      <c r="F906" s="70"/>
      <c r="G906" s="71"/>
      <c r="H906" s="72"/>
      <c r="I906" s="103" t="str">
        <f>IF(B906="","",_xlfn.XLOOKUP(N906,#REF!,#REF!))</f>
        <v/>
      </c>
      <c r="J906" s="100" t="str">
        <f>IF(B906="","",_xlfn.XLOOKUP(N906,#REF!,芝麻工资表!B:B))</f>
        <v/>
      </c>
      <c r="K906" s="100" t="str">
        <f t="shared" si="84"/>
        <v/>
      </c>
      <c r="L906" s="100" t="str">
        <f t="shared" si="85"/>
        <v/>
      </c>
      <c r="M906" s="100" t="str">
        <f>IF(Q906="","",_xlfn.XLOOKUP(Q906,立项!W:W,立项!H:H))</f>
        <v/>
      </c>
      <c r="N906" s="104" t="str">
        <f t="shared" si="86"/>
        <v/>
      </c>
      <c r="O906" s="104" t="str">
        <f t="shared" si="87"/>
        <v/>
      </c>
      <c r="P906" s="105" t="str">
        <f t="shared" si="88"/>
        <v/>
      </c>
      <c r="Q906" s="109" t="str">
        <f t="shared" si="89"/>
        <v/>
      </c>
      <c r="R906" s="77"/>
      <c r="S906" s="76"/>
      <c r="T906" s="76"/>
      <c r="U906" s="76"/>
    </row>
    <row r="907" s="67" customFormat="1" customHeight="1" spans="2:21">
      <c r="B907" s="68"/>
      <c r="C907" s="69"/>
      <c r="D907" s="69"/>
      <c r="E907" s="69"/>
      <c r="F907" s="70"/>
      <c r="G907" s="71"/>
      <c r="H907" s="72"/>
      <c r="I907" s="103" t="str">
        <f>IF(B907="","",_xlfn.XLOOKUP(N907,#REF!,#REF!))</f>
        <v/>
      </c>
      <c r="J907" s="100" t="str">
        <f>IF(B907="","",_xlfn.XLOOKUP(N907,#REF!,芝麻工资表!B:B))</f>
        <v/>
      </c>
      <c r="K907" s="100" t="str">
        <f t="shared" si="84"/>
        <v/>
      </c>
      <c r="L907" s="100" t="str">
        <f t="shared" si="85"/>
        <v/>
      </c>
      <c r="M907" s="100" t="str">
        <f>IF(Q907="","",_xlfn.XLOOKUP(Q907,立项!W:W,立项!H:H))</f>
        <v/>
      </c>
      <c r="N907" s="104" t="str">
        <f t="shared" si="86"/>
        <v/>
      </c>
      <c r="O907" s="104" t="str">
        <f t="shared" si="87"/>
        <v/>
      </c>
      <c r="P907" s="105" t="str">
        <f t="shared" si="88"/>
        <v/>
      </c>
      <c r="Q907" s="109" t="str">
        <f t="shared" si="89"/>
        <v/>
      </c>
      <c r="R907" s="77"/>
      <c r="S907" s="76"/>
      <c r="T907" s="76"/>
      <c r="U907" s="76"/>
    </row>
    <row r="908" s="67" customFormat="1" customHeight="1" spans="2:21">
      <c r="B908" s="68"/>
      <c r="C908" s="69"/>
      <c r="D908" s="69"/>
      <c r="E908" s="69"/>
      <c r="F908" s="70"/>
      <c r="G908" s="71"/>
      <c r="H908" s="72"/>
      <c r="I908" s="103" t="str">
        <f>IF(B908="","",_xlfn.XLOOKUP(N908,#REF!,#REF!))</f>
        <v/>
      </c>
      <c r="J908" s="100" t="str">
        <f>IF(B908="","",_xlfn.XLOOKUP(N908,#REF!,芝麻工资表!B:B))</f>
        <v/>
      </c>
      <c r="K908" s="100" t="str">
        <f t="shared" si="84"/>
        <v/>
      </c>
      <c r="L908" s="100" t="str">
        <f t="shared" si="85"/>
        <v/>
      </c>
      <c r="M908" s="100" t="str">
        <f>IF(Q908="","",_xlfn.XLOOKUP(Q908,立项!W:W,立项!H:H))</f>
        <v/>
      </c>
      <c r="N908" s="104" t="str">
        <f t="shared" si="86"/>
        <v/>
      </c>
      <c r="O908" s="104" t="str">
        <f t="shared" si="87"/>
        <v/>
      </c>
      <c r="P908" s="105" t="str">
        <f t="shared" si="88"/>
        <v/>
      </c>
      <c r="Q908" s="109" t="str">
        <f t="shared" si="89"/>
        <v/>
      </c>
      <c r="R908" s="77"/>
      <c r="S908" s="76"/>
      <c r="T908" s="76"/>
      <c r="U908" s="76"/>
    </row>
    <row r="909" s="67" customFormat="1" customHeight="1" spans="2:21">
      <c r="B909" s="68"/>
      <c r="C909" s="69"/>
      <c r="D909" s="69"/>
      <c r="E909" s="69"/>
      <c r="F909" s="70"/>
      <c r="G909" s="71"/>
      <c r="H909" s="72"/>
      <c r="I909" s="103" t="str">
        <f>IF(B909="","",_xlfn.XLOOKUP(N909,#REF!,#REF!))</f>
        <v/>
      </c>
      <c r="J909" s="100" t="str">
        <f>IF(B909="","",_xlfn.XLOOKUP(N909,#REF!,芝麻工资表!B:B))</f>
        <v/>
      </c>
      <c r="K909" s="100" t="str">
        <f t="shared" si="84"/>
        <v/>
      </c>
      <c r="L909" s="100" t="str">
        <f t="shared" si="85"/>
        <v/>
      </c>
      <c r="M909" s="100" t="str">
        <f>IF(Q909="","",_xlfn.XLOOKUP(Q909,立项!W:W,立项!H:H))</f>
        <v/>
      </c>
      <c r="N909" s="104" t="str">
        <f t="shared" si="86"/>
        <v/>
      </c>
      <c r="O909" s="104" t="str">
        <f t="shared" si="87"/>
        <v/>
      </c>
      <c r="P909" s="105" t="str">
        <f t="shared" si="88"/>
        <v/>
      </c>
      <c r="Q909" s="109" t="str">
        <f t="shared" si="89"/>
        <v/>
      </c>
      <c r="R909" s="77"/>
      <c r="S909" s="76"/>
      <c r="T909" s="76"/>
      <c r="U909" s="76"/>
    </row>
    <row r="910" s="67" customFormat="1" customHeight="1" spans="2:21">
      <c r="B910" s="68"/>
      <c r="C910" s="69"/>
      <c r="D910" s="69"/>
      <c r="E910" s="69"/>
      <c r="F910" s="70"/>
      <c r="G910" s="71"/>
      <c r="H910" s="72"/>
      <c r="I910" s="103" t="str">
        <f>IF(B910="","",_xlfn.XLOOKUP(N910,#REF!,#REF!))</f>
        <v/>
      </c>
      <c r="J910" s="100" t="str">
        <f>IF(B910="","",_xlfn.XLOOKUP(N910,#REF!,芝麻工资表!B:B))</f>
        <v/>
      </c>
      <c r="K910" s="100" t="str">
        <f t="shared" si="84"/>
        <v/>
      </c>
      <c r="L910" s="100" t="str">
        <f t="shared" si="85"/>
        <v/>
      </c>
      <c r="M910" s="100" t="str">
        <f>IF(Q910="","",_xlfn.XLOOKUP(Q910,立项!W:W,立项!H:H))</f>
        <v/>
      </c>
      <c r="N910" s="104" t="str">
        <f t="shared" si="86"/>
        <v/>
      </c>
      <c r="O910" s="104" t="str">
        <f t="shared" si="87"/>
        <v/>
      </c>
      <c r="P910" s="105" t="str">
        <f t="shared" si="88"/>
        <v/>
      </c>
      <c r="Q910" s="109" t="str">
        <f t="shared" si="89"/>
        <v/>
      </c>
      <c r="R910" s="77"/>
      <c r="S910" s="76"/>
      <c r="T910" s="76"/>
      <c r="U910" s="76"/>
    </row>
    <row r="911" s="67" customFormat="1" customHeight="1" spans="2:21">
      <c r="B911" s="68"/>
      <c r="C911" s="69"/>
      <c r="D911" s="69"/>
      <c r="E911" s="69"/>
      <c r="F911" s="70"/>
      <c r="G911" s="71"/>
      <c r="H911" s="72"/>
      <c r="I911" s="103" t="str">
        <f>IF(B911="","",_xlfn.XLOOKUP(N911,#REF!,#REF!))</f>
        <v/>
      </c>
      <c r="J911" s="100" t="str">
        <f>IF(B911="","",_xlfn.XLOOKUP(N911,#REF!,芝麻工资表!B:B))</f>
        <v/>
      </c>
      <c r="K911" s="100" t="str">
        <f t="shared" si="84"/>
        <v/>
      </c>
      <c r="L911" s="100" t="str">
        <f t="shared" si="85"/>
        <v/>
      </c>
      <c r="M911" s="100" t="str">
        <f>IF(Q911="","",_xlfn.XLOOKUP(Q911,立项!W:W,立项!H:H))</f>
        <v/>
      </c>
      <c r="N911" s="104" t="str">
        <f t="shared" si="86"/>
        <v/>
      </c>
      <c r="O911" s="104" t="str">
        <f t="shared" si="87"/>
        <v/>
      </c>
      <c r="P911" s="105" t="str">
        <f t="shared" si="88"/>
        <v/>
      </c>
      <c r="Q911" s="109" t="str">
        <f t="shared" si="89"/>
        <v/>
      </c>
      <c r="R911" s="77"/>
      <c r="S911" s="76"/>
      <c r="T911" s="76"/>
      <c r="U911" s="76"/>
    </row>
    <row r="912" s="67" customFormat="1" customHeight="1" spans="2:21">
      <c r="B912" s="68"/>
      <c r="C912" s="69"/>
      <c r="D912" s="69"/>
      <c r="E912" s="69"/>
      <c r="F912" s="70"/>
      <c r="G912" s="71"/>
      <c r="H912" s="72"/>
      <c r="I912" s="103" t="str">
        <f>IF(B912="","",_xlfn.XLOOKUP(N912,#REF!,#REF!))</f>
        <v/>
      </c>
      <c r="J912" s="100" t="str">
        <f>IF(B912="","",_xlfn.XLOOKUP(N912,#REF!,芝麻工资表!B:B))</f>
        <v/>
      </c>
      <c r="K912" s="100" t="str">
        <f t="shared" si="84"/>
        <v/>
      </c>
      <c r="L912" s="100" t="str">
        <f t="shared" si="85"/>
        <v/>
      </c>
      <c r="M912" s="100" t="str">
        <f>IF(Q912="","",_xlfn.XLOOKUP(Q912,立项!W:W,立项!H:H))</f>
        <v/>
      </c>
      <c r="N912" s="104" t="str">
        <f t="shared" si="86"/>
        <v/>
      </c>
      <c r="O912" s="104" t="str">
        <f t="shared" si="87"/>
        <v/>
      </c>
      <c r="P912" s="105" t="str">
        <f t="shared" si="88"/>
        <v/>
      </c>
      <c r="Q912" s="109" t="str">
        <f t="shared" si="89"/>
        <v/>
      </c>
      <c r="R912" s="77"/>
      <c r="S912" s="76"/>
      <c r="T912" s="76"/>
      <c r="U912" s="76"/>
    </row>
    <row r="913" s="67" customFormat="1" customHeight="1" spans="2:21">
      <c r="B913" s="68"/>
      <c r="C913" s="69"/>
      <c r="D913" s="69"/>
      <c r="E913" s="69"/>
      <c r="F913" s="70"/>
      <c r="G913" s="71"/>
      <c r="H913" s="72"/>
      <c r="I913" s="103" t="str">
        <f>IF(B913="","",_xlfn.XLOOKUP(N913,#REF!,#REF!))</f>
        <v/>
      </c>
      <c r="J913" s="100" t="str">
        <f>IF(B913="","",_xlfn.XLOOKUP(N913,#REF!,芝麻工资表!B:B))</f>
        <v/>
      </c>
      <c r="K913" s="100" t="str">
        <f t="shared" si="84"/>
        <v/>
      </c>
      <c r="L913" s="100" t="str">
        <f t="shared" si="85"/>
        <v/>
      </c>
      <c r="M913" s="100" t="str">
        <f>IF(Q913="","",_xlfn.XLOOKUP(Q913,立项!W:W,立项!H:H))</f>
        <v/>
      </c>
      <c r="N913" s="104" t="str">
        <f t="shared" si="86"/>
        <v/>
      </c>
      <c r="O913" s="104" t="str">
        <f t="shared" si="87"/>
        <v/>
      </c>
      <c r="P913" s="105" t="str">
        <f t="shared" si="88"/>
        <v/>
      </c>
      <c r="Q913" s="109" t="str">
        <f t="shared" si="89"/>
        <v/>
      </c>
      <c r="R913" s="77"/>
      <c r="S913" s="76"/>
      <c r="T913" s="76"/>
      <c r="U913" s="76"/>
    </row>
    <row r="914" s="67" customFormat="1" customHeight="1" spans="2:21">
      <c r="B914" s="68"/>
      <c r="C914" s="69"/>
      <c r="D914" s="69"/>
      <c r="E914" s="69"/>
      <c r="F914" s="70"/>
      <c r="G914" s="71"/>
      <c r="H914" s="72"/>
      <c r="I914" s="103" t="str">
        <f>IF(B914="","",_xlfn.XLOOKUP(N914,#REF!,#REF!))</f>
        <v/>
      </c>
      <c r="J914" s="100" t="str">
        <f>IF(B914="","",_xlfn.XLOOKUP(N914,#REF!,芝麻工资表!B:B))</f>
        <v/>
      </c>
      <c r="K914" s="100" t="str">
        <f t="shared" si="84"/>
        <v/>
      </c>
      <c r="L914" s="100" t="str">
        <f t="shared" si="85"/>
        <v/>
      </c>
      <c r="M914" s="100" t="str">
        <f>IF(Q914="","",_xlfn.XLOOKUP(Q914,立项!W:W,立项!H:H))</f>
        <v/>
      </c>
      <c r="N914" s="104" t="str">
        <f t="shared" si="86"/>
        <v/>
      </c>
      <c r="O914" s="104" t="str">
        <f t="shared" si="87"/>
        <v/>
      </c>
      <c r="P914" s="105" t="str">
        <f t="shared" si="88"/>
        <v/>
      </c>
      <c r="Q914" s="109" t="str">
        <f t="shared" si="89"/>
        <v/>
      </c>
      <c r="R914" s="77"/>
      <c r="S914" s="76"/>
      <c r="T914" s="76"/>
      <c r="U914" s="76"/>
    </row>
    <row r="915" s="67" customFormat="1" customHeight="1" spans="2:21">
      <c r="B915" s="68"/>
      <c r="C915" s="69"/>
      <c r="D915" s="69"/>
      <c r="E915" s="69"/>
      <c r="F915" s="70"/>
      <c r="G915" s="71"/>
      <c r="H915" s="72"/>
      <c r="I915" s="103" t="str">
        <f>IF(B915="","",_xlfn.XLOOKUP(N915,#REF!,#REF!))</f>
        <v/>
      </c>
      <c r="J915" s="100" t="str">
        <f>IF(B915="","",_xlfn.XLOOKUP(N915,#REF!,芝麻工资表!B:B))</f>
        <v/>
      </c>
      <c r="K915" s="100" t="str">
        <f t="shared" si="84"/>
        <v/>
      </c>
      <c r="L915" s="100" t="str">
        <f t="shared" si="85"/>
        <v/>
      </c>
      <c r="M915" s="100" t="str">
        <f>IF(Q915="","",_xlfn.XLOOKUP(Q915,立项!W:W,立项!H:H))</f>
        <v/>
      </c>
      <c r="N915" s="104" t="str">
        <f t="shared" si="86"/>
        <v/>
      </c>
      <c r="O915" s="104" t="str">
        <f t="shared" si="87"/>
        <v/>
      </c>
      <c r="P915" s="105" t="str">
        <f t="shared" si="88"/>
        <v/>
      </c>
      <c r="Q915" s="109" t="str">
        <f t="shared" si="89"/>
        <v/>
      </c>
      <c r="R915" s="77"/>
      <c r="S915" s="76"/>
      <c r="T915" s="76"/>
      <c r="U915" s="76"/>
    </row>
    <row r="916" s="67" customFormat="1" customHeight="1" spans="2:21">
      <c r="B916" s="68"/>
      <c r="C916" s="69"/>
      <c r="D916" s="69"/>
      <c r="E916" s="69"/>
      <c r="F916" s="70"/>
      <c r="G916" s="71"/>
      <c r="H916" s="72"/>
      <c r="I916" s="103" t="str">
        <f>IF(B916="","",_xlfn.XLOOKUP(N916,#REF!,#REF!))</f>
        <v/>
      </c>
      <c r="J916" s="100" t="str">
        <f>IF(B916="","",_xlfn.XLOOKUP(N916,#REF!,芝麻工资表!B:B))</f>
        <v/>
      </c>
      <c r="K916" s="100" t="str">
        <f t="shared" si="84"/>
        <v/>
      </c>
      <c r="L916" s="100" t="str">
        <f t="shared" si="85"/>
        <v/>
      </c>
      <c r="M916" s="100" t="str">
        <f>IF(Q916="","",_xlfn.XLOOKUP(Q916,立项!W:W,立项!H:H))</f>
        <v/>
      </c>
      <c r="N916" s="104" t="str">
        <f t="shared" si="86"/>
        <v/>
      </c>
      <c r="O916" s="104" t="str">
        <f t="shared" si="87"/>
        <v/>
      </c>
      <c r="P916" s="105" t="str">
        <f t="shared" si="88"/>
        <v/>
      </c>
      <c r="Q916" s="109" t="str">
        <f t="shared" si="89"/>
        <v/>
      </c>
      <c r="R916" s="77"/>
      <c r="S916" s="76"/>
      <c r="T916" s="76"/>
      <c r="U916" s="76"/>
    </row>
    <row r="917" s="67" customFormat="1" customHeight="1" spans="2:21">
      <c r="B917" s="68"/>
      <c r="C917" s="69"/>
      <c r="D917" s="69"/>
      <c r="E917" s="69"/>
      <c r="F917" s="70"/>
      <c r="G917" s="71"/>
      <c r="H917" s="72"/>
      <c r="I917" s="103" t="str">
        <f>IF(B917="","",_xlfn.XLOOKUP(N917,#REF!,#REF!))</f>
        <v/>
      </c>
      <c r="J917" s="100" t="str">
        <f>IF(B917="","",_xlfn.XLOOKUP(N917,#REF!,芝麻工资表!B:B))</f>
        <v/>
      </c>
      <c r="K917" s="100" t="str">
        <f t="shared" si="84"/>
        <v/>
      </c>
      <c r="L917" s="100" t="str">
        <f t="shared" si="85"/>
        <v/>
      </c>
      <c r="M917" s="100" t="str">
        <f>IF(Q917="","",_xlfn.XLOOKUP(Q917,立项!W:W,立项!H:H))</f>
        <v/>
      </c>
      <c r="N917" s="104" t="str">
        <f t="shared" si="86"/>
        <v/>
      </c>
      <c r="O917" s="104" t="str">
        <f t="shared" si="87"/>
        <v/>
      </c>
      <c r="P917" s="105" t="str">
        <f t="shared" si="88"/>
        <v/>
      </c>
      <c r="Q917" s="109" t="str">
        <f t="shared" si="89"/>
        <v/>
      </c>
      <c r="R917" s="77"/>
      <c r="S917" s="76"/>
      <c r="T917" s="76"/>
      <c r="U917" s="76"/>
    </row>
    <row r="918" s="67" customFormat="1" customHeight="1" spans="2:21">
      <c r="B918" s="68"/>
      <c r="C918" s="69"/>
      <c r="D918" s="69"/>
      <c r="E918" s="69"/>
      <c r="F918" s="70"/>
      <c r="G918" s="71"/>
      <c r="H918" s="72"/>
      <c r="I918" s="103" t="str">
        <f>IF(B918="","",_xlfn.XLOOKUP(N918,#REF!,#REF!))</f>
        <v/>
      </c>
      <c r="J918" s="100" t="str">
        <f>IF(B918="","",_xlfn.XLOOKUP(N918,#REF!,芝麻工资表!B:B))</f>
        <v/>
      </c>
      <c r="K918" s="100" t="str">
        <f t="shared" si="84"/>
        <v/>
      </c>
      <c r="L918" s="100" t="str">
        <f t="shared" si="85"/>
        <v/>
      </c>
      <c r="M918" s="100" t="str">
        <f>IF(Q918="","",_xlfn.XLOOKUP(Q918,立项!W:W,立项!H:H))</f>
        <v/>
      </c>
      <c r="N918" s="104" t="str">
        <f t="shared" si="86"/>
        <v/>
      </c>
      <c r="O918" s="104" t="str">
        <f t="shared" si="87"/>
        <v/>
      </c>
      <c r="P918" s="105" t="str">
        <f t="shared" si="88"/>
        <v/>
      </c>
      <c r="Q918" s="109" t="str">
        <f t="shared" si="89"/>
        <v/>
      </c>
      <c r="R918" s="77"/>
      <c r="S918" s="76"/>
      <c r="T918" s="76"/>
      <c r="U918" s="76"/>
    </row>
    <row r="919" s="67" customFormat="1" customHeight="1" spans="2:21">
      <c r="B919" s="68"/>
      <c r="C919" s="69"/>
      <c r="D919" s="69"/>
      <c r="E919" s="69"/>
      <c r="F919" s="70"/>
      <c r="G919" s="71"/>
      <c r="H919" s="72"/>
      <c r="I919" s="103" t="str">
        <f>IF(B919="","",_xlfn.XLOOKUP(N919,#REF!,#REF!))</f>
        <v/>
      </c>
      <c r="J919" s="100" t="str">
        <f>IF(B919="","",_xlfn.XLOOKUP(N919,#REF!,芝麻工资表!B:B))</f>
        <v/>
      </c>
      <c r="K919" s="100" t="str">
        <f t="shared" si="84"/>
        <v/>
      </c>
      <c r="L919" s="100" t="str">
        <f t="shared" si="85"/>
        <v/>
      </c>
      <c r="M919" s="100" t="str">
        <f>IF(Q919="","",_xlfn.XLOOKUP(Q919,立项!W:W,立项!H:H))</f>
        <v/>
      </c>
      <c r="N919" s="104" t="str">
        <f t="shared" si="86"/>
        <v/>
      </c>
      <c r="O919" s="104" t="str">
        <f t="shared" si="87"/>
        <v/>
      </c>
      <c r="P919" s="105" t="str">
        <f t="shared" si="88"/>
        <v/>
      </c>
      <c r="Q919" s="109" t="str">
        <f t="shared" si="89"/>
        <v/>
      </c>
      <c r="R919" s="77"/>
      <c r="S919" s="76"/>
      <c r="T919" s="76"/>
      <c r="U919" s="76"/>
    </row>
    <row r="920" s="67" customFormat="1" customHeight="1" spans="2:21">
      <c r="B920" s="68"/>
      <c r="C920" s="69"/>
      <c r="D920" s="69"/>
      <c r="E920" s="69"/>
      <c r="F920" s="70"/>
      <c r="G920" s="71"/>
      <c r="H920" s="72"/>
      <c r="I920" s="103" t="str">
        <f>IF(B920="","",_xlfn.XLOOKUP(N920,#REF!,#REF!))</f>
        <v/>
      </c>
      <c r="J920" s="100" t="str">
        <f>IF(B920="","",_xlfn.XLOOKUP(N920,#REF!,芝麻工资表!B:B))</f>
        <v/>
      </c>
      <c r="K920" s="100" t="str">
        <f t="shared" si="84"/>
        <v/>
      </c>
      <c r="L920" s="100" t="str">
        <f t="shared" si="85"/>
        <v/>
      </c>
      <c r="M920" s="100" t="str">
        <f>IF(Q920="","",_xlfn.XLOOKUP(Q920,立项!W:W,立项!H:H))</f>
        <v/>
      </c>
      <c r="N920" s="104" t="str">
        <f t="shared" si="86"/>
        <v/>
      </c>
      <c r="O920" s="104" t="str">
        <f t="shared" si="87"/>
        <v/>
      </c>
      <c r="P920" s="105" t="str">
        <f t="shared" si="88"/>
        <v/>
      </c>
      <c r="Q920" s="109" t="str">
        <f t="shared" si="89"/>
        <v/>
      </c>
      <c r="R920" s="77"/>
      <c r="S920" s="76"/>
      <c r="T920" s="76"/>
      <c r="U920" s="76"/>
    </row>
    <row r="921" s="67" customFormat="1" customHeight="1" spans="2:21">
      <c r="B921" s="68"/>
      <c r="C921" s="69"/>
      <c r="D921" s="69"/>
      <c r="E921" s="69"/>
      <c r="F921" s="70"/>
      <c r="G921" s="71"/>
      <c r="H921" s="72"/>
      <c r="I921" s="103" t="str">
        <f>IF(B921="","",_xlfn.XLOOKUP(N921,#REF!,#REF!))</f>
        <v/>
      </c>
      <c r="J921" s="100" t="str">
        <f>IF(B921="","",_xlfn.XLOOKUP(N921,#REF!,芝麻工资表!B:B))</f>
        <v/>
      </c>
      <c r="K921" s="100" t="str">
        <f t="shared" si="84"/>
        <v/>
      </c>
      <c r="L921" s="100" t="str">
        <f t="shared" si="85"/>
        <v/>
      </c>
      <c r="M921" s="100" t="str">
        <f>IF(Q921="","",_xlfn.XLOOKUP(Q921,立项!W:W,立项!H:H))</f>
        <v/>
      </c>
      <c r="N921" s="104" t="str">
        <f t="shared" si="86"/>
        <v/>
      </c>
      <c r="O921" s="104" t="str">
        <f t="shared" si="87"/>
        <v/>
      </c>
      <c r="P921" s="105" t="str">
        <f t="shared" si="88"/>
        <v/>
      </c>
      <c r="Q921" s="109" t="str">
        <f t="shared" si="89"/>
        <v/>
      </c>
      <c r="R921" s="77"/>
      <c r="S921" s="76"/>
      <c r="T921" s="76"/>
      <c r="U921" s="76"/>
    </row>
    <row r="922" s="67" customFormat="1" customHeight="1" spans="2:21">
      <c r="B922" s="68"/>
      <c r="C922" s="69"/>
      <c r="D922" s="69"/>
      <c r="E922" s="69"/>
      <c r="F922" s="70"/>
      <c r="G922" s="71"/>
      <c r="H922" s="72"/>
      <c r="I922" s="103" t="str">
        <f>IF(B922="","",_xlfn.XLOOKUP(N922,#REF!,#REF!))</f>
        <v/>
      </c>
      <c r="J922" s="100" t="str">
        <f>IF(B922="","",_xlfn.XLOOKUP(N922,#REF!,芝麻工资表!B:B))</f>
        <v/>
      </c>
      <c r="K922" s="100" t="str">
        <f t="shared" si="84"/>
        <v/>
      </c>
      <c r="L922" s="100" t="str">
        <f t="shared" si="85"/>
        <v/>
      </c>
      <c r="M922" s="100" t="str">
        <f>IF(Q922="","",_xlfn.XLOOKUP(Q922,立项!W:W,立项!H:H))</f>
        <v/>
      </c>
      <c r="N922" s="104" t="str">
        <f t="shared" si="86"/>
        <v/>
      </c>
      <c r="O922" s="104" t="str">
        <f t="shared" si="87"/>
        <v/>
      </c>
      <c r="P922" s="105" t="str">
        <f t="shared" si="88"/>
        <v/>
      </c>
      <c r="Q922" s="109" t="str">
        <f t="shared" si="89"/>
        <v/>
      </c>
      <c r="R922" s="77"/>
      <c r="S922" s="76"/>
      <c r="T922" s="76"/>
      <c r="U922" s="76"/>
    </row>
    <row r="923" s="67" customFormat="1" customHeight="1" spans="2:21">
      <c r="B923" s="68"/>
      <c r="C923" s="69"/>
      <c r="D923" s="69"/>
      <c r="E923" s="69"/>
      <c r="F923" s="70"/>
      <c r="G923" s="71"/>
      <c r="H923" s="72"/>
      <c r="I923" s="103" t="str">
        <f>IF(B923="","",_xlfn.XLOOKUP(N923,#REF!,#REF!))</f>
        <v/>
      </c>
      <c r="J923" s="100" t="str">
        <f>IF(B923="","",_xlfn.XLOOKUP(N923,#REF!,芝麻工资表!B:B))</f>
        <v/>
      </c>
      <c r="K923" s="100" t="str">
        <f t="shared" si="84"/>
        <v/>
      </c>
      <c r="L923" s="100" t="str">
        <f t="shared" si="85"/>
        <v/>
      </c>
      <c r="M923" s="100" t="str">
        <f>IF(Q923="","",_xlfn.XLOOKUP(Q923,立项!W:W,立项!H:H))</f>
        <v/>
      </c>
      <c r="N923" s="104" t="str">
        <f t="shared" si="86"/>
        <v/>
      </c>
      <c r="O923" s="104" t="str">
        <f t="shared" si="87"/>
        <v/>
      </c>
      <c r="P923" s="105" t="str">
        <f t="shared" si="88"/>
        <v/>
      </c>
      <c r="Q923" s="109" t="str">
        <f t="shared" si="89"/>
        <v/>
      </c>
      <c r="R923" s="77"/>
      <c r="S923" s="76"/>
      <c r="T923" s="76"/>
      <c r="U923" s="76"/>
    </row>
    <row r="924" s="67" customFormat="1" customHeight="1" spans="2:21">
      <c r="B924" s="68"/>
      <c r="C924" s="69"/>
      <c r="D924" s="69"/>
      <c r="E924" s="69"/>
      <c r="F924" s="70"/>
      <c r="G924" s="71"/>
      <c r="H924" s="72"/>
      <c r="I924" s="103" t="str">
        <f>IF(B924="","",_xlfn.XLOOKUP(N924,#REF!,#REF!))</f>
        <v/>
      </c>
      <c r="J924" s="100" t="str">
        <f>IF(B924="","",_xlfn.XLOOKUP(N924,#REF!,芝麻工资表!B:B))</f>
        <v/>
      </c>
      <c r="K924" s="100" t="str">
        <f t="shared" si="84"/>
        <v/>
      </c>
      <c r="L924" s="100" t="str">
        <f t="shared" si="85"/>
        <v/>
      </c>
      <c r="M924" s="100" t="str">
        <f>IF(Q924="","",_xlfn.XLOOKUP(Q924,立项!W:W,立项!H:H))</f>
        <v/>
      </c>
      <c r="N924" s="104" t="str">
        <f t="shared" si="86"/>
        <v/>
      </c>
      <c r="O924" s="104" t="str">
        <f t="shared" si="87"/>
        <v/>
      </c>
      <c r="P924" s="105" t="str">
        <f t="shared" si="88"/>
        <v/>
      </c>
      <c r="Q924" s="109" t="str">
        <f t="shared" si="89"/>
        <v/>
      </c>
      <c r="R924" s="77"/>
      <c r="S924" s="76"/>
      <c r="T924" s="76"/>
      <c r="U924" s="76"/>
    </row>
    <row r="925" s="67" customFormat="1" customHeight="1" spans="2:21">
      <c r="B925" s="68"/>
      <c r="C925" s="69"/>
      <c r="D925" s="69"/>
      <c r="E925" s="69"/>
      <c r="F925" s="70"/>
      <c r="G925" s="71"/>
      <c r="H925" s="72"/>
      <c r="I925" s="103" t="str">
        <f>IF(B925="","",_xlfn.XLOOKUP(N925,#REF!,#REF!))</f>
        <v/>
      </c>
      <c r="J925" s="100" t="str">
        <f>IF(B925="","",_xlfn.XLOOKUP(N925,#REF!,芝麻工资表!B:B))</f>
        <v/>
      </c>
      <c r="K925" s="100" t="str">
        <f t="shared" si="84"/>
        <v/>
      </c>
      <c r="L925" s="100" t="str">
        <f t="shared" si="85"/>
        <v/>
      </c>
      <c r="M925" s="100" t="str">
        <f>IF(Q925="","",_xlfn.XLOOKUP(Q925,立项!W:W,立项!H:H))</f>
        <v/>
      </c>
      <c r="N925" s="104" t="str">
        <f t="shared" si="86"/>
        <v/>
      </c>
      <c r="O925" s="104" t="str">
        <f t="shared" si="87"/>
        <v/>
      </c>
      <c r="P925" s="105" t="str">
        <f t="shared" si="88"/>
        <v/>
      </c>
      <c r="Q925" s="109" t="str">
        <f t="shared" si="89"/>
        <v/>
      </c>
      <c r="R925" s="77"/>
      <c r="S925" s="76"/>
      <c r="T925" s="76"/>
      <c r="U925" s="76"/>
    </row>
    <row r="926" s="67" customFormat="1" customHeight="1" spans="2:21">
      <c r="B926" s="68"/>
      <c r="C926" s="69"/>
      <c r="D926" s="69"/>
      <c r="E926" s="69"/>
      <c r="F926" s="70"/>
      <c r="G926" s="71"/>
      <c r="H926" s="72"/>
      <c r="I926" s="103" t="str">
        <f>IF(B926="","",_xlfn.XLOOKUP(N926,#REF!,#REF!))</f>
        <v/>
      </c>
      <c r="J926" s="100" t="str">
        <f>IF(B926="","",_xlfn.XLOOKUP(N926,#REF!,芝麻工资表!B:B))</f>
        <v/>
      </c>
      <c r="K926" s="100" t="str">
        <f t="shared" si="84"/>
        <v/>
      </c>
      <c r="L926" s="100" t="str">
        <f t="shared" si="85"/>
        <v/>
      </c>
      <c r="M926" s="100" t="str">
        <f>IF(Q926="","",_xlfn.XLOOKUP(Q926,立项!W:W,立项!H:H))</f>
        <v/>
      </c>
      <c r="N926" s="104" t="str">
        <f t="shared" si="86"/>
        <v/>
      </c>
      <c r="O926" s="104" t="str">
        <f t="shared" si="87"/>
        <v/>
      </c>
      <c r="P926" s="105" t="str">
        <f t="shared" si="88"/>
        <v/>
      </c>
      <c r="Q926" s="109" t="str">
        <f t="shared" si="89"/>
        <v/>
      </c>
      <c r="R926" s="77"/>
      <c r="S926" s="76"/>
      <c r="T926" s="76"/>
      <c r="U926" s="76"/>
    </row>
    <row r="927" s="67" customFormat="1" customHeight="1" spans="2:21">
      <c r="B927" s="68"/>
      <c r="C927" s="69"/>
      <c r="D927" s="69"/>
      <c r="E927" s="69"/>
      <c r="F927" s="70"/>
      <c r="G927" s="71"/>
      <c r="H927" s="72"/>
      <c r="I927" s="103" t="str">
        <f>IF(B927="","",_xlfn.XLOOKUP(N927,#REF!,#REF!))</f>
        <v/>
      </c>
      <c r="J927" s="100" t="str">
        <f>IF(B927="","",_xlfn.XLOOKUP(N927,#REF!,芝麻工资表!B:B))</f>
        <v/>
      </c>
      <c r="K927" s="100" t="str">
        <f t="shared" si="84"/>
        <v/>
      </c>
      <c r="L927" s="100" t="str">
        <f t="shared" si="85"/>
        <v/>
      </c>
      <c r="M927" s="100" t="str">
        <f>IF(Q927="","",_xlfn.XLOOKUP(Q927,立项!W:W,立项!H:H))</f>
        <v/>
      </c>
      <c r="N927" s="104" t="str">
        <f t="shared" si="86"/>
        <v/>
      </c>
      <c r="O927" s="104" t="str">
        <f t="shared" si="87"/>
        <v/>
      </c>
      <c r="P927" s="105" t="str">
        <f t="shared" si="88"/>
        <v/>
      </c>
      <c r="Q927" s="109" t="str">
        <f t="shared" si="89"/>
        <v/>
      </c>
      <c r="R927" s="77"/>
      <c r="S927" s="76"/>
      <c r="T927" s="76"/>
      <c r="U927" s="76"/>
    </row>
    <row r="928" s="67" customFormat="1" customHeight="1" spans="2:21">
      <c r="B928" s="68"/>
      <c r="C928" s="69"/>
      <c r="D928" s="69"/>
      <c r="E928" s="69"/>
      <c r="F928" s="70"/>
      <c r="G928" s="71"/>
      <c r="H928" s="72"/>
      <c r="I928" s="103" t="str">
        <f>IF(B928="","",_xlfn.XLOOKUP(N928,#REF!,#REF!))</f>
        <v/>
      </c>
      <c r="J928" s="100" t="str">
        <f>IF(B928="","",_xlfn.XLOOKUP(N928,#REF!,芝麻工资表!B:B))</f>
        <v/>
      </c>
      <c r="K928" s="100" t="str">
        <f t="shared" si="84"/>
        <v/>
      </c>
      <c r="L928" s="100" t="str">
        <f t="shared" si="85"/>
        <v/>
      </c>
      <c r="M928" s="100" t="str">
        <f>IF(Q928="","",_xlfn.XLOOKUP(Q928,立项!W:W,立项!H:H))</f>
        <v/>
      </c>
      <c r="N928" s="104" t="str">
        <f t="shared" si="86"/>
        <v/>
      </c>
      <c r="O928" s="104" t="str">
        <f t="shared" si="87"/>
        <v/>
      </c>
      <c r="P928" s="105" t="str">
        <f t="shared" si="88"/>
        <v/>
      </c>
      <c r="Q928" s="109" t="str">
        <f t="shared" si="89"/>
        <v/>
      </c>
      <c r="R928" s="77"/>
      <c r="S928" s="76"/>
      <c r="T928" s="76"/>
      <c r="U928" s="76"/>
    </row>
    <row r="929" s="67" customFormat="1" customHeight="1" spans="2:21">
      <c r="B929" s="68"/>
      <c r="C929" s="69"/>
      <c r="D929" s="69"/>
      <c r="E929" s="69"/>
      <c r="F929" s="70"/>
      <c r="G929" s="71"/>
      <c r="H929" s="72"/>
      <c r="I929" s="103" t="str">
        <f>IF(B929="","",_xlfn.XLOOKUP(N929,#REF!,#REF!))</f>
        <v/>
      </c>
      <c r="J929" s="100" t="str">
        <f>IF(B929="","",_xlfn.XLOOKUP(N929,#REF!,芝麻工资表!B:B))</f>
        <v/>
      </c>
      <c r="K929" s="100" t="str">
        <f t="shared" si="84"/>
        <v/>
      </c>
      <c r="L929" s="100" t="str">
        <f t="shared" si="85"/>
        <v/>
      </c>
      <c r="M929" s="100" t="str">
        <f>IF(Q929="","",_xlfn.XLOOKUP(Q929,立项!W:W,立项!H:H))</f>
        <v/>
      </c>
      <c r="N929" s="104" t="str">
        <f t="shared" si="86"/>
        <v/>
      </c>
      <c r="O929" s="104" t="str">
        <f t="shared" si="87"/>
        <v/>
      </c>
      <c r="P929" s="105" t="str">
        <f t="shared" si="88"/>
        <v/>
      </c>
      <c r="Q929" s="109" t="str">
        <f t="shared" si="89"/>
        <v/>
      </c>
      <c r="R929" s="77"/>
      <c r="S929" s="76"/>
      <c r="T929" s="76"/>
      <c r="U929" s="76"/>
    </row>
    <row r="930" s="67" customFormat="1" customHeight="1" spans="2:21">
      <c r="B930" s="68"/>
      <c r="C930" s="69"/>
      <c r="D930" s="69"/>
      <c r="E930" s="69"/>
      <c r="F930" s="70"/>
      <c r="G930" s="71"/>
      <c r="H930" s="72"/>
      <c r="I930" s="103" t="str">
        <f>IF(B930="","",_xlfn.XLOOKUP(N930,#REF!,#REF!))</f>
        <v/>
      </c>
      <c r="J930" s="100" t="str">
        <f>IF(B930="","",_xlfn.XLOOKUP(N930,#REF!,芝麻工资表!B:B))</f>
        <v/>
      </c>
      <c r="K930" s="100" t="str">
        <f t="shared" si="84"/>
        <v/>
      </c>
      <c r="L930" s="100" t="str">
        <f t="shared" si="85"/>
        <v/>
      </c>
      <c r="M930" s="100" t="str">
        <f>IF(Q930="","",_xlfn.XLOOKUP(Q930,立项!W:W,立项!H:H))</f>
        <v/>
      </c>
      <c r="N930" s="104" t="str">
        <f t="shared" si="86"/>
        <v/>
      </c>
      <c r="O930" s="104" t="str">
        <f t="shared" si="87"/>
        <v/>
      </c>
      <c r="P930" s="105" t="str">
        <f t="shared" si="88"/>
        <v/>
      </c>
      <c r="Q930" s="109" t="str">
        <f t="shared" si="89"/>
        <v/>
      </c>
      <c r="R930" s="77"/>
      <c r="S930" s="76"/>
      <c r="T930" s="76"/>
      <c r="U930" s="76"/>
    </row>
    <row r="931" s="67" customFormat="1" customHeight="1" spans="2:21">
      <c r="B931" s="68"/>
      <c r="C931" s="69"/>
      <c r="D931" s="69"/>
      <c r="E931" s="69"/>
      <c r="F931" s="70"/>
      <c r="G931" s="71"/>
      <c r="H931" s="72"/>
      <c r="I931" s="103" t="str">
        <f>IF(B931="","",_xlfn.XLOOKUP(N931,#REF!,#REF!))</f>
        <v/>
      </c>
      <c r="J931" s="100" t="str">
        <f>IF(B931="","",_xlfn.XLOOKUP(N931,#REF!,芝麻工资表!B:B))</f>
        <v/>
      </c>
      <c r="K931" s="100" t="str">
        <f t="shared" si="84"/>
        <v/>
      </c>
      <c r="L931" s="100" t="str">
        <f t="shared" si="85"/>
        <v/>
      </c>
      <c r="M931" s="100" t="str">
        <f>IF(Q931="","",_xlfn.XLOOKUP(Q931,立项!W:W,立项!H:H))</f>
        <v/>
      </c>
      <c r="N931" s="104" t="str">
        <f t="shared" si="86"/>
        <v/>
      </c>
      <c r="O931" s="104" t="str">
        <f t="shared" si="87"/>
        <v/>
      </c>
      <c r="P931" s="105" t="str">
        <f t="shared" si="88"/>
        <v/>
      </c>
      <c r="Q931" s="109" t="str">
        <f t="shared" si="89"/>
        <v/>
      </c>
      <c r="R931" s="77"/>
      <c r="S931" s="76"/>
      <c r="T931" s="76"/>
      <c r="U931" s="76"/>
    </row>
    <row r="932" s="67" customFormat="1" customHeight="1" spans="2:21">
      <c r="B932" s="68"/>
      <c r="C932" s="69"/>
      <c r="D932" s="69"/>
      <c r="E932" s="69"/>
      <c r="F932" s="70"/>
      <c r="G932" s="71"/>
      <c r="H932" s="72"/>
      <c r="I932" s="103" t="str">
        <f>IF(B932="","",_xlfn.XLOOKUP(N932,#REF!,#REF!))</f>
        <v/>
      </c>
      <c r="J932" s="100" t="str">
        <f>IF(B932="","",_xlfn.XLOOKUP(N932,#REF!,芝麻工资表!B:B))</f>
        <v/>
      </c>
      <c r="K932" s="100" t="str">
        <f t="shared" si="84"/>
        <v/>
      </c>
      <c r="L932" s="100" t="str">
        <f t="shared" si="85"/>
        <v/>
      </c>
      <c r="M932" s="100" t="str">
        <f>IF(Q932="","",_xlfn.XLOOKUP(Q932,立项!W:W,立项!H:H))</f>
        <v/>
      </c>
      <c r="N932" s="104" t="str">
        <f t="shared" si="86"/>
        <v/>
      </c>
      <c r="O932" s="104" t="str">
        <f t="shared" si="87"/>
        <v/>
      </c>
      <c r="P932" s="105" t="str">
        <f t="shared" si="88"/>
        <v/>
      </c>
      <c r="Q932" s="109" t="str">
        <f t="shared" si="89"/>
        <v/>
      </c>
      <c r="R932" s="77"/>
      <c r="S932" s="76"/>
      <c r="T932" s="76"/>
      <c r="U932" s="76"/>
    </row>
    <row r="933" s="67" customFormat="1" customHeight="1" spans="2:21">
      <c r="B933" s="68"/>
      <c r="C933" s="69"/>
      <c r="D933" s="69"/>
      <c r="E933" s="69"/>
      <c r="F933" s="70"/>
      <c r="G933" s="71"/>
      <c r="H933" s="72"/>
      <c r="I933" s="103" t="str">
        <f>IF(B933="","",_xlfn.XLOOKUP(N933,#REF!,#REF!))</f>
        <v/>
      </c>
      <c r="J933" s="100" t="str">
        <f>IF(B933="","",_xlfn.XLOOKUP(N933,#REF!,芝麻工资表!B:B))</f>
        <v/>
      </c>
      <c r="K933" s="100" t="str">
        <f t="shared" si="84"/>
        <v/>
      </c>
      <c r="L933" s="100" t="str">
        <f t="shared" si="85"/>
        <v/>
      </c>
      <c r="M933" s="100" t="str">
        <f>IF(Q933="","",_xlfn.XLOOKUP(Q933,立项!W:W,立项!H:H))</f>
        <v/>
      </c>
      <c r="N933" s="104" t="str">
        <f t="shared" si="86"/>
        <v/>
      </c>
      <c r="O933" s="104" t="str">
        <f t="shared" si="87"/>
        <v/>
      </c>
      <c r="P933" s="105" t="str">
        <f t="shared" si="88"/>
        <v/>
      </c>
      <c r="Q933" s="109" t="str">
        <f t="shared" si="89"/>
        <v/>
      </c>
      <c r="R933" s="77"/>
      <c r="S933" s="76"/>
      <c r="T933" s="76"/>
      <c r="U933" s="76"/>
    </row>
    <row r="934" s="67" customFormat="1" customHeight="1" spans="2:21">
      <c r="B934" s="68"/>
      <c r="C934" s="69"/>
      <c r="D934" s="69"/>
      <c r="E934" s="69"/>
      <c r="F934" s="70"/>
      <c r="G934" s="71"/>
      <c r="H934" s="72"/>
      <c r="I934" s="103" t="str">
        <f>IF(B934="","",_xlfn.XLOOKUP(N934,#REF!,#REF!))</f>
        <v/>
      </c>
      <c r="J934" s="100" t="str">
        <f>IF(B934="","",_xlfn.XLOOKUP(N934,#REF!,芝麻工资表!B:B))</f>
        <v/>
      </c>
      <c r="K934" s="100" t="str">
        <f t="shared" si="84"/>
        <v/>
      </c>
      <c r="L934" s="100" t="str">
        <f t="shared" si="85"/>
        <v/>
      </c>
      <c r="M934" s="100" t="str">
        <f>IF(Q934="","",_xlfn.XLOOKUP(Q934,立项!W:W,立项!H:H))</f>
        <v/>
      </c>
      <c r="N934" s="104" t="str">
        <f t="shared" si="86"/>
        <v/>
      </c>
      <c r="O934" s="104" t="str">
        <f t="shared" si="87"/>
        <v/>
      </c>
      <c r="P934" s="105" t="str">
        <f t="shared" si="88"/>
        <v/>
      </c>
      <c r="Q934" s="109" t="str">
        <f t="shared" si="89"/>
        <v/>
      </c>
      <c r="R934" s="77"/>
      <c r="S934" s="76"/>
      <c r="T934" s="76"/>
      <c r="U934" s="76"/>
    </row>
    <row r="935" s="67" customFormat="1" customHeight="1" spans="2:21">
      <c r="B935" s="68"/>
      <c r="C935" s="69"/>
      <c r="D935" s="69"/>
      <c r="E935" s="69"/>
      <c r="F935" s="70"/>
      <c r="G935" s="71"/>
      <c r="H935" s="72"/>
      <c r="I935" s="103" t="str">
        <f>IF(B935="","",_xlfn.XLOOKUP(N935,#REF!,#REF!))</f>
        <v/>
      </c>
      <c r="J935" s="100" t="str">
        <f>IF(B935="","",_xlfn.XLOOKUP(N935,#REF!,芝麻工资表!B:B))</f>
        <v/>
      </c>
      <c r="K935" s="100" t="str">
        <f t="shared" si="84"/>
        <v/>
      </c>
      <c r="L935" s="100" t="str">
        <f t="shared" si="85"/>
        <v/>
      </c>
      <c r="M935" s="100" t="str">
        <f>IF(Q935="","",_xlfn.XLOOKUP(Q935,立项!W:W,立项!H:H))</f>
        <v/>
      </c>
      <c r="N935" s="104" t="str">
        <f t="shared" si="86"/>
        <v/>
      </c>
      <c r="O935" s="104" t="str">
        <f t="shared" si="87"/>
        <v/>
      </c>
      <c r="P935" s="105" t="str">
        <f t="shared" si="88"/>
        <v/>
      </c>
      <c r="Q935" s="109" t="str">
        <f t="shared" si="89"/>
        <v/>
      </c>
      <c r="R935" s="77"/>
      <c r="S935" s="76"/>
      <c r="T935" s="76"/>
      <c r="U935" s="76"/>
    </row>
    <row r="936" s="67" customFormat="1" customHeight="1" spans="2:21">
      <c r="B936" s="68"/>
      <c r="C936" s="69"/>
      <c r="D936" s="69"/>
      <c r="E936" s="69"/>
      <c r="F936" s="70"/>
      <c r="G936" s="71"/>
      <c r="H936" s="72"/>
      <c r="I936" s="103" t="str">
        <f>IF(B936="","",_xlfn.XLOOKUP(N936,#REF!,#REF!))</f>
        <v/>
      </c>
      <c r="J936" s="100" t="str">
        <f>IF(B936="","",_xlfn.XLOOKUP(N936,#REF!,芝麻工资表!B:B))</f>
        <v/>
      </c>
      <c r="K936" s="100" t="str">
        <f t="shared" si="84"/>
        <v/>
      </c>
      <c r="L936" s="100" t="str">
        <f t="shared" si="85"/>
        <v/>
      </c>
      <c r="M936" s="100" t="str">
        <f>IF(Q936="","",_xlfn.XLOOKUP(Q936,立项!W:W,立项!H:H))</f>
        <v/>
      </c>
      <c r="N936" s="104" t="str">
        <f t="shared" si="86"/>
        <v/>
      </c>
      <c r="O936" s="104" t="str">
        <f t="shared" si="87"/>
        <v/>
      </c>
      <c r="P936" s="105" t="str">
        <f t="shared" si="88"/>
        <v/>
      </c>
      <c r="Q936" s="109" t="str">
        <f t="shared" si="89"/>
        <v/>
      </c>
      <c r="R936" s="77"/>
      <c r="S936" s="76"/>
      <c r="T936" s="76"/>
      <c r="U936" s="76"/>
    </row>
    <row r="937" s="67" customFormat="1" customHeight="1" spans="2:21">
      <c r="B937" s="68"/>
      <c r="C937" s="69"/>
      <c r="D937" s="69"/>
      <c r="E937" s="69"/>
      <c r="F937" s="70"/>
      <c r="G937" s="71"/>
      <c r="H937" s="72"/>
      <c r="I937" s="103" t="str">
        <f>IF(B937="","",_xlfn.XLOOKUP(N937,#REF!,#REF!))</f>
        <v/>
      </c>
      <c r="J937" s="100" t="str">
        <f>IF(B937="","",_xlfn.XLOOKUP(N937,#REF!,芝麻工资表!B:B))</f>
        <v/>
      </c>
      <c r="K937" s="100" t="str">
        <f t="shared" si="84"/>
        <v/>
      </c>
      <c r="L937" s="100" t="str">
        <f t="shared" si="85"/>
        <v/>
      </c>
      <c r="M937" s="100" t="str">
        <f>IF(Q937="","",_xlfn.XLOOKUP(Q937,立项!W:W,立项!H:H))</f>
        <v/>
      </c>
      <c r="N937" s="104" t="str">
        <f t="shared" si="86"/>
        <v/>
      </c>
      <c r="O937" s="104" t="str">
        <f t="shared" si="87"/>
        <v/>
      </c>
      <c r="P937" s="105" t="str">
        <f t="shared" si="88"/>
        <v/>
      </c>
      <c r="Q937" s="109" t="str">
        <f t="shared" si="89"/>
        <v/>
      </c>
      <c r="R937" s="77"/>
      <c r="S937" s="76"/>
      <c r="T937" s="76"/>
      <c r="U937" s="76"/>
    </row>
    <row r="938" s="67" customFormat="1" customHeight="1" spans="2:21">
      <c r="B938" s="68"/>
      <c r="C938" s="69"/>
      <c r="D938" s="69"/>
      <c r="E938" s="69"/>
      <c r="F938" s="70"/>
      <c r="G938" s="71"/>
      <c r="H938" s="72"/>
      <c r="I938" s="103" t="str">
        <f>IF(B938="","",_xlfn.XLOOKUP(N938,#REF!,#REF!))</f>
        <v/>
      </c>
      <c r="J938" s="100" t="str">
        <f>IF(B938="","",_xlfn.XLOOKUP(N938,#REF!,芝麻工资表!B:B))</f>
        <v/>
      </c>
      <c r="K938" s="100" t="str">
        <f t="shared" si="84"/>
        <v/>
      </c>
      <c r="L938" s="100" t="str">
        <f t="shared" si="85"/>
        <v/>
      </c>
      <c r="M938" s="100" t="str">
        <f>IF(Q938="","",_xlfn.XLOOKUP(Q938,立项!W:W,立项!H:H))</f>
        <v/>
      </c>
      <c r="N938" s="104" t="str">
        <f t="shared" si="86"/>
        <v/>
      </c>
      <c r="O938" s="104" t="str">
        <f t="shared" si="87"/>
        <v/>
      </c>
      <c r="P938" s="105" t="str">
        <f t="shared" si="88"/>
        <v/>
      </c>
      <c r="Q938" s="109" t="str">
        <f t="shared" si="89"/>
        <v/>
      </c>
      <c r="R938" s="77"/>
      <c r="S938" s="76"/>
      <c r="T938" s="76"/>
      <c r="U938" s="76"/>
    </row>
    <row r="939" s="67" customFormat="1" customHeight="1" spans="2:21">
      <c r="B939" s="68"/>
      <c r="C939" s="69"/>
      <c r="D939" s="69"/>
      <c r="E939" s="69"/>
      <c r="F939" s="70"/>
      <c r="G939" s="71"/>
      <c r="H939" s="72"/>
      <c r="I939" s="103" t="str">
        <f>IF(B939="","",_xlfn.XLOOKUP(N939,#REF!,#REF!))</f>
        <v/>
      </c>
      <c r="J939" s="100" t="str">
        <f>IF(B939="","",_xlfn.XLOOKUP(N939,#REF!,芝麻工资表!B:B))</f>
        <v/>
      </c>
      <c r="K939" s="100" t="str">
        <f t="shared" si="84"/>
        <v/>
      </c>
      <c r="L939" s="100" t="str">
        <f t="shared" si="85"/>
        <v/>
      </c>
      <c r="M939" s="100" t="str">
        <f>IF(Q939="","",_xlfn.XLOOKUP(Q939,立项!W:W,立项!H:H))</f>
        <v/>
      </c>
      <c r="N939" s="104" t="str">
        <f t="shared" si="86"/>
        <v/>
      </c>
      <c r="O939" s="104" t="str">
        <f t="shared" si="87"/>
        <v/>
      </c>
      <c r="P939" s="105" t="str">
        <f t="shared" si="88"/>
        <v/>
      </c>
      <c r="Q939" s="109" t="str">
        <f t="shared" si="89"/>
        <v/>
      </c>
      <c r="R939" s="77"/>
      <c r="S939" s="76"/>
      <c r="T939" s="76"/>
      <c r="U939" s="76"/>
    </row>
    <row r="940" s="67" customFormat="1" customHeight="1" spans="2:21">
      <c r="B940" s="68"/>
      <c r="C940" s="69"/>
      <c r="D940" s="69"/>
      <c r="E940" s="69"/>
      <c r="F940" s="70"/>
      <c r="G940" s="71"/>
      <c r="H940" s="72"/>
      <c r="I940" s="103" t="str">
        <f>IF(B940="","",_xlfn.XLOOKUP(N940,#REF!,#REF!))</f>
        <v/>
      </c>
      <c r="J940" s="100" t="str">
        <f>IF(B940="","",_xlfn.XLOOKUP(N940,#REF!,芝麻工资表!B:B))</f>
        <v/>
      </c>
      <c r="K940" s="100" t="str">
        <f t="shared" si="84"/>
        <v/>
      </c>
      <c r="L940" s="100" t="str">
        <f t="shared" si="85"/>
        <v/>
      </c>
      <c r="M940" s="100" t="str">
        <f>IF(Q940="","",_xlfn.XLOOKUP(Q940,立项!W:W,立项!H:H))</f>
        <v/>
      </c>
      <c r="N940" s="104" t="str">
        <f t="shared" si="86"/>
        <v/>
      </c>
      <c r="O940" s="104" t="str">
        <f t="shared" si="87"/>
        <v/>
      </c>
      <c r="P940" s="105" t="str">
        <f t="shared" si="88"/>
        <v/>
      </c>
      <c r="Q940" s="109" t="str">
        <f t="shared" si="89"/>
        <v/>
      </c>
      <c r="R940" s="77"/>
      <c r="S940" s="76"/>
      <c r="T940" s="76"/>
      <c r="U940" s="76"/>
    </row>
    <row r="941" s="67" customFormat="1" customHeight="1" spans="2:21">
      <c r="B941" s="68"/>
      <c r="C941" s="69"/>
      <c r="D941" s="69"/>
      <c r="E941" s="69"/>
      <c r="F941" s="70"/>
      <c r="G941" s="71"/>
      <c r="H941" s="72"/>
      <c r="I941" s="103" t="str">
        <f>IF(B941="","",_xlfn.XLOOKUP(N941,#REF!,#REF!))</f>
        <v/>
      </c>
      <c r="J941" s="100" t="str">
        <f>IF(B941="","",_xlfn.XLOOKUP(N941,#REF!,芝麻工资表!B:B))</f>
        <v/>
      </c>
      <c r="K941" s="100" t="str">
        <f t="shared" si="84"/>
        <v/>
      </c>
      <c r="L941" s="100" t="str">
        <f t="shared" si="85"/>
        <v/>
      </c>
      <c r="M941" s="100" t="str">
        <f>IF(Q941="","",_xlfn.XLOOKUP(Q941,立项!W:W,立项!H:H))</f>
        <v/>
      </c>
      <c r="N941" s="104" t="str">
        <f t="shared" si="86"/>
        <v/>
      </c>
      <c r="O941" s="104" t="str">
        <f t="shared" si="87"/>
        <v/>
      </c>
      <c r="P941" s="105" t="str">
        <f t="shared" si="88"/>
        <v/>
      </c>
      <c r="Q941" s="109" t="str">
        <f t="shared" si="89"/>
        <v/>
      </c>
      <c r="R941" s="77"/>
      <c r="S941" s="76"/>
      <c r="T941" s="76"/>
      <c r="U941" s="76"/>
    </row>
    <row r="942" s="67" customFormat="1" customHeight="1" spans="2:21">
      <c r="B942" s="68"/>
      <c r="C942" s="69"/>
      <c r="D942" s="69"/>
      <c r="E942" s="69"/>
      <c r="F942" s="70"/>
      <c r="G942" s="71"/>
      <c r="H942" s="72"/>
      <c r="I942" s="103" t="str">
        <f>IF(B942="","",_xlfn.XLOOKUP(N942,#REF!,#REF!))</f>
        <v/>
      </c>
      <c r="J942" s="100" t="str">
        <f>IF(B942="","",_xlfn.XLOOKUP(N942,#REF!,芝麻工资表!B:B))</f>
        <v/>
      </c>
      <c r="K942" s="100" t="str">
        <f t="shared" si="84"/>
        <v/>
      </c>
      <c r="L942" s="100" t="str">
        <f t="shared" si="85"/>
        <v/>
      </c>
      <c r="M942" s="100" t="str">
        <f>IF(Q942="","",_xlfn.XLOOKUP(Q942,立项!W:W,立项!H:H))</f>
        <v/>
      </c>
      <c r="N942" s="104" t="str">
        <f t="shared" si="86"/>
        <v/>
      </c>
      <c r="O942" s="104" t="str">
        <f t="shared" si="87"/>
        <v/>
      </c>
      <c r="P942" s="105" t="str">
        <f t="shared" si="88"/>
        <v/>
      </c>
      <c r="Q942" s="109" t="str">
        <f t="shared" si="89"/>
        <v/>
      </c>
      <c r="R942" s="77"/>
      <c r="S942" s="76"/>
      <c r="T942" s="76"/>
      <c r="U942" s="76"/>
    </row>
    <row r="943" s="67" customFormat="1" customHeight="1" spans="2:21">
      <c r="B943" s="68"/>
      <c r="C943" s="69"/>
      <c r="D943" s="69"/>
      <c r="E943" s="69"/>
      <c r="F943" s="70"/>
      <c r="G943" s="71"/>
      <c r="H943" s="72"/>
      <c r="I943" s="103" t="str">
        <f>IF(B943="","",_xlfn.XLOOKUP(N943,#REF!,#REF!))</f>
        <v/>
      </c>
      <c r="J943" s="100" t="str">
        <f>IF(B943="","",_xlfn.XLOOKUP(N943,#REF!,芝麻工资表!B:B))</f>
        <v/>
      </c>
      <c r="K943" s="100" t="str">
        <f t="shared" si="84"/>
        <v/>
      </c>
      <c r="L943" s="100" t="str">
        <f t="shared" si="85"/>
        <v/>
      </c>
      <c r="M943" s="100" t="str">
        <f>IF(Q943="","",_xlfn.XLOOKUP(Q943,立项!W:W,立项!H:H))</f>
        <v/>
      </c>
      <c r="N943" s="104" t="str">
        <f t="shared" si="86"/>
        <v/>
      </c>
      <c r="O943" s="104" t="str">
        <f t="shared" si="87"/>
        <v/>
      </c>
      <c r="P943" s="105" t="str">
        <f t="shared" si="88"/>
        <v/>
      </c>
      <c r="Q943" s="109" t="str">
        <f t="shared" si="89"/>
        <v/>
      </c>
      <c r="R943" s="77"/>
      <c r="S943" s="76"/>
      <c r="T943" s="76"/>
      <c r="U943" s="76"/>
    </row>
    <row r="944" s="67" customFormat="1" customHeight="1" spans="2:21">
      <c r="B944" s="68"/>
      <c r="C944" s="69"/>
      <c r="D944" s="69"/>
      <c r="E944" s="69"/>
      <c r="F944" s="70"/>
      <c r="G944" s="71"/>
      <c r="H944" s="72"/>
      <c r="I944" s="103" t="str">
        <f>IF(B944="","",_xlfn.XLOOKUP(N944,#REF!,#REF!))</f>
        <v/>
      </c>
      <c r="J944" s="100" t="str">
        <f>IF(B944="","",_xlfn.XLOOKUP(N944,#REF!,芝麻工资表!B:B))</f>
        <v/>
      </c>
      <c r="K944" s="100" t="str">
        <f t="shared" si="84"/>
        <v/>
      </c>
      <c r="L944" s="100" t="str">
        <f t="shared" si="85"/>
        <v/>
      </c>
      <c r="M944" s="100" t="str">
        <f>IF(Q944="","",_xlfn.XLOOKUP(Q944,立项!W:W,立项!H:H))</f>
        <v/>
      </c>
      <c r="N944" s="104" t="str">
        <f t="shared" si="86"/>
        <v/>
      </c>
      <c r="O944" s="104" t="str">
        <f t="shared" si="87"/>
        <v/>
      </c>
      <c r="P944" s="105" t="str">
        <f t="shared" si="88"/>
        <v/>
      </c>
      <c r="Q944" s="109" t="str">
        <f t="shared" si="89"/>
        <v/>
      </c>
      <c r="R944" s="77"/>
      <c r="S944" s="76"/>
      <c r="T944" s="76"/>
      <c r="U944" s="76"/>
    </row>
    <row r="945" s="67" customFormat="1" customHeight="1" spans="2:21">
      <c r="B945" s="68"/>
      <c r="C945" s="69"/>
      <c r="D945" s="69"/>
      <c r="E945" s="69"/>
      <c r="F945" s="70"/>
      <c r="G945" s="71"/>
      <c r="H945" s="72"/>
      <c r="I945" s="103" t="str">
        <f>IF(B945="","",_xlfn.XLOOKUP(N945,#REF!,#REF!))</f>
        <v/>
      </c>
      <c r="J945" s="100" t="str">
        <f>IF(B945="","",_xlfn.XLOOKUP(N945,#REF!,芝麻工资表!B:B))</f>
        <v/>
      </c>
      <c r="K945" s="100" t="str">
        <f t="shared" si="84"/>
        <v/>
      </c>
      <c r="L945" s="100" t="str">
        <f t="shared" si="85"/>
        <v/>
      </c>
      <c r="M945" s="100" t="str">
        <f>IF(Q945="","",_xlfn.XLOOKUP(Q945,立项!W:W,立项!H:H))</f>
        <v/>
      </c>
      <c r="N945" s="104" t="str">
        <f t="shared" si="86"/>
        <v/>
      </c>
      <c r="O945" s="104" t="str">
        <f t="shared" si="87"/>
        <v/>
      </c>
      <c r="P945" s="105" t="str">
        <f t="shared" si="88"/>
        <v/>
      </c>
      <c r="Q945" s="109" t="str">
        <f t="shared" si="89"/>
        <v/>
      </c>
      <c r="R945" s="77"/>
      <c r="S945" s="76"/>
      <c r="T945" s="76"/>
      <c r="U945" s="76"/>
    </row>
    <row r="946" s="67" customFormat="1" customHeight="1" spans="2:21">
      <c r="B946" s="68"/>
      <c r="C946" s="69"/>
      <c r="D946" s="69"/>
      <c r="E946" s="69"/>
      <c r="F946" s="70"/>
      <c r="G946" s="71"/>
      <c r="H946" s="72"/>
      <c r="I946" s="103" t="str">
        <f>IF(B946="","",_xlfn.XLOOKUP(N946,#REF!,#REF!))</f>
        <v/>
      </c>
      <c r="J946" s="100" t="str">
        <f>IF(B946="","",_xlfn.XLOOKUP(N946,#REF!,芝麻工资表!B:B))</f>
        <v/>
      </c>
      <c r="K946" s="100" t="str">
        <f t="shared" si="84"/>
        <v/>
      </c>
      <c r="L946" s="100" t="str">
        <f t="shared" si="85"/>
        <v/>
      </c>
      <c r="M946" s="100" t="str">
        <f>IF(Q946="","",_xlfn.XLOOKUP(Q946,立项!W:W,立项!H:H))</f>
        <v/>
      </c>
      <c r="N946" s="104" t="str">
        <f t="shared" si="86"/>
        <v/>
      </c>
      <c r="O946" s="104" t="str">
        <f t="shared" si="87"/>
        <v/>
      </c>
      <c r="P946" s="105" t="str">
        <f t="shared" si="88"/>
        <v/>
      </c>
      <c r="Q946" s="109" t="str">
        <f t="shared" si="89"/>
        <v/>
      </c>
      <c r="R946" s="77"/>
      <c r="S946" s="76"/>
      <c r="T946" s="76"/>
      <c r="U946" s="76"/>
    </row>
    <row r="947" s="67" customFormat="1" customHeight="1" spans="2:21">
      <c r="B947" s="68"/>
      <c r="C947" s="69"/>
      <c r="D947" s="69"/>
      <c r="E947" s="69"/>
      <c r="F947" s="70"/>
      <c r="G947" s="71"/>
      <c r="H947" s="72"/>
      <c r="I947" s="103" t="str">
        <f>IF(B947="","",_xlfn.XLOOKUP(N947,#REF!,#REF!))</f>
        <v/>
      </c>
      <c r="J947" s="100" t="str">
        <f>IF(B947="","",_xlfn.XLOOKUP(N947,#REF!,芝麻工资表!B:B))</f>
        <v/>
      </c>
      <c r="K947" s="100" t="str">
        <f t="shared" si="84"/>
        <v/>
      </c>
      <c r="L947" s="100" t="str">
        <f t="shared" si="85"/>
        <v/>
      </c>
      <c r="M947" s="100" t="str">
        <f>IF(Q947="","",_xlfn.XLOOKUP(Q947,立项!W:W,立项!H:H))</f>
        <v/>
      </c>
      <c r="N947" s="104" t="str">
        <f t="shared" si="86"/>
        <v/>
      </c>
      <c r="O947" s="104" t="str">
        <f t="shared" si="87"/>
        <v/>
      </c>
      <c r="P947" s="105" t="str">
        <f t="shared" si="88"/>
        <v/>
      </c>
      <c r="Q947" s="109" t="str">
        <f t="shared" si="89"/>
        <v/>
      </c>
      <c r="R947" s="77"/>
      <c r="S947" s="76"/>
      <c r="T947" s="76"/>
      <c r="U947" s="76"/>
    </row>
    <row r="948" s="67" customFormat="1" customHeight="1" spans="2:21">
      <c r="B948" s="68"/>
      <c r="C948" s="69"/>
      <c r="D948" s="69"/>
      <c r="E948" s="69"/>
      <c r="F948" s="70"/>
      <c r="G948" s="71"/>
      <c r="H948" s="72"/>
      <c r="I948" s="103" t="str">
        <f>IF(B948="","",_xlfn.XLOOKUP(N948,#REF!,#REF!))</f>
        <v/>
      </c>
      <c r="J948" s="100" t="str">
        <f>IF(B948="","",_xlfn.XLOOKUP(N948,#REF!,芝麻工资表!B:B))</f>
        <v/>
      </c>
      <c r="K948" s="100" t="str">
        <f t="shared" si="84"/>
        <v/>
      </c>
      <c r="L948" s="100" t="str">
        <f t="shared" si="85"/>
        <v/>
      </c>
      <c r="M948" s="100" t="str">
        <f>IF(Q948="","",_xlfn.XLOOKUP(Q948,立项!W:W,立项!H:H))</f>
        <v/>
      </c>
      <c r="N948" s="104" t="str">
        <f t="shared" si="86"/>
        <v/>
      </c>
      <c r="O948" s="104" t="str">
        <f t="shared" si="87"/>
        <v/>
      </c>
      <c r="P948" s="105" t="str">
        <f t="shared" si="88"/>
        <v/>
      </c>
      <c r="Q948" s="109" t="str">
        <f t="shared" si="89"/>
        <v/>
      </c>
      <c r="R948" s="77"/>
      <c r="S948" s="76"/>
      <c r="T948" s="76"/>
      <c r="U948" s="76"/>
    </row>
    <row r="949" s="67" customFormat="1" customHeight="1" spans="2:21">
      <c r="B949" s="68"/>
      <c r="C949" s="69"/>
      <c r="D949" s="69"/>
      <c r="E949" s="69"/>
      <c r="F949" s="70"/>
      <c r="G949" s="71"/>
      <c r="H949" s="72"/>
      <c r="I949" s="103" t="str">
        <f>IF(B949="","",_xlfn.XLOOKUP(N949,#REF!,#REF!))</f>
        <v/>
      </c>
      <c r="J949" s="100" t="str">
        <f>IF(B949="","",_xlfn.XLOOKUP(N949,#REF!,芝麻工资表!B:B))</f>
        <v/>
      </c>
      <c r="K949" s="100" t="str">
        <f t="shared" si="84"/>
        <v/>
      </c>
      <c r="L949" s="100" t="str">
        <f t="shared" si="85"/>
        <v/>
      </c>
      <c r="M949" s="100" t="str">
        <f>IF(Q949="","",_xlfn.XLOOKUP(Q949,立项!W:W,立项!H:H))</f>
        <v/>
      </c>
      <c r="N949" s="104" t="str">
        <f t="shared" si="86"/>
        <v/>
      </c>
      <c r="O949" s="104" t="str">
        <f t="shared" si="87"/>
        <v/>
      </c>
      <c r="P949" s="105" t="str">
        <f t="shared" si="88"/>
        <v/>
      </c>
      <c r="Q949" s="109" t="str">
        <f t="shared" si="89"/>
        <v/>
      </c>
      <c r="R949" s="77"/>
      <c r="S949" s="76"/>
      <c r="T949" s="76"/>
      <c r="U949" s="76"/>
    </row>
    <row r="950" s="67" customFormat="1" customHeight="1" spans="2:21">
      <c r="B950" s="68"/>
      <c r="C950" s="69"/>
      <c r="D950" s="69"/>
      <c r="E950" s="69"/>
      <c r="F950" s="70"/>
      <c r="G950" s="71"/>
      <c r="H950" s="72"/>
      <c r="I950" s="103" t="str">
        <f>IF(B950="","",_xlfn.XLOOKUP(N950,#REF!,#REF!))</f>
        <v/>
      </c>
      <c r="J950" s="100" t="str">
        <f>IF(B950="","",_xlfn.XLOOKUP(N950,#REF!,芝麻工资表!B:B))</f>
        <v/>
      </c>
      <c r="K950" s="100" t="str">
        <f t="shared" si="84"/>
        <v/>
      </c>
      <c r="L950" s="100" t="str">
        <f t="shared" si="85"/>
        <v/>
      </c>
      <c r="M950" s="100" t="str">
        <f>IF(Q950="","",_xlfn.XLOOKUP(Q950,立项!W:W,立项!H:H))</f>
        <v/>
      </c>
      <c r="N950" s="104" t="str">
        <f t="shared" si="86"/>
        <v/>
      </c>
      <c r="O950" s="104" t="str">
        <f t="shared" si="87"/>
        <v/>
      </c>
      <c r="P950" s="105" t="str">
        <f t="shared" si="88"/>
        <v/>
      </c>
      <c r="Q950" s="109" t="str">
        <f t="shared" si="89"/>
        <v/>
      </c>
      <c r="R950" s="77"/>
      <c r="S950" s="76"/>
      <c r="T950" s="76"/>
      <c r="U950" s="76"/>
    </row>
    <row r="951" s="67" customFormat="1" customHeight="1" spans="2:21">
      <c r="B951" s="68"/>
      <c r="C951" s="69"/>
      <c r="D951" s="69"/>
      <c r="E951" s="69"/>
      <c r="F951" s="70"/>
      <c r="G951" s="71"/>
      <c r="H951" s="72"/>
      <c r="I951" s="103" t="str">
        <f>IF(B951="","",_xlfn.XLOOKUP(N951,#REF!,#REF!))</f>
        <v/>
      </c>
      <c r="J951" s="100" t="str">
        <f>IF(B951="","",_xlfn.XLOOKUP(N951,#REF!,芝麻工资表!B:B))</f>
        <v/>
      </c>
      <c r="K951" s="100" t="str">
        <f t="shared" si="84"/>
        <v/>
      </c>
      <c r="L951" s="100" t="str">
        <f t="shared" si="85"/>
        <v/>
      </c>
      <c r="M951" s="100" t="str">
        <f>IF(Q951="","",_xlfn.XLOOKUP(Q951,立项!W:W,立项!H:H))</f>
        <v/>
      </c>
      <c r="N951" s="104" t="str">
        <f t="shared" si="86"/>
        <v/>
      </c>
      <c r="O951" s="104" t="str">
        <f t="shared" si="87"/>
        <v/>
      </c>
      <c r="P951" s="105" t="str">
        <f t="shared" si="88"/>
        <v/>
      </c>
      <c r="Q951" s="109" t="str">
        <f t="shared" si="89"/>
        <v/>
      </c>
      <c r="R951" s="77"/>
      <c r="S951" s="76"/>
      <c r="T951" s="76"/>
      <c r="U951" s="76"/>
    </row>
    <row r="952" s="67" customFormat="1" customHeight="1" spans="2:21">
      <c r="B952" s="68"/>
      <c r="C952" s="69"/>
      <c r="D952" s="69"/>
      <c r="E952" s="69"/>
      <c r="F952" s="70"/>
      <c r="G952" s="71"/>
      <c r="H952" s="72"/>
      <c r="I952" s="103" t="str">
        <f>IF(B952="","",_xlfn.XLOOKUP(N952,#REF!,#REF!))</f>
        <v/>
      </c>
      <c r="J952" s="100" t="str">
        <f>IF(B952="","",_xlfn.XLOOKUP(N952,#REF!,芝麻工资表!B:B))</f>
        <v/>
      </c>
      <c r="K952" s="100" t="str">
        <f t="shared" si="84"/>
        <v/>
      </c>
      <c r="L952" s="100" t="str">
        <f t="shared" si="85"/>
        <v/>
      </c>
      <c r="M952" s="100" t="str">
        <f>IF(Q952="","",_xlfn.XLOOKUP(Q952,立项!W:W,立项!H:H))</f>
        <v/>
      </c>
      <c r="N952" s="104" t="str">
        <f t="shared" si="86"/>
        <v/>
      </c>
      <c r="O952" s="104" t="str">
        <f t="shared" si="87"/>
        <v/>
      </c>
      <c r="P952" s="105" t="str">
        <f t="shared" si="88"/>
        <v/>
      </c>
      <c r="Q952" s="109" t="str">
        <f t="shared" si="89"/>
        <v/>
      </c>
      <c r="R952" s="77"/>
      <c r="S952" s="76"/>
      <c r="T952" s="76"/>
      <c r="U952" s="76"/>
    </row>
    <row r="953" s="67" customFormat="1" customHeight="1" spans="2:21">
      <c r="B953" s="68"/>
      <c r="C953" s="69"/>
      <c r="D953" s="69"/>
      <c r="E953" s="69"/>
      <c r="F953" s="70"/>
      <c r="G953" s="71"/>
      <c r="H953" s="72"/>
      <c r="I953" s="103" t="str">
        <f>IF(B953="","",_xlfn.XLOOKUP(N953,#REF!,#REF!))</f>
        <v/>
      </c>
      <c r="J953" s="100" t="str">
        <f>IF(B953="","",_xlfn.XLOOKUP(N953,#REF!,芝麻工资表!B:B))</f>
        <v/>
      </c>
      <c r="K953" s="100" t="str">
        <f t="shared" si="84"/>
        <v/>
      </c>
      <c r="L953" s="100" t="str">
        <f t="shared" si="85"/>
        <v/>
      </c>
      <c r="M953" s="100" t="str">
        <f>IF(Q953="","",_xlfn.XLOOKUP(Q953,立项!W:W,立项!H:H))</f>
        <v/>
      </c>
      <c r="N953" s="104" t="str">
        <f t="shared" si="86"/>
        <v/>
      </c>
      <c r="O953" s="104" t="str">
        <f t="shared" si="87"/>
        <v/>
      </c>
      <c r="P953" s="105" t="str">
        <f t="shared" si="88"/>
        <v/>
      </c>
      <c r="Q953" s="109" t="str">
        <f t="shared" si="89"/>
        <v/>
      </c>
      <c r="R953" s="77"/>
      <c r="S953" s="76"/>
      <c r="T953" s="76"/>
      <c r="U953" s="76"/>
    </row>
    <row r="954" s="67" customFormat="1" customHeight="1" spans="2:21">
      <c r="B954" s="68"/>
      <c r="C954" s="69"/>
      <c r="D954" s="69"/>
      <c r="E954" s="69"/>
      <c r="F954" s="70"/>
      <c r="G954" s="71"/>
      <c r="H954" s="72"/>
      <c r="I954" s="103" t="str">
        <f>IF(B954="","",_xlfn.XLOOKUP(N954,#REF!,#REF!))</f>
        <v/>
      </c>
      <c r="J954" s="100" t="str">
        <f>IF(B954="","",_xlfn.XLOOKUP(N954,#REF!,芝麻工资表!B:B))</f>
        <v/>
      </c>
      <c r="K954" s="100" t="str">
        <f t="shared" si="84"/>
        <v/>
      </c>
      <c r="L954" s="100" t="str">
        <f t="shared" si="85"/>
        <v/>
      </c>
      <c r="M954" s="100" t="str">
        <f>IF(Q954="","",_xlfn.XLOOKUP(Q954,立项!W:W,立项!H:H))</f>
        <v/>
      </c>
      <c r="N954" s="104" t="str">
        <f t="shared" si="86"/>
        <v/>
      </c>
      <c r="O954" s="104" t="str">
        <f t="shared" si="87"/>
        <v/>
      </c>
      <c r="P954" s="105" t="str">
        <f t="shared" si="88"/>
        <v/>
      </c>
      <c r="Q954" s="109" t="str">
        <f t="shared" si="89"/>
        <v/>
      </c>
      <c r="R954" s="77"/>
      <c r="S954" s="76"/>
      <c r="T954" s="76"/>
      <c r="U954" s="76"/>
    </row>
    <row r="955" s="67" customFormat="1" customHeight="1" spans="2:21">
      <c r="B955" s="68"/>
      <c r="C955" s="69"/>
      <c r="D955" s="69"/>
      <c r="E955" s="69"/>
      <c r="F955" s="70"/>
      <c r="G955" s="71"/>
      <c r="H955" s="72"/>
      <c r="I955" s="103" t="str">
        <f>IF(B955="","",_xlfn.XLOOKUP(N955,#REF!,#REF!))</f>
        <v/>
      </c>
      <c r="J955" s="100" t="str">
        <f>IF(B955="","",_xlfn.XLOOKUP(N955,#REF!,芝麻工资表!B:B))</f>
        <v/>
      </c>
      <c r="K955" s="100" t="str">
        <f t="shared" si="84"/>
        <v/>
      </c>
      <c r="L955" s="100" t="str">
        <f t="shared" si="85"/>
        <v/>
      </c>
      <c r="M955" s="100" t="str">
        <f>IF(Q955="","",_xlfn.XLOOKUP(Q955,立项!W:W,立项!H:H))</f>
        <v/>
      </c>
      <c r="N955" s="104" t="str">
        <f t="shared" si="86"/>
        <v/>
      </c>
      <c r="O955" s="104" t="str">
        <f t="shared" si="87"/>
        <v/>
      </c>
      <c r="P955" s="105" t="str">
        <f t="shared" si="88"/>
        <v/>
      </c>
      <c r="Q955" s="109" t="str">
        <f t="shared" si="89"/>
        <v/>
      </c>
      <c r="R955" s="77"/>
      <c r="S955" s="76"/>
      <c r="T955" s="76"/>
      <c r="U955" s="76"/>
    </row>
    <row r="956" s="67" customFormat="1" customHeight="1" spans="2:21">
      <c r="B956" s="68"/>
      <c r="C956" s="69"/>
      <c r="D956" s="69"/>
      <c r="E956" s="69"/>
      <c r="F956" s="70"/>
      <c r="G956" s="71"/>
      <c r="H956" s="72"/>
      <c r="I956" s="103" t="str">
        <f>IF(B956="","",_xlfn.XLOOKUP(N956,#REF!,#REF!))</f>
        <v/>
      </c>
      <c r="J956" s="100" t="str">
        <f>IF(B956="","",_xlfn.XLOOKUP(N956,#REF!,芝麻工资表!B:B))</f>
        <v/>
      </c>
      <c r="K956" s="100" t="str">
        <f t="shared" si="84"/>
        <v/>
      </c>
      <c r="L956" s="100" t="str">
        <f t="shared" si="85"/>
        <v/>
      </c>
      <c r="M956" s="100" t="str">
        <f>IF(Q956="","",_xlfn.XLOOKUP(Q956,立项!W:W,立项!H:H))</f>
        <v/>
      </c>
      <c r="N956" s="104" t="str">
        <f t="shared" si="86"/>
        <v/>
      </c>
      <c r="O956" s="104" t="str">
        <f t="shared" si="87"/>
        <v/>
      </c>
      <c r="P956" s="105" t="str">
        <f t="shared" si="88"/>
        <v/>
      </c>
      <c r="Q956" s="109" t="str">
        <f t="shared" si="89"/>
        <v/>
      </c>
      <c r="R956" s="77"/>
      <c r="S956" s="76"/>
      <c r="T956" s="76"/>
      <c r="U956" s="76"/>
    </row>
    <row r="957" s="67" customFormat="1" customHeight="1" spans="2:21">
      <c r="B957" s="68"/>
      <c r="C957" s="69"/>
      <c r="D957" s="69"/>
      <c r="E957" s="69"/>
      <c r="F957" s="70"/>
      <c r="G957" s="71"/>
      <c r="H957" s="72"/>
      <c r="I957" s="103" t="str">
        <f>IF(B957="","",_xlfn.XLOOKUP(N957,#REF!,#REF!))</f>
        <v/>
      </c>
      <c r="J957" s="100" t="str">
        <f>IF(B957="","",_xlfn.XLOOKUP(N957,#REF!,芝麻工资表!B:B))</f>
        <v/>
      </c>
      <c r="K957" s="100" t="str">
        <f t="shared" si="84"/>
        <v/>
      </c>
      <c r="L957" s="100" t="str">
        <f t="shared" si="85"/>
        <v/>
      </c>
      <c r="M957" s="100" t="str">
        <f>IF(Q957="","",_xlfn.XLOOKUP(Q957,立项!W:W,立项!H:H))</f>
        <v/>
      </c>
      <c r="N957" s="104" t="str">
        <f t="shared" si="86"/>
        <v/>
      </c>
      <c r="O957" s="104" t="str">
        <f t="shared" si="87"/>
        <v/>
      </c>
      <c r="P957" s="105" t="str">
        <f t="shared" si="88"/>
        <v/>
      </c>
      <c r="Q957" s="109" t="str">
        <f t="shared" si="89"/>
        <v/>
      </c>
      <c r="R957" s="77"/>
      <c r="S957" s="76"/>
      <c r="T957" s="76"/>
      <c r="U957" s="76"/>
    </row>
    <row r="958" s="67" customFormat="1" customHeight="1" spans="2:21">
      <c r="B958" s="68"/>
      <c r="C958" s="69"/>
      <c r="D958" s="69"/>
      <c r="E958" s="69"/>
      <c r="F958" s="70"/>
      <c r="G958" s="71"/>
      <c r="H958" s="72"/>
      <c r="I958" s="103" t="str">
        <f>IF(B958="","",_xlfn.XLOOKUP(N958,#REF!,#REF!))</f>
        <v/>
      </c>
      <c r="J958" s="100" t="str">
        <f>IF(B958="","",_xlfn.XLOOKUP(N958,#REF!,芝麻工资表!B:B))</f>
        <v/>
      </c>
      <c r="K958" s="100" t="str">
        <f t="shared" si="84"/>
        <v/>
      </c>
      <c r="L958" s="100" t="str">
        <f t="shared" si="85"/>
        <v/>
      </c>
      <c r="M958" s="100" t="str">
        <f>IF(Q958="","",_xlfn.XLOOKUP(Q958,立项!W:W,立项!H:H))</f>
        <v/>
      </c>
      <c r="N958" s="104" t="str">
        <f t="shared" si="86"/>
        <v/>
      </c>
      <c r="O958" s="104" t="str">
        <f t="shared" si="87"/>
        <v/>
      </c>
      <c r="P958" s="105" t="str">
        <f t="shared" si="88"/>
        <v/>
      </c>
      <c r="Q958" s="109" t="str">
        <f t="shared" si="89"/>
        <v/>
      </c>
      <c r="R958" s="77"/>
      <c r="S958" s="76"/>
      <c r="T958" s="76"/>
      <c r="U958" s="76"/>
    </row>
    <row r="959" s="67" customFormat="1" customHeight="1" spans="2:21">
      <c r="B959" s="68"/>
      <c r="C959" s="69"/>
      <c r="D959" s="69"/>
      <c r="E959" s="69"/>
      <c r="F959" s="70"/>
      <c r="G959" s="71"/>
      <c r="H959" s="72"/>
      <c r="I959" s="103" t="str">
        <f>IF(B959="","",_xlfn.XLOOKUP(N959,#REF!,#REF!))</f>
        <v/>
      </c>
      <c r="J959" s="100" t="str">
        <f>IF(B959="","",_xlfn.XLOOKUP(N959,#REF!,芝麻工资表!B:B))</f>
        <v/>
      </c>
      <c r="K959" s="100" t="str">
        <f t="shared" si="84"/>
        <v/>
      </c>
      <c r="L959" s="100" t="str">
        <f t="shared" si="85"/>
        <v/>
      </c>
      <c r="M959" s="100" t="str">
        <f>IF(Q959="","",_xlfn.XLOOKUP(Q959,立项!W:W,立项!H:H))</f>
        <v/>
      </c>
      <c r="N959" s="104" t="str">
        <f t="shared" si="86"/>
        <v/>
      </c>
      <c r="O959" s="104" t="str">
        <f t="shared" si="87"/>
        <v/>
      </c>
      <c r="P959" s="105" t="str">
        <f t="shared" si="88"/>
        <v/>
      </c>
      <c r="Q959" s="109" t="str">
        <f t="shared" si="89"/>
        <v/>
      </c>
      <c r="R959" s="77"/>
      <c r="S959" s="76"/>
      <c r="T959" s="76"/>
      <c r="U959" s="76"/>
    </row>
    <row r="960" s="67" customFormat="1" customHeight="1" spans="2:21">
      <c r="B960" s="68"/>
      <c r="C960" s="69"/>
      <c r="D960" s="69"/>
      <c r="E960" s="69"/>
      <c r="F960" s="70"/>
      <c r="G960" s="71"/>
      <c r="H960" s="72"/>
      <c r="I960" s="103" t="str">
        <f>IF(B960="","",_xlfn.XLOOKUP(N960,#REF!,#REF!))</f>
        <v/>
      </c>
      <c r="J960" s="100" t="str">
        <f>IF(B960="","",_xlfn.XLOOKUP(N960,#REF!,芝麻工资表!B:B))</f>
        <v/>
      </c>
      <c r="K960" s="100" t="str">
        <f t="shared" si="84"/>
        <v/>
      </c>
      <c r="L960" s="100" t="str">
        <f t="shared" si="85"/>
        <v/>
      </c>
      <c r="M960" s="100" t="str">
        <f>IF(Q960="","",_xlfn.XLOOKUP(Q960,立项!W:W,立项!H:H))</f>
        <v/>
      </c>
      <c r="N960" s="104" t="str">
        <f t="shared" si="86"/>
        <v/>
      </c>
      <c r="O960" s="104" t="str">
        <f t="shared" si="87"/>
        <v/>
      </c>
      <c r="P960" s="105" t="str">
        <f t="shared" si="88"/>
        <v/>
      </c>
      <c r="Q960" s="109" t="str">
        <f t="shared" si="89"/>
        <v/>
      </c>
      <c r="R960" s="77"/>
      <c r="S960" s="76"/>
      <c r="T960" s="76"/>
      <c r="U960" s="76"/>
    </row>
    <row r="961" s="67" customFormat="1" customHeight="1" spans="2:21">
      <c r="B961" s="68"/>
      <c r="C961" s="69"/>
      <c r="D961" s="69"/>
      <c r="E961" s="69"/>
      <c r="F961" s="70"/>
      <c r="G961" s="71"/>
      <c r="H961" s="72"/>
      <c r="I961" s="103" t="str">
        <f>IF(B961="","",_xlfn.XLOOKUP(N961,#REF!,#REF!))</f>
        <v/>
      </c>
      <c r="J961" s="100" t="str">
        <f>IF(B961="","",_xlfn.XLOOKUP(N961,#REF!,芝麻工资表!B:B))</f>
        <v/>
      </c>
      <c r="K961" s="100" t="str">
        <f t="shared" si="84"/>
        <v/>
      </c>
      <c r="L961" s="100" t="str">
        <f t="shared" si="85"/>
        <v/>
      </c>
      <c r="M961" s="100" t="str">
        <f>IF(Q961="","",_xlfn.XLOOKUP(Q961,立项!W:W,立项!H:H))</f>
        <v/>
      </c>
      <c r="N961" s="104" t="str">
        <f t="shared" si="86"/>
        <v/>
      </c>
      <c r="O961" s="104" t="str">
        <f t="shared" si="87"/>
        <v/>
      </c>
      <c r="P961" s="105" t="str">
        <f t="shared" si="88"/>
        <v/>
      </c>
      <c r="Q961" s="109" t="str">
        <f t="shared" si="89"/>
        <v/>
      </c>
      <c r="R961" s="77"/>
      <c r="S961" s="76"/>
      <c r="T961" s="76"/>
      <c r="U961" s="76"/>
    </row>
    <row r="962" s="67" customFormat="1" customHeight="1" spans="2:21">
      <c r="B962" s="68"/>
      <c r="C962" s="69"/>
      <c r="D962" s="69"/>
      <c r="E962" s="69"/>
      <c r="F962" s="70"/>
      <c r="G962" s="71"/>
      <c r="H962" s="72"/>
      <c r="I962" s="103" t="str">
        <f>IF(B962="","",_xlfn.XLOOKUP(N962,#REF!,#REF!))</f>
        <v/>
      </c>
      <c r="J962" s="100" t="str">
        <f>IF(B962="","",_xlfn.XLOOKUP(N962,#REF!,芝麻工资表!B:B))</f>
        <v/>
      </c>
      <c r="K962" s="100" t="str">
        <f t="shared" ref="K962:K1025" si="90">IF(F962="","",F962-L962)</f>
        <v/>
      </c>
      <c r="L962" s="100" t="str">
        <f t="shared" ref="L962:L1025" si="91">IF(F962="","",F962*G962/(1+G962))</f>
        <v/>
      </c>
      <c r="M962" s="100" t="str">
        <f>IF(Q962="","",_xlfn.XLOOKUP(Q962,立项!W:W,立项!H:H))</f>
        <v/>
      </c>
      <c r="N962" s="104" t="str">
        <f t="shared" ref="N962:N1025" si="92">IF(H962="","",LEFT(B962,7))</f>
        <v/>
      </c>
      <c r="O962" s="104" t="str">
        <f t="shared" ref="O962:O1025" si="93">IF(H962="","",MONTH(H962))</f>
        <v/>
      </c>
      <c r="P962" s="105" t="str">
        <f t="shared" ref="P962:P1025" si="94">IF(H962="","",DAY(H962))</f>
        <v/>
      </c>
      <c r="Q962" s="109" t="str">
        <f t="shared" ref="Q962:Q1025" si="95">IF(B962="","",MID(B962,9,16))</f>
        <v/>
      </c>
      <c r="R962" s="77"/>
      <c r="S962" s="76"/>
      <c r="T962" s="76"/>
      <c r="U962" s="76"/>
    </row>
    <row r="963" s="67" customFormat="1" customHeight="1" spans="2:21">
      <c r="B963" s="68"/>
      <c r="C963" s="69"/>
      <c r="D963" s="69"/>
      <c r="E963" s="69"/>
      <c r="F963" s="70"/>
      <c r="G963" s="71"/>
      <c r="H963" s="72"/>
      <c r="I963" s="103" t="str">
        <f>IF(B963="","",_xlfn.XLOOKUP(N963,#REF!,#REF!))</f>
        <v/>
      </c>
      <c r="J963" s="100" t="str">
        <f>IF(B963="","",_xlfn.XLOOKUP(N963,#REF!,芝麻工资表!B:B))</f>
        <v/>
      </c>
      <c r="K963" s="100" t="str">
        <f t="shared" si="90"/>
        <v/>
      </c>
      <c r="L963" s="100" t="str">
        <f t="shared" si="91"/>
        <v/>
      </c>
      <c r="M963" s="100" t="str">
        <f>IF(Q963="","",_xlfn.XLOOKUP(Q963,立项!W:W,立项!H:H))</f>
        <v/>
      </c>
      <c r="N963" s="104" t="str">
        <f t="shared" si="92"/>
        <v/>
      </c>
      <c r="O963" s="104" t="str">
        <f t="shared" si="93"/>
        <v/>
      </c>
      <c r="P963" s="105" t="str">
        <f t="shared" si="94"/>
        <v/>
      </c>
      <c r="Q963" s="109" t="str">
        <f t="shared" si="95"/>
        <v/>
      </c>
      <c r="R963" s="77"/>
      <c r="S963" s="76"/>
      <c r="T963" s="76"/>
      <c r="U963" s="76"/>
    </row>
    <row r="964" s="67" customFormat="1" customHeight="1" spans="2:21">
      <c r="B964" s="68"/>
      <c r="C964" s="69"/>
      <c r="D964" s="69"/>
      <c r="E964" s="69"/>
      <c r="F964" s="70"/>
      <c r="G964" s="71"/>
      <c r="H964" s="72"/>
      <c r="I964" s="103" t="str">
        <f>IF(B964="","",_xlfn.XLOOKUP(N964,#REF!,#REF!))</f>
        <v/>
      </c>
      <c r="J964" s="100" t="str">
        <f>IF(B964="","",_xlfn.XLOOKUP(N964,#REF!,芝麻工资表!B:B))</f>
        <v/>
      </c>
      <c r="K964" s="100" t="str">
        <f t="shared" si="90"/>
        <v/>
      </c>
      <c r="L964" s="100" t="str">
        <f t="shared" si="91"/>
        <v/>
      </c>
      <c r="M964" s="100" t="str">
        <f>IF(Q964="","",_xlfn.XLOOKUP(Q964,立项!W:W,立项!H:H))</f>
        <v/>
      </c>
      <c r="N964" s="104" t="str">
        <f t="shared" si="92"/>
        <v/>
      </c>
      <c r="O964" s="104" t="str">
        <f t="shared" si="93"/>
        <v/>
      </c>
      <c r="P964" s="105" t="str">
        <f t="shared" si="94"/>
        <v/>
      </c>
      <c r="Q964" s="109" t="str">
        <f t="shared" si="95"/>
        <v/>
      </c>
      <c r="R964" s="77"/>
      <c r="S964" s="76"/>
      <c r="T964" s="76"/>
      <c r="U964" s="76"/>
    </row>
    <row r="965" s="67" customFormat="1" customHeight="1" spans="2:21">
      <c r="B965" s="68"/>
      <c r="C965" s="69"/>
      <c r="D965" s="69"/>
      <c r="E965" s="69"/>
      <c r="F965" s="70"/>
      <c r="G965" s="71"/>
      <c r="H965" s="72"/>
      <c r="I965" s="103" t="str">
        <f>IF(B965="","",_xlfn.XLOOKUP(N965,#REF!,#REF!))</f>
        <v/>
      </c>
      <c r="J965" s="100" t="str">
        <f>IF(B965="","",_xlfn.XLOOKUP(N965,#REF!,芝麻工资表!B:B))</f>
        <v/>
      </c>
      <c r="K965" s="100" t="str">
        <f t="shared" si="90"/>
        <v/>
      </c>
      <c r="L965" s="100" t="str">
        <f t="shared" si="91"/>
        <v/>
      </c>
      <c r="M965" s="100" t="str">
        <f>IF(Q965="","",_xlfn.XLOOKUP(Q965,立项!W:W,立项!H:H))</f>
        <v/>
      </c>
      <c r="N965" s="104" t="str">
        <f t="shared" si="92"/>
        <v/>
      </c>
      <c r="O965" s="104" t="str">
        <f t="shared" si="93"/>
        <v/>
      </c>
      <c r="P965" s="105" t="str">
        <f t="shared" si="94"/>
        <v/>
      </c>
      <c r="Q965" s="109" t="str">
        <f t="shared" si="95"/>
        <v/>
      </c>
      <c r="R965" s="77"/>
      <c r="S965" s="76"/>
      <c r="T965" s="76"/>
      <c r="U965" s="76"/>
    </row>
    <row r="966" s="67" customFormat="1" customHeight="1" spans="2:21">
      <c r="B966" s="68"/>
      <c r="C966" s="69"/>
      <c r="D966" s="69"/>
      <c r="E966" s="69"/>
      <c r="F966" s="70"/>
      <c r="G966" s="71"/>
      <c r="H966" s="72"/>
      <c r="I966" s="103" t="str">
        <f>IF(B966="","",_xlfn.XLOOKUP(N966,#REF!,#REF!))</f>
        <v/>
      </c>
      <c r="J966" s="100" t="str">
        <f>IF(B966="","",_xlfn.XLOOKUP(N966,#REF!,芝麻工资表!B:B))</f>
        <v/>
      </c>
      <c r="K966" s="100" t="str">
        <f t="shared" si="90"/>
        <v/>
      </c>
      <c r="L966" s="100" t="str">
        <f t="shared" si="91"/>
        <v/>
      </c>
      <c r="M966" s="100" t="str">
        <f>IF(Q966="","",_xlfn.XLOOKUP(Q966,立项!W:W,立项!H:H))</f>
        <v/>
      </c>
      <c r="N966" s="104" t="str">
        <f t="shared" si="92"/>
        <v/>
      </c>
      <c r="O966" s="104" t="str">
        <f t="shared" si="93"/>
        <v/>
      </c>
      <c r="P966" s="105" t="str">
        <f t="shared" si="94"/>
        <v/>
      </c>
      <c r="Q966" s="109" t="str">
        <f t="shared" si="95"/>
        <v/>
      </c>
      <c r="R966" s="77"/>
      <c r="S966" s="76"/>
      <c r="T966" s="76"/>
      <c r="U966" s="76"/>
    </row>
    <row r="967" s="67" customFormat="1" customHeight="1" spans="2:21">
      <c r="B967" s="68"/>
      <c r="C967" s="69"/>
      <c r="D967" s="69"/>
      <c r="E967" s="69"/>
      <c r="F967" s="70"/>
      <c r="G967" s="71"/>
      <c r="H967" s="72"/>
      <c r="I967" s="103" t="str">
        <f>IF(B967="","",_xlfn.XLOOKUP(N967,#REF!,#REF!))</f>
        <v/>
      </c>
      <c r="J967" s="100" t="str">
        <f>IF(B967="","",_xlfn.XLOOKUP(N967,#REF!,芝麻工资表!B:B))</f>
        <v/>
      </c>
      <c r="K967" s="100" t="str">
        <f t="shared" si="90"/>
        <v/>
      </c>
      <c r="L967" s="100" t="str">
        <f t="shared" si="91"/>
        <v/>
      </c>
      <c r="M967" s="100" t="str">
        <f>IF(Q967="","",_xlfn.XLOOKUP(Q967,立项!W:W,立项!H:H))</f>
        <v/>
      </c>
      <c r="N967" s="104" t="str">
        <f t="shared" si="92"/>
        <v/>
      </c>
      <c r="O967" s="104" t="str">
        <f t="shared" si="93"/>
        <v/>
      </c>
      <c r="P967" s="105" t="str">
        <f t="shared" si="94"/>
        <v/>
      </c>
      <c r="Q967" s="109" t="str">
        <f t="shared" si="95"/>
        <v/>
      </c>
      <c r="R967" s="77"/>
      <c r="S967" s="76"/>
      <c r="T967" s="76"/>
      <c r="U967" s="76"/>
    </row>
    <row r="968" s="67" customFormat="1" customHeight="1" spans="2:21">
      <c r="B968" s="68"/>
      <c r="C968" s="69"/>
      <c r="D968" s="69"/>
      <c r="E968" s="69"/>
      <c r="F968" s="70"/>
      <c r="G968" s="71"/>
      <c r="H968" s="72"/>
      <c r="I968" s="103" t="str">
        <f>IF(B968="","",_xlfn.XLOOKUP(N968,#REF!,#REF!))</f>
        <v/>
      </c>
      <c r="J968" s="100" t="str">
        <f>IF(B968="","",_xlfn.XLOOKUP(N968,#REF!,芝麻工资表!B:B))</f>
        <v/>
      </c>
      <c r="K968" s="100" t="str">
        <f t="shared" si="90"/>
        <v/>
      </c>
      <c r="L968" s="100" t="str">
        <f t="shared" si="91"/>
        <v/>
      </c>
      <c r="M968" s="100" t="str">
        <f>IF(Q968="","",_xlfn.XLOOKUP(Q968,立项!W:W,立项!H:H))</f>
        <v/>
      </c>
      <c r="N968" s="104" t="str">
        <f t="shared" si="92"/>
        <v/>
      </c>
      <c r="O968" s="104" t="str">
        <f t="shared" si="93"/>
        <v/>
      </c>
      <c r="P968" s="105" t="str">
        <f t="shared" si="94"/>
        <v/>
      </c>
      <c r="Q968" s="109" t="str">
        <f t="shared" si="95"/>
        <v/>
      </c>
      <c r="R968" s="77"/>
      <c r="S968" s="76"/>
      <c r="T968" s="76"/>
      <c r="U968" s="76"/>
    </row>
    <row r="969" s="67" customFormat="1" customHeight="1" spans="2:21">
      <c r="B969" s="68"/>
      <c r="C969" s="69"/>
      <c r="D969" s="69"/>
      <c r="E969" s="69"/>
      <c r="F969" s="70"/>
      <c r="G969" s="71"/>
      <c r="H969" s="72"/>
      <c r="I969" s="103" t="str">
        <f>IF(B969="","",_xlfn.XLOOKUP(N969,#REF!,#REF!))</f>
        <v/>
      </c>
      <c r="J969" s="100" t="str">
        <f>IF(B969="","",_xlfn.XLOOKUP(N969,#REF!,芝麻工资表!B:B))</f>
        <v/>
      </c>
      <c r="K969" s="100" t="str">
        <f t="shared" si="90"/>
        <v/>
      </c>
      <c r="L969" s="100" t="str">
        <f t="shared" si="91"/>
        <v/>
      </c>
      <c r="M969" s="100" t="str">
        <f>IF(Q969="","",_xlfn.XLOOKUP(Q969,立项!W:W,立项!H:H))</f>
        <v/>
      </c>
      <c r="N969" s="104" t="str">
        <f t="shared" si="92"/>
        <v/>
      </c>
      <c r="O969" s="104" t="str">
        <f t="shared" si="93"/>
        <v/>
      </c>
      <c r="P969" s="105" t="str">
        <f t="shared" si="94"/>
        <v/>
      </c>
      <c r="Q969" s="109" t="str">
        <f t="shared" si="95"/>
        <v/>
      </c>
      <c r="R969" s="77"/>
      <c r="S969" s="76"/>
      <c r="T969" s="76"/>
      <c r="U969" s="76"/>
    </row>
    <row r="970" s="67" customFormat="1" customHeight="1" spans="2:21">
      <c r="B970" s="68"/>
      <c r="C970" s="69"/>
      <c r="D970" s="69"/>
      <c r="E970" s="69"/>
      <c r="F970" s="70"/>
      <c r="G970" s="71"/>
      <c r="H970" s="72"/>
      <c r="I970" s="103" t="str">
        <f>IF(B970="","",_xlfn.XLOOKUP(N970,#REF!,#REF!))</f>
        <v/>
      </c>
      <c r="J970" s="100" t="str">
        <f>IF(B970="","",_xlfn.XLOOKUP(N970,#REF!,芝麻工资表!B:B))</f>
        <v/>
      </c>
      <c r="K970" s="100" t="str">
        <f t="shared" si="90"/>
        <v/>
      </c>
      <c r="L970" s="100" t="str">
        <f t="shared" si="91"/>
        <v/>
      </c>
      <c r="M970" s="100" t="str">
        <f>IF(Q970="","",_xlfn.XLOOKUP(Q970,立项!W:W,立项!H:H))</f>
        <v/>
      </c>
      <c r="N970" s="104" t="str">
        <f t="shared" si="92"/>
        <v/>
      </c>
      <c r="O970" s="104" t="str">
        <f t="shared" si="93"/>
        <v/>
      </c>
      <c r="P970" s="105" t="str">
        <f t="shared" si="94"/>
        <v/>
      </c>
      <c r="Q970" s="109" t="str">
        <f t="shared" si="95"/>
        <v/>
      </c>
      <c r="R970" s="77"/>
      <c r="S970" s="76"/>
      <c r="T970" s="76"/>
      <c r="U970" s="76"/>
    </row>
    <row r="971" s="67" customFormat="1" customHeight="1" spans="2:21">
      <c r="B971" s="68"/>
      <c r="C971" s="69"/>
      <c r="D971" s="69"/>
      <c r="E971" s="69"/>
      <c r="F971" s="70"/>
      <c r="G971" s="71"/>
      <c r="H971" s="72"/>
      <c r="I971" s="103" t="str">
        <f>IF(B971="","",_xlfn.XLOOKUP(N971,#REF!,#REF!))</f>
        <v/>
      </c>
      <c r="J971" s="100" t="str">
        <f>IF(B971="","",_xlfn.XLOOKUP(N971,#REF!,芝麻工资表!B:B))</f>
        <v/>
      </c>
      <c r="K971" s="100" t="str">
        <f t="shared" si="90"/>
        <v/>
      </c>
      <c r="L971" s="100" t="str">
        <f t="shared" si="91"/>
        <v/>
      </c>
      <c r="M971" s="100" t="str">
        <f>IF(Q971="","",_xlfn.XLOOKUP(Q971,立项!W:W,立项!H:H))</f>
        <v/>
      </c>
      <c r="N971" s="104" t="str">
        <f t="shared" si="92"/>
        <v/>
      </c>
      <c r="O971" s="104" t="str">
        <f t="shared" si="93"/>
        <v/>
      </c>
      <c r="P971" s="105" t="str">
        <f t="shared" si="94"/>
        <v/>
      </c>
      <c r="Q971" s="109" t="str">
        <f t="shared" si="95"/>
        <v/>
      </c>
      <c r="R971" s="77"/>
      <c r="S971" s="76"/>
      <c r="T971" s="76"/>
      <c r="U971" s="76"/>
    </row>
    <row r="972" s="67" customFormat="1" customHeight="1" spans="2:21">
      <c r="B972" s="68"/>
      <c r="C972" s="69"/>
      <c r="D972" s="69"/>
      <c r="E972" s="69"/>
      <c r="F972" s="70"/>
      <c r="G972" s="71"/>
      <c r="H972" s="72"/>
      <c r="I972" s="103" t="str">
        <f>IF(B972="","",_xlfn.XLOOKUP(N972,#REF!,#REF!))</f>
        <v/>
      </c>
      <c r="J972" s="100" t="str">
        <f>IF(B972="","",_xlfn.XLOOKUP(N972,#REF!,芝麻工资表!B:B))</f>
        <v/>
      </c>
      <c r="K972" s="100" t="str">
        <f t="shared" si="90"/>
        <v/>
      </c>
      <c r="L972" s="100" t="str">
        <f t="shared" si="91"/>
        <v/>
      </c>
      <c r="M972" s="100" t="str">
        <f>IF(Q972="","",_xlfn.XLOOKUP(Q972,立项!W:W,立项!H:H))</f>
        <v/>
      </c>
      <c r="N972" s="104" t="str">
        <f t="shared" si="92"/>
        <v/>
      </c>
      <c r="O972" s="104" t="str">
        <f t="shared" si="93"/>
        <v/>
      </c>
      <c r="P972" s="105" t="str">
        <f t="shared" si="94"/>
        <v/>
      </c>
      <c r="Q972" s="109" t="str">
        <f t="shared" si="95"/>
        <v/>
      </c>
      <c r="R972" s="77"/>
      <c r="S972" s="76"/>
      <c r="T972" s="76"/>
      <c r="U972" s="76"/>
    </row>
    <row r="973" s="67" customFormat="1" customHeight="1" spans="2:21">
      <c r="B973" s="68"/>
      <c r="C973" s="69"/>
      <c r="D973" s="69"/>
      <c r="E973" s="69"/>
      <c r="F973" s="70"/>
      <c r="G973" s="71"/>
      <c r="H973" s="72"/>
      <c r="I973" s="103" t="str">
        <f>IF(B973="","",_xlfn.XLOOKUP(N973,#REF!,#REF!))</f>
        <v/>
      </c>
      <c r="J973" s="100" t="str">
        <f>IF(B973="","",_xlfn.XLOOKUP(N973,#REF!,芝麻工资表!B:B))</f>
        <v/>
      </c>
      <c r="K973" s="100" t="str">
        <f t="shared" si="90"/>
        <v/>
      </c>
      <c r="L973" s="100" t="str">
        <f t="shared" si="91"/>
        <v/>
      </c>
      <c r="M973" s="100" t="str">
        <f>IF(Q973="","",_xlfn.XLOOKUP(Q973,立项!W:W,立项!H:H))</f>
        <v/>
      </c>
      <c r="N973" s="104" t="str">
        <f t="shared" si="92"/>
        <v/>
      </c>
      <c r="O973" s="104" t="str">
        <f t="shared" si="93"/>
        <v/>
      </c>
      <c r="P973" s="105" t="str">
        <f t="shared" si="94"/>
        <v/>
      </c>
      <c r="Q973" s="109" t="str">
        <f t="shared" si="95"/>
        <v/>
      </c>
      <c r="R973" s="77"/>
      <c r="S973" s="76"/>
      <c r="T973" s="76"/>
      <c r="U973" s="76"/>
    </row>
    <row r="974" s="67" customFormat="1" customHeight="1" spans="2:21">
      <c r="B974" s="68"/>
      <c r="C974" s="69"/>
      <c r="D974" s="69"/>
      <c r="E974" s="69"/>
      <c r="F974" s="70"/>
      <c r="G974" s="71"/>
      <c r="H974" s="72"/>
      <c r="I974" s="103" t="str">
        <f>IF(B974="","",_xlfn.XLOOKUP(N974,#REF!,#REF!))</f>
        <v/>
      </c>
      <c r="J974" s="100" t="str">
        <f>IF(B974="","",_xlfn.XLOOKUP(N974,#REF!,芝麻工资表!B:B))</f>
        <v/>
      </c>
      <c r="K974" s="100" t="str">
        <f t="shared" si="90"/>
        <v/>
      </c>
      <c r="L974" s="100" t="str">
        <f t="shared" si="91"/>
        <v/>
      </c>
      <c r="M974" s="100" t="str">
        <f>IF(Q974="","",_xlfn.XLOOKUP(Q974,立项!W:W,立项!H:H))</f>
        <v/>
      </c>
      <c r="N974" s="104" t="str">
        <f t="shared" si="92"/>
        <v/>
      </c>
      <c r="O974" s="104" t="str">
        <f t="shared" si="93"/>
        <v/>
      </c>
      <c r="P974" s="105" t="str">
        <f t="shared" si="94"/>
        <v/>
      </c>
      <c r="Q974" s="109" t="str">
        <f t="shared" si="95"/>
        <v/>
      </c>
      <c r="R974" s="77"/>
      <c r="S974" s="76"/>
      <c r="T974" s="76"/>
      <c r="U974" s="76"/>
    </row>
    <row r="975" s="67" customFormat="1" customHeight="1" spans="2:21">
      <c r="B975" s="68"/>
      <c r="C975" s="69"/>
      <c r="D975" s="69"/>
      <c r="E975" s="69"/>
      <c r="F975" s="70"/>
      <c r="G975" s="71"/>
      <c r="H975" s="72"/>
      <c r="I975" s="103" t="str">
        <f>IF(B975="","",_xlfn.XLOOKUP(N975,#REF!,#REF!))</f>
        <v/>
      </c>
      <c r="J975" s="100" t="str">
        <f>IF(B975="","",_xlfn.XLOOKUP(N975,#REF!,芝麻工资表!B:B))</f>
        <v/>
      </c>
      <c r="K975" s="100" t="str">
        <f t="shared" si="90"/>
        <v/>
      </c>
      <c r="L975" s="100" t="str">
        <f t="shared" si="91"/>
        <v/>
      </c>
      <c r="M975" s="100" t="str">
        <f>IF(Q975="","",_xlfn.XLOOKUP(Q975,立项!W:W,立项!H:H))</f>
        <v/>
      </c>
      <c r="N975" s="104" t="str">
        <f t="shared" si="92"/>
        <v/>
      </c>
      <c r="O975" s="104" t="str">
        <f t="shared" si="93"/>
        <v/>
      </c>
      <c r="P975" s="105" t="str">
        <f t="shared" si="94"/>
        <v/>
      </c>
      <c r="Q975" s="109" t="str">
        <f t="shared" si="95"/>
        <v/>
      </c>
      <c r="R975" s="77"/>
      <c r="S975" s="76"/>
      <c r="T975" s="76"/>
      <c r="U975" s="76"/>
    </row>
    <row r="976" s="67" customFormat="1" customHeight="1" spans="2:21">
      <c r="B976" s="68"/>
      <c r="C976" s="69"/>
      <c r="D976" s="69"/>
      <c r="E976" s="69"/>
      <c r="F976" s="70"/>
      <c r="G976" s="71"/>
      <c r="H976" s="72"/>
      <c r="I976" s="103" t="str">
        <f>IF(B976="","",_xlfn.XLOOKUP(N976,#REF!,#REF!))</f>
        <v/>
      </c>
      <c r="J976" s="100" t="str">
        <f>IF(B976="","",_xlfn.XLOOKUP(N976,#REF!,芝麻工资表!B:B))</f>
        <v/>
      </c>
      <c r="K976" s="100" t="str">
        <f t="shared" si="90"/>
        <v/>
      </c>
      <c r="L976" s="100" t="str">
        <f t="shared" si="91"/>
        <v/>
      </c>
      <c r="M976" s="100" t="str">
        <f>IF(Q976="","",_xlfn.XLOOKUP(Q976,立项!W:W,立项!H:H))</f>
        <v/>
      </c>
      <c r="N976" s="104" t="str">
        <f t="shared" si="92"/>
        <v/>
      </c>
      <c r="O976" s="104" t="str">
        <f t="shared" si="93"/>
        <v/>
      </c>
      <c r="P976" s="105" t="str">
        <f t="shared" si="94"/>
        <v/>
      </c>
      <c r="Q976" s="109" t="str">
        <f t="shared" si="95"/>
        <v/>
      </c>
      <c r="R976" s="77"/>
      <c r="S976" s="76"/>
      <c r="T976" s="76"/>
      <c r="U976" s="76"/>
    </row>
    <row r="977" s="67" customFormat="1" customHeight="1" spans="2:21">
      <c r="B977" s="68"/>
      <c r="C977" s="69"/>
      <c r="D977" s="69"/>
      <c r="E977" s="69"/>
      <c r="F977" s="70"/>
      <c r="G977" s="71"/>
      <c r="H977" s="72"/>
      <c r="I977" s="103" t="str">
        <f>IF(B977="","",_xlfn.XLOOKUP(N977,#REF!,#REF!))</f>
        <v/>
      </c>
      <c r="J977" s="100" t="str">
        <f>IF(B977="","",_xlfn.XLOOKUP(N977,#REF!,芝麻工资表!B:B))</f>
        <v/>
      </c>
      <c r="K977" s="100" t="str">
        <f t="shared" si="90"/>
        <v/>
      </c>
      <c r="L977" s="100" t="str">
        <f t="shared" si="91"/>
        <v/>
      </c>
      <c r="M977" s="100" t="str">
        <f>IF(Q977="","",_xlfn.XLOOKUP(Q977,立项!W:W,立项!H:H))</f>
        <v/>
      </c>
      <c r="N977" s="104" t="str">
        <f t="shared" si="92"/>
        <v/>
      </c>
      <c r="O977" s="104" t="str">
        <f t="shared" si="93"/>
        <v/>
      </c>
      <c r="P977" s="105" t="str">
        <f t="shared" si="94"/>
        <v/>
      </c>
      <c r="Q977" s="109" t="str">
        <f t="shared" si="95"/>
        <v/>
      </c>
      <c r="R977" s="77"/>
      <c r="S977" s="76"/>
      <c r="T977" s="76"/>
      <c r="U977" s="76"/>
    </row>
    <row r="978" s="67" customFormat="1" customHeight="1" spans="2:21">
      <c r="B978" s="68"/>
      <c r="C978" s="69"/>
      <c r="D978" s="69"/>
      <c r="E978" s="69"/>
      <c r="F978" s="70"/>
      <c r="G978" s="71"/>
      <c r="H978" s="72"/>
      <c r="I978" s="103" t="str">
        <f>IF(B978="","",_xlfn.XLOOKUP(N978,#REF!,#REF!))</f>
        <v/>
      </c>
      <c r="J978" s="100" t="str">
        <f>IF(B978="","",_xlfn.XLOOKUP(N978,#REF!,芝麻工资表!B:B))</f>
        <v/>
      </c>
      <c r="K978" s="100" t="str">
        <f t="shared" si="90"/>
        <v/>
      </c>
      <c r="L978" s="100" t="str">
        <f t="shared" si="91"/>
        <v/>
      </c>
      <c r="M978" s="100" t="str">
        <f>IF(Q978="","",_xlfn.XLOOKUP(Q978,立项!W:W,立项!H:H))</f>
        <v/>
      </c>
      <c r="N978" s="104" t="str">
        <f t="shared" si="92"/>
        <v/>
      </c>
      <c r="O978" s="104" t="str">
        <f t="shared" si="93"/>
        <v/>
      </c>
      <c r="P978" s="105" t="str">
        <f t="shared" si="94"/>
        <v/>
      </c>
      <c r="Q978" s="109" t="str">
        <f t="shared" si="95"/>
        <v/>
      </c>
      <c r="R978" s="77"/>
      <c r="S978" s="76"/>
      <c r="T978" s="76"/>
      <c r="U978" s="76"/>
    </row>
    <row r="979" s="67" customFormat="1" customHeight="1" spans="2:21">
      <c r="B979" s="68"/>
      <c r="C979" s="69"/>
      <c r="D979" s="69"/>
      <c r="E979" s="69"/>
      <c r="F979" s="70"/>
      <c r="G979" s="71"/>
      <c r="H979" s="72"/>
      <c r="I979" s="103" t="str">
        <f>IF(B979="","",_xlfn.XLOOKUP(N979,#REF!,#REF!))</f>
        <v/>
      </c>
      <c r="J979" s="100" t="str">
        <f>IF(B979="","",_xlfn.XLOOKUP(N979,#REF!,芝麻工资表!B:B))</f>
        <v/>
      </c>
      <c r="K979" s="100" t="str">
        <f t="shared" si="90"/>
        <v/>
      </c>
      <c r="L979" s="100" t="str">
        <f t="shared" si="91"/>
        <v/>
      </c>
      <c r="M979" s="100" t="str">
        <f>IF(Q979="","",_xlfn.XLOOKUP(Q979,立项!W:W,立项!H:H))</f>
        <v/>
      </c>
      <c r="N979" s="104" t="str">
        <f t="shared" si="92"/>
        <v/>
      </c>
      <c r="O979" s="104" t="str">
        <f t="shared" si="93"/>
        <v/>
      </c>
      <c r="P979" s="105" t="str">
        <f t="shared" si="94"/>
        <v/>
      </c>
      <c r="Q979" s="109" t="str">
        <f t="shared" si="95"/>
        <v/>
      </c>
      <c r="R979" s="77"/>
      <c r="S979" s="76"/>
      <c r="T979" s="76"/>
      <c r="U979" s="76"/>
    </row>
    <row r="980" s="67" customFormat="1" customHeight="1" spans="2:21">
      <c r="B980" s="68"/>
      <c r="C980" s="69"/>
      <c r="D980" s="69"/>
      <c r="E980" s="69"/>
      <c r="F980" s="70"/>
      <c r="G980" s="71"/>
      <c r="H980" s="72"/>
      <c r="I980" s="103" t="str">
        <f>IF(B980="","",_xlfn.XLOOKUP(N980,#REF!,#REF!))</f>
        <v/>
      </c>
      <c r="J980" s="100" t="str">
        <f>IF(B980="","",_xlfn.XLOOKUP(N980,#REF!,芝麻工资表!B:B))</f>
        <v/>
      </c>
      <c r="K980" s="100" t="str">
        <f t="shared" si="90"/>
        <v/>
      </c>
      <c r="L980" s="100" t="str">
        <f t="shared" si="91"/>
        <v/>
      </c>
      <c r="M980" s="100" t="str">
        <f>IF(Q980="","",_xlfn.XLOOKUP(Q980,立项!W:W,立项!H:H))</f>
        <v/>
      </c>
      <c r="N980" s="104" t="str">
        <f t="shared" si="92"/>
        <v/>
      </c>
      <c r="O980" s="104" t="str">
        <f t="shared" si="93"/>
        <v/>
      </c>
      <c r="P980" s="105" t="str">
        <f t="shared" si="94"/>
        <v/>
      </c>
      <c r="Q980" s="109" t="str">
        <f t="shared" si="95"/>
        <v/>
      </c>
      <c r="R980" s="77"/>
      <c r="S980" s="76"/>
      <c r="T980" s="76"/>
      <c r="U980" s="76"/>
    </row>
    <row r="981" s="67" customFormat="1" customHeight="1" spans="2:21">
      <c r="B981" s="68"/>
      <c r="C981" s="69"/>
      <c r="D981" s="69"/>
      <c r="E981" s="69"/>
      <c r="F981" s="70"/>
      <c r="G981" s="71"/>
      <c r="H981" s="72"/>
      <c r="I981" s="103" t="str">
        <f>IF(B981="","",_xlfn.XLOOKUP(N981,#REF!,#REF!))</f>
        <v/>
      </c>
      <c r="J981" s="100" t="str">
        <f>IF(B981="","",_xlfn.XLOOKUP(N981,#REF!,芝麻工资表!B:B))</f>
        <v/>
      </c>
      <c r="K981" s="100" t="str">
        <f t="shared" si="90"/>
        <v/>
      </c>
      <c r="L981" s="100" t="str">
        <f t="shared" si="91"/>
        <v/>
      </c>
      <c r="M981" s="100" t="str">
        <f>IF(Q981="","",_xlfn.XLOOKUP(Q981,立项!W:W,立项!H:H))</f>
        <v/>
      </c>
      <c r="N981" s="104" t="str">
        <f t="shared" si="92"/>
        <v/>
      </c>
      <c r="O981" s="104" t="str">
        <f t="shared" si="93"/>
        <v/>
      </c>
      <c r="P981" s="105" t="str">
        <f t="shared" si="94"/>
        <v/>
      </c>
      <c r="Q981" s="109" t="str">
        <f t="shared" si="95"/>
        <v/>
      </c>
      <c r="R981" s="77"/>
      <c r="S981" s="76"/>
      <c r="T981" s="76"/>
      <c r="U981" s="76"/>
    </row>
    <row r="982" s="67" customFormat="1" customHeight="1" spans="2:21">
      <c r="B982" s="68"/>
      <c r="C982" s="69"/>
      <c r="D982" s="69"/>
      <c r="E982" s="69"/>
      <c r="F982" s="70"/>
      <c r="G982" s="71"/>
      <c r="H982" s="72"/>
      <c r="I982" s="103" t="str">
        <f>IF(B982="","",_xlfn.XLOOKUP(N982,#REF!,#REF!))</f>
        <v/>
      </c>
      <c r="J982" s="100" t="str">
        <f>IF(B982="","",_xlfn.XLOOKUP(N982,#REF!,芝麻工资表!B:B))</f>
        <v/>
      </c>
      <c r="K982" s="100" t="str">
        <f t="shared" si="90"/>
        <v/>
      </c>
      <c r="L982" s="100" t="str">
        <f t="shared" si="91"/>
        <v/>
      </c>
      <c r="M982" s="100" t="str">
        <f>IF(Q982="","",_xlfn.XLOOKUP(Q982,立项!W:W,立项!H:H))</f>
        <v/>
      </c>
      <c r="N982" s="104" t="str">
        <f t="shared" si="92"/>
        <v/>
      </c>
      <c r="O982" s="104" t="str">
        <f t="shared" si="93"/>
        <v/>
      </c>
      <c r="P982" s="105" t="str">
        <f t="shared" si="94"/>
        <v/>
      </c>
      <c r="Q982" s="109" t="str">
        <f t="shared" si="95"/>
        <v/>
      </c>
      <c r="R982" s="77"/>
      <c r="S982" s="76"/>
      <c r="T982" s="76"/>
      <c r="U982" s="76"/>
    </row>
    <row r="983" s="67" customFormat="1" customHeight="1" spans="2:21">
      <c r="B983" s="68"/>
      <c r="C983" s="69"/>
      <c r="D983" s="69"/>
      <c r="E983" s="69"/>
      <c r="F983" s="70"/>
      <c r="G983" s="71"/>
      <c r="H983" s="72"/>
      <c r="I983" s="103" t="str">
        <f>IF(B983="","",_xlfn.XLOOKUP(N983,#REF!,#REF!))</f>
        <v/>
      </c>
      <c r="J983" s="100" t="str">
        <f>IF(B983="","",_xlfn.XLOOKUP(N983,#REF!,芝麻工资表!B:B))</f>
        <v/>
      </c>
      <c r="K983" s="100" t="str">
        <f t="shared" si="90"/>
        <v/>
      </c>
      <c r="L983" s="100" t="str">
        <f t="shared" si="91"/>
        <v/>
      </c>
      <c r="M983" s="100" t="str">
        <f>IF(Q983="","",_xlfn.XLOOKUP(Q983,立项!W:W,立项!H:H))</f>
        <v/>
      </c>
      <c r="N983" s="104" t="str">
        <f t="shared" si="92"/>
        <v/>
      </c>
      <c r="O983" s="104" t="str">
        <f t="shared" si="93"/>
        <v/>
      </c>
      <c r="P983" s="105" t="str">
        <f t="shared" si="94"/>
        <v/>
      </c>
      <c r="Q983" s="109" t="str">
        <f t="shared" si="95"/>
        <v/>
      </c>
      <c r="R983" s="77"/>
      <c r="S983" s="76"/>
      <c r="T983" s="76"/>
      <c r="U983" s="76"/>
    </row>
    <row r="984" s="67" customFormat="1" customHeight="1" spans="2:21">
      <c r="B984" s="68"/>
      <c r="C984" s="69"/>
      <c r="D984" s="69"/>
      <c r="E984" s="69"/>
      <c r="F984" s="70"/>
      <c r="G984" s="71"/>
      <c r="H984" s="72"/>
      <c r="I984" s="103" t="str">
        <f>IF(B984="","",_xlfn.XLOOKUP(N984,#REF!,#REF!))</f>
        <v/>
      </c>
      <c r="J984" s="100" t="str">
        <f>IF(B984="","",_xlfn.XLOOKUP(N984,#REF!,芝麻工资表!B:B))</f>
        <v/>
      </c>
      <c r="K984" s="100" t="str">
        <f t="shared" si="90"/>
        <v/>
      </c>
      <c r="L984" s="100" t="str">
        <f t="shared" si="91"/>
        <v/>
      </c>
      <c r="M984" s="100" t="str">
        <f>IF(Q984="","",_xlfn.XLOOKUP(Q984,立项!W:W,立项!H:H))</f>
        <v/>
      </c>
      <c r="N984" s="104" t="str">
        <f t="shared" si="92"/>
        <v/>
      </c>
      <c r="O984" s="104" t="str">
        <f t="shared" si="93"/>
        <v/>
      </c>
      <c r="P984" s="105" t="str">
        <f t="shared" si="94"/>
        <v/>
      </c>
      <c r="Q984" s="109" t="str">
        <f t="shared" si="95"/>
        <v/>
      </c>
      <c r="R984" s="77"/>
      <c r="S984" s="76"/>
      <c r="T984" s="76"/>
      <c r="U984" s="76"/>
    </row>
    <row r="985" s="67" customFormat="1" customHeight="1" spans="2:21">
      <c r="B985" s="68"/>
      <c r="C985" s="69"/>
      <c r="D985" s="69"/>
      <c r="E985" s="69"/>
      <c r="F985" s="70"/>
      <c r="G985" s="71"/>
      <c r="H985" s="72"/>
      <c r="I985" s="103" t="str">
        <f>IF(B985="","",_xlfn.XLOOKUP(N985,#REF!,#REF!))</f>
        <v/>
      </c>
      <c r="J985" s="100" t="str">
        <f>IF(B985="","",_xlfn.XLOOKUP(N985,#REF!,芝麻工资表!B:B))</f>
        <v/>
      </c>
      <c r="K985" s="100" t="str">
        <f t="shared" si="90"/>
        <v/>
      </c>
      <c r="L985" s="100" t="str">
        <f t="shared" si="91"/>
        <v/>
      </c>
      <c r="M985" s="100" t="str">
        <f>IF(Q985="","",_xlfn.XLOOKUP(Q985,立项!W:W,立项!H:H))</f>
        <v/>
      </c>
      <c r="N985" s="104" t="str">
        <f t="shared" si="92"/>
        <v/>
      </c>
      <c r="O985" s="104" t="str">
        <f t="shared" si="93"/>
        <v/>
      </c>
      <c r="P985" s="105" t="str">
        <f t="shared" si="94"/>
        <v/>
      </c>
      <c r="Q985" s="109" t="str">
        <f t="shared" si="95"/>
        <v/>
      </c>
      <c r="R985" s="77"/>
      <c r="S985" s="76"/>
      <c r="T985" s="76"/>
      <c r="U985" s="76"/>
    </row>
    <row r="986" s="67" customFormat="1" customHeight="1" spans="2:21">
      <c r="B986" s="68"/>
      <c r="C986" s="69"/>
      <c r="D986" s="69"/>
      <c r="E986" s="69"/>
      <c r="F986" s="70"/>
      <c r="G986" s="71"/>
      <c r="H986" s="72"/>
      <c r="I986" s="103" t="str">
        <f>IF(B986="","",_xlfn.XLOOKUP(N986,#REF!,#REF!))</f>
        <v/>
      </c>
      <c r="J986" s="100" t="str">
        <f>IF(B986="","",_xlfn.XLOOKUP(N986,#REF!,芝麻工资表!B:B))</f>
        <v/>
      </c>
      <c r="K986" s="100" t="str">
        <f t="shared" si="90"/>
        <v/>
      </c>
      <c r="L986" s="100" t="str">
        <f t="shared" si="91"/>
        <v/>
      </c>
      <c r="M986" s="100" t="str">
        <f>IF(Q986="","",_xlfn.XLOOKUP(Q986,立项!W:W,立项!H:H))</f>
        <v/>
      </c>
      <c r="N986" s="104" t="str">
        <f t="shared" si="92"/>
        <v/>
      </c>
      <c r="O986" s="104" t="str">
        <f t="shared" si="93"/>
        <v/>
      </c>
      <c r="P986" s="105" t="str">
        <f t="shared" si="94"/>
        <v/>
      </c>
      <c r="Q986" s="109" t="str">
        <f t="shared" si="95"/>
        <v/>
      </c>
      <c r="R986" s="77"/>
      <c r="S986" s="76"/>
      <c r="T986" s="76"/>
      <c r="U986" s="76"/>
    </row>
    <row r="987" s="67" customFormat="1" customHeight="1" spans="2:21">
      <c r="B987" s="68"/>
      <c r="C987" s="69"/>
      <c r="D987" s="69"/>
      <c r="E987" s="69"/>
      <c r="F987" s="70"/>
      <c r="G987" s="71"/>
      <c r="H987" s="72"/>
      <c r="I987" s="103" t="str">
        <f>IF(B987="","",_xlfn.XLOOKUP(N987,#REF!,#REF!))</f>
        <v/>
      </c>
      <c r="J987" s="100" t="str">
        <f>IF(B987="","",_xlfn.XLOOKUP(N987,#REF!,芝麻工资表!B:B))</f>
        <v/>
      </c>
      <c r="K987" s="100" t="str">
        <f t="shared" si="90"/>
        <v/>
      </c>
      <c r="L987" s="100" t="str">
        <f t="shared" si="91"/>
        <v/>
      </c>
      <c r="M987" s="100" t="str">
        <f>IF(Q987="","",_xlfn.XLOOKUP(Q987,立项!W:W,立项!H:H))</f>
        <v/>
      </c>
      <c r="N987" s="104" t="str">
        <f t="shared" si="92"/>
        <v/>
      </c>
      <c r="O987" s="104" t="str">
        <f t="shared" si="93"/>
        <v/>
      </c>
      <c r="P987" s="105" t="str">
        <f t="shared" si="94"/>
        <v/>
      </c>
      <c r="Q987" s="109" t="str">
        <f t="shared" si="95"/>
        <v/>
      </c>
      <c r="R987" s="77"/>
      <c r="S987" s="76"/>
      <c r="T987" s="76"/>
      <c r="U987" s="76"/>
    </row>
    <row r="988" s="67" customFormat="1" customHeight="1" spans="2:21">
      <c r="B988" s="68"/>
      <c r="C988" s="69"/>
      <c r="D988" s="69"/>
      <c r="E988" s="69"/>
      <c r="F988" s="70"/>
      <c r="G988" s="71"/>
      <c r="H988" s="72"/>
      <c r="I988" s="103" t="str">
        <f>IF(B988="","",_xlfn.XLOOKUP(N988,#REF!,#REF!))</f>
        <v/>
      </c>
      <c r="J988" s="100" t="str">
        <f>IF(B988="","",_xlfn.XLOOKUP(N988,#REF!,芝麻工资表!B:B))</f>
        <v/>
      </c>
      <c r="K988" s="100" t="str">
        <f t="shared" si="90"/>
        <v/>
      </c>
      <c r="L988" s="100" t="str">
        <f t="shared" si="91"/>
        <v/>
      </c>
      <c r="M988" s="100" t="str">
        <f>IF(Q988="","",_xlfn.XLOOKUP(Q988,立项!W:W,立项!H:H))</f>
        <v/>
      </c>
      <c r="N988" s="104" t="str">
        <f t="shared" si="92"/>
        <v/>
      </c>
      <c r="O988" s="104" t="str">
        <f t="shared" si="93"/>
        <v/>
      </c>
      <c r="P988" s="105" t="str">
        <f t="shared" si="94"/>
        <v/>
      </c>
      <c r="Q988" s="109" t="str">
        <f t="shared" si="95"/>
        <v/>
      </c>
      <c r="R988" s="77"/>
      <c r="S988" s="76"/>
      <c r="T988" s="76"/>
      <c r="U988" s="76"/>
    </row>
    <row r="989" s="67" customFormat="1" customHeight="1" spans="2:21">
      <c r="B989" s="68"/>
      <c r="C989" s="69"/>
      <c r="D989" s="69"/>
      <c r="E989" s="69"/>
      <c r="F989" s="70"/>
      <c r="G989" s="71"/>
      <c r="H989" s="72"/>
      <c r="I989" s="103" t="str">
        <f>IF(B989="","",_xlfn.XLOOKUP(N989,#REF!,#REF!))</f>
        <v/>
      </c>
      <c r="J989" s="100" t="str">
        <f>IF(B989="","",_xlfn.XLOOKUP(N989,#REF!,芝麻工资表!B:B))</f>
        <v/>
      </c>
      <c r="K989" s="100" t="str">
        <f t="shared" si="90"/>
        <v/>
      </c>
      <c r="L989" s="100" t="str">
        <f t="shared" si="91"/>
        <v/>
      </c>
      <c r="M989" s="100" t="str">
        <f>IF(Q989="","",_xlfn.XLOOKUP(Q989,立项!W:W,立项!H:H))</f>
        <v/>
      </c>
      <c r="N989" s="104" t="str">
        <f t="shared" si="92"/>
        <v/>
      </c>
      <c r="O989" s="104" t="str">
        <f t="shared" si="93"/>
        <v/>
      </c>
      <c r="P989" s="105" t="str">
        <f t="shared" si="94"/>
        <v/>
      </c>
      <c r="Q989" s="109" t="str">
        <f t="shared" si="95"/>
        <v/>
      </c>
      <c r="R989" s="77"/>
      <c r="S989" s="76"/>
      <c r="T989" s="76"/>
      <c r="U989" s="76"/>
    </row>
    <row r="990" s="67" customFormat="1" customHeight="1" spans="2:21">
      <c r="B990" s="68"/>
      <c r="C990" s="69"/>
      <c r="D990" s="69"/>
      <c r="E990" s="69"/>
      <c r="F990" s="70"/>
      <c r="G990" s="71"/>
      <c r="H990" s="72"/>
      <c r="I990" s="103" t="str">
        <f>IF(B990="","",_xlfn.XLOOKUP(N990,#REF!,#REF!))</f>
        <v/>
      </c>
      <c r="J990" s="100" t="str">
        <f>IF(B990="","",_xlfn.XLOOKUP(N990,#REF!,芝麻工资表!B:B))</f>
        <v/>
      </c>
      <c r="K990" s="100" t="str">
        <f t="shared" si="90"/>
        <v/>
      </c>
      <c r="L990" s="100" t="str">
        <f t="shared" si="91"/>
        <v/>
      </c>
      <c r="M990" s="100" t="str">
        <f>IF(Q990="","",_xlfn.XLOOKUP(Q990,立项!W:W,立项!H:H))</f>
        <v/>
      </c>
      <c r="N990" s="104" t="str">
        <f t="shared" si="92"/>
        <v/>
      </c>
      <c r="O990" s="104" t="str">
        <f t="shared" si="93"/>
        <v/>
      </c>
      <c r="P990" s="105" t="str">
        <f t="shared" si="94"/>
        <v/>
      </c>
      <c r="Q990" s="109" t="str">
        <f t="shared" si="95"/>
        <v/>
      </c>
      <c r="R990" s="77"/>
      <c r="S990" s="76"/>
      <c r="T990" s="76"/>
      <c r="U990" s="76"/>
    </row>
    <row r="991" s="67" customFormat="1" customHeight="1" spans="2:21">
      <c r="B991" s="68"/>
      <c r="C991" s="69"/>
      <c r="D991" s="69"/>
      <c r="E991" s="69"/>
      <c r="F991" s="70"/>
      <c r="G991" s="71"/>
      <c r="H991" s="72"/>
      <c r="I991" s="103" t="str">
        <f>IF(B991="","",_xlfn.XLOOKUP(N991,#REF!,#REF!))</f>
        <v/>
      </c>
      <c r="J991" s="100" t="str">
        <f>IF(B991="","",_xlfn.XLOOKUP(N991,#REF!,芝麻工资表!B:B))</f>
        <v/>
      </c>
      <c r="K991" s="100" t="str">
        <f t="shared" si="90"/>
        <v/>
      </c>
      <c r="L991" s="100" t="str">
        <f t="shared" si="91"/>
        <v/>
      </c>
      <c r="M991" s="100" t="str">
        <f>IF(Q991="","",_xlfn.XLOOKUP(Q991,立项!W:W,立项!H:H))</f>
        <v/>
      </c>
      <c r="N991" s="104" t="str">
        <f t="shared" si="92"/>
        <v/>
      </c>
      <c r="O991" s="104" t="str">
        <f t="shared" si="93"/>
        <v/>
      </c>
      <c r="P991" s="105" t="str">
        <f t="shared" si="94"/>
        <v/>
      </c>
      <c r="Q991" s="109" t="str">
        <f t="shared" si="95"/>
        <v/>
      </c>
      <c r="R991" s="77"/>
      <c r="S991" s="76"/>
      <c r="T991" s="76"/>
      <c r="U991" s="76"/>
    </row>
    <row r="992" s="67" customFormat="1" customHeight="1" spans="2:21">
      <c r="B992" s="68"/>
      <c r="C992" s="69"/>
      <c r="D992" s="69"/>
      <c r="E992" s="69"/>
      <c r="F992" s="70"/>
      <c r="G992" s="71"/>
      <c r="H992" s="72"/>
      <c r="I992" s="103" t="str">
        <f>IF(B992="","",_xlfn.XLOOKUP(N992,#REF!,#REF!))</f>
        <v/>
      </c>
      <c r="J992" s="100" t="str">
        <f>IF(B992="","",_xlfn.XLOOKUP(N992,#REF!,芝麻工资表!B:B))</f>
        <v/>
      </c>
      <c r="K992" s="100" t="str">
        <f t="shared" si="90"/>
        <v/>
      </c>
      <c r="L992" s="100" t="str">
        <f t="shared" si="91"/>
        <v/>
      </c>
      <c r="M992" s="100" t="str">
        <f>IF(Q992="","",_xlfn.XLOOKUP(Q992,立项!W:W,立项!H:H))</f>
        <v/>
      </c>
      <c r="N992" s="104" t="str">
        <f t="shared" si="92"/>
        <v/>
      </c>
      <c r="O992" s="104" t="str">
        <f t="shared" si="93"/>
        <v/>
      </c>
      <c r="P992" s="105" t="str">
        <f t="shared" si="94"/>
        <v/>
      </c>
      <c r="Q992" s="109" t="str">
        <f t="shared" si="95"/>
        <v/>
      </c>
      <c r="R992" s="77"/>
      <c r="S992" s="76"/>
      <c r="T992" s="76"/>
      <c r="U992" s="76"/>
    </row>
    <row r="993" s="67" customFormat="1" customHeight="1" spans="2:21">
      <c r="B993" s="68"/>
      <c r="C993" s="69"/>
      <c r="D993" s="69"/>
      <c r="E993" s="69"/>
      <c r="F993" s="70"/>
      <c r="G993" s="71"/>
      <c r="H993" s="72"/>
      <c r="I993" s="103" t="str">
        <f>IF(B993="","",_xlfn.XLOOKUP(N993,#REF!,#REF!))</f>
        <v/>
      </c>
      <c r="J993" s="100" t="str">
        <f>IF(B993="","",_xlfn.XLOOKUP(N993,#REF!,芝麻工资表!B:B))</f>
        <v/>
      </c>
      <c r="K993" s="100" t="str">
        <f t="shared" si="90"/>
        <v/>
      </c>
      <c r="L993" s="100" t="str">
        <f t="shared" si="91"/>
        <v/>
      </c>
      <c r="M993" s="100" t="str">
        <f>IF(Q993="","",_xlfn.XLOOKUP(Q993,立项!W:W,立项!H:H))</f>
        <v/>
      </c>
      <c r="N993" s="104" t="str">
        <f t="shared" si="92"/>
        <v/>
      </c>
      <c r="O993" s="104" t="str">
        <f t="shared" si="93"/>
        <v/>
      </c>
      <c r="P993" s="105" t="str">
        <f t="shared" si="94"/>
        <v/>
      </c>
      <c r="Q993" s="109" t="str">
        <f t="shared" si="95"/>
        <v/>
      </c>
      <c r="R993" s="77"/>
      <c r="S993" s="76"/>
      <c r="T993" s="76"/>
      <c r="U993" s="76"/>
    </row>
    <row r="994" s="67" customFormat="1" customHeight="1" spans="2:21">
      <c r="B994" s="68"/>
      <c r="C994" s="69"/>
      <c r="D994" s="69"/>
      <c r="E994" s="69"/>
      <c r="F994" s="70"/>
      <c r="G994" s="71"/>
      <c r="H994" s="72"/>
      <c r="I994" s="103" t="str">
        <f>IF(B994="","",_xlfn.XLOOKUP(N994,#REF!,#REF!))</f>
        <v/>
      </c>
      <c r="J994" s="100" t="str">
        <f>IF(B994="","",_xlfn.XLOOKUP(N994,#REF!,芝麻工资表!B:B))</f>
        <v/>
      </c>
      <c r="K994" s="100" t="str">
        <f t="shared" si="90"/>
        <v/>
      </c>
      <c r="L994" s="100" t="str">
        <f t="shared" si="91"/>
        <v/>
      </c>
      <c r="M994" s="100" t="str">
        <f>IF(Q994="","",_xlfn.XLOOKUP(Q994,立项!W:W,立项!H:H))</f>
        <v/>
      </c>
      <c r="N994" s="104" t="str">
        <f t="shared" si="92"/>
        <v/>
      </c>
      <c r="O994" s="104" t="str">
        <f t="shared" si="93"/>
        <v/>
      </c>
      <c r="P994" s="105" t="str">
        <f t="shared" si="94"/>
        <v/>
      </c>
      <c r="Q994" s="109" t="str">
        <f t="shared" si="95"/>
        <v/>
      </c>
      <c r="R994" s="77"/>
      <c r="S994" s="76"/>
      <c r="T994" s="76"/>
      <c r="U994" s="76"/>
    </row>
    <row r="995" s="67" customFormat="1" customHeight="1" spans="2:21">
      <c r="B995" s="68"/>
      <c r="C995" s="69"/>
      <c r="D995" s="69"/>
      <c r="E995" s="69"/>
      <c r="F995" s="70"/>
      <c r="G995" s="71"/>
      <c r="H995" s="72"/>
      <c r="I995" s="103" t="str">
        <f>IF(B995="","",_xlfn.XLOOKUP(N995,#REF!,#REF!))</f>
        <v/>
      </c>
      <c r="J995" s="100" t="str">
        <f>IF(B995="","",_xlfn.XLOOKUP(N995,#REF!,芝麻工资表!B:B))</f>
        <v/>
      </c>
      <c r="K995" s="100" t="str">
        <f t="shared" si="90"/>
        <v/>
      </c>
      <c r="L995" s="100" t="str">
        <f t="shared" si="91"/>
        <v/>
      </c>
      <c r="M995" s="100" t="str">
        <f>IF(Q995="","",_xlfn.XLOOKUP(Q995,立项!W:W,立项!H:H))</f>
        <v/>
      </c>
      <c r="N995" s="104" t="str">
        <f t="shared" si="92"/>
        <v/>
      </c>
      <c r="O995" s="104" t="str">
        <f t="shared" si="93"/>
        <v/>
      </c>
      <c r="P995" s="105" t="str">
        <f t="shared" si="94"/>
        <v/>
      </c>
      <c r="Q995" s="109" t="str">
        <f t="shared" si="95"/>
        <v/>
      </c>
      <c r="R995" s="77"/>
      <c r="S995" s="76"/>
      <c r="T995" s="76"/>
      <c r="U995" s="76"/>
    </row>
    <row r="996" s="67" customFormat="1" customHeight="1" spans="2:21">
      <c r="B996" s="68"/>
      <c r="C996" s="69"/>
      <c r="D996" s="69"/>
      <c r="E996" s="69"/>
      <c r="F996" s="70"/>
      <c r="G996" s="71"/>
      <c r="H996" s="72"/>
      <c r="I996" s="103" t="str">
        <f>IF(B996="","",_xlfn.XLOOKUP(N996,#REF!,#REF!))</f>
        <v/>
      </c>
      <c r="J996" s="100" t="str">
        <f>IF(B996="","",_xlfn.XLOOKUP(N996,#REF!,芝麻工资表!B:B))</f>
        <v/>
      </c>
      <c r="K996" s="100" t="str">
        <f t="shared" si="90"/>
        <v/>
      </c>
      <c r="L996" s="100" t="str">
        <f t="shared" si="91"/>
        <v/>
      </c>
      <c r="M996" s="100" t="str">
        <f>IF(Q996="","",_xlfn.XLOOKUP(Q996,立项!W:W,立项!H:H))</f>
        <v/>
      </c>
      <c r="N996" s="104" t="str">
        <f t="shared" si="92"/>
        <v/>
      </c>
      <c r="O996" s="104" t="str">
        <f t="shared" si="93"/>
        <v/>
      </c>
      <c r="P996" s="105" t="str">
        <f t="shared" si="94"/>
        <v/>
      </c>
      <c r="Q996" s="109" t="str">
        <f t="shared" si="95"/>
        <v/>
      </c>
      <c r="R996" s="77"/>
      <c r="S996" s="76"/>
      <c r="T996" s="76"/>
      <c r="U996" s="76"/>
    </row>
    <row r="997" s="67" customFormat="1" customHeight="1" spans="2:21">
      <c r="B997" s="68"/>
      <c r="C997" s="69"/>
      <c r="D997" s="69"/>
      <c r="E997" s="69"/>
      <c r="F997" s="70"/>
      <c r="G997" s="71"/>
      <c r="H997" s="72"/>
      <c r="I997" s="103" t="str">
        <f>IF(B997="","",_xlfn.XLOOKUP(N997,#REF!,#REF!))</f>
        <v/>
      </c>
      <c r="J997" s="100" t="str">
        <f>IF(B997="","",_xlfn.XLOOKUP(N997,#REF!,芝麻工资表!B:B))</f>
        <v/>
      </c>
      <c r="K997" s="100" t="str">
        <f t="shared" si="90"/>
        <v/>
      </c>
      <c r="L997" s="100" t="str">
        <f t="shared" si="91"/>
        <v/>
      </c>
      <c r="M997" s="100" t="str">
        <f>IF(Q997="","",_xlfn.XLOOKUP(Q997,立项!W:W,立项!H:H))</f>
        <v/>
      </c>
      <c r="N997" s="104" t="str">
        <f t="shared" si="92"/>
        <v/>
      </c>
      <c r="O997" s="104" t="str">
        <f t="shared" si="93"/>
        <v/>
      </c>
      <c r="P997" s="105" t="str">
        <f t="shared" si="94"/>
        <v/>
      </c>
      <c r="Q997" s="109" t="str">
        <f t="shared" si="95"/>
        <v/>
      </c>
      <c r="R997" s="77"/>
      <c r="S997" s="76"/>
      <c r="T997" s="76"/>
      <c r="U997" s="76"/>
    </row>
    <row r="998" s="67" customFormat="1" customHeight="1" spans="2:21">
      <c r="B998" s="68"/>
      <c r="C998" s="69"/>
      <c r="D998" s="69"/>
      <c r="E998" s="69"/>
      <c r="F998" s="70"/>
      <c r="G998" s="71"/>
      <c r="H998" s="72"/>
      <c r="I998" s="103" t="str">
        <f>IF(B998="","",_xlfn.XLOOKUP(N998,#REF!,#REF!))</f>
        <v/>
      </c>
      <c r="J998" s="100" t="str">
        <f>IF(B998="","",_xlfn.XLOOKUP(N998,#REF!,芝麻工资表!B:B))</f>
        <v/>
      </c>
      <c r="K998" s="100" t="str">
        <f t="shared" si="90"/>
        <v/>
      </c>
      <c r="L998" s="100" t="str">
        <f t="shared" si="91"/>
        <v/>
      </c>
      <c r="M998" s="100" t="str">
        <f>IF(Q998="","",_xlfn.XLOOKUP(Q998,立项!W:W,立项!H:H))</f>
        <v/>
      </c>
      <c r="N998" s="104" t="str">
        <f t="shared" si="92"/>
        <v/>
      </c>
      <c r="O998" s="104" t="str">
        <f t="shared" si="93"/>
        <v/>
      </c>
      <c r="P998" s="105" t="str">
        <f t="shared" si="94"/>
        <v/>
      </c>
      <c r="Q998" s="109" t="str">
        <f t="shared" si="95"/>
        <v/>
      </c>
      <c r="R998" s="77"/>
      <c r="S998" s="76"/>
      <c r="T998" s="76"/>
      <c r="U998" s="76"/>
    </row>
    <row r="999" s="67" customFormat="1" customHeight="1" spans="2:21">
      <c r="B999" s="68"/>
      <c r="C999" s="69"/>
      <c r="D999" s="69"/>
      <c r="E999" s="69"/>
      <c r="F999" s="70"/>
      <c r="G999" s="71"/>
      <c r="H999" s="72"/>
      <c r="I999" s="103" t="str">
        <f>IF(B999="","",_xlfn.XLOOKUP(N999,#REF!,#REF!))</f>
        <v/>
      </c>
      <c r="J999" s="100" t="str">
        <f>IF(B999="","",_xlfn.XLOOKUP(N999,#REF!,芝麻工资表!B:B))</f>
        <v/>
      </c>
      <c r="K999" s="100" t="str">
        <f t="shared" si="90"/>
        <v/>
      </c>
      <c r="L999" s="100" t="str">
        <f t="shared" si="91"/>
        <v/>
      </c>
      <c r="M999" s="100" t="str">
        <f>IF(Q999="","",_xlfn.XLOOKUP(Q999,立项!W:W,立项!H:H))</f>
        <v/>
      </c>
      <c r="N999" s="104" t="str">
        <f t="shared" si="92"/>
        <v/>
      </c>
      <c r="O999" s="104" t="str">
        <f t="shared" si="93"/>
        <v/>
      </c>
      <c r="P999" s="105" t="str">
        <f t="shared" si="94"/>
        <v/>
      </c>
      <c r="Q999" s="109" t="str">
        <f t="shared" si="95"/>
        <v/>
      </c>
      <c r="R999" s="77"/>
      <c r="S999" s="76"/>
      <c r="T999" s="76"/>
      <c r="U999" s="76"/>
    </row>
    <row r="1000" s="67" customFormat="1" customHeight="1" spans="2:21">
      <c r="B1000" s="68"/>
      <c r="C1000" s="69"/>
      <c r="D1000" s="69"/>
      <c r="E1000" s="69"/>
      <c r="F1000" s="70"/>
      <c r="G1000" s="71"/>
      <c r="H1000" s="72"/>
      <c r="I1000" s="103" t="str">
        <f>IF(B1000="","",_xlfn.XLOOKUP(N1000,#REF!,#REF!))</f>
        <v/>
      </c>
      <c r="J1000" s="100" t="str">
        <f>IF(B1000="","",_xlfn.XLOOKUP(N1000,#REF!,芝麻工资表!B:B))</f>
        <v/>
      </c>
      <c r="K1000" s="100" t="str">
        <f t="shared" si="90"/>
        <v/>
      </c>
      <c r="L1000" s="100" t="str">
        <f t="shared" si="91"/>
        <v/>
      </c>
      <c r="M1000" s="100" t="str">
        <f>IF(Q1000="","",_xlfn.XLOOKUP(Q1000,立项!W:W,立项!H:H))</f>
        <v/>
      </c>
      <c r="N1000" s="104" t="str">
        <f t="shared" si="92"/>
        <v/>
      </c>
      <c r="O1000" s="104" t="str">
        <f t="shared" si="93"/>
        <v/>
      </c>
      <c r="P1000" s="105" t="str">
        <f t="shared" si="94"/>
        <v/>
      </c>
      <c r="Q1000" s="109" t="str">
        <f t="shared" si="95"/>
        <v/>
      </c>
      <c r="R1000" s="77"/>
      <c r="S1000" s="76"/>
      <c r="T1000" s="76"/>
      <c r="U1000" s="76"/>
    </row>
    <row r="1001" s="67" customFormat="1" customHeight="1" spans="2:21">
      <c r="B1001" s="68"/>
      <c r="C1001" s="69"/>
      <c r="D1001" s="69"/>
      <c r="E1001" s="69"/>
      <c r="F1001" s="70"/>
      <c r="G1001" s="71"/>
      <c r="H1001" s="72"/>
      <c r="I1001" s="103" t="str">
        <f>IF(B1001="","",_xlfn.XLOOKUP(N1001,#REF!,#REF!))</f>
        <v/>
      </c>
      <c r="J1001" s="100" t="str">
        <f>IF(B1001="","",_xlfn.XLOOKUP(N1001,#REF!,芝麻工资表!B:B))</f>
        <v/>
      </c>
      <c r="K1001" s="100" t="str">
        <f t="shared" si="90"/>
        <v/>
      </c>
      <c r="L1001" s="100" t="str">
        <f t="shared" si="91"/>
        <v/>
      </c>
      <c r="M1001" s="100" t="str">
        <f>IF(Q1001="","",_xlfn.XLOOKUP(Q1001,立项!W:W,立项!H:H))</f>
        <v/>
      </c>
      <c r="N1001" s="104" t="str">
        <f t="shared" si="92"/>
        <v/>
      </c>
      <c r="O1001" s="104" t="str">
        <f t="shared" si="93"/>
        <v/>
      </c>
      <c r="P1001" s="105" t="str">
        <f t="shared" si="94"/>
        <v/>
      </c>
      <c r="Q1001" s="109" t="str">
        <f t="shared" si="95"/>
        <v/>
      </c>
      <c r="R1001" s="77"/>
      <c r="S1001" s="76"/>
      <c r="T1001" s="76"/>
      <c r="U1001" s="76"/>
    </row>
    <row r="1002" s="67" customFormat="1" customHeight="1" spans="2:21">
      <c r="B1002" s="68"/>
      <c r="C1002" s="69"/>
      <c r="D1002" s="69"/>
      <c r="E1002" s="69"/>
      <c r="F1002" s="70"/>
      <c r="G1002" s="71"/>
      <c r="H1002" s="72"/>
      <c r="I1002" s="103" t="str">
        <f>IF(B1002="","",_xlfn.XLOOKUP(N1002,#REF!,#REF!))</f>
        <v/>
      </c>
      <c r="J1002" s="100" t="str">
        <f>IF(B1002="","",_xlfn.XLOOKUP(N1002,#REF!,芝麻工资表!B:B))</f>
        <v/>
      </c>
      <c r="K1002" s="100" t="str">
        <f t="shared" si="90"/>
        <v/>
      </c>
      <c r="L1002" s="100" t="str">
        <f t="shared" si="91"/>
        <v/>
      </c>
      <c r="M1002" s="100" t="str">
        <f>IF(Q1002="","",_xlfn.XLOOKUP(Q1002,立项!W:W,立项!H:H))</f>
        <v/>
      </c>
      <c r="N1002" s="104" t="str">
        <f t="shared" si="92"/>
        <v/>
      </c>
      <c r="O1002" s="104" t="str">
        <f t="shared" si="93"/>
        <v/>
      </c>
      <c r="P1002" s="105" t="str">
        <f t="shared" si="94"/>
        <v/>
      </c>
      <c r="Q1002" s="109" t="str">
        <f t="shared" si="95"/>
        <v/>
      </c>
      <c r="R1002" s="77"/>
      <c r="S1002" s="76"/>
      <c r="T1002" s="76"/>
      <c r="U1002" s="76"/>
    </row>
    <row r="1003" s="67" customFormat="1" customHeight="1" spans="2:21">
      <c r="B1003" s="68"/>
      <c r="C1003" s="69"/>
      <c r="D1003" s="69"/>
      <c r="E1003" s="69"/>
      <c r="F1003" s="70"/>
      <c r="G1003" s="71"/>
      <c r="H1003" s="72"/>
      <c r="I1003" s="103" t="str">
        <f>IF(B1003="","",_xlfn.XLOOKUP(N1003,#REF!,#REF!))</f>
        <v/>
      </c>
      <c r="J1003" s="100" t="str">
        <f>IF(B1003="","",_xlfn.XLOOKUP(N1003,#REF!,芝麻工资表!B:B))</f>
        <v/>
      </c>
      <c r="K1003" s="100" t="str">
        <f t="shared" si="90"/>
        <v/>
      </c>
      <c r="L1003" s="100" t="str">
        <f t="shared" si="91"/>
        <v/>
      </c>
      <c r="M1003" s="100" t="str">
        <f>IF(Q1003="","",_xlfn.XLOOKUP(Q1003,立项!W:W,立项!H:H))</f>
        <v/>
      </c>
      <c r="N1003" s="104" t="str">
        <f t="shared" si="92"/>
        <v/>
      </c>
      <c r="O1003" s="104" t="str">
        <f t="shared" si="93"/>
        <v/>
      </c>
      <c r="P1003" s="105" t="str">
        <f t="shared" si="94"/>
        <v/>
      </c>
      <c r="Q1003" s="109" t="str">
        <f t="shared" si="95"/>
        <v/>
      </c>
      <c r="R1003" s="77"/>
      <c r="S1003" s="76"/>
      <c r="T1003" s="76"/>
      <c r="U1003" s="76"/>
    </row>
    <row r="1004" s="67" customFormat="1" customHeight="1" spans="2:21">
      <c r="B1004" s="68"/>
      <c r="C1004" s="69"/>
      <c r="D1004" s="69"/>
      <c r="E1004" s="69"/>
      <c r="F1004" s="70"/>
      <c r="G1004" s="71"/>
      <c r="H1004" s="72"/>
      <c r="I1004" s="103" t="str">
        <f>IF(B1004="","",_xlfn.XLOOKUP(N1004,#REF!,#REF!))</f>
        <v/>
      </c>
      <c r="J1004" s="100" t="str">
        <f>IF(B1004="","",_xlfn.XLOOKUP(N1004,#REF!,芝麻工资表!B:B))</f>
        <v/>
      </c>
      <c r="K1004" s="100" t="str">
        <f t="shared" si="90"/>
        <v/>
      </c>
      <c r="L1004" s="100" t="str">
        <f t="shared" si="91"/>
        <v/>
      </c>
      <c r="M1004" s="100" t="str">
        <f>IF(Q1004="","",_xlfn.XLOOKUP(Q1004,立项!W:W,立项!H:H))</f>
        <v/>
      </c>
      <c r="N1004" s="104" t="str">
        <f t="shared" si="92"/>
        <v/>
      </c>
      <c r="O1004" s="104" t="str">
        <f t="shared" si="93"/>
        <v/>
      </c>
      <c r="P1004" s="105" t="str">
        <f t="shared" si="94"/>
        <v/>
      </c>
      <c r="Q1004" s="109" t="str">
        <f t="shared" si="95"/>
        <v/>
      </c>
      <c r="R1004" s="77"/>
      <c r="S1004" s="76"/>
      <c r="T1004" s="76"/>
      <c r="U1004" s="76"/>
    </row>
    <row r="1005" s="67" customFormat="1" customHeight="1" spans="2:21">
      <c r="B1005" s="68"/>
      <c r="C1005" s="69"/>
      <c r="D1005" s="69"/>
      <c r="E1005" s="69"/>
      <c r="F1005" s="70"/>
      <c r="G1005" s="71"/>
      <c r="H1005" s="72"/>
      <c r="I1005" s="103" t="str">
        <f>IF(B1005="","",_xlfn.XLOOKUP(N1005,#REF!,#REF!))</f>
        <v/>
      </c>
      <c r="J1005" s="100" t="str">
        <f>IF(B1005="","",_xlfn.XLOOKUP(N1005,#REF!,芝麻工资表!B:B))</f>
        <v/>
      </c>
      <c r="K1005" s="100" t="str">
        <f t="shared" si="90"/>
        <v/>
      </c>
      <c r="L1005" s="100" t="str">
        <f t="shared" si="91"/>
        <v/>
      </c>
      <c r="M1005" s="100" t="str">
        <f>IF(Q1005="","",_xlfn.XLOOKUP(Q1005,立项!W:W,立项!H:H))</f>
        <v/>
      </c>
      <c r="N1005" s="104" t="str">
        <f t="shared" si="92"/>
        <v/>
      </c>
      <c r="O1005" s="104" t="str">
        <f t="shared" si="93"/>
        <v/>
      </c>
      <c r="P1005" s="105" t="str">
        <f t="shared" si="94"/>
        <v/>
      </c>
      <c r="Q1005" s="109" t="str">
        <f t="shared" si="95"/>
        <v/>
      </c>
      <c r="R1005" s="77"/>
      <c r="S1005" s="76"/>
      <c r="T1005" s="76"/>
      <c r="U1005" s="76"/>
    </row>
    <row r="1006" s="67" customFormat="1" customHeight="1" spans="2:21">
      <c r="B1006" s="68"/>
      <c r="C1006" s="69"/>
      <c r="D1006" s="69"/>
      <c r="E1006" s="69"/>
      <c r="F1006" s="70"/>
      <c r="G1006" s="71"/>
      <c r="H1006" s="72"/>
      <c r="I1006" s="103" t="str">
        <f>IF(B1006="","",_xlfn.XLOOKUP(N1006,#REF!,#REF!))</f>
        <v/>
      </c>
      <c r="J1006" s="100" t="str">
        <f>IF(B1006="","",_xlfn.XLOOKUP(N1006,#REF!,芝麻工资表!B:B))</f>
        <v/>
      </c>
      <c r="K1006" s="100" t="str">
        <f t="shared" si="90"/>
        <v/>
      </c>
      <c r="L1006" s="100" t="str">
        <f t="shared" si="91"/>
        <v/>
      </c>
      <c r="M1006" s="100" t="str">
        <f>IF(Q1006="","",_xlfn.XLOOKUP(Q1006,立项!W:W,立项!H:H))</f>
        <v/>
      </c>
      <c r="N1006" s="104" t="str">
        <f t="shared" si="92"/>
        <v/>
      </c>
      <c r="O1006" s="104" t="str">
        <f t="shared" si="93"/>
        <v/>
      </c>
      <c r="P1006" s="105" t="str">
        <f t="shared" si="94"/>
        <v/>
      </c>
      <c r="Q1006" s="109" t="str">
        <f t="shared" si="95"/>
        <v/>
      </c>
      <c r="R1006" s="77"/>
      <c r="S1006" s="76"/>
      <c r="T1006" s="76"/>
      <c r="U1006" s="76"/>
    </row>
    <row r="1007" s="67" customFormat="1" customHeight="1" spans="2:21">
      <c r="B1007" s="68"/>
      <c r="C1007" s="69"/>
      <c r="D1007" s="69"/>
      <c r="E1007" s="69"/>
      <c r="F1007" s="70"/>
      <c r="G1007" s="71"/>
      <c r="H1007" s="72"/>
      <c r="I1007" s="103" t="str">
        <f>IF(B1007="","",_xlfn.XLOOKUP(N1007,#REF!,#REF!))</f>
        <v/>
      </c>
      <c r="J1007" s="100" t="str">
        <f>IF(B1007="","",_xlfn.XLOOKUP(N1007,#REF!,芝麻工资表!B:B))</f>
        <v/>
      </c>
      <c r="K1007" s="100" t="str">
        <f t="shared" si="90"/>
        <v/>
      </c>
      <c r="L1007" s="100" t="str">
        <f t="shared" si="91"/>
        <v/>
      </c>
      <c r="M1007" s="100" t="str">
        <f>IF(Q1007="","",_xlfn.XLOOKUP(Q1007,立项!W:W,立项!H:H))</f>
        <v/>
      </c>
      <c r="N1007" s="104" t="str">
        <f t="shared" si="92"/>
        <v/>
      </c>
      <c r="O1007" s="104" t="str">
        <f t="shared" si="93"/>
        <v/>
      </c>
      <c r="P1007" s="105" t="str">
        <f t="shared" si="94"/>
        <v/>
      </c>
      <c r="Q1007" s="109" t="str">
        <f t="shared" si="95"/>
        <v/>
      </c>
      <c r="R1007" s="77"/>
      <c r="S1007" s="76"/>
      <c r="T1007" s="76"/>
      <c r="U1007" s="76"/>
    </row>
    <row r="1008" s="67" customFormat="1" customHeight="1" spans="2:21">
      <c r="B1008" s="68"/>
      <c r="C1008" s="69"/>
      <c r="D1008" s="69"/>
      <c r="E1008" s="69"/>
      <c r="F1008" s="70"/>
      <c r="G1008" s="71"/>
      <c r="H1008" s="72"/>
      <c r="I1008" s="103" t="str">
        <f>IF(B1008="","",_xlfn.XLOOKUP(N1008,#REF!,#REF!))</f>
        <v/>
      </c>
      <c r="J1008" s="100" t="str">
        <f>IF(B1008="","",_xlfn.XLOOKUP(N1008,#REF!,芝麻工资表!B:B))</f>
        <v/>
      </c>
      <c r="K1008" s="100" t="str">
        <f t="shared" si="90"/>
        <v/>
      </c>
      <c r="L1008" s="100" t="str">
        <f t="shared" si="91"/>
        <v/>
      </c>
      <c r="M1008" s="100" t="str">
        <f>IF(Q1008="","",_xlfn.XLOOKUP(Q1008,立项!W:W,立项!H:H))</f>
        <v/>
      </c>
      <c r="N1008" s="104" t="str">
        <f t="shared" si="92"/>
        <v/>
      </c>
      <c r="O1008" s="104" t="str">
        <f t="shared" si="93"/>
        <v/>
      </c>
      <c r="P1008" s="105" t="str">
        <f t="shared" si="94"/>
        <v/>
      </c>
      <c r="Q1008" s="109" t="str">
        <f t="shared" si="95"/>
        <v/>
      </c>
      <c r="R1008" s="77"/>
      <c r="S1008" s="76"/>
      <c r="T1008" s="76"/>
      <c r="U1008" s="76"/>
    </row>
    <row r="1009" s="67" customFormat="1" customHeight="1" spans="2:21">
      <c r="B1009" s="68"/>
      <c r="C1009" s="69"/>
      <c r="D1009" s="69"/>
      <c r="E1009" s="69"/>
      <c r="F1009" s="70"/>
      <c r="G1009" s="71"/>
      <c r="H1009" s="72"/>
      <c r="I1009" s="103" t="str">
        <f>IF(B1009="","",_xlfn.XLOOKUP(N1009,#REF!,#REF!))</f>
        <v/>
      </c>
      <c r="J1009" s="100" t="str">
        <f>IF(B1009="","",_xlfn.XLOOKUP(N1009,#REF!,芝麻工资表!B:B))</f>
        <v/>
      </c>
      <c r="K1009" s="100" t="str">
        <f t="shared" si="90"/>
        <v/>
      </c>
      <c r="L1009" s="100" t="str">
        <f t="shared" si="91"/>
        <v/>
      </c>
      <c r="M1009" s="100" t="str">
        <f>IF(Q1009="","",_xlfn.XLOOKUP(Q1009,立项!W:W,立项!H:H))</f>
        <v/>
      </c>
      <c r="N1009" s="104" t="str">
        <f t="shared" si="92"/>
        <v/>
      </c>
      <c r="O1009" s="104" t="str">
        <f t="shared" si="93"/>
        <v/>
      </c>
      <c r="P1009" s="105" t="str">
        <f t="shared" si="94"/>
        <v/>
      </c>
      <c r="Q1009" s="109" t="str">
        <f t="shared" si="95"/>
        <v/>
      </c>
      <c r="R1009" s="77"/>
      <c r="S1009" s="76"/>
      <c r="T1009" s="76"/>
      <c r="U1009" s="76"/>
    </row>
    <row r="1010" s="67" customFormat="1" customHeight="1" spans="2:21">
      <c r="B1010" s="68"/>
      <c r="C1010" s="69"/>
      <c r="D1010" s="69"/>
      <c r="E1010" s="69"/>
      <c r="F1010" s="70"/>
      <c r="G1010" s="71"/>
      <c r="H1010" s="72"/>
      <c r="I1010" s="103" t="str">
        <f>IF(B1010="","",_xlfn.XLOOKUP(N1010,#REF!,#REF!))</f>
        <v/>
      </c>
      <c r="J1010" s="100" t="str">
        <f>IF(B1010="","",_xlfn.XLOOKUP(N1010,#REF!,芝麻工资表!B:B))</f>
        <v/>
      </c>
      <c r="K1010" s="100" t="str">
        <f t="shared" si="90"/>
        <v/>
      </c>
      <c r="L1010" s="100" t="str">
        <f t="shared" si="91"/>
        <v/>
      </c>
      <c r="M1010" s="100" t="str">
        <f>IF(Q1010="","",_xlfn.XLOOKUP(Q1010,立项!W:W,立项!H:H))</f>
        <v/>
      </c>
      <c r="N1010" s="104" t="str">
        <f t="shared" si="92"/>
        <v/>
      </c>
      <c r="O1010" s="104" t="str">
        <f t="shared" si="93"/>
        <v/>
      </c>
      <c r="P1010" s="105" t="str">
        <f t="shared" si="94"/>
        <v/>
      </c>
      <c r="Q1010" s="109" t="str">
        <f t="shared" si="95"/>
        <v/>
      </c>
      <c r="R1010" s="77"/>
      <c r="S1010" s="76"/>
      <c r="T1010" s="76"/>
      <c r="U1010" s="76"/>
    </row>
    <row r="1011" s="67" customFormat="1" customHeight="1" spans="2:21">
      <c r="B1011" s="68"/>
      <c r="C1011" s="69"/>
      <c r="D1011" s="69"/>
      <c r="E1011" s="69"/>
      <c r="F1011" s="70"/>
      <c r="G1011" s="71"/>
      <c r="H1011" s="72"/>
      <c r="I1011" s="103" t="str">
        <f>IF(B1011="","",_xlfn.XLOOKUP(N1011,#REF!,#REF!))</f>
        <v/>
      </c>
      <c r="J1011" s="100" t="str">
        <f>IF(B1011="","",_xlfn.XLOOKUP(N1011,#REF!,芝麻工资表!B:B))</f>
        <v/>
      </c>
      <c r="K1011" s="100" t="str">
        <f t="shared" si="90"/>
        <v/>
      </c>
      <c r="L1011" s="100" t="str">
        <f t="shared" si="91"/>
        <v/>
      </c>
      <c r="M1011" s="100" t="str">
        <f>IF(Q1011="","",_xlfn.XLOOKUP(Q1011,立项!W:W,立项!H:H))</f>
        <v/>
      </c>
      <c r="N1011" s="104" t="str">
        <f t="shared" si="92"/>
        <v/>
      </c>
      <c r="O1011" s="104" t="str">
        <f t="shared" si="93"/>
        <v/>
      </c>
      <c r="P1011" s="105" t="str">
        <f t="shared" si="94"/>
        <v/>
      </c>
      <c r="Q1011" s="109" t="str">
        <f t="shared" si="95"/>
        <v/>
      </c>
      <c r="R1011" s="77"/>
      <c r="S1011" s="76"/>
      <c r="T1011" s="76"/>
      <c r="U1011" s="76"/>
    </row>
    <row r="1012" s="67" customFormat="1" customHeight="1" spans="2:21">
      <c r="B1012" s="68"/>
      <c r="C1012" s="69"/>
      <c r="D1012" s="69"/>
      <c r="E1012" s="69"/>
      <c r="F1012" s="70"/>
      <c r="G1012" s="71"/>
      <c r="H1012" s="72"/>
      <c r="I1012" s="103" t="str">
        <f>IF(B1012="","",_xlfn.XLOOKUP(N1012,#REF!,#REF!))</f>
        <v/>
      </c>
      <c r="J1012" s="100" t="str">
        <f>IF(B1012="","",_xlfn.XLOOKUP(N1012,#REF!,芝麻工资表!B:B))</f>
        <v/>
      </c>
      <c r="K1012" s="100" t="str">
        <f t="shared" si="90"/>
        <v/>
      </c>
      <c r="L1012" s="100" t="str">
        <f t="shared" si="91"/>
        <v/>
      </c>
      <c r="M1012" s="100" t="str">
        <f>IF(Q1012="","",_xlfn.XLOOKUP(Q1012,立项!W:W,立项!H:H))</f>
        <v/>
      </c>
      <c r="N1012" s="104" t="str">
        <f t="shared" si="92"/>
        <v/>
      </c>
      <c r="O1012" s="104" t="str">
        <f t="shared" si="93"/>
        <v/>
      </c>
      <c r="P1012" s="105" t="str">
        <f t="shared" si="94"/>
        <v/>
      </c>
      <c r="Q1012" s="109" t="str">
        <f t="shared" si="95"/>
        <v/>
      </c>
      <c r="R1012" s="77"/>
      <c r="S1012" s="76"/>
      <c r="T1012" s="76"/>
      <c r="U1012" s="76"/>
    </row>
    <row r="1013" s="67" customFormat="1" customHeight="1" spans="2:21">
      <c r="B1013" s="68"/>
      <c r="C1013" s="69"/>
      <c r="D1013" s="69"/>
      <c r="E1013" s="69"/>
      <c r="F1013" s="70"/>
      <c r="G1013" s="71"/>
      <c r="H1013" s="72"/>
      <c r="I1013" s="103" t="str">
        <f>IF(B1013="","",_xlfn.XLOOKUP(N1013,#REF!,#REF!))</f>
        <v/>
      </c>
      <c r="J1013" s="100" t="str">
        <f>IF(B1013="","",_xlfn.XLOOKUP(N1013,#REF!,芝麻工资表!B:B))</f>
        <v/>
      </c>
      <c r="K1013" s="100" t="str">
        <f t="shared" si="90"/>
        <v/>
      </c>
      <c r="L1013" s="100" t="str">
        <f t="shared" si="91"/>
        <v/>
      </c>
      <c r="M1013" s="100" t="str">
        <f>IF(Q1013="","",_xlfn.XLOOKUP(Q1013,立项!W:W,立项!H:H))</f>
        <v/>
      </c>
      <c r="N1013" s="104" t="str">
        <f t="shared" si="92"/>
        <v/>
      </c>
      <c r="O1013" s="104" t="str">
        <f t="shared" si="93"/>
        <v/>
      </c>
      <c r="P1013" s="105" t="str">
        <f t="shared" si="94"/>
        <v/>
      </c>
      <c r="Q1013" s="109" t="str">
        <f t="shared" si="95"/>
        <v/>
      </c>
      <c r="R1013" s="77"/>
      <c r="S1013" s="76"/>
      <c r="T1013" s="76"/>
      <c r="U1013" s="76"/>
    </row>
    <row r="1014" s="67" customFormat="1" customHeight="1" spans="2:21">
      <c r="B1014" s="68"/>
      <c r="C1014" s="69"/>
      <c r="D1014" s="69"/>
      <c r="E1014" s="69"/>
      <c r="F1014" s="70"/>
      <c r="G1014" s="71"/>
      <c r="H1014" s="72"/>
      <c r="I1014" s="103" t="str">
        <f>IF(B1014="","",_xlfn.XLOOKUP(N1014,#REF!,#REF!))</f>
        <v/>
      </c>
      <c r="J1014" s="100" t="str">
        <f>IF(B1014="","",_xlfn.XLOOKUP(N1014,#REF!,芝麻工资表!B:B))</f>
        <v/>
      </c>
      <c r="K1014" s="100" t="str">
        <f t="shared" si="90"/>
        <v/>
      </c>
      <c r="L1014" s="100" t="str">
        <f t="shared" si="91"/>
        <v/>
      </c>
      <c r="M1014" s="100" t="str">
        <f>IF(Q1014="","",_xlfn.XLOOKUP(Q1014,立项!W:W,立项!H:H))</f>
        <v/>
      </c>
      <c r="N1014" s="104" t="str">
        <f t="shared" si="92"/>
        <v/>
      </c>
      <c r="O1014" s="104" t="str">
        <f t="shared" si="93"/>
        <v/>
      </c>
      <c r="P1014" s="105" t="str">
        <f t="shared" si="94"/>
        <v/>
      </c>
      <c r="Q1014" s="109" t="str">
        <f t="shared" si="95"/>
        <v/>
      </c>
      <c r="R1014" s="77"/>
      <c r="S1014" s="76"/>
      <c r="T1014" s="76"/>
      <c r="U1014" s="76"/>
    </row>
    <row r="1015" s="67" customFormat="1" customHeight="1" spans="2:21">
      <c r="B1015" s="68"/>
      <c r="C1015" s="69"/>
      <c r="D1015" s="69"/>
      <c r="E1015" s="69"/>
      <c r="F1015" s="70"/>
      <c r="G1015" s="71"/>
      <c r="H1015" s="72"/>
      <c r="I1015" s="103" t="str">
        <f>IF(B1015="","",_xlfn.XLOOKUP(N1015,#REF!,#REF!))</f>
        <v/>
      </c>
      <c r="J1015" s="100" t="str">
        <f>IF(B1015="","",_xlfn.XLOOKUP(N1015,#REF!,芝麻工资表!B:B))</f>
        <v/>
      </c>
      <c r="K1015" s="100" t="str">
        <f t="shared" si="90"/>
        <v/>
      </c>
      <c r="L1015" s="100" t="str">
        <f t="shared" si="91"/>
        <v/>
      </c>
      <c r="M1015" s="100" t="str">
        <f>IF(Q1015="","",_xlfn.XLOOKUP(Q1015,立项!W:W,立项!H:H))</f>
        <v/>
      </c>
      <c r="N1015" s="104" t="str">
        <f t="shared" si="92"/>
        <v/>
      </c>
      <c r="O1015" s="104" t="str">
        <f t="shared" si="93"/>
        <v/>
      </c>
      <c r="P1015" s="105" t="str">
        <f t="shared" si="94"/>
        <v/>
      </c>
      <c r="Q1015" s="109" t="str">
        <f t="shared" si="95"/>
        <v/>
      </c>
      <c r="R1015" s="77"/>
      <c r="S1015" s="76"/>
      <c r="T1015" s="76"/>
      <c r="U1015" s="76"/>
    </row>
    <row r="1016" s="67" customFormat="1" customHeight="1" spans="2:21">
      <c r="B1016" s="68"/>
      <c r="C1016" s="69"/>
      <c r="D1016" s="69"/>
      <c r="E1016" s="69"/>
      <c r="F1016" s="70"/>
      <c r="G1016" s="71"/>
      <c r="H1016" s="72"/>
      <c r="I1016" s="103" t="str">
        <f>IF(B1016="","",_xlfn.XLOOKUP(N1016,#REF!,#REF!))</f>
        <v/>
      </c>
      <c r="J1016" s="100" t="str">
        <f>IF(B1016="","",_xlfn.XLOOKUP(N1016,#REF!,芝麻工资表!B:B))</f>
        <v/>
      </c>
      <c r="K1016" s="100" t="str">
        <f t="shared" si="90"/>
        <v/>
      </c>
      <c r="L1016" s="100" t="str">
        <f t="shared" si="91"/>
        <v/>
      </c>
      <c r="M1016" s="100" t="str">
        <f>IF(Q1016="","",_xlfn.XLOOKUP(Q1016,立项!W:W,立项!H:H))</f>
        <v/>
      </c>
      <c r="N1016" s="104" t="str">
        <f t="shared" si="92"/>
        <v/>
      </c>
      <c r="O1016" s="104" t="str">
        <f t="shared" si="93"/>
        <v/>
      </c>
      <c r="P1016" s="105" t="str">
        <f t="shared" si="94"/>
        <v/>
      </c>
      <c r="Q1016" s="109" t="str">
        <f t="shared" si="95"/>
        <v/>
      </c>
      <c r="R1016" s="77"/>
      <c r="S1016" s="76"/>
      <c r="T1016" s="76"/>
      <c r="U1016" s="76"/>
    </row>
    <row r="1017" s="67" customFormat="1" customHeight="1" spans="2:21">
      <c r="B1017" s="68"/>
      <c r="C1017" s="69"/>
      <c r="D1017" s="69"/>
      <c r="E1017" s="69"/>
      <c r="F1017" s="70"/>
      <c r="G1017" s="71"/>
      <c r="H1017" s="72"/>
      <c r="I1017" s="103" t="str">
        <f>IF(B1017="","",_xlfn.XLOOKUP(N1017,#REF!,#REF!))</f>
        <v/>
      </c>
      <c r="J1017" s="100" t="str">
        <f>IF(B1017="","",_xlfn.XLOOKUP(N1017,#REF!,芝麻工资表!B:B))</f>
        <v/>
      </c>
      <c r="K1017" s="100" t="str">
        <f t="shared" si="90"/>
        <v/>
      </c>
      <c r="L1017" s="100" t="str">
        <f t="shared" si="91"/>
        <v/>
      </c>
      <c r="M1017" s="100" t="str">
        <f>IF(Q1017="","",_xlfn.XLOOKUP(Q1017,立项!W:W,立项!H:H))</f>
        <v/>
      </c>
      <c r="N1017" s="104" t="str">
        <f t="shared" si="92"/>
        <v/>
      </c>
      <c r="O1017" s="104" t="str">
        <f t="shared" si="93"/>
        <v/>
      </c>
      <c r="P1017" s="105" t="str">
        <f t="shared" si="94"/>
        <v/>
      </c>
      <c r="Q1017" s="109" t="str">
        <f t="shared" si="95"/>
        <v/>
      </c>
      <c r="R1017" s="77"/>
      <c r="S1017" s="76"/>
      <c r="T1017" s="76"/>
      <c r="U1017" s="76"/>
    </row>
    <row r="1018" s="67" customFormat="1" customHeight="1" spans="2:21">
      <c r="B1018" s="68"/>
      <c r="C1018" s="69"/>
      <c r="D1018" s="69"/>
      <c r="E1018" s="69"/>
      <c r="F1018" s="70"/>
      <c r="G1018" s="71"/>
      <c r="H1018" s="72"/>
      <c r="I1018" s="103" t="str">
        <f>IF(B1018="","",_xlfn.XLOOKUP(N1018,#REF!,#REF!))</f>
        <v/>
      </c>
      <c r="J1018" s="100" t="str">
        <f>IF(B1018="","",_xlfn.XLOOKUP(N1018,#REF!,芝麻工资表!B:B))</f>
        <v/>
      </c>
      <c r="K1018" s="100" t="str">
        <f t="shared" si="90"/>
        <v/>
      </c>
      <c r="L1018" s="100" t="str">
        <f t="shared" si="91"/>
        <v/>
      </c>
      <c r="M1018" s="100" t="str">
        <f>IF(Q1018="","",_xlfn.XLOOKUP(Q1018,立项!W:W,立项!H:H))</f>
        <v/>
      </c>
      <c r="N1018" s="104" t="str">
        <f t="shared" si="92"/>
        <v/>
      </c>
      <c r="O1018" s="104" t="str">
        <f t="shared" si="93"/>
        <v/>
      </c>
      <c r="P1018" s="105" t="str">
        <f t="shared" si="94"/>
        <v/>
      </c>
      <c r="Q1018" s="109" t="str">
        <f t="shared" si="95"/>
        <v/>
      </c>
      <c r="R1018" s="77"/>
      <c r="S1018" s="76"/>
      <c r="T1018" s="76"/>
      <c r="U1018" s="76"/>
    </row>
    <row r="1019" s="67" customFormat="1" customHeight="1" spans="2:21">
      <c r="B1019" s="68"/>
      <c r="C1019" s="69"/>
      <c r="D1019" s="69"/>
      <c r="E1019" s="69"/>
      <c r="F1019" s="70"/>
      <c r="G1019" s="71"/>
      <c r="H1019" s="72"/>
      <c r="I1019" s="103" t="str">
        <f>IF(B1019="","",_xlfn.XLOOKUP(N1019,#REF!,#REF!))</f>
        <v/>
      </c>
      <c r="J1019" s="100" t="str">
        <f>IF(B1019="","",_xlfn.XLOOKUP(N1019,#REF!,芝麻工资表!B:B))</f>
        <v/>
      </c>
      <c r="K1019" s="100" t="str">
        <f t="shared" si="90"/>
        <v/>
      </c>
      <c r="L1019" s="100" t="str">
        <f t="shared" si="91"/>
        <v/>
      </c>
      <c r="M1019" s="100" t="str">
        <f>IF(Q1019="","",_xlfn.XLOOKUP(Q1019,立项!W:W,立项!H:H))</f>
        <v/>
      </c>
      <c r="N1019" s="104" t="str">
        <f t="shared" si="92"/>
        <v/>
      </c>
      <c r="O1019" s="104" t="str">
        <f t="shared" si="93"/>
        <v/>
      </c>
      <c r="P1019" s="105" t="str">
        <f t="shared" si="94"/>
        <v/>
      </c>
      <c r="Q1019" s="109" t="str">
        <f t="shared" si="95"/>
        <v/>
      </c>
      <c r="R1019" s="77"/>
      <c r="S1019" s="76"/>
      <c r="T1019" s="76"/>
      <c r="U1019" s="76"/>
    </row>
    <row r="1020" s="67" customFormat="1" customHeight="1" spans="2:21">
      <c r="B1020" s="68"/>
      <c r="C1020" s="69"/>
      <c r="D1020" s="69"/>
      <c r="E1020" s="69"/>
      <c r="F1020" s="70"/>
      <c r="G1020" s="71"/>
      <c r="H1020" s="72"/>
      <c r="I1020" s="103" t="str">
        <f>IF(B1020="","",_xlfn.XLOOKUP(N1020,#REF!,#REF!))</f>
        <v/>
      </c>
      <c r="J1020" s="100" t="str">
        <f>IF(B1020="","",_xlfn.XLOOKUP(N1020,#REF!,芝麻工资表!B:B))</f>
        <v/>
      </c>
      <c r="K1020" s="100" t="str">
        <f t="shared" si="90"/>
        <v/>
      </c>
      <c r="L1020" s="100" t="str">
        <f t="shared" si="91"/>
        <v/>
      </c>
      <c r="M1020" s="100" t="str">
        <f>IF(Q1020="","",_xlfn.XLOOKUP(Q1020,立项!W:W,立项!H:H))</f>
        <v/>
      </c>
      <c r="N1020" s="104" t="str">
        <f t="shared" si="92"/>
        <v/>
      </c>
      <c r="O1020" s="104" t="str">
        <f t="shared" si="93"/>
        <v/>
      </c>
      <c r="P1020" s="105" t="str">
        <f t="shared" si="94"/>
        <v/>
      </c>
      <c r="Q1020" s="109" t="str">
        <f t="shared" si="95"/>
        <v/>
      </c>
      <c r="R1020" s="77"/>
      <c r="S1020" s="76"/>
      <c r="T1020" s="76"/>
      <c r="U1020" s="76"/>
    </row>
    <row r="1021" s="67" customFormat="1" customHeight="1" spans="2:21">
      <c r="B1021" s="68"/>
      <c r="C1021" s="69"/>
      <c r="D1021" s="69"/>
      <c r="E1021" s="69"/>
      <c r="F1021" s="70"/>
      <c r="G1021" s="71"/>
      <c r="H1021" s="72"/>
      <c r="I1021" s="103" t="str">
        <f>IF(B1021="","",_xlfn.XLOOKUP(N1021,#REF!,#REF!))</f>
        <v/>
      </c>
      <c r="J1021" s="100" t="str">
        <f>IF(B1021="","",_xlfn.XLOOKUP(N1021,#REF!,芝麻工资表!B:B))</f>
        <v/>
      </c>
      <c r="K1021" s="100" t="str">
        <f t="shared" si="90"/>
        <v/>
      </c>
      <c r="L1021" s="100" t="str">
        <f t="shared" si="91"/>
        <v/>
      </c>
      <c r="M1021" s="100" t="str">
        <f>IF(Q1021="","",_xlfn.XLOOKUP(Q1021,立项!W:W,立项!H:H))</f>
        <v/>
      </c>
      <c r="N1021" s="104" t="str">
        <f t="shared" si="92"/>
        <v/>
      </c>
      <c r="O1021" s="104" t="str">
        <f t="shared" si="93"/>
        <v/>
      </c>
      <c r="P1021" s="105" t="str">
        <f t="shared" si="94"/>
        <v/>
      </c>
      <c r="Q1021" s="109" t="str">
        <f t="shared" si="95"/>
        <v/>
      </c>
      <c r="R1021" s="77"/>
      <c r="S1021" s="76"/>
      <c r="T1021" s="76"/>
      <c r="U1021" s="76"/>
    </row>
    <row r="1022" s="67" customFormat="1" customHeight="1" spans="2:21">
      <c r="B1022" s="68"/>
      <c r="C1022" s="69"/>
      <c r="D1022" s="69"/>
      <c r="E1022" s="69"/>
      <c r="F1022" s="70"/>
      <c r="G1022" s="71"/>
      <c r="H1022" s="72"/>
      <c r="I1022" s="103" t="str">
        <f>IF(B1022="","",_xlfn.XLOOKUP(N1022,#REF!,#REF!))</f>
        <v/>
      </c>
      <c r="J1022" s="100" t="str">
        <f>IF(B1022="","",_xlfn.XLOOKUP(N1022,#REF!,芝麻工资表!B:B))</f>
        <v/>
      </c>
      <c r="K1022" s="100" t="str">
        <f t="shared" si="90"/>
        <v/>
      </c>
      <c r="L1022" s="100" t="str">
        <f t="shared" si="91"/>
        <v/>
      </c>
      <c r="M1022" s="100" t="str">
        <f>IF(Q1022="","",_xlfn.XLOOKUP(Q1022,立项!W:W,立项!H:H))</f>
        <v/>
      </c>
      <c r="N1022" s="104" t="str">
        <f t="shared" si="92"/>
        <v/>
      </c>
      <c r="O1022" s="104" t="str">
        <f t="shared" si="93"/>
        <v/>
      </c>
      <c r="P1022" s="105" t="str">
        <f t="shared" si="94"/>
        <v/>
      </c>
      <c r="Q1022" s="109" t="str">
        <f t="shared" si="95"/>
        <v/>
      </c>
      <c r="R1022" s="77"/>
      <c r="S1022" s="76"/>
      <c r="T1022" s="76"/>
      <c r="U1022" s="76"/>
    </row>
    <row r="1023" s="67" customFormat="1" customHeight="1" spans="2:21">
      <c r="B1023" s="68"/>
      <c r="C1023" s="69"/>
      <c r="D1023" s="69"/>
      <c r="E1023" s="69"/>
      <c r="F1023" s="70"/>
      <c r="G1023" s="71"/>
      <c r="H1023" s="72"/>
      <c r="I1023" s="103" t="str">
        <f>IF(B1023="","",_xlfn.XLOOKUP(N1023,#REF!,#REF!))</f>
        <v/>
      </c>
      <c r="J1023" s="100" t="str">
        <f>IF(B1023="","",_xlfn.XLOOKUP(N1023,#REF!,芝麻工资表!B:B))</f>
        <v/>
      </c>
      <c r="K1023" s="100" t="str">
        <f t="shared" si="90"/>
        <v/>
      </c>
      <c r="L1023" s="100" t="str">
        <f t="shared" si="91"/>
        <v/>
      </c>
      <c r="M1023" s="100" t="str">
        <f>IF(Q1023="","",_xlfn.XLOOKUP(Q1023,立项!W:W,立项!H:H))</f>
        <v/>
      </c>
      <c r="N1023" s="104" t="str">
        <f t="shared" si="92"/>
        <v/>
      </c>
      <c r="O1023" s="104" t="str">
        <f t="shared" si="93"/>
        <v/>
      </c>
      <c r="P1023" s="105" t="str">
        <f t="shared" si="94"/>
        <v/>
      </c>
      <c r="Q1023" s="109" t="str">
        <f t="shared" si="95"/>
        <v/>
      </c>
      <c r="R1023" s="77"/>
      <c r="S1023" s="76"/>
      <c r="T1023" s="76"/>
      <c r="U1023" s="76"/>
    </row>
    <row r="1024" s="67" customFormat="1" customHeight="1" spans="2:21">
      <c r="B1024" s="68"/>
      <c r="C1024" s="69"/>
      <c r="D1024" s="69"/>
      <c r="E1024" s="69"/>
      <c r="F1024" s="70"/>
      <c r="G1024" s="71"/>
      <c r="H1024" s="72"/>
      <c r="I1024" s="103" t="str">
        <f>IF(B1024="","",_xlfn.XLOOKUP(N1024,#REF!,#REF!))</f>
        <v/>
      </c>
      <c r="J1024" s="100" t="str">
        <f>IF(B1024="","",_xlfn.XLOOKUP(N1024,#REF!,芝麻工资表!B:B))</f>
        <v/>
      </c>
      <c r="K1024" s="100" t="str">
        <f t="shared" si="90"/>
        <v/>
      </c>
      <c r="L1024" s="100" t="str">
        <f t="shared" si="91"/>
        <v/>
      </c>
      <c r="M1024" s="100" t="str">
        <f>IF(Q1024="","",_xlfn.XLOOKUP(Q1024,立项!W:W,立项!H:H))</f>
        <v/>
      </c>
      <c r="N1024" s="104" t="str">
        <f t="shared" si="92"/>
        <v/>
      </c>
      <c r="O1024" s="104" t="str">
        <f t="shared" si="93"/>
        <v/>
      </c>
      <c r="P1024" s="105" t="str">
        <f t="shared" si="94"/>
        <v/>
      </c>
      <c r="Q1024" s="109" t="str">
        <f t="shared" si="95"/>
        <v/>
      </c>
      <c r="R1024" s="77"/>
      <c r="S1024" s="76"/>
      <c r="T1024" s="76"/>
      <c r="U1024" s="76"/>
    </row>
    <row r="1025" s="67" customFormat="1" customHeight="1" spans="2:21">
      <c r="B1025" s="68"/>
      <c r="C1025" s="69"/>
      <c r="D1025" s="69"/>
      <c r="E1025" s="69"/>
      <c r="F1025" s="70"/>
      <c r="G1025" s="71"/>
      <c r="H1025" s="72"/>
      <c r="I1025" s="103" t="str">
        <f>IF(B1025="","",_xlfn.XLOOKUP(N1025,#REF!,#REF!))</f>
        <v/>
      </c>
      <c r="J1025" s="100" t="str">
        <f>IF(B1025="","",_xlfn.XLOOKUP(N1025,#REF!,芝麻工资表!B:B))</f>
        <v/>
      </c>
      <c r="K1025" s="100" t="str">
        <f t="shared" si="90"/>
        <v/>
      </c>
      <c r="L1025" s="100" t="str">
        <f t="shared" si="91"/>
        <v/>
      </c>
      <c r="M1025" s="100" t="str">
        <f>IF(Q1025="","",_xlfn.XLOOKUP(Q1025,立项!W:W,立项!H:H))</f>
        <v/>
      </c>
      <c r="N1025" s="104" t="str">
        <f t="shared" si="92"/>
        <v/>
      </c>
      <c r="O1025" s="104" t="str">
        <f t="shared" si="93"/>
        <v/>
      </c>
      <c r="P1025" s="105" t="str">
        <f t="shared" si="94"/>
        <v/>
      </c>
      <c r="Q1025" s="109" t="str">
        <f t="shared" si="95"/>
        <v/>
      </c>
      <c r="R1025" s="77"/>
      <c r="S1025" s="76"/>
      <c r="T1025" s="76"/>
      <c r="U1025" s="76"/>
    </row>
    <row r="1026" s="67" customFormat="1" customHeight="1" spans="2:21">
      <c r="B1026" s="68"/>
      <c r="C1026" s="69"/>
      <c r="D1026" s="69"/>
      <c r="E1026" s="69"/>
      <c r="F1026" s="70"/>
      <c r="G1026" s="71"/>
      <c r="H1026" s="72"/>
      <c r="I1026" s="103" t="str">
        <f>IF(B1026="","",_xlfn.XLOOKUP(N1026,#REF!,#REF!))</f>
        <v/>
      </c>
      <c r="J1026" s="100" t="str">
        <f>IF(B1026="","",_xlfn.XLOOKUP(N1026,#REF!,芝麻工资表!B:B))</f>
        <v/>
      </c>
      <c r="K1026" s="100" t="str">
        <f t="shared" ref="K1026:K1089" si="96">IF(F1026="","",F1026-L1026)</f>
        <v/>
      </c>
      <c r="L1026" s="100" t="str">
        <f t="shared" ref="L1026:L1089" si="97">IF(F1026="","",F1026*G1026/(1+G1026))</f>
        <v/>
      </c>
      <c r="M1026" s="100" t="str">
        <f>IF(Q1026="","",_xlfn.XLOOKUP(Q1026,立项!W:W,立项!H:H))</f>
        <v/>
      </c>
      <c r="N1026" s="104" t="str">
        <f t="shared" ref="N1026:N1089" si="98">IF(H1026="","",LEFT(B1026,7))</f>
        <v/>
      </c>
      <c r="O1026" s="104" t="str">
        <f t="shared" ref="O1026:O1089" si="99">IF(H1026="","",MONTH(H1026))</f>
        <v/>
      </c>
      <c r="P1026" s="105" t="str">
        <f t="shared" ref="P1026:P1089" si="100">IF(H1026="","",DAY(H1026))</f>
        <v/>
      </c>
      <c r="Q1026" s="109" t="str">
        <f t="shared" ref="Q1026:Q1089" si="101">IF(B1026="","",MID(B1026,9,16))</f>
        <v/>
      </c>
      <c r="R1026" s="77"/>
      <c r="S1026" s="76"/>
      <c r="T1026" s="76"/>
      <c r="U1026" s="76"/>
    </row>
    <row r="1027" s="67" customFormat="1" customHeight="1" spans="2:21">
      <c r="B1027" s="68"/>
      <c r="C1027" s="69"/>
      <c r="D1027" s="69"/>
      <c r="E1027" s="69"/>
      <c r="F1027" s="70"/>
      <c r="G1027" s="71"/>
      <c r="H1027" s="72"/>
      <c r="I1027" s="103" t="str">
        <f>IF(B1027="","",_xlfn.XLOOKUP(N1027,#REF!,#REF!))</f>
        <v/>
      </c>
      <c r="J1027" s="100" t="str">
        <f>IF(B1027="","",_xlfn.XLOOKUP(N1027,#REF!,芝麻工资表!B:B))</f>
        <v/>
      </c>
      <c r="K1027" s="100" t="str">
        <f t="shared" si="96"/>
        <v/>
      </c>
      <c r="L1027" s="100" t="str">
        <f t="shared" si="97"/>
        <v/>
      </c>
      <c r="M1027" s="100" t="str">
        <f>IF(Q1027="","",_xlfn.XLOOKUP(Q1027,立项!W:W,立项!H:H))</f>
        <v/>
      </c>
      <c r="N1027" s="104" t="str">
        <f t="shared" si="98"/>
        <v/>
      </c>
      <c r="O1027" s="104" t="str">
        <f t="shared" si="99"/>
        <v/>
      </c>
      <c r="P1027" s="105" t="str">
        <f t="shared" si="100"/>
        <v/>
      </c>
      <c r="Q1027" s="109" t="str">
        <f t="shared" si="101"/>
        <v/>
      </c>
      <c r="R1027" s="77"/>
      <c r="S1027" s="76"/>
      <c r="T1027" s="76"/>
      <c r="U1027" s="76"/>
    </row>
    <row r="1028" s="67" customFormat="1" customHeight="1" spans="2:21">
      <c r="B1028" s="68"/>
      <c r="C1028" s="69"/>
      <c r="D1028" s="69"/>
      <c r="E1028" s="69"/>
      <c r="F1028" s="70"/>
      <c r="G1028" s="71"/>
      <c r="H1028" s="72"/>
      <c r="I1028" s="103" t="str">
        <f>IF(B1028="","",_xlfn.XLOOKUP(N1028,#REF!,#REF!))</f>
        <v/>
      </c>
      <c r="J1028" s="100" t="str">
        <f>IF(B1028="","",_xlfn.XLOOKUP(N1028,#REF!,芝麻工资表!B:B))</f>
        <v/>
      </c>
      <c r="K1028" s="100" t="str">
        <f t="shared" si="96"/>
        <v/>
      </c>
      <c r="L1028" s="100" t="str">
        <f t="shared" si="97"/>
        <v/>
      </c>
      <c r="M1028" s="100" t="str">
        <f>IF(Q1028="","",_xlfn.XLOOKUP(Q1028,立项!W:W,立项!H:H))</f>
        <v/>
      </c>
      <c r="N1028" s="104" t="str">
        <f t="shared" si="98"/>
        <v/>
      </c>
      <c r="O1028" s="104" t="str">
        <f t="shared" si="99"/>
        <v/>
      </c>
      <c r="P1028" s="105" t="str">
        <f t="shared" si="100"/>
        <v/>
      </c>
      <c r="Q1028" s="109" t="str">
        <f t="shared" si="101"/>
        <v/>
      </c>
      <c r="R1028" s="77"/>
      <c r="S1028" s="76"/>
      <c r="T1028" s="76"/>
      <c r="U1028" s="76"/>
    </row>
    <row r="1029" s="67" customFormat="1" customHeight="1" spans="2:21">
      <c r="B1029" s="68"/>
      <c r="C1029" s="69"/>
      <c r="D1029" s="69"/>
      <c r="E1029" s="69"/>
      <c r="F1029" s="70"/>
      <c r="G1029" s="71"/>
      <c r="H1029" s="72"/>
      <c r="I1029" s="103" t="str">
        <f>IF(B1029="","",_xlfn.XLOOKUP(N1029,#REF!,#REF!))</f>
        <v/>
      </c>
      <c r="J1029" s="100" t="str">
        <f>IF(B1029="","",_xlfn.XLOOKUP(N1029,#REF!,芝麻工资表!B:B))</f>
        <v/>
      </c>
      <c r="K1029" s="100" t="str">
        <f t="shared" si="96"/>
        <v/>
      </c>
      <c r="L1029" s="100" t="str">
        <f t="shared" si="97"/>
        <v/>
      </c>
      <c r="M1029" s="100" t="str">
        <f>IF(Q1029="","",_xlfn.XLOOKUP(Q1029,立项!W:W,立项!H:H))</f>
        <v/>
      </c>
      <c r="N1029" s="104" t="str">
        <f t="shared" si="98"/>
        <v/>
      </c>
      <c r="O1029" s="104" t="str">
        <f t="shared" si="99"/>
        <v/>
      </c>
      <c r="P1029" s="105" t="str">
        <f t="shared" si="100"/>
        <v/>
      </c>
      <c r="Q1029" s="109" t="str">
        <f t="shared" si="101"/>
        <v/>
      </c>
      <c r="R1029" s="77"/>
      <c r="S1029" s="76"/>
      <c r="T1029" s="76"/>
      <c r="U1029" s="76"/>
    </row>
    <row r="1030" s="67" customFormat="1" customHeight="1" spans="2:21">
      <c r="B1030" s="68"/>
      <c r="C1030" s="69"/>
      <c r="D1030" s="69"/>
      <c r="E1030" s="69"/>
      <c r="F1030" s="70"/>
      <c r="G1030" s="71"/>
      <c r="H1030" s="72"/>
      <c r="I1030" s="103" t="str">
        <f>IF(B1030="","",_xlfn.XLOOKUP(N1030,#REF!,#REF!))</f>
        <v/>
      </c>
      <c r="J1030" s="100" t="str">
        <f>IF(B1030="","",_xlfn.XLOOKUP(N1030,#REF!,芝麻工资表!B:B))</f>
        <v/>
      </c>
      <c r="K1030" s="100" t="str">
        <f t="shared" si="96"/>
        <v/>
      </c>
      <c r="L1030" s="100" t="str">
        <f t="shared" si="97"/>
        <v/>
      </c>
      <c r="M1030" s="100" t="str">
        <f>IF(Q1030="","",_xlfn.XLOOKUP(Q1030,立项!W:W,立项!H:H))</f>
        <v/>
      </c>
      <c r="N1030" s="104" t="str">
        <f t="shared" si="98"/>
        <v/>
      </c>
      <c r="O1030" s="104" t="str">
        <f t="shared" si="99"/>
        <v/>
      </c>
      <c r="P1030" s="105" t="str">
        <f t="shared" si="100"/>
        <v/>
      </c>
      <c r="Q1030" s="109" t="str">
        <f t="shared" si="101"/>
        <v/>
      </c>
      <c r="R1030" s="77"/>
      <c r="S1030" s="76"/>
      <c r="T1030" s="76"/>
      <c r="U1030" s="76"/>
    </row>
    <row r="1031" s="67" customFormat="1" customHeight="1" spans="2:21">
      <c r="B1031" s="68"/>
      <c r="C1031" s="69"/>
      <c r="D1031" s="69"/>
      <c r="E1031" s="69"/>
      <c r="F1031" s="70"/>
      <c r="G1031" s="71"/>
      <c r="H1031" s="72"/>
      <c r="I1031" s="103" t="str">
        <f>IF(B1031="","",_xlfn.XLOOKUP(N1031,#REF!,#REF!))</f>
        <v/>
      </c>
      <c r="J1031" s="100" t="str">
        <f>IF(B1031="","",_xlfn.XLOOKUP(N1031,#REF!,芝麻工资表!B:B))</f>
        <v/>
      </c>
      <c r="K1031" s="100" t="str">
        <f t="shared" si="96"/>
        <v/>
      </c>
      <c r="L1031" s="100" t="str">
        <f t="shared" si="97"/>
        <v/>
      </c>
      <c r="M1031" s="100" t="str">
        <f>IF(Q1031="","",_xlfn.XLOOKUP(Q1031,立项!W:W,立项!H:H))</f>
        <v/>
      </c>
      <c r="N1031" s="104" t="str">
        <f t="shared" si="98"/>
        <v/>
      </c>
      <c r="O1031" s="104" t="str">
        <f t="shared" si="99"/>
        <v/>
      </c>
      <c r="P1031" s="105" t="str">
        <f t="shared" si="100"/>
        <v/>
      </c>
      <c r="Q1031" s="109" t="str">
        <f t="shared" si="101"/>
        <v/>
      </c>
      <c r="R1031" s="77"/>
      <c r="S1031" s="76"/>
      <c r="T1031" s="76"/>
      <c r="U1031" s="76"/>
    </row>
    <row r="1032" s="67" customFormat="1" customHeight="1" spans="2:21">
      <c r="B1032" s="68"/>
      <c r="C1032" s="69"/>
      <c r="D1032" s="69"/>
      <c r="E1032" s="69"/>
      <c r="F1032" s="70"/>
      <c r="G1032" s="71"/>
      <c r="H1032" s="72"/>
      <c r="I1032" s="103" t="str">
        <f>IF(B1032="","",_xlfn.XLOOKUP(N1032,#REF!,#REF!))</f>
        <v/>
      </c>
      <c r="J1032" s="100" t="str">
        <f>IF(B1032="","",_xlfn.XLOOKUP(N1032,#REF!,芝麻工资表!B:B))</f>
        <v/>
      </c>
      <c r="K1032" s="100" t="str">
        <f t="shared" si="96"/>
        <v/>
      </c>
      <c r="L1032" s="100" t="str">
        <f t="shared" si="97"/>
        <v/>
      </c>
      <c r="M1032" s="100" t="str">
        <f>IF(Q1032="","",_xlfn.XLOOKUP(Q1032,立项!W:W,立项!H:H))</f>
        <v/>
      </c>
      <c r="N1032" s="104" t="str">
        <f t="shared" si="98"/>
        <v/>
      </c>
      <c r="O1032" s="104" t="str">
        <f t="shared" si="99"/>
        <v/>
      </c>
      <c r="P1032" s="105" t="str">
        <f t="shared" si="100"/>
        <v/>
      </c>
      <c r="Q1032" s="109" t="str">
        <f t="shared" si="101"/>
        <v/>
      </c>
      <c r="R1032" s="77"/>
      <c r="S1032" s="76"/>
      <c r="T1032" s="76"/>
      <c r="U1032" s="76"/>
    </row>
    <row r="1033" s="67" customFormat="1" customHeight="1" spans="2:21">
      <c r="B1033" s="68"/>
      <c r="C1033" s="69"/>
      <c r="D1033" s="69"/>
      <c r="E1033" s="69"/>
      <c r="F1033" s="70"/>
      <c r="G1033" s="71"/>
      <c r="H1033" s="72"/>
      <c r="I1033" s="103" t="str">
        <f>IF(B1033="","",_xlfn.XLOOKUP(N1033,#REF!,#REF!))</f>
        <v/>
      </c>
      <c r="J1033" s="100" t="str">
        <f>IF(B1033="","",_xlfn.XLOOKUP(N1033,#REF!,芝麻工资表!B:B))</f>
        <v/>
      </c>
      <c r="K1033" s="100" t="str">
        <f t="shared" si="96"/>
        <v/>
      </c>
      <c r="L1033" s="100" t="str">
        <f t="shared" si="97"/>
        <v/>
      </c>
      <c r="M1033" s="100" t="str">
        <f>IF(Q1033="","",_xlfn.XLOOKUP(Q1033,立项!W:W,立项!H:H))</f>
        <v/>
      </c>
      <c r="N1033" s="104" t="str">
        <f t="shared" si="98"/>
        <v/>
      </c>
      <c r="O1033" s="104" t="str">
        <f t="shared" si="99"/>
        <v/>
      </c>
      <c r="P1033" s="105" t="str">
        <f t="shared" si="100"/>
        <v/>
      </c>
      <c r="Q1033" s="109" t="str">
        <f t="shared" si="101"/>
        <v/>
      </c>
      <c r="R1033" s="77"/>
      <c r="S1033" s="76"/>
      <c r="T1033" s="76"/>
      <c r="U1033" s="76"/>
    </row>
    <row r="1034" s="67" customFormat="1" customHeight="1" spans="2:21">
      <c r="B1034" s="68"/>
      <c r="C1034" s="69"/>
      <c r="D1034" s="69"/>
      <c r="E1034" s="69"/>
      <c r="F1034" s="70"/>
      <c r="G1034" s="71"/>
      <c r="H1034" s="72"/>
      <c r="I1034" s="103" t="str">
        <f>IF(B1034="","",_xlfn.XLOOKUP(N1034,#REF!,#REF!))</f>
        <v/>
      </c>
      <c r="J1034" s="100" t="str">
        <f>IF(B1034="","",_xlfn.XLOOKUP(N1034,#REF!,芝麻工资表!B:B))</f>
        <v/>
      </c>
      <c r="K1034" s="100" t="str">
        <f t="shared" si="96"/>
        <v/>
      </c>
      <c r="L1034" s="100" t="str">
        <f t="shared" si="97"/>
        <v/>
      </c>
      <c r="M1034" s="100" t="str">
        <f>IF(Q1034="","",_xlfn.XLOOKUP(Q1034,立项!W:W,立项!H:H))</f>
        <v/>
      </c>
      <c r="N1034" s="104" t="str">
        <f t="shared" si="98"/>
        <v/>
      </c>
      <c r="O1034" s="104" t="str">
        <f t="shared" si="99"/>
        <v/>
      </c>
      <c r="P1034" s="105" t="str">
        <f t="shared" si="100"/>
        <v/>
      </c>
      <c r="Q1034" s="109" t="str">
        <f t="shared" si="101"/>
        <v/>
      </c>
      <c r="R1034" s="77"/>
      <c r="S1034" s="76"/>
      <c r="T1034" s="76"/>
      <c r="U1034" s="76"/>
    </row>
    <row r="1035" s="67" customFormat="1" customHeight="1" spans="2:21">
      <c r="B1035" s="68"/>
      <c r="C1035" s="69"/>
      <c r="D1035" s="69"/>
      <c r="E1035" s="69"/>
      <c r="F1035" s="70"/>
      <c r="G1035" s="71"/>
      <c r="H1035" s="72"/>
      <c r="I1035" s="103" t="str">
        <f>IF(B1035="","",_xlfn.XLOOKUP(N1035,#REF!,#REF!))</f>
        <v/>
      </c>
      <c r="J1035" s="100" t="str">
        <f>IF(B1035="","",_xlfn.XLOOKUP(N1035,#REF!,芝麻工资表!B:B))</f>
        <v/>
      </c>
      <c r="K1035" s="100" t="str">
        <f t="shared" si="96"/>
        <v/>
      </c>
      <c r="L1035" s="100" t="str">
        <f t="shared" si="97"/>
        <v/>
      </c>
      <c r="M1035" s="100" t="str">
        <f>IF(Q1035="","",_xlfn.XLOOKUP(Q1035,立项!W:W,立项!H:H))</f>
        <v/>
      </c>
      <c r="N1035" s="104" t="str">
        <f t="shared" si="98"/>
        <v/>
      </c>
      <c r="O1035" s="104" t="str">
        <f t="shared" si="99"/>
        <v/>
      </c>
      <c r="P1035" s="105" t="str">
        <f t="shared" si="100"/>
        <v/>
      </c>
      <c r="Q1035" s="109" t="str">
        <f t="shared" si="101"/>
        <v/>
      </c>
      <c r="R1035" s="77"/>
      <c r="S1035" s="76"/>
      <c r="T1035" s="76"/>
      <c r="U1035" s="76"/>
    </row>
    <row r="1036" s="67" customFormat="1" customHeight="1" spans="2:21">
      <c r="B1036" s="68"/>
      <c r="C1036" s="69"/>
      <c r="D1036" s="69"/>
      <c r="E1036" s="69"/>
      <c r="F1036" s="70"/>
      <c r="G1036" s="71"/>
      <c r="H1036" s="72"/>
      <c r="I1036" s="103" t="str">
        <f>IF(B1036="","",_xlfn.XLOOKUP(N1036,#REF!,#REF!))</f>
        <v/>
      </c>
      <c r="J1036" s="100" t="str">
        <f>IF(B1036="","",_xlfn.XLOOKUP(N1036,#REF!,芝麻工资表!B:B))</f>
        <v/>
      </c>
      <c r="K1036" s="100" t="str">
        <f t="shared" si="96"/>
        <v/>
      </c>
      <c r="L1036" s="100" t="str">
        <f t="shared" si="97"/>
        <v/>
      </c>
      <c r="M1036" s="100" t="str">
        <f>IF(Q1036="","",_xlfn.XLOOKUP(Q1036,立项!W:W,立项!H:H))</f>
        <v/>
      </c>
      <c r="N1036" s="104" t="str">
        <f t="shared" si="98"/>
        <v/>
      </c>
      <c r="O1036" s="104" t="str">
        <f t="shared" si="99"/>
        <v/>
      </c>
      <c r="P1036" s="105" t="str">
        <f t="shared" si="100"/>
        <v/>
      </c>
      <c r="Q1036" s="109" t="str">
        <f t="shared" si="101"/>
        <v/>
      </c>
      <c r="R1036" s="77"/>
      <c r="S1036" s="76"/>
      <c r="T1036" s="76"/>
      <c r="U1036" s="76"/>
    </row>
    <row r="1037" s="67" customFormat="1" customHeight="1" spans="2:21">
      <c r="B1037" s="68"/>
      <c r="C1037" s="69"/>
      <c r="D1037" s="69"/>
      <c r="E1037" s="69"/>
      <c r="F1037" s="70"/>
      <c r="G1037" s="71"/>
      <c r="H1037" s="72"/>
      <c r="I1037" s="103" t="str">
        <f>IF(B1037="","",_xlfn.XLOOKUP(N1037,#REF!,#REF!))</f>
        <v/>
      </c>
      <c r="J1037" s="100" t="str">
        <f>IF(B1037="","",_xlfn.XLOOKUP(N1037,#REF!,芝麻工资表!B:B))</f>
        <v/>
      </c>
      <c r="K1037" s="100" t="str">
        <f t="shared" si="96"/>
        <v/>
      </c>
      <c r="L1037" s="100" t="str">
        <f t="shared" si="97"/>
        <v/>
      </c>
      <c r="M1037" s="100" t="str">
        <f>IF(Q1037="","",_xlfn.XLOOKUP(Q1037,立项!W:W,立项!H:H))</f>
        <v/>
      </c>
      <c r="N1037" s="104" t="str">
        <f t="shared" si="98"/>
        <v/>
      </c>
      <c r="O1037" s="104" t="str">
        <f t="shared" si="99"/>
        <v/>
      </c>
      <c r="P1037" s="105" t="str">
        <f t="shared" si="100"/>
        <v/>
      </c>
      <c r="Q1037" s="109" t="str">
        <f t="shared" si="101"/>
        <v/>
      </c>
      <c r="R1037" s="77"/>
      <c r="S1037" s="76"/>
      <c r="T1037" s="76"/>
      <c r="U1037" s="76"/>
    </row>
    <row r="1038" s="67" customFormat="1" customHeight="1" spans="2:21">
      <c r="B1038" s="68"/>
      <c r="C1038" s="69"/>
      <c r="D1038" s="69"/>
      <c r="E1038" s="69"/>
      <c r="F1038" s="70"/>
      <c r="G1038" s="71"/>
      <c r="H1038" s="72"/>
      <c r="I1038" s="103" t="str">
        <f>IF(B1038="","",_xlfn.XLOOKUP(N1038,#REF!,#REF!))</f>
        <v/>
      </c>
      <c r="J1038" s="100" t="str">
        <f>IF(B1038="","",_xlfn.XLOOKUP(N1038,#REF!,芝麻工资表!B:B))</f>
        <v/>
      </c>
      <c r="K1038" s="100" t="str">
        <f t="shared" si="96"/>
        <v/>
      </c>
      <c r="L1038" s="100" t="str">
        <f t="shared" si="97"/>
        <v/>
      </c>
      <c r="M1038" s="100" t="str">
        <f>IF(Q1038="","",_xlfn.XLOOKUP(Q1038,立项!W:W,立项!H:H))</f>
        <v/>
      </c>
      <c r="N1038" s="104" t="str">
        <f t="shared" si="98"/>
        <v/>
      </c>
      <c r="O1038" s="104" t="str">
        <f t="shared" si="99"/>
        <v/>
      </c>
      <c r="P1038" s="105" t="str">
        <f t="shared" si="100"/>
        <v/>
      </c>
      <c r="Q1038" s="109" t="str">
        <f t="shared" si="101"/>
        <v/>
      </c>
      <c r="R1038" s="77"/>
      <c r="S1038" s="76"/>
      <c r="T1038" s="76"/>
      <c r="U1038" s="76"/>
    </row>
    <row r="1039" s="67" customFormat="1" customHeight="1" spans="2:21">
      <c r="B1039" s="68"/>
      <c r="C1039" s="69"/>
      <c r="D1039" s="69"/>
      <c r="E1039" s="69"/>
      <c r="F1039" s="70"/>
      <c r="G1039" s="71"/>
      <c r="H1039" s="72"/>
      <c r="I1039" s="103" t="str">
        <f>IF(B1039="","",_xlfn.XLOOKUP(N1039,#REF!,#REF!))</f>
        <v/>
      </c>
      <c r="J1039" s="100" t="str">
        <f>IF(B1039="","",_xlfn.XLOOKUP(N1039,#REF!,芝麻工资表!B:B))</f>
        <v/>
      </c>
      <c r="K1039" s="100" t="str">
        <f t="shared" si="96"/>
        <v/>
      </c>
      <c r="L1039" s="100" t="str">
        <f t="shared" si="97"/>
        <v/>
      </c>
      <c r="M1039" s="100" t="str">
        <f>IF(Q1039="","",_xlfn.XLOOKUP(Q1039,立项!W:W,立项!H:H))</f>
        <v/>
      </c>
      <c r="N1039" s="104" t="str">
        <f t="shared" si="98"/>
        <v/>
      </c>
      <c r="O1039" s="104" t="str">
        <f t="shared" si="99"/>
        <v/>
      </c>
      <c r="P1039" s="105" t="str">
        <f t="shared" si="100"/>
        <v/>
      </c>
      <c r="Q1039" s="109" t="str">
        <f t="shared" si="101"/>
        <v/>
      </c>
      <c r="R1039" s="77"/>
      <c r="S1039" s="76"/>
      <c r="T1039" s="76"/>
      <c r="U1039" s="76"/>
    </row>
    <row r="1040" s="67" customFormat="1" customHeight="1" spans="2:21">
      <c r="B1040" s="68"/>
      <c r="C1040" s="69"/>
      <c r="D1040" s="69"/>
      <c r="E1040" s="69"/>
      <c r="F1040" s="70"/>
      <c r="G1040" s="71"/>
      <c r="H1040" s="72"/>
      <c r="I1040" s="103" t="str">
        <f>IF(B1040="","",_xlfn.XLOOKUP(N1040,#REF!,#REF!))</f>
        <v/>
      </c>
      <c r="J1040" s="100" t="str">
        <f>IF(B1040="","",_xlfn.XLOOKUP(N1040,#REF!,芝麻工资表!B:B))</f>
        <v/>
      </c>
      <c r="K1040" s="100" t="str">
        <f t="shared" si="96"/>
        <v/>
      </c>
      <c r="L1040" s="100" t="str">
        <f t="shared" si="97"/>
        <v/>
      </c>
      <c r="M1040" s="100" t="str">
        <f>IF(Q1040="","",_xlfn.XLOOKUP(Q1040,立项!W:W,立项!H:H))</f>
        <v/>
      </c>
      <c r="N1040" s="104" t="str">
        <f t="shared" si="98"/>
        <v/>
      </c>
      <c r="O1040" s="104" t="str">
        <f t="shared" si="99"/>
        <v/>
      </c>
      <c r="P1040" s="105" t="str">
        <f t="shared" si="100"/>
        <v/>
      </c>
      <c r="Q1040" s="109" t="str">
        <f t="shared" si="101"/>
        <v/>
      </c>
      <c r="R1040" s="77"/>
      <c r="S1040" s="76"/>
      <c r="T1040" s="76"/>
      <c r="U1040" s="76"/>
    </row>
    <row r="1041" s="67" customFormat="1" customHeight="1" spans="2:21">
      <c r="B1041" s="68"/>
      <c r="C1041" s="69"/>
      <c r="D1041" s="69"/>
      <c r="E1041" s="69"/>
      <c r="F1041" s="70"/>
      <c r="G1041" s="71"/>
      <c r="H1041" s="72"/>
      <c r="I1041" s="103" t="str">
        <f>IF(B1041="","",_xlfn.XLOOKUP(N1041,#REF!,#REF!))</f>
        <v/>
      </c>
      <c r="J1041" s="100" t="str">
        <f>IF(B1041="","",_xlfn.XLOOKUP(N1041,#REF!,芝麻工资表!B:B))</f>
        <v/>
      </c>
      <c r="K1041" s="100" t="str">
        <f t="shared" si="96"/>
        <v/>
      </c>
      <c r="L1041" s="100" t="str">
        <f t="shared" si="97"/>
        <v/>
      </c>
      <c r="M1041" s="100" t="str">
        <f>IF(Q1041="","",_xlfn.XLOOKUP(Q1041,立项!W:W,立项!H:H))</f>
        <v/>
      </c>
      <c r="N1041" s="104" t="str">
        <f t="shared" si="98"/>
        <v/>
      </c>
      <c r="O1041" s="104" t="str">
        <f t="shared" si="99"/>
        <v/>
      </c>
      <c r="P1041" s="105" t="str">
        <f t="shared" si="100"/>
        <v/>
      </c>
      <c r="Q1041" s="109" t="str">
        <f t="shared" si="101"/>
        <v/>
      </c>
      <c r="R1041" s="77"/>
      <c r="S1041" s="76"/>
      <c r="T1041" s="76"/>
      <c r="U1041" s="76"/>
    </row>
    <row r="1042" s="67" customFormat="1" customHeight="1" spans="2:21">
      <c r="B1042" s="68"/>
      <c r="C1042" s="69"/>
      <c r="D1042" s="69"/>
      <c r="E1042" s="69"/>
      <c r="F1042" s="70"/>
      <c r="G1042" s="71"/>
      <c r="H1042" s="72"/>
      <c r="I1042" s="103" t="str">
        <f>IF(B1042="","",_xlfn.XLOOKUP(N1042,#REF!,#REF!))</f>
        <v/>
      </c>
      <c r="J1042" s="100" t="str">
        <f>IF(B1042="","",_xlfn.XLOOKUP(N1042,#REF!,芝麻工资表!B:B))</f>
        <v/>
      </c>
      <c r="K1042" s="100" t="str">
        <f t="shared" si="96"/>
        <v/>
      </c>
      <c r="L1042" s="100" t="str">
        <f t="shared" si="97"/>
        <v/>
      </c>
      <c r="M1042" s="100" t="str">
        <f>IF(Q1042="","",_xlfn.XLOOKUP(Q1042,立项!W:W,立项!H:H))</f>
        <v/>
      </c>
      <c r="N1042" s="104" t="str">
        <f t="shared" si="98"/>
        <v/>
      </c>
      <c r="O1042" s="104" t="str">
        <f t="shared" si="99"/>
        <v/>
      </c>
      <c r="P1042" s="105" t="str">
        <f t="shared" si="100"/>
        <v/>
      </c>
      <c r="Q1042" s="109" t="str">
        <f t="shared" si="101"/>
        <v/>
      </c>
      <c r="R1042" s="77"/>
      <c r="S1042" s="76"/>
      <c r="T1042" s="76"/>
      <c r="U1042" s="76"/>
    </row>
    <row r="1043" s="67" customFormat="1" customHeight="1" spans="2:21">
      <c r="B1043" s="68"/>
      <c r="C1043" s="69"/>
      <c r="D1043" s="69"/>
      <c r="E1043" s="69"/>
      <c r="F1043" s="70"/>
      <c r="G1043" s="71"/>
      <c r="H1043" s="72"/>
      <c r="I1043" s="103" t="str">
        <f>IF(B1043="","",_xlfn.XLOOKUP(N1043,#REF!,#REF!))</f>
        <v/>
      </c>
      <c r="J1043" s="100" t="str">
        <f>IF(B1043="","",_xlfn.XLOOKUP(N1043,#REF!,芝麻工资表!B:B))</f>
        <v/>
      </c>
      <c r="K1043" s="100" t="str">
        <f t="shared" si="96"/>
        <v/>
      </c>
      <c r="L1043" s="100" t="str">
        <f t="shared" si="97"/>
        <v/>
      </c>
      <c r="M1043" s="100" t="str">
        <f>IF(Q1043="","",_xlfn.XLOOKUP(Q1043,立项!W:W,立项!H:H))</f>
        <v/>
      </c>
      <c r="N1043" s="104" t="str">
        <f t="shared" si="98"/>
        <v/>
      </c>
      <c r="O1043" s="104" t="str">
        <f t="shared" si="99"/>
        <v/>
      </c>
      <c r="P1043" s="105" t="str">
        <f t="shared" si="100"/>
        <v/>
      </c>
      <c r="Q1043" s="109" t="str">
        <f t="shared" si="101"/>
        <v/>
      </c>
      <c r="R1043" s="77"/>
      <c r="S1043" s="76"/>
      <c r="T1043" s="76"/>
      <c r="U1043" s="76"/>
    </row>
    <row r="1044" s="67" customFormat="1" customHeight="1" spans="2:21">
      <c r="B1044" s="68"/>
      <c r="C1044" s="69"/>
      <c r="D1044" s="69"/>
      <c r="E1044" s="69"/>
      <c r="F1044" s="70"/>
      <c r="G1044" s="71"/>
      <c r="H1044" s="72"/>
      <c r="I1044" s="103" t="str">
        <f>IF(B1044="","",_xlfn.XLOOKUP(N1044,#REF!,#REF!))</f>
        <v/>
      </c>
      <c r="J1044" s="100" t="str">
        <f>IF(B1044="","",_xlfn.XLOOKUP(N1044,#REF!,芝麻工资表!B:B))</f>
        <v/>
      </c>
      <c r="K1044" s="100" t="str">
        <f t="shared" si="96"/>
        <v/>
      </c>
      <c r="L1044" s="100" t="str">
        <f t="shared" si="97"/>
        <v/>
      </c>
      <c r="M1044" s="100" t="str">
        <f>IF(Q1044="","",_xlfn.XLOOKUP(Q1044,立项!W:W,立项!H:H))</f>
        <v/>
      </c>
      <c r="N1044" s="104" t="str">
        <f t="shared" si="98"/>
        <v/>
      </c>
      <c r="O1044" s="104" t="str">
        <f t="shared" si="99"/>
        <v/>
      </c>
      <c r="P1044" s="105" t="str">
        <f t="shared" si="100"/>
        <v/>
      </c>
      <c r="Q1044" s="109" t="str">
        <f t="shared" si="101"/>
        <v/>
      </c>
      <c r="R1044" s="77"/>
      <c r="S1044" s="76"/>
      <c r="T1044" s="76"/>
      <c r="U1044" s="76"/>
    </row>
    <row r="1045" s="67" customFormat="1" customHeight="1" spans="2:21">
      <c r="B1045" s="68"/>
      <c r="C1045" s="69"/>
      <c r="D1045" s="69"/>
      <c r="E1045" s="69"/>
      <c r="F1045" s="70"/>
      <c r="G1045" s="71"/>
      <c r="H1045" s="72"/>
      <c r="I1045" s="103" t="str">
        <f>IF(B1045="","",_xlfn.XLOOKUP(N1045,#REF!,#REF!))</f>
        <v/>
      </c>
      <c r="J1045" s="100" t="str">
        <f>IF(B1045="","",_xlfn.XLOOKUP(N1045,#REF!,芝麻工资表!B:B))</f>
        <v/>
      </c>
      <c r="K1045" s="100" t="str">
        <f t="shared" si="96"/>
        <v/>
      </c>
      <c r="L1045" s="100" t="str">
        <f t="shared" si="97"/>
        <v/>
      </c>
      <c r="M1045" s="100" t="str">
        <f>IF(Q1045="","",_xlfn.XLOOKUP(Q1045,立项!W:W,立项!H:H))</f>
        <v/>
      </c>
      <c r="N1045" s="104" t="str">
        <f t="shared" si="98"/>
        <v/>
      </c>
      <c r="O1045" s="104" t="str">
        <f t="shared" si="99"/>
        <v/>
      </c>
      <c r="P1045" s="105" t="str">
        <f t="shared" si="100"/>
        <v/>
      </c>
      <c r="Q1045" s="109" t="str">
        <f t="shared" si="101"/>
        <v/>
      </c>
      <c r="R1045" s="77"/>
      <c r="S1045" s="76"/>
      <c r="T1045" s="76"/>
      <c r="U1045" s="76"/>
    </row>
    <row r="1046" s="67" customFormat="1" customHeight="1" spans="2:21">
      <c r="B1046" s="68"/>
      <c r="C1046" s="69"/>
      <c r="D1046" s="69"/>
      <c r="E1046" s="69"/>
      <c r="F1046" s="70"/>
      <c r="G1046" s="71"/>
      <c r="H1046" s="72"/>
      <c r="I1046" s="103" t="str">
        <f>IF(B1046="","",_xlfn.XLOOKUP(N1046,#REF!,#REF!))</f>
        <v/>
      </c>
      <c r="J1046" s="100" t="str">
        <f>IF(B1046="","",_xlfn.XLOOKUP(N1046,#REF!,芝麻工资表!B:B))</f>
        <v/>
      </c>
      <c r="K1046" s="100" t="str">
        <f t="shared" si="96"/>
        <v/>
      </c>
      <c r="L1046" s="100" t="str">
        <f t="shared" si="97"/>
        <v/>
      </c>
      <c r="M1046" s="100" t="str">
        <f>IF(Q1046="","",_xlfn.XLOOKUP(Q1046,立项!W:W,立项!H:H))</f>
        <v/>
      </c>
      <c r="N1046" s="104" t="str">
        <f t="shared" si="98"/>
        <v/>
      </c>
      <c r="O1046" s="104" t="str">
        <f t="shared" si="99"/>
        <v/>
      </c>
      <c r="P1046" s="105" t="str">
        <f t="shared" si="100"/>
        <v/>
      </c>
      <c r="Q1046" s="109" t="str">
        <f t="shared" si="101"/>
        <v/>
      </c>
      <c r="R1046" s="77"/>
      <c r="S1046" s="76"/>
      <c r="T1046" s="76"/>
      <c r="U1046" s="76"/>
    </row>
    <row r="1047" s="67" customFormat="1" customHeight="1" spans="2:21">
      <c r="B1047" s="68"/>
      <c r="C1047" s="69"/>
      <c r="D1047" s="69"/>
      <c r="E1047" s="69"/>
      <c r="F1047" s="70"/>
      <c r="G1047" s="71"/>
      <c r="H1047" s="72"/>
      <c r="I1047" s="103" t="str">
        <f>IF(B1047="","",_xlfn.XLOOKUP(N1047,#REF!,#REF!))</f>
        <v/>
      </c>
      <c r="J1047" s="100" t="str">
        <f>IF(B1047="","",_xlfn.XLOOKUP(N1047,#REF!,芝麻工资表!B:B))</f>
        <v/>
      </c>
      <c r="K1047" s="100" t="str">
        <f t="shared" si="96"/>
        <v/>
      </c>
      <c r="L1047" s="100" t="str">
        <f t="shared" si="97"/>
        <v/>
      </c>
      <c r="M1047" s="100" t="str">
        <f>IF(Q1047="","",_xlfn.XLOOKUP(Q1047,立项!W:W,立项!H:H))</f>
        <v/>
      </c>
      <c r="N1047" s="104" t="str">
        <f t="shared" si="98"/>
        <v/>
      </c>
      <c r="O1047" s="104" t="str">
        <f t="shared" si="99"/>
        <v/>
      </c>
      <c r="P1047" s="105" t="str">
        <f t="shared" si="100"/>
        <v/>
      </c>
      <c r="Q1047" s="109" t="str">
        <f t="shared" si="101"/>
        <v/>
      </c>
      <c r="R1047" s="77"/>
      <c r="S1047" s="76"/>
      <c r="T1047" s="76"/>
      <c r="U1047" s="76"/>
    </row>
    <row r="1048" s="67" customFormat="1" customHeight="1" spans="2:21">
      <c r="B1048" s="68"/>
      <c r="C1048" s="69"/>
      <c r="D1048" s="69"/>
      <c r="E1048" s="69"/>
      <c r="F1048" s="70"/>
      <c r="G1048" s="71"/>
      <c r="H1048" s="72"/>
      <c r="I1048" s="103" t="str">
        <f>IF(B1048="","",_xlfn.XLOOKUP(N1048,#REF!,#REF!))</f>
        <v/>
      </c>
      <c r="J1048" s="100" t="str">
        <f>IF(B1048="","",_xlfn.XLOOKUP(N1048,#REF!,芝麻工资表!B:B))</f>
        <v/>
      </c>
      <c r="K1048" s="100" t="str">
        <f t="shared" si="96"/>
        <v/>
      </c>
      <c r="L1048" s="100" t="str">
        <f t="shared" si="97"/>
        <v/>
      </c>
      <c r="M1048" s="100" t="str">
        <f>IF(Q1048="","",_xlfn.XLOOKUP(Q1048,立项!W:W,立项!H:H))</f>
        <v/>
      </c>
      <c r="N1048" s="104" t="str">
        <f t="shared" si="98"/>
        <v/>
      </c>
      <c r="O1048" s="104" t="str">
        <f t="shared" si="99"/>
        <v/>
      </c>
      <c r="P1048" s="105" t="str">
        <f t="shared" si="100"/>
        <v/>
      </c>
      <c r="Q1048" s="109" t="str">
        <f t="shared" si="101"/>
        <v/>
      </c>
      <c r="R1048" s="77"/>
      <c r="S1048" s="76"/>
      <c r="T1048" s="76"/>
      <c r="U1048" s="76"/>
    </row>
    <row r="1049" s="67" customFormat="1" customHeight="1" spans="2:21">
      <c r="B1049" s="68"/>
      <c r="C1049" s="69"/>
      <c r="D1049" s="69"/>
      <c r="E1049" s="69"/>
      <c r="F1049" s="70"/>
      <c r="G1049" s="71"/>
      <c r="H1049" s="72"/>
      <c r="I1049" s="103" t="str">
        <f>IF(B1049="","",_xlfn.XLOOKUP(N1049,#REF!,#REF!))</f>
        <v/>
      </c>
      <c r="J1049" s="100" t="str">
        <f>IF(B1049="","",_xlfn.XLOOKUP(N1049,#REF!,芝麻工资表!B:B))</f>
        <v/>
      </c>
      <c r="K1049" s="100" t="str">
        <f t="shared" si="96"/>
        <v/>
      </c>
      <c r="L1049" s="100" t="str">
        <f t="shared" si="97"/>
        <v/>
      </c>
      <c r="M1049" s="100" t="str">
        <f>IF(Q1049="","",_xlfn.XLOOKUP(Q1049,立项!W:W,立项!H:H))</f>
        <v/>
      </c>
      <c r="N1049" s="104" t="str">
        <f t="shared" si="98"/>
        <v/>
      </c>
      <c r="O1049" s="104" t="str">
        <f t="shared" si="99"/>
        <v/>
      </c>
      <c r="P1049" s="105" t="str">
        <f t="shared" si="100"/>
        <v/>
      </c>
      <c r="Q1049" s="109" t="str">
        <f t="shared" si="101"/>
        <v/>
      </c>
      <c r="R1049" s="77"/>
      <c r="S1049" s="76"/>
      <c r="T1049" s="76"/>
      <c r="U1049" s="76"/>
    </row>
    <row r="1050" s="67" customFormat="1" customHeight="1" spans="2:21">
      <c r="B1050" s="68"/>
      <c r="C1050" s="69"/>
      <c r="D1050" s="69"/>
      <c r="E1050" s="69"/>
      <c r="F1050" s="70"/>
      <c r="G1050" s="71"/>
      <c r="H1050" s="72"/>
      <c r="I1050" s="103" t="str">
        <f>IF(B1050="","",_xlfn.XLOOKUP(N1050,#REF!,#REF!))</f>
        <v/>
      </c>
      <c r="J1050" s="100" t="str">
        <f>IF(B1050="","",_xlfn.XLOOKUP(N1050,#REF!,芝麻工资表!B:B))</f>
        <v/>
      </c>
      <c r="K1050" s="100" t="str">
        <f t="shared" si="96"/>
        <v/>
      </c>
      <c r="L1050" s="100" t="str">
        <f t="shared" si="97"/>
        <v/>
      </c>
      <c r="M1050" s="100" t="str">
        <f>IF(Q1050="","",_xlfn.XLOOKUP(Q1050,立项!W:W,立项!H:H))</f>
        <v/>
      </c>
      <c r="N1050" s="104" t="str">
        <f t="shared" si="98"/>
        <v/>
      </c>
      <c r="O1050" s="104" t="str">
        <f t="shared" si="99"/>
        <v/>
      </c>
      <c r="P1050" s="105" t="str">
        <f t="shared" si="100"/>
        <v/>
      </c>
      <c r="Q1050" s="109" t="str">
        <f t="shared" si="101"/>
        <v/>
      </c>
      <c r="R1050" s="77"/>
      <c r="S1050" s="76"/>
      <c r="T1050" s="76"/>
      <c r="U1050" s="76"/>
    </row>
    <row r="1051" s="67" customFormat="1" customHeight="1" spans="2:21">
      <c r="B1051" s="68"/>
      <c r="C1051" s="69"/>
      <c r="D1051" s="69"/>
      <c r="E1051" s="69"/>
      <c r="F1051" s="70"/>
      <c r="G1051" s="71"/>
      <c r="H1051" s="72"/>
      <c r="I1051" s="103" t="str">
        <f>IF(B1051="","",_xlfn.XLOOKUP(N1051,#REF!,#REF!))</f>
        <v/>
      </c>
      <c r="J1051" s="100" t="str">
        <f>IF(B1051="","",_xlfn.XLOOKUP(N1051,#REF!,芝麻工资表!B:B))</f>
        <v/>
      </c>
      <c r="K1051" s="100" t="str">
        <f t="shared" si="96"/>
        <v/>
      </c>
      <c r="L1051" s="100" t="str">
        <f t="shared" si="97"/>
        <v/>
      </c>
      <c r="M1051" s="100" t="str">
        <f>IF(Q1051="","",_xlfn.XLOOKUP(Q1051,立项!W:W,立项!H:H))</f>
        <v/>
      </c>
      <c r="N1051" s="104" t="str">
        <f t="shared" si="98"/>
        <v/>
      </c>
      <c r="O1051" s="104" t="str">
        <f t="shared" si="99"/>
        <v/>
      </c>
      <c r="P1051" s="105" t="str">
        <f t="shared" si="100"/>
        <v/>
      </c>
      <c r="Q1051" s="109" t="str">
        <f t="shared" si="101"/>
        <v/>
      </c>
      <c r="R1051" s="77"/>
      <c r="S1051" s="76"/>
      <c r="T1051" s="76"/>
      <c r="U1051" s="76"/>
    </row>
    <row r="1052" s="67" customFormat="1" customHeight="1" spans="2:21">
      <c r="B1052" s="68"/>
      <c r="C1052" s="69"/>
      <c r="D1052" s="69"/>
      <c r="E1052" s="69"/>
      <c r="F1052" s="70"/>
      <c r="G1052" s="71"/>
      <c r="H1052" s="72"/>
      <c r="I1052" s="103" t="str">
        <f>IF(B1052="","",_xlfn.XLOOKUP(N1052,#REF!,#REF!))</f>
        <v/>
      </c>
      <c r="J1052" s="100" t="str">
        <f>IF(B1052="","",_xlfn.XLOOKUP(N1052,#REF!,芝麻工资表!B:B))</f>
        <v/>
      </c>
      <c r="K1052" s="100" t="str">
        <f t="shared" si="96"/>
        <v/>
      </c>
      <c r="L1052" s="100" t="str">
        <f t="shared" si="97"/>
        <v/>
      </c>
      <c r="M1052" s="100" t="str">
        <f>IF(Q1052="","",_xlfn.XLOOKUP(Q1052,立项!W:W,立项!H:H))</f>
        <v/>
      </c>
      <c r="N1052" s="104" t="str">
        <f t="shared" si="98"/>
        <v/>
      </c>
      <c r="O1052" s="104" t="str">
        <f t="shared" si="99"/>
        <v/>
      </c>
      <c r="P1052" s="105" t="str">
        <f t="shared" si="100"/>
        <v/>
      </c>
      <c r="Q1052" s="109" t="str">
        <f t="shared" si="101"/>
        <v/>
      </c>
      <c r="R1052" s="77"/>
      <c r="S1052" s="76"/>
      <c r="T1052" s="76"/>
      <c r="U1052" s="76"/>
    </row>
    <row r="1053" s="67" customFormat="1" customHeight="1" spans="2:21">
      <c r="B1053" s="68"/>
      <c r="C1053" s="69"/>
      <c r="D1053" s="69"/>
      <c r="E1053" s="69"/>
      <c r="F1053" s="70"/>
      <c r="G1053" s="71"/>
      <c r="H1053" s="72"/>
      <c r="I1053" s="103" t="str">
        <f>IF(B1053="","",_xlfn.XLOOKUP(N1053,#REF!,#REF!))</f>
        <v/>
      </c>
      <c r="J1053" s="100" t="str">
        <f>IF(B1053="","",_xlfn.XLOOKUP(N1053,#REF!,芝麻工资表!B:B))</f>
        <v/>
      </c>
      <c r="K1053" s="100" t="str">
        <f t="shared" si="96"/>
        <v/>
      </c>
      <c r="L1053" s="100" t="str">
        <f t="shared" si="97"/>
        <v/>
      </c>
      <c r="M1053" s="100" t="str">
        <f>IF(Q1053="","",_xlfn.XLOOKUP(Q1053,立项!W:W,立项!H:H))</f>
        <v/>
      </c>
      <c r="N1053" s="104" t="str">
        <f t="shared" si="98"/>
        <v/>
      </c>
      <c r="O1053" s="104" t="str">
        <f t="shared" si="99"/>
        <v/>
      </c>
      <c r="P1053" s="105" t="str">
        <f t="shared" si="100"/>
        <v/>
      </c>
      <c r="Q1053" s="109" t="str">
        <f t="shared" si="101"/>
        <v/>
      </c>
      <c r="R1053" s="77"/>
      <c r="S1053" s="76"/>
      <c r="T1053" s="76"/>
      <c r="U1053" s="76"/>
    </row>
    <row r="1054" s="67" customFormat="1" customHeight="1" spans="2:21">
      <c r="B1054" s="68"/>
      <c r="C1054" s="69"/>
      <c r="D1054" s="69"/>
      <c r="E1054" s="69"/>
      <c r="F1054" s="70"/>
      <c r="G1054" s="71"/>
      <c r="H1054" s="72"/>
      <c r="I1054" s="103" t="str">
        <f>IF(B1054="","",_xlfn.XLOOKUP(N1054,#REF!,#REF!))</f>
        <v/>
      </c>
      <c r="J1054" s="100" t="str">
        <f>IF(B1054="","",_xlfn.XLOOKUP(N1054,#REF!,芝麻工资表!B:B))</f>
        <v/>
      </c>
      <c r="K1054" s="100" t="str">
        <f t="shared" si="96"/>
        <v/>
      </c>
      <c r="L1054" s="100" t="str">
        <f t="shared" si="97"/>
        <v/>
      </c>
      <c r="M1054" s="100" t="str">
        <f>IF(Q1054="","",_xlfn.XLOOKUP(Q1054,立项!W:W,立项!H:H))</f>
        <v/>
      </c>
      <c r="N1054" s="104" t="str">
        <f t="shared" si="98"/>
        <v/>
      </c>
      <c r="O1054" s="104" t="str">
        <f t="shared" si="99"/>
        <v/>
      </c>
      <c r="P1054" s="105" t="str">
        <f t="shared" si="100"/>
        <v/>
      </c>
      <c r="Q1054" s="109" t="str">
        <f t="shared" si="101"/>
        <v/>
      </c>
      <c r="R1054" s="77"/>
      <c r="S1054" s="76"/>
      <c r="T1054" s="76"/>
      <c r="U1054" s="76"/>
    </row>
    <row r="1055" s="67" customFormat="1" customHeight="1" spans="2:21">
      <c r="B1055" s="68"/>
      <c r="C1055" s="69"/>
      <c r="D1055" s="69"/>
      <c r="E1055" s="69"/>
      <c r="F1055" s="70"/>
      <c r="G1055" s="71"/>
      <c r="H1055" s="72"/>
      <c r="I1055" s="103" t="str">
        <f>IF(B1055="","",_xlfn.XLOOKUP(N1055,#REF!,#REF!))</f>
        <v/>
      </c>
      <c r="J1055" s="100" t="str">
        <f>IF(B1055="","",_xlfn.XLOOKUP(N1055,#REF!,芝麻工资表!B:B))</f>
        <v/>
      </c>
      <c r="K1055" s="100" t="str">
        <f t="shared" si="96"/>
        <v/>
      </c>
      <c r="L1055" s="100" t="str">
        <f t="shared" si="97"/>
        <v/>
      </c>
      <c r="M1055" s="100" t="str">
        <f>IF(Q1055="","",_xlfn.XLOOKUP(Q1055,立项!W:W,立项!H:H))</f>
        <v/>
      </c>
      <c r="N1055" s="104" t="str">
        <f t="shared" si="98"/>
        <v/>
      </c>
      <c r="O1055" s="104" t="str">
        <f t="shared" si="99"/>
        <v/>
      </c>
      <c r="P1055" s="105" t="str">
        <f t="shared" si="100"/>
        <v/>
      </c>
      <c r="Q1055" s="109" t="str">
        <f t="shared" si="101"/>
        <v/>
      </c>
      <c r="R1055" s="77"/>
      <c r="S1055" s="76"/>
      <c r="T1055" s="76"/>
      <c r="U1055" s="76"/>
    </row>
    <row r="1056" s="67" customFormat="1" customHeight="1" spans="2:21">
      <c r="B1056" s="68"/>
      <c r="C1056" s="69"/>
      <c r="D1056" s="69"/>
      <c r="E1056" s="69"/>
      <c r="F1056" s="70"/>
      <c r="G1056" s="71"/>
      <c r="H1056" s="72"/>
      <c r="I1056" s="103" t="str">
        <f>IF(B1056="","",_xlfn.XLOOKUP(N1056,#REF!,#REF!))</f>
        <v/>
      </c>
      <c r="J1056" s="100" t="str">
        <f>IF(B1056="","",_xlfn.XLOOKUP(N1056,#REF!,芝麻工资表!B:B))</f>
        <v/>
      </c>
      <c r="K1056" s="100" t="str">
        <f t="shared" si="96"/>
        <v/>
      </c>
      <c r="L1056" s="100" t="str">
        <f t="shared" si="97"/>
        <v/>
      </c>
      <c r="M1056" s="100" t="str">
        <f>IF(Q1056="","",_xlfn.XLOOKUP(Q1056,立项!W:W,立项!H:H))</f>
        <v/>
      </c>
      <c r="N1056" s="104" t="str">
        <f t="shared" si="98"/>
        <v/>
      </c>
      <c r="O1056" s="104" t="str">
        <f t="shared" si="99"/>
        <v/>
      </c>
      <c r="P1056" s="105" t="str">
        <f t="shared" si="100"/>
        <v/>
      </c>
      <c r="Q1056" s="109" t="str">
        <f t="shared" si="101"/>
        <v/>
      </c>
      <c r="R1056" s="77"/>
      <c r="S1056" s="76"/>
      <c r="T1056" s="76"/>
      <c r="U1056" s="76"/>
    </row>
    <row r="1057" s="67" customFormat="1" customHeight="1" spans="2:21">
      <c r="B1057" s="68"/>
      <c r="C1057" s="69"/>
      <c r="D1057" s="69"/>
      <c r="E1057" s="69"/>
      <c r="F1057" s="70"/>
      <c r="G1057" s="71"/>
      <c r="H1057" s="72"/>
      <c r="I1057" s="103" t="str">
        <f>IF(B1057="","",_xlfn.XLOOKUP(N1057,#REF!,#REF!))</f>
        <v/>
      </c>
      <c r="J1057" s="100" t="str">
        <f>IF(B1057="","",_xlfn.XLOOKUP(N1057,#REF!,芝麻工资表!B:B))</f>
        <v/>
      </c>
      <c r="K1057" s="100" t="str">
        <f t="shared" si="96"/>
        <v/>
      </c>
      <c r="L1057" s="100" t="str">
        <f t="shared" si="97"/>
        <v/>
      </c>
      <c r="M1057" s="100" t="str">
        <f>IF(Q1057="","",_xlfn.XLOOKUP(Q1057,立项!W:W,立项!H:H))</f>
        <v/>
      </c>
      <c r="N1057" s="104" t="str">
        <f t="shared" si="98"/>
        <v/>
      </c>
      <c r="O1057" s="104" t="str">
        <f t="shared" si="99"/>
        <v/>
      </c>
      <c r="P1057" s="105" t="str">
        <f t="shared" si="100"/>
        <v/>
      </c>
      <c r="Q1057" s="109" t="str">
        <f t="shared" si="101"/>
        <v/>
      </c>
      <c r="R1057" s="77"/>
      <c r="S1057" s="76"/>
      <c r="T1057" s="76"/>
      <c r="U1057" s="76"/>
    </row>
    <row r="1058" s="67" customFormat="1" customHeight="1" spans="2:21">
      <c r="B1058" s="68"/>
      <c r="C1058" s="69"/>
      <c r="D1058" s="69"/>
      <c r="E1058" s="69"/>
      <c r="F1058" s="70"/>
      <c r="G1058" s="71"/>
      <c r="H1058" s="72"/>
      <c r="I1058" s="103" t="str">
        <f>IF(B1058="","",_xlfn.XLOOKUP(N1058,#REF!,#REF!))</f>
        <v/>
      </c>
      <c r="J1058" s="100" t="str">
        <f>IF(B1058="","",_xlfn.XLOOKUP(N1058,#REF!,芝麻工资表!B:B))</f>
        <v/>
      </c>
      <c r="K1058" s="100" t="str">
        <f t="shared" si="96"/>
        <v/>
      </c>
      <c r="L1058" s="100" t="str">
        <f t="shared" si="97"/>
        <v/>
      </c>
      <c r="M1058" s="100" t="str">
        <f>IF(Q1058="","",_xlfn.XLOOKUP(Q1058,立项!W:W,立项!H:H))</f>
        <v/>
      </c>
      <c r="N1058" s="104" t="str">
        <f t="shared" si="98"/>
        <v/>
      </c>
      <c r="O1058" s="104" t="str">
        <f t="shared" si="99"/>
        <v/>
      </c>
      <c r="P1058" s="105" t="str">
        <f t="shared" si="100"/>
        <v/>
      </c>
      <c r="Q1058" s="109" t="str">
        <f t="shared" si="101"/>
        <v/>
      </c>
      <c r="R1058" s="77"/>
      <c r="S1058" s="76"/>
      <c r="T1058" s="76"/>
      <c r="U1058" s="76"/>
    </row>
    <row r="1059" s="67" customFormat="1" customHeight="1" spans="2:21">
      <c r="B1059" s="68"/>
      <c r="C1059" s="69"/>
      <c r="D1059" s="69"/>
      <c r="E1059" s="69"/>
      <c r="F1059" s="70"/>
      <c r="G1059" s="71"/>
      <c r="H1059" s="72"/>
      <c r="I1059" s="103" t="str">
        <f>IF(B1059="","",_xlfn.XLOOKUP(N1059,#REF!,#REF!))</f>
        <v/>
      </c>
      <c r="J1059" s="100" t="str">
        <f>IF(B1059="","",_xlfn.XLOOKUP(N1059,#REF!,芝麻工资表!B:B))</f>
        <v/>
      </c>
      <c r="K1059" s="100" t="str">
        <f t="shared" si="96"/>
        <v/>
      </c>
      <c r="L1059" s="100" t="str">
        <f t="shared" si="97"/>
        <v/>
      </c>
      <c r="M1059" s="100" t="str">
        <f>IF(Q1059="","",_xlfn.XLOOKUP(Q1059,立项!W:W,立项!H:H))</f>
        <v/>
      </c>
      <c r="N1059" s="104" t="str">
        <f t="shared" si="98"/>
        <v/>
      </c>
      <c r="O1059" s="104" t="str">
        <f t="shared" si="99"/>
        <v/>
      </c>
      <c r="P1059" s="105" t="str">
        <f t="shared" si="100"/>
        <v/>
      </c>
      <c r="Q1059" s="109" t="str">
        <f t="shared" si="101"/>
        <v/>
      </c>
      <c r="R1059" s="77"/>
      <c r="S1059" s="76"/>
      <c r="T1059" s="76"/>
      <c r="U1059" s="76"/>
    </row>
    <row r="1060" s="67" customFormat="1" customHeight="1" spans="2:21">
      <c r="B1060" s="68"/>
      <c r="C1060" s="69"/>
      <c r="D1060" s="69"/>
      <c r="E1060" s="69"/>
      <c r="F1060" s="70"/>
      <c r="G1060" s="71"/>
      <c r="H1060" s="72"/>
      <c r="I1060" s="103" t="str">
        <f>IF(B1060="","",_xlfn.XLOOKUP(N1060,#REF!,#REF!))</f>
        <v/>
      </c>
      <c r="J1060" s="100" t="str">
        <f>IF(B1060="","",_xlfn.XLOOKUP(N1060,#REF!,芝麻工资表!B:B))</f>
        <v/>
      </c>
      <c r="K1060" s="100" t="str">
        <f t="shared" si="96"/>
        <v/>
      </c>
      <c r="L1060" s="100" t="str">
        <f t="shared" si="97"/>
        <v/>
      </c>
      <c r="M1060" s="100" t="str">
        <f>IF(Q1060="","",_xlfn.XLOOKUP(Q1060,立项!W:W,立项!H:H))</f>
        <v/>
      </c>
      <c r="N1060" s="104" t="str">
        <f t="shared" si="98"/>
        <v/>
      </c>
      <c r="O1060" s="104" t="str">
        <f t="shared" si="99"/>
        <v/>
      </c>
      <c r="P1060" s="105" t="str">
        <f t="shared" si="100"/>
        <v/>
      </c>
      <c r="Q1060" s="109" t="str">
        <f t="shared" si="101"/>
        <v/>
      </c>
      <c r="R1060" s="77"/>
      <c r="S1060" s="76"/>
      <c r="T1060" s="76"/>
      <c r="U1060" s="76"/>
    </row>
    <row r="1061" s="67" customFormat="1" customHeight="1" spans="2:21">
      <c r="B1061" s="68"/>
      <c r="C1061" s="69"/>
      <c r="D1061" s="69"/>
      <c r="E1061" s="69"/>
      <c r="F1061" s="70"/>
      <c r="G1061" s="71"/>
      <c r="H1061" s="72"/>
      <c r="I1061" s="103" t="str">
        <f>IF(B1061="","",_xlfn.XLOOKUP(N1061,#REF!,#REF!))</f>
        <v/>
      </c>
      <c r="J1061" s="100" t="str">
        <f>IF(B1061="","",_xlfn.XLOOKUP(N1061,#REF!,芝麻工资表!B:B))</f>
        <v/>
      </c>
      <c r="K1061" s="100" t="str">
        <f t="shared" si="96"/>
        <v/>
      </c>
      <c r="L1061" s="100" t="str">
        <f t="shared" si="97"/>
        <v/>
      </c>
      <c r="M1061" s="100" t="str">
        <f>IF(Q1061="","",_xlfn.XLOOKUP(Q1061,立项!W:W,立项!H:H))</f>
        <v/>
      </c>
      <c r="N1061" s="104" t="str">
        <f t="shared" si="98"/>
        <v/>
      </c>
      <c r="O1061" s="104" t="str">
        <f t="shared" si="99"/>
        <v/>
      </c>
      <c r="P1061" s="105" t="str">
        <f t="shared" si="100"/>
        <v/>
      </c>
      <c r="Q1061" s="109" t="str">
        <f t="shared" si="101"/>
        <v/>
      </c>
      <c r="R1061" s="77"/>
      <c r="S1061" s="76"/>
      <c r="T1061" s="76"/>
      <c r="U1061" s="76"/>
    </row>
    <row r="1062" s="67" customFormat="1" customHeight="1" spans="2:21">
      <c r="B1062" s="68"/>
      <c r="C1062" s="69"/>
      <c r="D1062" s="69"/>
      <c r="E1062" s="69"/>
      <c r="F1062" s="70"/>
      <c r="G1062" s="71"/>
      <c r="H1062" s="72"/>
      <c r="I1062" s="103" t="str">
        <f>IF(B1062="","",_xlfn.XLOOKUP(N1062,#REF!,#REF!))</f>
        <v/>
      </c>
      <c r="J1062" s="100" t="str">
        <f>IF(B1062="","",_xlfn.XLOOKUP(N1062,#REF!,芝麻工资表!B:B))</f>
        <v/>
      </c>
      <c r="K1062" s="100" t="str">
        <f t="shared" si="96"/>
        <v/>
      </c>
      <c r="L1062" s="100" t="str">
        <f t="shared" si="97"/>
        <v/>
      </c>
      <c r="M1062" s="100" t="str">
        <f>IF(Q1062="","",_xlfn.XLOOKUP(Q1062,立项!W:W,立项!H:H))</f>
        <v/>
      </c>
      <c r="N1062" s="104" t="str">
        <f t="shared" si="98"/>
        <v/>
      </c>
      <c r="O1062" s="104" t="str">
        <f t="shared" si="99"/>
        <v/>
      </c>
      <c r="P1062" s="105" t="str">
        <f t="shared" si="100"/>
        <v/>
      </c>
      <c r="Q1062" s="109" t="str">
        <f t="shared" si="101"/>
        <v/>
      </c>
      <c r="R1062" s="77"/>
      <c r="S1062" s="76"/>
      <c r="T1062" s="76"/>
      <c r="U1062" s="76"/>
    </row>
    <row r="1063" s="67" customFormat="1" customHeight="1" spans="2:21">
      <c r="B1063" s="68"/>
      <c r="C1063" s="69"/>
      <c r="D1063" s="69"/>
      <c r="E1063" s="69"/>
      <c r="F1063" s="70"/>
      <c r="G1063" s="71"/>
      <c r="H1063" s="72"/>
      <c r="I1063" s="103" t="str">
        <f>IF(B1063="","",_xlfn.XLOOKUP(N1063,#REF!,#REF!))</f>
        <v/>
      </c>
      <c r="J1063" s="100" t="str">
        <f>IF(B1063="","",_xlfn.XLOOKUP(N1063,#REF!,芝麻工资表!B:B))</f>
        <v/>
      </c>
      <c r="K1063" s="100" t="str">
        <f t="shared" si="96"/>
        <v/>
      </c>
      <c r="L1063" s="100" t="str">
        <f t="shared" si="97"/>
        <v/>
      </c>
      <c r="M1063" s="100" t="str">
        <f>IF(Q1063="","",_xlfn.XLOOKUP(Q1063,立项!W:W,立项!H:H))</f>
        <v/>
      </c>
      <c r="N1063" s="104" t="str">
        <f t="shared" si="98"/>
        <v/>
      </c>
      <c r="O1063" s="104" t="str">
        <f t="shared" si="99"/>
        <v/>
      </c>
      <c r="P1063" s="105" t="str">
        <f t="shared" si="100"/>
        <v/>
      </c>
      <c r="Q1063" s="109" t="str">
        <f t="shared" si="101"/>
        <v/>
      </c>
      <c r="R1063" s="77"/>
      <c r="S1063" s="76"/>
      <c r="T1063" s="76"/>
      <c r="U1063" s="76"/>
    </row>
    <row r="1064" s="67" customFormat="1" customHeight="1" spans="2:21">
      <c r="B1064" s="68"/>
      <c r="C1064" s="69"/>
      <c r="D1064" s="69"/>
      <c r="E1064" s="69"/>
      <c r="F1064" s="70"/>
      <c r="G1064" s="71"/>
      <c r="H1064" s="72"/>
      <c r="I1064" s="103" t="str">
        <f>IF(B1064="","",_xlfn.XLOOKUP(N1064,#REF!,#REF!))</f>
        <v/>
      </c>
      <c r="J1064" s="100" t="str">
        <f>IF(B1064="","",_xlfn.XLOOKUP(N1064,#REF!,芝麻工资表!B:B))</f>
        <v/>
      </c>
      <c r="K1064" s="100" t="str">
        <f t="shared" si="96"/>
        <v/>
      </c>
      <c r="L1064" s="100" t="str">
        <f t="shared" si="97"/>
        <v/>
      </c>
      <c r="M1064" s="100" t="str">
        <f>IF(Q1064="","",_xlfn.XLOOKUP(Q1064,立项!W:W,立项!H:H))</f>
        <v/>
      </c>
      <c r="N1064" s="104" t="str">
        <f t="shared" si="98"/>
        <v/>
      </c>
      <c r="O1064" s="104" t="str">
        <f t="shared" si="99"/>
        <v/>
      </c>
      <c r="P1064" s="105" t="str">
        <f t="shared" si="100"/>
        <v/>
      </c>
      <c r="Q1064" s="109" t="str">
        <f t="shared" si="101"/>
        <v/>
      </c>
      <c r="R1064" s="77"/>
      <c r="S1064" s="76"/>
      <c r="T1064" s="76"/>
      <c r="U1064" s="76"/>
    </row>
    <row r="1065" s="67" customFormat="1" customHeight="1" spans="2:21">
      <c r="B1065" s="68"/>
      <c r="C1065" s="69"/>
      <c r="D1065" s="69"/>
      <c r="E1065" s="69"/>
      <c r="F1065" s="70"/>
      <c r="G1065" s="71"/>
      <c r="H1065" s="72"/>
      <c r="I1065" s="103" t="str">
        <f>IF(B1065="","",_xlfn.XLOOKUP(N1065,#REF!,#REF!))</f>
        <v/>
      </c>
      <c r="J1065" s="100" t="str">
        <f>IF(B1065="","",_xlfn.XLOOKUP(N1065,#REF!,芝麻工资表!B:B))</f>
        <v/>
      </c>
      <c r="K1065" s="100" t="str">
        <f t="shared" si="96"/>
        <v/>
      </c>
      <c r="L1065" s="100" t="str">
        <f t="shared" si="97"/>
        <v/>
      </c>
      <c r="M1065" s="100" t="str">
        <f>IF(Q1065="","",_xlfn.XLOOKUP(Q1065,立项!W:W,立项!H:H))</f>
        <v/>
      </c>
      <c r="N1065" s="104" t="str">
        <f t="shared" si="98"/>
        <v/>
      </c>
      <c r="O1065" s="104" t="str">
        <f t="shared" si="99"/>
        <v/>
      </c>
      <c r="P1065" s="105" t="str">
        <f t="shared" si="100"/>
        <v/>
      </c>
      <c r="Q1065" s="109" t="str">
        <f t="shared" si="101"/>
        <v/>
      </c>
      <c r="R1065" s="77"/>
      <c r="S1065" s="76"/>
      <c r="T1065" s="76"/>
      <c r="U1065" s="76"/>
    </row>
    <row r="1066" s="67" customFormat="1" customHeight="1" spans="2:21">
      <c r="B1066" s="68"/>
      <c r="C1066" s="69"/>
      <c r="D1066" s="69"/>
      <c r="E1066" s="69"/>
      <c r="F1066" s="70"/>
      <c r="G1066" s="71"/>
      <c r="H1066" s="72"/>
      <c r="I1066" s="103" t="str">
        <f>IF(B1066="","",_xlfn.XLOOKUP(N1066,#REF!,#REF!))</f>
        <v/>
      </c>
      <c r="J1066" s="100" t="str">
        <f>IF(B1066="","",_xlfn.XLOOKUP(N1066,#REF!,芝麻工资表!B:B))</f>
        <v/>
      </c>
      <c r="K1066" s="100" t="str">
        <f t="shared" si="96"/>
        <v/>
      </c>
      <c r="L1066" s="100" t="str">
        <f t="shared" si="97"/>
        <v/>
      </c>
      <c r="M1066" s="100" t="str">
        <f>IF(Q1066="","",_xlfn.XLOOKUP(Q1066,立项!W:W,立项!H:H))</f>
        <v/>
      </c>
      <c r="N1066" s="104" t="str">
        <f t="shared" si="98"/>
        <v/>
      </c>
      <c r="O1066" s="104" t="str">
        <f t="shared" si="99"/>
        <v/>
      </c>
      <c r="P1066" s="105" t="str">
        <f t="shared" si="100"/>
        <v/>
      </c>
      <c r="Q1066" s="109" t="str">
        <f t="shared" si="101"/>
        <v/>
      </c>
      <c r="R1066" s="77"/>
      <c r="S1066" s="76"/>
      <c r="T1066" s="76"/>
      <c r="U1066" s="76"/>
    </row>
    <row r="1067" s="67" customFormat="1" customHeight="1" spans="2:21">
      <c r="B1067" s="68"/>
      <c r="C1067" s="69"/>
      <c r="D1067" s="69"/>
      <c r="E1067" s="69"/>
      <c r="F1067" s="70"/>
      <c r="G1067" s="71"/>
      <c r="H1067" s="72"/>
      <c r="I1067" s="103" t="str">
        <f>IF(B1067="","",_xlfn.XLOOKUP(N1067,#REF!,#REF!))</f>
        <v/>
      </c>
      <c r="J1067" s="100" t="str">
        <f>IF(B1067="","",_xlfn.XLOOKUP(N1067,#REF!,芝麻工资表!B:B))</f>
        <v/>
      </c>
      <c r="K1067" s="100" t="str">
        <f t="shared" si="96"/>
        <v/>
      </c>
      <c r="L1067" s="100" t="str">
        <f t="shared" si="97"/>
        <v/>
      </c>
      <c r="M1067" s="100" t="str">
        <f>IF(Q1067="","",_xlfn.XLOOKUP(Q1067,立项!W:W,立项!H:H))</f>
        <v/>
      </c>
      <c r="N1067" s="104" t="str">
        <f t="shared" si="98"/>
        <v/>
      </c>
      <c r="O1067" s="104" t="str">
        <f t="shared" si="99"/>
        <v/>
      </c>
      <c r="P1067" s="105" t="str">
        <f t="shared" si="100"/>
        <v/>
      </c>
      <c r="Q1067" s="109" t="str">
        <f t="shared" si="101"/>
        <v/>
      </c>
      <c r="R1067" s="77"/>
      <c r="S1067" s="76"/>
      <c r="T1067" s="76"/>
      <c r="U1067" s="76"/>
    </row>
    <row r="1068" s="67" customFormat="1" customHeight="1" spans="2:21">
      <c r="B1068" s="68"/>
      <c r="C1068" s="69"/>
      <c r="D1068" s="69"/>
      <c r="E1068" s="69"/>
      <c r="F1068" s="70"/>
      <c r="G1068" s="71"/>
      <c r="H1068" s="72"/>
      <c r="I1068" s="103" t="str">
        <f>IF(B1068="","",_xlfn.XLOOKUP(N1068,#REF!,#REF!))</f>
        <v/>
      </c>
      <c r="J1068" s="100" t="str">
        <f>IF(B1068="","",_xlfn.XLOOKUP(N1068,#REF!,芝麻工资表!B:B))</f>
        <v/>
      </c>
      <c r="K1068" s="100" t="str">
        <f t="shared" si="96"/>
        <v/>
      </c>
      <c r="L1068" s="100" t="str">
        <f t="shared" si="97"/>
        <v/>
      </c>
      <c r="M1068" s="100" t="str">
        <f>IF(Q1068="","",_xlfn.XLOOKUP(Q1068,立项!W:W,立项!H:H))</f>
        <v/>
      </c>
      <c r="N1068" s="104" t="str">
        <f t="shared" si="98"/>
        <v/>
      </c>
      <c r="O1068" s="104" t="str">
        <f t="shared" si="99"/>
        <v/>
      </c>
      <c r="P1068" s="105" t="str">
        <f t="shared" si="100"/>
        <v/>
      </c>
      <c r="Q1068" s="109" t="str">
        <f t="shared" si="101"/>
        <v/>
      </c>
      <c r="R1068" s="77"/>
      <c r="S1068" s="76"/>
      <c r="T1068" s="76"/>
      <c r="U1068" s="76"/>
    </row>
    <row r="1069" s="67" customFormat="1" customHeight="1" spans="2:21">
      <c r="B1069" s="68"/>
      <c r="C1069" s="69"/>
      <c r="D1069" s="69"/>
      <c r="E1069" s="69"/>
      <c r="F1069" s="70"/>
      <c r="G1069" s="71"/>
      <c r="H1069" s="72"/>
      <c r="I1069" s="103" t="str">
        <f>IF(B1069="","",_xlfn.XLOOKUP(N1069,#REF!,#REF!))</f>
        <v/>
      </c>
      <c r="J1069" s="100" t="str">
        <f>IF(B1069="","",_xlfn.XLOOKUP(N1069,#REF!,芝麻工资表!B:B))</f>
        <v/>
      </c>
      <c r="K1069" s="100" t="str">
        <f t="shared" si="96"/>
        <v/>
      </c>
      <c r="L1069" s="100" t="str">
        <f t="shared" si="97"/>
        <v/>
      </c>
      <c r="M1069" s="100" t="str">
        <f>IF(Q1069="","",_xlfn.XLOOKUP(Q1069,立项!W:W,立项!H:H))</f>
        <v/>
      </c>
      <c r="N1069" s="104" t="str">
        <f t="shared" si="98"/>
        <v/>
      </c>
      <c r="O1069" s="104" t="str">
        <f t="shared" si="99"/>
        <v/>
      </c>
      <c r="P1069" s="105" t="str">
        <f t="shared" si="100"/>
        <v/>
      </c>
      <c r="Q1069" s="109" t="str">
        <f t="shared" si="101"/>
        <v/>
      </c>
      <c r="R1069" s="77"/>
      <c r="S1069" s="76"/>
      <c r="T1069" s="76"/>
      <c r="U1069" s="76"/>
    </row>
    <row r="1070" s="67" customFormat="1" customHeight="1" spans="2:21">
      <c r="B1070" s="68"/>
      <c r="C1070" s="69"/>
      <c r="D1070" s="69"/>
      <c r="E1070" s="69"/>
      <c r="F1070" s="70"/>
      <c r="G1070" s="71"/>
      <c r="H1070" s="72"/>
      <c r="I1070" s="103" t="str">
        <f>IF(B1070="","",_xlfn.XLOOKUP(N1070,#REF!,#REF!))</f>
        <v/>
      </c>
      <c r="J1070" s="100" t="str">
        <f>IF(B1070="","",_xlfn.XLOOKUP(N1070,#REF!,芝麻工资表!B:B))</f>
        <v/>
      </c>
      <c r="K1070" s="100" t="str">
        <f t="shared" si="96"/>
        <v/>
      </c>
      <c r="L1070" s="100" t="str">
        <f t="shared" si="97"/>
        <v/>
      </c>
      <c r="M1070" s="100" t="str">
        <f>IF(Q1070="","",_xlfn.XLOOKUP(Q1070,立项!W:W,立项!H:H))</f>
        <v/>
      </c>
      <c r="N1070" s="104" t="str">
        <f t="shared" si="98"/>
        <v/>
      </c>
      <c r="O1070" s="104" t="str">
        <f t="shared" si="99"/>
        <v/>
      </c>
      <c r="P1070" s="105" t="str">
        <f t="shared" si="100"/>
        <v/>
      </c>
      <c r="Q1070" s="109" t="str">
        <f t="shared" si="101"/>
        <v/>
      </c>
      <c r="R1070" s="77"/>
      <c r="S1070" s="76"/>
      <c r="T1070" s="76"/>
      <c r="U1070" s="76"/>
    </row>
    <row r="1071" s="67" customFormat="1" customHeight="1" spans="2:21">
      <c r="B1071" s="68"/>
      <c r="C1071" s="69"/>
      <c r="D1071" s="69"/>
      <c r="E1071" s="69"/>
      <c r="F1071" s="70"/>
      <c r="G1071" s="71"/>
      <c r="H1071" s="72"/>
      <c r="I1071" s="103" t="str">
        <f>IF(B1071="","",_xlfn.XLOOKUP(N1071,#REF!,#REF!))</f>
        <v/>
      </c>
      <c r="J1071" s="100" t="str">
        <f>IF(B1071="","",_xlfn.XLOOKUP(N1071,#REF!,芝麻工资表!B:B))</f>
        <v/>
      </c>
      <c r="K1071" s="100" t="str">
        <f t="shared" si="96"/>
        <v/>
      </c>
      <c r="L1071" s="100" t="str">
        <f t="shared" si="97"/>
        <v/>
      </c>
      <c r="M1071" s="100" t="str">
        <f>IF(Q1071="","",_xlfn.XLOOKUP(Q1071,立项!W:W,立项!H:H))</f>
        <v/>
      </c>
      <c r="N1071" s="104" t="str">
        <f t="shared" si="98"/>
        <v/>
      </c>
      <c r="O1071" s="104" t="str">
        <f t="shared" si="99"/>
        <v/>
      </c>
      <c r="P1071" s="105" t="str">
        <f t="shared" si="100"/>
        <v/>
      </c>
      <c r="Q1071" s="109" t="str">
        <f t="shared" si="101"/>
        <v/>
      </c>
      <c r="R1071" s="77"/>
      <c r="S1071" s="76"/>
      <c r="T1071" s="76"/>
      <c r="U1071" s="76"/>
    </row>
    <row r="1072" s="67" customFormat="1" customHeight="1" spans="2:21">
      <c r="B1072" s="68"/>
      <c r="C1072" s="69"/>
      <c r="D1072" s="69"/>
      <c r="E1072" s="69"/>
      <c r="F1072" s="70"/>
      <c r="G1072" s="71"/>
      <c r="H1072" s="72"/>
      <c r="I1072" s="103" t="str">
        <f>IF(B1072="","",_xlfn.XLOOKUP(N1072,#REF!,#REF!))</f>
        <v/>
      </c>
      <c r="J1072" s="100" t="str">
        <f>IF(B1072="","",_xlfn.XLOOKUP(N1072,#REF!,芝麻工资表!B:B))</f>
        <v/>
      </c>
      <c r="K1072" s="100" t="str">
        <f t="shared" si="96"/>
        <v/>
      </c>
      <c r="L1072" s="100" t="str">
        <f t="shared" si="97"/>
        <v/>
      </c>
      <c r="M1072" s="100" t="str">
        <f>IF(Q1072="","",_xlfn.XLOOKUP(Q1072,立项!W:W,立项!H:H))</f>
        <v/>
      </c>
      <c r="N1072" s="104" t="str">
        <f t="shared" si="98"/>
        <v/>
      </c>
      <c r="O1072" s="104" t="str">
        <f t="shared" si="99"/>
        <v/>
      </c>
      <c r="P1072" s="105" t="str">
        <f t="shared" si="100"/>
        <v/>
      </c>
      <c r="Q1072" s="109" t="str">
        <f t="shared" si="101"/>
        <v/>
      </c>
      <c r="R1072" s="77"/>
      <c r="S1072" s="76"/>
      <c r="T1072" s="76"/>
      <c r="U1072" s="76"/>
    </row>
    <row r="1073" s="67" customFormat="1" customHeight="1" spans="2:21">
      <c r="B1073" s="68"/>
      <c r="C1073" s="69"/>
      <c r="D1073" s="69"/>
      <c r="E1073" s="69"/>
      <c r="F1073" s="70"/>
      <c r="G1073" s="71"/>
      <c r="H1073" s="72"/>
      <c r="I1073" s="103" t="str">
        <f>IF(B1073="","",_xlfn.XLOOKUP(N1073,#REF!,#REF!))</f>
        <v/>
      </c>
      <c r="J1073" s="100" t="str">
        <f>IF(B1073="","",_xlfn.XLOOKUP(N1073,#REF!,芝麻工资表!B:B))</f>
        <v/>
      </c>
      <c r="K1073" s="100" t="str">
        <f t="shared" si="96"/>
        <v/>
      </c>
      <c r="L1073" s="100" t="str">
        <f t="shared" si="97"/>
        <v/>
      </c>
      <c r="M1073" s="100" t="str">
        <f>IF(Q1073="","",_xlfn.XLOOKUP(Q1073,立项!W:W,立项!H:H))</f>
        <v/>
      </c>
      <c r="N1073" s="104" t="str">
        <f t="shared" si="98"/>
        <v/>
      </c>
      <c r="O1073" s="104" t="str">
        <f t="shared" si="99"/>
        <v/>
      </c>
      <c r="P1073" s="105" t="str">
        <f t="shared" si="100"/>
        <v/>
      </c>
      <c r="Q1073" s="109" t="str">
        <f t="shared" si="101"/>
        <v/>
      </c>
      <c r="R1073" s="77"/>
      <c r="S1073" s="76"/>
      <c r="T1073" s="76"/>
      <c r="U1073" s="76"/>
    </row>
    <row r="1074" s="67" customFormat="1" customHeight="1" spans="2:21">
      <c r="B1074" s="68"/>
      <c r="C1074" s="69"/>
      <c r="D1074" s="69"/>
      <c r="E1074" s="69"/>
      <c r="F1074" s="70"/>
      <c r="G1074" s="71"/>
      <c r="H1074" s="72"/>
      <c r="I1074" s="103" t="str">
        <f>IF(B1074="","",_xlfn.XLOOKUP(N1074,#REF!,#REF!))</f>
        <v/>
      </c>
      <c r="J1074" s="100" t="str">
        <f>IF(B1074="","",_xlfn.XLOOKUP(N1074,#REF!,芝麻工资表!B:B))</f>
        <v/>
      </c>
      <c r="K1074" s="100" t="str">
        <f t="shared" si="96"/>
        <v/>
      </c>
      <c r="L1074" s="100" t="str">
        <f t="shared" si="97"/>
        <v/>
      </c>
      <c r="M1074" s="100" t="str">
        <f>IF(Q1074="","",_xlfn.XLOOKUP(Q1074,立项!W:W,立项!H:H))</f>
        <v/>
      </c>
      <c r="N1074" s="104" t="str">
        <f t="shared" si="98"/>
        <v/>
      </c>
      <c r="O1074" s="104" t="str">
        <f t="shared" si="99"/>
        <v/>
      </c>
      <c r="P1074" s="105" t="str">
        <f t="shared" si="100"/>
        <v/>
      </c>
      <c r="Q1074" s="109" t="str">
        <f t="shared" si="101"/>
        <v/>
      </c>
      <c r="R1074" s="77"/>
      <c r="S1074" s="76"/>
      <c r="T1074" s="76"/>
      <c r="U1074" s="76"/>
    </row>
    <row r="1075" s="67" customFormat="1" customHeight="1" spans="2:21">
      <c r="B1075" s="68"/>
      <c r="C1075" s="69"/>
      <c r="D1075" s="69"/>
      <c r="E1075" s="69"/>
      <c r="F1075" s="70"/>
      <c r="G1075" s="71"/>
      <c r="H1075" s="72"/>
      <c r="I1075" s="103" t="str">
        <f>IF(B1075="","",_xlfn.XLOOKUP(N1075,#REF!,#REF!))</f>
        <v/>
      </c>
      <c r="J1075" s="100" t="str">
        <f>IF(B1075="","",_xlfn.XLOOKUP(N1075,#REF!,芝麻工资表!B:B))</f>
        <v/>
      </c>
      <c r="K1075" s="100" t="str">
        <f t="shared" si="96"/>
        <v/>
      </c>
      <c r="L1075" s="100" t="str">
        <f t="shared" si="97"/>
        <v/>
      </c>
      <c r="M1075" s="100" t="str">
        <f>IF(Q1075="","",_xlfn.XLOOKUP(Q1075,立项!W:W,立项!H:H))</f>
        <v/>
      </c>
      <c r="N1075" s="104" t="str">
        <f t="shared" si="98"/>
        <v/>
      </c>
      <c r="O1075" s="104" t="str">
        <f t="shared" si="99"/>
        <v/>
      </c>
      <c r="P1075" s="105" t="str">
        <f t="shared" si="100"/>
        <v/>
      </c>
      <c r="Q1075" s="109" t="str">
        <f t="shared" si="101"/>
        <v/>
      </c>
      <c r="R1075" s="77"/>
      <c r="S1075" s="76"/>
      <c r="T1075" s="76"/>
      <c r="U1075" s="76"/>
    </row>
    <row r="1076" s="67" customFormat="1" customHeight="1" spans="2:21">
      <c r="B1076" s="68"/>
      <c r="C1076" s="69"/>
      <c r="D1076" s="69"/>
      <c r="E1076" s="69"/>
      <c r="F1076" s="70"/>
      <c r="G1076" s="71"/>
      <c r="H1076" s="72"/>
      <c r="I1076" s="103" t="str">
        <f>IF(B1076="","",_xlfn.XLOOKUP(N1076,#REF!,#REF!))</f>
        <v/>
      </c>
      <c r="J1076" s="100" t="str">
        <f>IF(B1076="","",_xlfn.XLOOKUP(N1076,#REF!,芝麻工资表!B:B))</f>
        <v/>
      </c>
      <c r="K1076" s="100" t="str">
        <f t="shared" si="96"/>
        <v/>
      </c>
      <c r="L1076" s="100" t="str">
        <f t="shared" si="97"/>
        <v/>
      </c>
      <c r="M1076" s="100" t="str">
        <f>IF(Q1076="","",_xlfn.XLOOKUP(Q1076,立项!W:W,立项!H:H))</f>
        <v/>
      </c>
      <c r="N1076" s="104" t="str">
        <f t="shared" si="98"/>
        <v/>
      </c>
      <c r="O1076" s="104" t="str">
        <f t="shared" si="99"/>
        <v/>
      </c>
      <c r="P1076" s="105" t="str">
        <f t="shared" si="100"/>
        <v/>
      </c>
      <c r="Q1076" s="109" t="str">
        <f t="shared" si="101"/>
        <v/>
      </c>
      <c r="R1076" s="77"/>
      <c r="S1076" s="76"/>
      <c r="T1076" s="76"/>
      <c r="U1076" s="76"/>
    </row>
    <row r="1077" s="67" customFormat="1" customHeight="1" spans="2:21">
      <c r="B1077" s="68"/>
      <c r="C1077" s="69"/>
      <c r="D1077" s="69"/>
      <c r="E1077" s="69"/>
      <c r="F1077" s="70"/>
      <c r="G1077" s="71"/>
      <c r="H1077" s="72"/>
      <c r="I1077" s="103" t="str">
        <f>IF(B1077="","",_xlfn.XLOOKUP(N1077,#REF!,#REF!))</f>
        <v/>
      </c>
      <c r="J1077" s="100" t="str">
        <f>IF(B1077="","",_xlfn.XLOOKUP(N1077,#REF!,芝麻工资表!B:B))</f>
        <v/>
      </c>
      <c r="K1077" s="100" t="str">
        <f t="shared" si="96"/>
        <v/>
      </c>
      <c r="L1077" s="100" t="str">
        <f t="shared" si="97"/>
        <v/>
      </c>
      <c r="M1077" s="100" t="str">
        <f>IF(Q1077="","",_xlfn.XLOOKUP(Q1077,立项!W:W,立项!H:H))</f>
        <v/>
      </c>
      <c r="N1077" s="104" t="str">
        <f t="shared" si="98"/>
        <v/>
      </c>
      <c r="O1077" s="104" t="str">
        <f t="shared" si="99"/>
        <v/>
      </c>
      <c r="P1077" s="105" t="str">
        <f t="shared" si="100"/>
        <v/>
      </c>
      <c r="Q1077" s="109" t="str">
        <f t="shared" si="101"/>
        <v/>
      </c>
      <c r="R1077" s="77"/>
      <c r="S1077" s="76"/>
      <c r="T1077" s="76"/>
      <c r="U1077" s="76"/>
    </row>
    <row r="1078" s="67" customFormat="1" customHeight="1" spans="2:21">
      <c r="B1078" s="68"/>
      <c r="C1078" s="69"/>
      <c r="D1078" s="69"/>
      <c r="E1078" s="69"/>
      <c r="F1078" s="70"/>
      <c r="G1078" s="71"/>
      <c r="H1078" s="72"/>
      <c r="I1078" s="103" t="str">
        <f>IF(B1078="","",_xlfn.XLOOKUP(N1078,#REF!,#REF!))</f>
        <v/>
      </c>
      <c r="J1078" s="100" t="str">
        <f>IF(B1078="","",_xlfn.XLOOKUP(N1078,#REF!,芝麻工资表!B:B))</f>
        <v/>
      </c>
      <c r="K1078" s="100" t="str">
        <f t="shared" si="96"/>
        <v/>
      </c>
      <c r="L1078" s="100" t="str">
        <f t="shared" si="97"/>
        <v/>
      </c>
      <c r="M1078" s="100" t="str">
        <f>IF(Q1078="","",_xlfn.XLOOKUP(Q1078,立项!W:W,立项!H:H))</f>
        <v/>
      </c>
      <c r="N1078" s="104" t="str">
        <f t="shared" si="98"/>
        <v/>
      </c>
      <c r="O1078" s="104" t="str">
        <f t="shared" si="99"/>
        <v/>
      </c>
      <c r="P1078" s="105" t="str">
        <f t="shared" si="100"/>
        <v/>
      </c>
      <c r="Q1078" s="109" t="str">
        <f t="shared" si="101"/>
        <v/>
      </c>
      <c r="R1078" s="77"/>
      <c r="S1078" s="76"/>
      <c r="T1078" s="76"/>
      <c r="U1078" s="76"/>
    </row>
    <row r="1079" s="67" customFormat="1" customHeight="1" spans="2:21">
      <c r="B1079" s="68"/>
      <c r="C1079" s="69"/>
      <c r="D1079" s="69"/>
      <c r="E1079" s="69"/>
      <c r="F1079" s="70"/>
      <c r="G1079" s="71"/>
      <c r="H1079" s="72"/>
      <c r="I1079" s="103" t="str">
        <f>IF(B1079="","",_xlfn.XLOOKUP(N1079,#REF!,#REF!))</f>
        <v/>
      </c>
      <c r="J1079" s="100" t="str">
        <f>IF(B1079="","",_xlfn.XLOOKUP(N1079,#REF!,芝麻工资表!B:B))</f>
        <v/>
      </c>
      <c r="K1079" s="100" t="str">
        <f t="shared" si="96"/>
        <v/>
      </c>
      <c r="L1079" s="100" t="str">
        <f t="shared" si="97"/>
        <v/>
      </c>
      <c r="M1079" s="100" t="str">
        <f>IF(Q1079="","",_xlfn.XLOOKUP(Q1079,立项!W:W,立项!H:H))</f>
        <v/>
      </c>
      <c r="N1079" s="104" t="str">
        <f t="shared" si="98"/>
        <v/>
      </c>
      <c r="O1079" s="104" t="str">
        <f t="shared" si="99"/>
        <v/>
      </c>
      <c r="P1079" s="105" t="str">
        <f t="shared" si="100"/>
        <v/>
      </c>
      <c r="Q1079" s="109" t="str">
        <f t="shared" si="101"/>
        <v/>
      </c>
      <c r="R1079" s="77"/>
      <c r="S1079" s="76"/>
      <c r="T1079" s="76"/>
      <c r="U1079" s="76"/>
    </row>
    <row r="1080" s="67" customFormat="1" customHeight="1" spans="2:21">
      <c r="B1080" s="68"/>
      <c r="C1080" s="69"/>
      <c r="D1080" s="69"/>
      <c r="E1080" s="69"/>
      <c r="F1080" s="70"/>
      <c r="G1080" s="71"/>
      <c r="H1080" s="72"/>
      <c r="I1080" s="103" t="str">
        <f>IF(B1080="","",_xlfn.XLOOKUP(N1080,#REF!,#REF!))</f>
        <v/>
      </c>
      <c r="J1080" s="100" t="str">
        <f>IF(B1080="","",_xlfn.XLOOKUP(N1080,#REF!,芝麻工资表!B:B))</f>
        <v/>
      </c>
      <c r="K1080" s="100" t="str">
        <f t="shared" si="96"/>
        <v/>
      </c>
      <c r="L1080" s="100" t="str">
        <f t="shared" si="97"/>
        <v/>
      </c>
      <c r="M1080" s="100" t="str">
        <f>IF(Q1080="","",_xlfn.XLOOKUP(Q1080,立项!W:W,立项!H:H))</f>
        <v/>
      </c>
      <c r="N1080" s="104" t="str">
        <f t="shared" si="98"/>
        <v/>
      </c>
      <c r="O1080" s="104" t="str">
        <f t="shared" si="99"/>
        <v/>
      </c>
      <c r="P1080" s="105" t="str">
        <f t="shared" si="100"/>
        <v/>
      </c>
      <c r="Q1080" s="109" t="str">
        <f t="shared" si="101"/>
        <v/>
      </c>
      <c r="R1080" s="77"/>
      <c r="S1080" s="76"/>
      <c r="T1080" s="76"/>
      <c r="U1080" s="76"/>
    </row>
    <row r="1081" s="67" customFormat="1" customHeight="1" spans="2:21">
      <c r="B1081" s="68"/>
      <c r="C1081" s="69"/>
      <c r="D1081" s="69"/>
      <c r="E1081" s="69"/>
      <c r="F1081" s="70"/>
      <c r="G1081" s="71"/>
      <c r="H1081" s="72"/>
      <c r="I1081" s="103" t="str">
        <f>IF(B1081="","",_xlfn.XLOOKUP(N1081,#REF!,#REF!))</f>
        <v/>
      </c>
      <c r="J1081" s="100" t="str">
        <f>IF(B1081="","",_xlfn.XLOOKUP(N1081,#REF!,芝麻工资表!B:B))</f>
        <v/>
      </c>
      <c r="K1081" s="100" t="str">
        <f t="shared" si="96"/>
        <v/>
      </c>
      <c r="L1081" s="100" t="str">
        <f t="shared" si="97"/>
        <v/>
      </c>
      <c r="M1081" s="100" t="str">
        <f>IF(Q1081="","",_xlfn.XLOOKUP(Q1081,立项!W:W,立项!H:H))</f>
        <v/>
      </c>
      <c r="N1081" s="104" t="str">
        <f t="shared" si="98"/>
        <v/>
      </c>
      <c r="O1081" s="104" t="str">
        <f t="shared" si="99"/>
        <v/>
      </c>
      <c r="P1081" s="105" t="str">
        <f t="shared" si="100"/>
        <v/>
      </c>
      <c r="Q1081" s="109" t="str">
        <f t="shared" si="101"/>
        <v/>
      </c>
      <c r="R1081" s="77"/>
      <c r="S1081" s="76"/>
      <c r="T1081" s="76"/>
      <c r="U1081" s="76"/>
    </row>
    <row r="1082" s="67" customFormat="1" customHeight="1" spans="2:21">
      <c r="B1082" s="68"/>
      <c r="C1082" s="69"/>
      <c r="D1082" s="69"/>
      <c r="E1082" s="69"/>
      <c r="F1082" s="70"/>
      <c r="G1082" s="71"/>
      <c r="H1082" s="72"/>
      <c r="I1082" s="103" t="str">
        <f>IF(B1082="","",_xlfn.XLOOKUP(N1082,#REF!,#REF!))</f>
        <v/>
      </c>
      <c r="J1082" s="100" t="str">
        <f>IF(B1082="","",_xlfn.XLOOKUP(N1082,#REF!,芝麻工资表!B:B))</f>
        <v/>
      </c>
      <c r="K1082" s="100" t="str">
        <f t="shared" si="96"/>
        <v/>
      </c>
      <c r="L1082" s="100" t="str">
        <f t="shared" si="97"/>
        <v/>
      </c>
      <c r="M1082" s="100" t="str">
        <f>IF(Q1082="","",_xlfn.XLOOKUP(Q1082,立项!W:W,立项!H:H))</f>
        <v/>
      </c>
      <c r="N1082" s="104" t="str">
        <f t="shared" si="98"/>
        <v/>
      </c>
      <c r="O1082" s="104" t="str">
        <f t="shared" si="99"/>
        <v/>
      </c>
      <c r="P1082" s="105" t="str">
        <f t="shared" si="100"/>
        <v/>
      </c>
      <c r="Q1082" s="109" t="str">
        <f t="shared" si="101"/>
        <v/>
      </c>
      <c r="R1082" s="77"/>
      <c r="S1082" s="76"/>
      <c r="T1082" s="76"/>
      <c r="U1082" s="76"/>
    </row>
    <row r="1083" s="67" customFormat="1" customHeight="1" spans="2:21">
      <c r="B1083" s="68"/>
      <c r="C1083" s="69"/>
      <c r="D1083" s="69"/>
      <c r="E1083" s="69"/>
      <c r="F1083" s="70"/>
      <c r="G1083" s="71"/>
      <c r="H1083" s="72"/>
      <c r="I1083" s="103" t="str">
        <f>IF(B1083="","",_xlfn.XLOOKUP(N1083,#REF!,#REF!))</f>
        <v/>
      </c>
      <c r="J1083" s="100" t="str">
        <f>IF(B1083="","",_xlfn.XLOOKUP(N1083,#REF!,芝麻工资表!B:B))</f>
        <v/>
      </c>
      <c r="K1083" s="100" t="str">
        <f t="shared" si="96"/>
        <v/>
      </c>
      <c r="L1083" s="100" t="str">
        <f t="shared" si="97"/>
        <v/>
      </c>
      <c r="M1083" s="100" t="str">
        <f>IF(Q1083="","",_xlfn.XLOOKUP(Q1083,立项!W:W,立项!H:H))</f>
        <v/>
      </c>
      <c r="N1083" s="104" t="str">
        <f t="shared" si="98"/>
        <v/>
      </c>
      <c r="O1083" s="104" t="str">
        <f t="shared" si="99"/>
        <v/>
      </c>
      <c r="P1083" s="105" t="str">
        <f t="shared" si="100"/>
        <v/>
      </c>
      <c r="Q1083" s="109" t="str">
        <f t="shared" si="101"/>
        <v/>
      </c>
      <c r="R1083" s="77"/>
      <c r="S1083" s="76"/>
      <c r="T1083" s="76"/>
      <c r="U1083" s="76"/>
    </row>
    <row r="1084" s="67" customFormat="1" customHeight="1" spans="2:21">
      <c r="B1084" s="68"/>
      <c r="C1084" s="69"/>
      <c r="D1084" s="69"/>
      <c r="E1084" s="69"/>
      <c r="F1084" s="70"/>
      <c r="G1084" s="71"/>
      <c r="H1084" s="72"/>
      <c r="I1084" s="103" t="str">
        <f>IF(B1084="","",_xlfn.XLOOKUP(N1084,#REF!,#REF!))</f>
        <v/>
      </c>
      <c r="J1084" s="100" t="str">
        <f>IF(B1084="","",_xlfn.XLOOKUP(N1084,#REF!,芝麻工资表!B:B))</f>
        <v/>
      </c>
      <c r="K1084" s="100" t="str">
        <f t="shared" si="96"/>
        <v/>
      </c>
      <c r="L1084" s="100" t="str">
        <f t="shared" si="97"/>
        <v/>
      </c>
      <c r="M1084" s="100" t="str">
        <f>IF(Q1084="","",_xlfn.XLOOKUP(Q1084,立项!W:W,立项!H:H))</f>
        <v/>
      </c>
      <c r="N1084" s="104" t="str">
        <f t="shared" si="98"/>
        <v/>
      </c>
      <c r="O1084" s="104" t="str">
        <f t="shared" si="99"/>
        <v/>
      </c>
      <c r="P1084" s="105" t="str">
        <f t="shared" si="100"/>
        <v/>
      </c>
      <c r="Q1084" s="109" t="str">
        <f t="shared" si="101"/>
        <v/>
      </c>
      <c r="R1084" s="77"/>
      <c r="S1084" s="76"/>
      <c r="T1084" s="76"/>
      <c r="U1084" s="76"/>
    </row>
    <row r="1085" s="67" customFormat="1" customHeight="1" spans="2:21">
      <c r="B1085" s="68"/>
      <c r="C1085" s="69"/>
      <c r="D1085" s="69"/>
      <c r="E1085" s="69"/>
      <c r="F1085" s="70"/>
      <c r="G1085" s="71"/>
      <c r="H1085" s="72"/>
      <c r="I1085" s="103" t="str">
        <f>IF(B1085="","",_xlfn.XLOOKUP(N1085,#REF!,#REF!))</f>
        <v/>
      </c>
      <c r="J1085" s="100" t="str">
        <f>IF(B1085="","",_xlfn.XLOOKUP(N1085,#REF!,芝麻工资表!B:B))</f>
        <v/>
      </c>
      <c r="K1085" s="100" t="str">
        <f t="shared" si="96"/>
        <v/>
      </c>
      <c r="L1085" s="100" t="str">
        <f t="shared" si="97"/>
        <v/>
      </c>
      <c r="M1085" s="100" t="str">
        <f>IF(Q1085="","",_xlfn.XLOOKUP(Q1085,立项!W:W,立项!H:H))</f>
        <v/>
      </c>
      <c r="N1085" s="104" t="str">
        <f t="shared" si="98"/>
        <v/>
      </c>
      <c r="O1085" s="104" t="str">
        <f t="shared" si="99"/>
        <v/>
      </c>
      <c r="P1085" s="105" t="str">
        <f t="shared" si="100"/>
        <v/>
      </c>
      <c r="Q1085" s="109" t="str">
        <f t="shared" si="101"/>
        <v/>
      </c>
      <c r="R1085" s="77"/>
      <c r="S1085" s="76"/>
      <c r="T1085" s="76"/>
      <c r="U1085" s="76"/>
    </row>
    <row r="1086" s="67" customFormat="1" customHeight="1" spans="2:21">
      <c r="B1086" s="68"/>
      <c r="C1086" s="69"/>
      <c r="D1086" s="69"/>
      <c r="E1086" s="69"/>
      <c r="F1086" s="70"/>
      <c r="G1086" s="71"/>
      <c r="H1086" s="72"/>
      <c r="I1086" s="103" t="str">
        <f>IF(B1086="","",_xlfn.XLOOKUP(N1086,#REF!,#REF!))</f>
        <v/>
      </c>
      <c r="J1086" s="100" t="str">
        <f>IF(B1086="","",_xlfn.XLOOKUP(N1086,#REF!,芝麻工资表!B:B))</f>
        <v/>
      </c>
      <c r="K1086" s="100" t="str">
        <f t="shared" si="96"/>
        <v/>
      </c>
      <c r="L1086" s="100" t="str">
        <f t="shared" si="97"/>
        <v/>
      </c>
      <c r="M1086" s="100" t="str">
        <f>IF(Q1086="","",_xlfn.XLOOKUP(Q1086,立项!W:W,立项!H:H))</f>
        <v/>
      </c>
      <c r="N1086" s="104" t="str">
        <f t="shared" si="98"/>
        <v/>
      </c>
      <c r="O1086" s="104" t="str">
        <f t="shared" si="99"/>
        <v/>
      </c>
      <c r="P1086" s="105" t="str">
        <f t="shared" si="100"/>
        <v/>
      </c>
      <c r="Q1086" s="109" t="str">
        <f t="shared" si="101"/>
        <v/>
      </c>
      <c r="R1086" s="77"/>
      <c r="S1086" s="76"/>
      <c r="T1086" s="76"/>
      <c r="U1086" s="76"/>
    </row>
    <row r="1087" s="67" customFormat="1" customHeight="1" spans="2:21">
      <c r="B1087" s="68"/>
      <c r="C1087" s="69"/>
      <c r="D1087" s="69"/>
      <c r="E1087" s="69"/>
      <c r="F1087" s="70"/>
      <c r="G1087" s="71"/>
      <c r="H1087" s="72"/>
      <c r="I1087" s="103" t="str">
        <f>IF(B1087="","",_xlfn.XLOOKUP(N1087,#REF!,#REF!))</f>
        <v/>
      </c>
      <c r="J1087" s="100" t="str">
        <f>IF(B1087="","",_xlfn.XLOOKUP(N1087,#REF!,芝麻工资表!B:B))</f>
        <v/>
      </c>
      <c r="K1087" s="100" t="str">
        <f t="shared" si="96"/>
        <v/>
      </c>
      <c r="L1087" s="100" t="str">
        <f t="shared" si="97"/>
        <v/>
      </c>
      <c r="M1087" s="100" t="str">
        <f>IF(Q1087="","",_xlfn.XLOOKUP(Q1087,立项!W:W,立项!H:H))</f>
        <v/>
      </c>
      <c r="N1087" s="104" t="str">
        <f t="shared" si="98"/>
        <v/>
      </c>
      <c r="O1087" s="104" t="str">
        <f t="shared" si="99"/>
        <v/>
      </c>
      <c r="P1087" s="105" t="str">
        <f t="shared" si="100"/>
        <v/>
      </c>
      <c r="Q1087" s="109" t="str">
        <f t="shared" si="101"/>
        <v/>
      </c>
      <c r="R1087" s="77"/>
      <c r="S1087" s="76"/>
      <c r="T1087" s="76"/>
      <c r="U1087" s="76"/>
    </row>
    <row r="1088" s="67" customFormat="1" customHeight="1" spans="2:21">
      <c r="B1088" s="68"/>
      <c r="C1088" s="69"/>
      <c r="D1088" s="69"/>
      <c r="E1088" s="69"/>
      <c r="F1088" s="70"/>
      <c r="G1088" s="71"/>
      <c r="H1088" s="72"/>
      <c r="I1088" s="103" t="str">
        <f>IF(B1088="","",_xlfn.XLOOKUP(N1088,#REF!,#REF!))</f>
        <v/>
      </c>
      <c r="J1088" s="100" t="str">
        <f>IF(B1088="","",_xlfn.XLOOKUP(N1088,#REF!,芝麻工资表!B:B))</f>
        <v/>
      </c>
      <c r="K1088" s="100" t="str">
        <f t="shared" si="96"/>
        <v/>
      </c>
      <c r="L1088" s="100" t="str">
        <f t="shared" si="97"/>
        <v/>
      </c>
      <c r="M1088" s="100" t="str">
        <f>IF(Q1088="","",_xlfn.XLOOKUP(Q1088,立项!W:W,立项!H:H))</f>
        <v/>
      </c>
      <c r="N1088" s="104" t="str">
        <f t="shared" si="98"/>
        <v/>
      </c>
      <c r="O1088" s="104" t="str">
        <f t="shared" si="99"/>
        <v/>
      </c>
      <c r="P1088" s="105" t="str">
        <f t="shared" si="100"/>
        <v/>
      </c>
      <c r="Q1088" s="109" t="str">
        <f t="shared" si="101"/>
        <v/>
      </c>
      <c r="R1088" s="77"/>
      <c r="S1088" s="76"/>
      <c r="T1088" s="76"/>
      <c r="U1088" s="76"/>
    </row>
    <row r="1089" s="67" customFormat="1" customHeight="1" spans="2:21">
      <c r="B1089" s="68"/>
      <c r="C1089" s="69"/>
      <c r="D1089" s="69"/>
      <c r="E1089" s="69"/>
      <c r="F1089" s="70"/>
      <c r="G1089" s="71"/>
      <c r="H1089" s="72"/>
      <c r="I1089" s="103" t="str">
        <f>IF(B1089="","",_xlfn.XLOOKUP(N1089,#REF!,#REF!))</f>
        <v/>
      </c>
      <c r="J1089" s="100" t="str">
        <f>IF(B1089="","",_xlfn.XLOOKUP(N1089,#REF!,芝麻工资表!B:B))</f>
        <v/>
      </c>
      <c r="K1089" s="100" t="str">
        <f t="shared" si="96"/>
        <v/>
      </c>
      <c r="L1089" s="100" t="str">
        <f t="shared" si="97"/>
        <v/>
      </c>
      <c r="M1089" s="100" t="str">
        <f>IF(Q1089="","",_xlfn.XLOOKUP(Q1089,立项!W:W,立项!H:H))</f>
        <v/>
      </c>
      <c r="N1089" s="104" t="str">
        <f t="shared" si="98"/>
        <v/>
      </c>
      <c r="O1089" s="104" t="str">
        <f t="shared" si="99"/>
        <v/>
      </c>
      <c r="P1089" s="105" t="str">
        <f t="shared" si="100"/>
        <v/>
      </c>
      <c r="Q1089" s="109" t="str">
        <f t="shared" si="101"/>
        <v/>
      </c>
      <c r="R1089" s="77"/>
      <c r="S1089" s="76"/>
      <c r="T1089" s="76"/>
      <c r="U1089" s="76"/>
    </row>
    <row r="1090" s="67" customFormat="1" customHeight="1" spans="2:21">
      <c r="B1090" s="68"/>
      <c r="C1090" s="69"/>
      <c r="D1090" s="69"/>
      <c r="E1090" s="69"/>
      <c r="F1090" s="70"/>
      <c r="G1090" s="71"/>
      <c r="H1090" s="72"/>
      <c r="I1090" s="103" t="str">
        <f>IF(B1090="","",_xlfn.XLOOKUP(N1090,#REF!,#REF!))</f>
        <v/>
      </c>
      <c r="J1090" s="100" t="str">
        <f>IF(B1090="","",_xlfn.XLOOKUP(N1090,#REF!,芝麻工资表!B:B))</f>
        <v/>
      </c>
      <c r="K1090" s="100" t="str">
        <f t="shared" ref="K1090:K1153" si="102">IF(F1090="","",F1090-L1090)</f>
        <v/>
      </c>
      <c r="L1090" s="100" t="str">
        <f t="shared" ref="L1090:L1153" si="103">IF(F1090="","",F1090*G1090/(1+G1090))</f>
        <v/>
      </c>
      <c r="M1090" s="100" t="str">
        <f>IF(Q1090="","",_xlfn.XLOOKUP(Q1090,立项!W:W,立项!H:H))</f>
        <v/>
      </c>
      <c r="N1090" s="104" t="str">
        <f t="shared" ref="N1090:N1153" si="104">IF(H1090="","",LEFT(B1090,7))</f>
        <v/>
      </c>
      <c r="O1090" s="104" t="str">
        <f t="shared" ref="O1090:O1153" si="105">IF(H1090="","",MONTH(H1090))</f>
        <v/>
      </c>
      <c r="P1090" s="105" t="str">
        <f t="shared" ref="P1090:P1153" si="106">IF(H1090="","",DAY(H1090))</f>
        <v/>
      </c>
      <c r="Q1090" s="109" t="str">
        <f t="shared" ref="Q1090:Q1153" si="107">IF(B1090="","",MID(B1090,9,16))</f>
        <v/>
      </c>
      <c r="R1090" s="77"/>
      <c r="S1090" s="76"/>
      <c r="T1090" s="76"/>
      <c r="U1090" s="76"/>
    </row>
    <row r="1091" s="67" customFormat="1" customHeight="1" spans="2:21">
      <c r="B1091" s="68"/>
      <c r="C1091" s="69"/>
      <c r="D1091" s="69"/>
      <c r="E1091" s="69"/>
      <c r="F1091" s="70"/>
      <c r="G1091" s="71"/>
      <c r="H1091" s="72"/>
      <c r="I1091" s="103" t="str">
        <f>IF(B1091="","",_xlfn.XLOOKUP(N1091,#REF!,#REF!))</f>
        <v/>
      </c>
      <c r="J1091" s="100" t="str">
        <f>IF(B1091="","",_xlfn.XLOOKUP(N1091,#REF!,芝麻工资表!B:B))</f>
        <v/>
      </c>
      <c r="K1091" s="100" t="str">
        <f t="shared" si="102"/>
        <v/>
      </c>
      <c r="L1091" s="100" t="str">
        <f t="shared" si="103"/>
        <v/>
      </c>
      <c r="M1091" s="100" t="str">
        <f>IF(Q1091="","",_xlfn.XLOOKUP(Q1091,立项!W:W,立项!H:H))</f>
        <v/>
      </c>
      <c r="N1091" s="104" t="str">
        <f t="shared" si="104"/>
        <v/>
      </c>
      <c r="O1091" s="104" t="str">
        <f t="shared" si="105"/>
        <v/>
      </c>
      <c r="P1091" s="105" t="str">
        <f t="shared" si="106"/>
        <v/>
      </c>
      <c r="Q1091" s="109" t="str">
        <f t="shared" si="107"/>
        <v/>
      </c>
      <c r="R1091" s="77"/>
      <c r="S1091" s="76"/>
      <c r="T1091" s="76"/>
      <c r="U1091" s="76"/>
    </row>
    <row r="1092" s="67" customFormat="1" customHeight="1" spans="2:21">
      <c r="B1092" s="68"/>
      <c r="C1092" s="69"/>
      <c r="D1092" s="69"/>
      <c r="E1092" s="69"/>
      <c r="F1092" s="70"/>
      <c r="G1092" s="71"/>
      <c r="H1092" s="72"/>
      <c r="I1092" s="103" t="str">
        <f>IF(B1092="","",_xlfn.XLOOKUP(N1092,#REF!,#REF!))</f>
        <v/>
      </c>
      <c r="J1092" s="100" t="str">
        <f>IF(B1092="","",_xlfn.XLOOKUP(N1092,#REF!,芝麻工资表!B:B))</f>
        <v/>
      </c>
      <c r="K1092" s="100" t="str">
        <f t="shared" si="102"/>
        <v/>
      </c>
      <c r="L1092" s="100" t="str">
        <f t="shared" si="103"/>
        <v/>
      </c>
      <c r="M1092" s="100" t="str">
        <f>IF(Q1092="","",_xlfn.XLOOKUP(Q1092,立项!W:W,立项!H:H))</f>
        <v/>
      </c>
      <c r="N1092" s="104" t="str">
        <f t="shared" si="104"/>
        <v/>
      </c>
      <c r="O1092" s="104" t="str">
        <f t="shared" si="105"/>
        <v/>
      </c>
      <c r="P1092" s="105" t="str">
        <f t="shared" si="106"/>
        <v/>
      </c>
      <c r="Q1092" s="109" t="str">
        <f t="shared" si="107"/>
        <v/>
      </c>
      <c r="R1092" s="77"/>
      <c r="S1092" s="76"/>
      <c r="T1092" s="76"/>
      <c r="U1092" s="76"/>
    </row>
    <row r="1093" s="67" customFormat="1" customHeight="1" spans="2:21">
      <c r="B1093" s="68"/>
      <c r="C1093" s="69"/>
      <c r="D1093" s="69"/>
      <c r="E1093" s="69"/>
      <c r="F1093" s="70"/>
      <c r="G1093" s="71"/>
      <c r="H1093" s="72"/>
      <c r="I1093" s="103" t="str">
        <f>IF(B1093="","",_xlfn.XLOOKUP(N1093,#REF!,#REF!))</f>
        <v/>
      </c>
      <c r="J1093" s="100" t="str">
        <f>IF(B1093="","",_xlfn.XLOOKUP(N1093,#REF!,芝麻工资表!B:B))</f>
        <v/>
      </c>
      <c r="K1093" s="100" t="str">
        <f t="shared" si="102"/>
        <v/>
      </c>
      <c r="L1093" s="100" t="str">
        <f t="shared" si="103"/>
        <v/>
      </c>
      <c r="M1093" s="100" t="str">
        <f>IF(Q1093="","",_xlfn.XLOOKUP(Q1093,立项!W:W,立项!H:H))</f>
        <v/>
      </c>
      <c r="N1093" s="104" t="str">
        <f t="shared" si="104"/>
        <v/>
      </c>
      <c r="O1093" s="104" t="str">
        <f t="shared" si="105"/>
        <v/>
      </c>
      <c r="P1093" s="105" t="str">
        <f t="shared" si="106"/>
        <v/>
      </c>
      <c r="Q1093" s="109" t="str">
        <f t="shared" si="107"/>
        <v/>
      </c>
      <c r="R1093" s="77"/>
      <c r="S1093" s="76"/>
      <c r="T1093" s="76"/>
      <c r="U1093" s="76"/>
    </row>
    <row r="1094" s="67" customFormat="1" customHeight="1" spans="2:21">
      <c r="B1094" s="68"/>
      <c r="C1094" s="69"/>
      <c r="D1094" s="69"/>
      <c r="E1094" s="69"/>
      <c r="F1094" s="70"/>
      <c r="G1094" s="71"/>
      <c r="H1094" s="72"/>
      <c r="I1094" s="103" t="str">
        <f>IF(B1094="","",_xlfn.XLOOKUP(N1094,#REF!,#REF!))</f>
        <v/>
      </c>
      <c r="J1094" s="100" t="str">
        <f>IF(B1094="","",_xlfn.XLOOKUP(N1094,#REF!,芝麻工资表!B:B))</f>
        <v/>
      </c>
      <c r="K1094" s="100" t="str">
        <f t="shared" si="102"/>
        <v/>
      </c>
      <c r="L1094" s="100" t="str">
        <f t="shared" si="103"/>
        <v/>
      </c>
      <c r="M1094" s="100" t="str">
        <f>IF(Q1094="","",_xlfn.XLOOKUP(Q1094,立项!W:W,立项!H:H))</f>
        <v/>
      </c>
      <c r="N1094" s="104" t="str">
        <f t="shared" si="104"/>
        <v/>
      </c>
      <c r="O1094" s="104" t="str">
        <f t="shared" si="105"/>
        <v/>
      </c>
      <c r="P1094" s="105" t="str">
        <f t="shared" si="106"/>
        <v/>
      </c>
      <c r="Q1094" s="109" t="str">
        <f t="shared" si="107"/>
        <v/>
      </c>
      <c r="R1094" s="77"/>
      <c r="S1094" s="76"/>
      <c r="T1094" s="76"/>
      <c r="U1094" s="76"/>
    </row>
    <row r="1095" s="67" customFormat="1" customHeight="1" spans="2:21">
      <c r="B1095" s="68"/>
      <c r="C1095" s="69"/>
      <c r="D1095" s="69"/>
      <c r="E1095" s="69"/>
      <c r="F1095" s="70"/>
      <c r="G1095" s="71"/>
      <c r="H1095" s="72"/>
      <c r="I1095" s="103" t="str">
        <f>IF(B1095="","",_xlfn.XLOOKUP(N1095,#REF!,#REF!))</f>
        <v/>
      </c>
      <c r="J1095" s="100" t="str">
        <f>IF(B1095="","",_xlfn.XLOOKUP(N1095,#REF!,芝麻工资表!B:B))</f>
        <v/>
      </c>
      <c r="K1095" s="100" t="str">
        <f t="shared" si="102"/>
        <v/>
      </c>
      <c r="L1095" s="100" t="str">
        <f t="shared" si="103"/>
        <v/>
      </c>
      <c r="M1095" s="100" t="str">
        <f>IF(Q1095="","",_xlfn.XLOOKUP(Q1095,立项!W:W,立项!H:H))</f>
        <v/>
      </c>
      <c r="N1095" s="104" t="str">
        <f t="shared" si="104"/>
        <v/>
      </c>
      <c r="O1095" s="104" t="str">
        <f t="shared" si="105"/>
        <v/>
      </c>
      <c r="P1095" s="105" t="str">
        <f t="shared" si="106"/>
        <v/>
      </c>
      <c r="Q1095" s="109" t="str">
        <f t="shared" si="107"/>
        <v/>
      </c>
      <c r="R1095" s="77"/>
      <c r="S1095" s="76"/>
      <c r="T1095" s="76"/>
      <c r="U1095" s="76"/>
    </row>
    <row r="1096" s="67" customFormat="1" customHeight="1" spans="2:21">
      <c r="B1096" s="68"/>
      <c r="C1096" s="69"/>
      <c r="D1096" s="69"/>
      <c r="E1096" s="69"/>
      <c r="F1096" s="70"/>
      <c r="G1096" s="71"/>
      <c r="H1096" s="72"/>
      <c r="I1096" s="103" t="str">
        <f>IF(B1096="","",_xlfn.XLOOKUP(N1096,#REF!,#REF!))</f>
        <v/>
      </c>
      <c r="J1096" s="100" t="str">
        <f>IF(B1096="","",_xlfn.XLOOKUP(N1096,#REF!,芝麻工资表!B:B))</f>
        <v/>
      </c>
      <c r="K1096" s="100" t="str">
        <f t="shared" si="102"/>
        <v/>
      </c>
      <c r="L1096" s="100" t="str">
        <f t="shared" si="103"/>
        <v/>
      </c>
      <c r="M1096" s="100" t="str">
        <f>IF(Q1096="","",_xlfn.XLOOKUP(Q1096,立项!W:W,立项!H:H))</f>
        <v/>
      </c>
      <c r="N1096" s="104" t="str">
        <f t="shared" si="104"/>
        <v/>
      </c>
      <c r="O1096" s="104" t="str">
        <f t="shared" si="105"/>
        <v/>
      </c>
      <c r="P1096" s="105" t="str">
        <f t="shared" si="106"/>
        <v/>
      </c>
      <c r="Q1096" s="109" t="str">
        <f t="shared" si="107"/>
        <v/>
      </c>
      <c r="R1096" s="77"/>
      <c r="S1096" s="76"/>
      <c r="T1096" s="76"/>
      <c r="U1096" s="76"/>
    </row>
    <row r="1097" s="67" customFormat="1" customHeight="1" spans="2:21">
      <c r="B1097" s="68"/>
      <c r="C1097" s="69"/>
      <c r="D1097" s="69"/>
      <c r="E1097" s="69"/>
      <c r="F1097" s="70"/>
      <c r="G1097" s="71"/>
      <c r="H1097" s="72"/>
      <c r="I1097" s="103" t="str">
        <f>IF(B1097="","",_xlfn.XLOOKUP(N1097,#REF!,#REF!))</f>
        <v/>
      </c>
      <c r="J1097" s="100" t="str">
        <f>IF(B1097="","",_xlfn.XLOOKUP(N1097,#REF!,芝麻工资表!B:B))</f>
        <v/>
      </c>
      <c r="K1097" s="100" t="str">
        <f t="shared" si="102"/>
        <v/>
      </c>
      <c r="L1097" s="100" t="str">
        <f t="shared" si="103"/>
        <v/>
      </c>
      <c r="M1097" s="100" t="str">
        <f>IF(Q1097="","",_xlfn.XLOOKUP(Q1097,立项!W:W,立项!H:H))</f>
        <v/>
      </c>
      <c r="N1097" s="104" t="str">
        <f t="shared" si="104"/>
        <v/>
      </c>
      <c r="O1097" s="104" t="str">
        <f t="shared" si="105"/>
        <v/>
      </c>
      <c r="P1097" s="105" t="str">
        <f t="shared" si="106"/>
        <v/>
      </c>
      <c r="Q1097" s="109" t="str">
        <f t="shared" si="107"/>
        <v/>
      </c>
      <c r="R1097" s="77"/>
      <c r="S1097" s="76"/>
      <c r="T1097" s="76"/>
      <c r="U1097" s="76"/>
    </row>
    <row r="1098" s="67" customFormat="1" customHeight="1" spans="2:21">
      <c r="B1098" s="68"/>
      <c r="C1098" s="69"/>
      <c r="D1098" s="69"/>
      <c r="E1098" s="69"/>
      <c r="F1098" s="70"/>
      <c r="G1098" s="71"/>
      <c r="H1098" s="72"/>
      <c r="I1098" s="103" t="str">
        <f>IF(B1098="","",_xlfn.XLOOKUP(N1098,#REF!,#REF!))</f>
        <v/>
      </c>
      <c r="J1098" s="100" t="str">
        <f>IF(B1098="","",_xlfn.XLOOKUP(N1098,#REF!,芝麻工资表!B:B))</f>
        <v/>
      </c>
      <c r="K1098" s="100" t="str">
        <f t="shared" si="102"/>
        <v/>
      </c>
      <c r="L1098" s="100" t="str">
        <f t="shared" si="103"/>
        <v/>
      </c>
      <c r="M1098" s="100" t="str">
        <f>IF(Q1098="","",_xlfn.XLOOKUP(Q1098,立项!W:W,立项!H:H))</f>
        <v/>
      </c>
      <c r="N1098" s="104" t="str">
        <f t="shared" si="104"/>
        <v/>
      </c>
      <c r="O1098" s="104" t="str">
        <f t="shared" si="105"/>
        <v/>
      </c>
      <c r="P1098" s="105" t="str">
        <f t="shared" si="106"/>
        <v/>
      </c>
      <c r="Q1098" s="109" t="str">
        <f t="shared" si="107"/>
        <v/>
      </c>
      <c r="R1098" s="77"/>
      <c r="S1098" s="76"/>
      <c r="T1098" s="76"/>
      <c r="U1098" s="76"/>
    </row>
    <row r="1099" s="67" customFormat="1" customHeight="1" spans="2:21">
      <c r="B1099" s="68"/>
      <c r="C1099" s="69"/>
      <c r="D1099" s="69"/>
      <c r="E1099" s="69"/>
      <c r="F1099" s="70"/>
      <c r="G1099" s="71"/>
      <c r="H1099" s="72"/>
      <c r="I1099" s="103" t="str">
        <f>IF(B1099="","",_xlfn.XLOOKUP(N1099,#REF!,#REF!))</f>
        <v/>
      </c>
      <c r="J1099" s="100" t="str">
        <f>IF(B1099="","",_xlfn.XLOOKUP(N1099,#REF!,芝麻工资表!B:B))</f>
        <v/>
      </c>
      <c r="K1099" s="100" t="str">
        <f t="shared" si="102"/>
        <v/>
      </c>
      <c r="L1099" s="100" t="str">
        <f t="shared" si="103"/>
        <v/>
      </c>
      <c r="M1099" s="100" t="str">
        <f>IF(Q1099="","",_xlfn.XLOOKUP(Q1099,立项!W:W,立项!H:H))</f>
        <v/>
      </c>
      <c r="N1099" s="104" t="str">
        <f t="shared" si="104"/>
        <v/>
      </c>
      <c r="O1099" s="104" t="str">
        <f t="shared" si="105"/>
        <v/>
      </c>
      <c r="P1099" s="105" t="str">
        <f t="shared" si="106"/>
        <v/>
      </c>
      <c r="Q1099" s="109" t="str">
        <f t="shared" si="107"/>
        <v/>
      </c>
      <c r="R1099" s="77"/>
      <c r="S1099" s="76"/>
      <c r="T1099" s="76"/>
      <c r="U1099" s="76"/>
    </row>
    <row r="1100" s="67" customFormat="1" customHeight="1" spans="2:21">
      <c r="B1100" s="68"/>
      <c r="C1100" s="69"/>
      <c r="D1100" s="69"/>
      <c r="E1100" s="69"/>
      <c r="F1100" s="70"/>
      <c r="G1100" s="71"/>
      <c r="H1100" s="72"/>
      <c r="I1100" s="103" t="str">
        <f>IF(B1100="","",_xlfn.XLOOKUP(N1100,#REF!,#REF!))</f>
        <v/>
      </c>
      <c r="J1100" s="100" t="str">
        <f>IF(B1100="","",_xlfn.XLOOKUP(N1100,#REF!,芝麻工资表!B:B))</f>
        <v/>
      </c>
      <c r="K1100" s="100" t="str">
        <f t="shared" si="102"/>
        <v/>
      </c>
      <c r="L1100" s="100" t="str">
        <f t="shared" si="103"/>
        <v/>
      </c>
      <c r="M1100" s="100" t="str">
        <f>IF(Q1100="","",_xlfn.XLOOKUP(Q1100,立项!W:W,立项!H:H))</f>
        <v/>
      </c>
      <c r="N1100" s="104" t="str">
        <f t="shared" si="104"/>
        <v/>
      </c>
      <c r="O1100" s="104" t="str">
        <f t="shared" si="105"/>
        <v/>
      </c>
      <c r="P1100" s="105" t="str">
        <f t="shared" si="106"/>
        <v/>
      </c>
      <c r="Q1100" s="109" t="str">
        <f t="shared" si="107"/>
        <v/>
      </c>
      <c r="R1100" s="77"/>
      <c r="S1100" s="76"/>
      <c r="T1100" s="76"/>
      <c r="U1100" s="76"/>
    </row>
    <row r="1101" s="67" customFormat="1" customHeight="1" spans="2:21">
      <c r="B1101" s="68"/>
      <c r="C1101" s="69"/>
      <c r="D1101" s="69"/>
      <c r="E1101" s="69"/>
      <c r="F1101" s="70"/>
      <c r="G1101" s="71"/>
      <c r="H1101" s="72"/>
      <c r="I1101" s="103" t="str">
        <f>IF(B1101="","",_xlfn.XLOOKUP(N1101,#REF!,#REF!))</f>
        <v/>
      </c>
      <c r="J1101" s="100" t="str">
        <f>IF(B1101="","",_xlfn.XLOOKUP(N1101,#REF!,芝麻工资表!B:B))</f>
        <v/>
      </c>
      <c r="K1101" s="100" t="str">
        <f t="shared" si="102"/>
        <v/>
      </c>
      <c r="L1101" s="100" t="str">
        <f t="shared" si="103"/>
        <v/>
      </c>
      <c r="M1101" s="100" t="str">
        <f>IF(Q1101="","",_xlfn.XLOOKUP(Q1101,立项!W:W,立项!H:H))</f>
        <v/>
      </c>
      <c r="N1101" s="104" t="str">
        <f t="shared" si="104"/>
        <v/>
      </c>
      <c r="O1101" s="104" t="str">
        <f t="shared" si="105"/>
        <v/>
      </c>
      <c r="P1101" s="105" t="str">
        <f t="shared" si="106"/>
        <v/>
      </c>
      <c r="Q1101" s="109" t="str">
        <f t="shared" si="107"/>
        <v/>
      </c>
      <c r="R1101" s="77"/>
      <c r="S1101" s="76"/>
      <c r="T1101" s="76"/>
      <c r="U1101" s="76"/>
    </row>
    <row r="1102" s="67" customFormat="1" customHeight="1" spans="2:21">
      <c r="B1102" s="68"/>
      <c r="C1102" s="69"/>
      <c r="D1102" s="69"/>
      <c r="E1102" s="69"/>
      <c r="F1102" s="70"/>
      <c r="G1102" s="71"/>
      <c r="H1102" s="72"/>
      <c r="I1102" s="103" t="str">
        <f>IF(B1102="","",_xlfn.XLOOKUP(N1102,#REF!,#REF!))</f>
        <v/>
      </c>
      <c r="J1102" s="100" t="str">
        <f>IF(B1102="","",_xlfn.XLOOKUP(N1102,#REF!,芝麻工资表!B:B))</f>
        <v/>
      </c>
      <c r="K1102" s="100" t="str">
        <f t="shared" si="102"/>
        <v/>
      </c>
      <c r="L1102" s="100" t="str">
        <f t="shared" si="103"/>
        <v/>
      </c>
      <c r="M1102" s="100" t="str">
        <f>IF(Q1102="","",_xlfn.XLOOKUP(Q1102,立项!W:W,立项!H:H))</f>
        <v/>
      </c>
      <c r="N1102" s="104" t="str">
        <f t="shared" si="104"/>
        <v/>
      </c>
      <c r="O1102" s="104" t="str">
        <f t="shared" si="105"/>
        <v/>
      </c>
      <c r="P1102" s="105" t="str">
        <f t="shared" si="106"/>
        <v/>
      </c>
      <c r="Q1102" s="109" t="str">
        <f t="shared" si="107"/>
        <v/>
      </c>
      <c r="R1102" s="77"/>
      <c r="S1102" s="76"/>
      <c r="T1102" s="76"/>
      <c r="U1102" s="76"/>
    </row>
    <row r="1103" s="67" customFormat="1" customHeight="1" spans="2:21">
      <c r="B1103" s="68"/>
      <c r="C1103" s="69"/>
      <c r="D1103" s="69"/>
      <c r="E1103" s="69"/>
      <c r="F1103" s="70"/>
      <c r="G1103" s="71"/>
      <c r="H1103" s="72"/>
      <c r="I1103" s="103" t="str">
        <f>IF(B1103="","",_xlfn.XLOOKUP(N1103,#REF!,#REF!))</f>
        <v/>
      </c>
      <c r="J1103" s="100" t="str">
        <f>IF(B1103="","",_xlfn.XLOOKUP(N1103,#REF!,芝麻工资表!B:B))</f>
        <v/>
      </c>
      <c r="K1103" s="100" t="str">
        <f t="shared" si="102"/>
        <v/>
      </c>
      <c r="L1103" s="100" t="str">
        <f t="shared" si="103"/>
        <v/>
      </c>
      <c r="M1103" s="100" t="str">
        <f>IF(Q1103="","",_xlfn.XLOOKUP(Q1103,立项!W:W,立项!H:H))</f>
        <v/>
      </c>
      <c r="N1103" s="104" t="str">
        <f t="shared" si="104"/>
        <v/>
      </c>
      <c r="O1103" s="104" t="str">
        <f t="shared" si="105"/>
        <v/>
      </c>
      <c r="P1103" s="105" t="str">
        <f t="shared" si="106"/>
        <v/>
      </c>
      <c r="Q1103" s="109" t="str">
        <f t="shared" si="107"/>
        <v/>
      </c>
      <c r="R1103" s="77"/>
      <c r="S1103" s="76"/>
      <c r="T1103" s="76"/>
      <c r="U1103" s="76"/>
    </row>
    <row r="1104" s="67" customFormat="1" customHeight="1" spans="2:21">
      <c r="B1104" s="68"/>
      <c r="C1104" s="69"/>
      <c r="D1104" s="69"/>
      <c r="E1104" s="69"/>
      <c r="F1104" s="70"/>
      <c r="G1104" s="71"/>
      <c r="H1104" s="72"/>
      <c r="I1104" s="103" t="str">
        <f>IF(B1104="","",_xlfn.XLOOKUP(N1104,#REF!,#REF!))</f>
        <v/>
      </c>
      <c r="J1104" s="100" t="str">
        <f>IF(B1104="","",_xlfn.XLOOKUP(N1104,#REF!,芝麻工资表!B:B))</f>
        <v/>
      </c>
      <c r="K1104" s="100" t="str">
        <f t="shared" si="102"/>
        <v/>
      </c>
      <c r="L1104" s="100" t="str">
        <f t="shared" si="103"/>
        <v/>
      </c>
      <c r="M1104" s="100" t="str">
        <f>IF(Q1104="","",_xlfn.XLOOKUP(Q1104,立项!W:W,立项!H:H))</f>
        <v/>
      </c>
      <c r="N1104" s="104" t="str">
        <f t="shared" si="104"/>
        <v/>
      </c>
      <c r="O1104" s="104" t="str">
        <f t="shared" si="105"/>
        <v/>
      </c>
      <c r="P1104" s="105" t="str">
        <f t="shared" si="106"/>
        <v/>
      </c>
      <c r="Q1104" s="109" t="str">
        <f t="shared" si="107"/>
        <v/>
      </c>
      <c r="R1104" s="77"/>
      <c r="S1104" s="76"/>
      <c r="T1104" s="76"/>
      <c r="U1104" s="76"/>
    </row>
    <row r="1105" s="67" customFormat="1" customHeight="1" spans="2:21">
      <c r="B1105" s="68"/>
      <c r="C1105" s="69"/>
      <c r="D1105" s="69"/>
      <c r="E1105" s="69"/>
      <c r="F1105" s="70"/>
      <c r="G1105" s="71"/>
      <c r="H1105" s="72"/>
      <c r="I1105" s="103" t="str">
        <f>IF(B1105="","",_xlfn.XLOOKUP(N1105,#REF!,#REF!))</f>
        <v/>
      </c>
      <c r="J1105" s="100" t="str">
        <f>IF(B1105="","",_xlfn.XLOOKUP(N1105,#REF!,芝麻工资表!B:B))</f>
        <v/>
      </c>
      <c r="K1105" s="100" t="str">
        <f t="shared" si="102"/>
        <v/>
      </c>
      <c r="L1105" s="100" t="str">
        <f t="shared" si="103"/>
        <v/>
      </c>
      <c r="M1105" s="100" t="str">
        <f>IF(Q1105="","",_xlfn.XLOOKUP(Q1105,立项!W:W,立项!H:H))</f>
        <v/>
      </c>
      <c r="N1105" s="104" t="str">
        <f t="shared" si="104"/>
        <v/>
      </c>
      <c r="O1105" s="104" t="str">
        <f t="shared" si="105"/>
        <v/>
      </c>
      <c r="P1105" s="105" t="str">
        <f t="shared" si="106"/>
        <v/>
      </c>
      <c r="Q1105" s="109" t="str">
        <f t="shared" si="107"/>
        <v/>
      </c>
      <c r="R1105" s="77"/>
      <c r="S1105" s="76"/>
      <c r="T1105" s="76"/>
      <c r="U1105" s="76"/>
    </row>
    <row r="1106" s="67" customFormat="1" customHeight="1" spans="2:21">
      <c r="B1106" s="68"/>
      <c r="C1106" s="69"/>
      <c r="D1106" s="69"/>
      <c r="E1106" s="69"/>
      <c r="F1106" s="70"/>
      <c r="G1106" s="71"/>
      <c r="H1106" s="72"/>
      <c r="I1106" s="103" t="str">
        <f>IF(B1106="","",_xlfn.XLOOKUP(N1106,#REF!,#REF!))</f>
        <v/>
      </c>
      <c r="J1106" s="100" t="str">
        <f>IF(B1106="","",_xlfn.XLOOKUP(N1106,#REF!,芝麻工资表!B:B))</f>
        <v/>
      </c>
      <c r="K1106" s="100" t="str">
        <f t="shared" si="102"/>
        <v/>
      </c>
      <c r="L1106" s="100" t="str">
        <f t="shared" si="103"/>
        <v/>
      </c>
      <c r="M1106" s="100" t="str">
        <f>IF(Q1106="","",_xlfn.XLOOKUP(Q1106,立项!W:W,立项!H:H))</f>
        <v/>
      </c>
      <c r="N1106" s="104" t="str">
        <f t="shared" si="104"/>
        <v/>
      </c>
      <c r="O1106" s="104" t="str">
        <f t="shared" si="105"/>
        <v/>
      </c>
      <c r="P1106" s="105" t="str">
        <f t="shared" si="106"/>
        <v/>
      </c>
      <c r="Q1106" s="109" t="str">
        <f t="shared" si="107"/>
        <v/>
      </c>
      <c r="R1106" s="77"/>
      <c r="S1106" s="76"/>
      <c r="T1106" s="76"/>
      <c r="U1106" s="76"/>
    </row>
    <row r="1107" s="67" customFormat="1" customHeight="1" spans="2:21">
      <c r="B1107" s="68"/>
      <c r="C1107" s="69"/>
      <c r="D1107" s="69"/>
      <c r="E1107" s="69"/>
      <c r="F1107" s="70"/>
      <c r="G1107" s="71"/>
      <c r="H1107" s="72"/>
      <c r="I1107" s="103" t="str">
        <f>IF(B1107="","",_xlfn.XLOOKUP(N1107,#REF!,#REF!))</f>
        <v/>
      </c>
      <c r="J1107" s="100" t="str">
        <f>IF(B1107="","",_xlfn.XLOOKUP(N1107,#REF!,芝麻工资表!B:B))</f>
        <v/>
      </c>
      <c r="K1107" s="100" t="str">
        <f t="shared" si="102"/>
        <v/>
      </c>
      <c r="L1107" s="100" t="str">
        <f t="shared" si="103"/>
        <v/>
      </c>
      <c r="M1107" s="100" t="str">
        <f>IF(Q1107="","",_xlfn.XLOOKUP(Q1107,立项!W:W,立项!H:H))</f>
        <v/>
      </c>
      <c r="N1107" s="104" t="str">
        <f t="shared" si="104"/>
        <v/>
      </c>
      <c r="O1107" s="104" t="str">
        <f t="shared" si="105"/>
        <v/>
      </c>
      <c r="P1107" s="105" t="str">
        <f t="shared" si="106"/>
        <v/>
      </c>
      <c r="Q1107" s="109" t="str">
        <f t="shared" si="107"/>
        <v/>
      </c>
      <c r="R1107" s="77"/>
      <c r="S1107" s="76"/>
      <c r="T1107" s="76"/>
      <c r="U1107" s="76"/>
    </row>
    <row r="1108" s="67" customFormat="1" customHeight="1" spans="2:21">
      <c r="B1108" s="68"/>
      <c r="C1108" s="69"/>
      <c r="D1108" s="69"/>
      <c r="E1108" s="69"/>
      <c r="F1108" s="70"/>
      <c r="G1108" s="71"/>
      <c r="H1108" s="72"/>
      <c r="I1108" s="103" t="str">
        <f>IF(B1108="","",_xlfn.XLOOKUP(N1108,#REF!,#REF!))</f>
        <v/>
      </c>
      <c r="J1108" s="100" t="str">
        <f>IF(B1108="","",_xlfn.XLOOKUP(N1108,#REF!,芝麻工资表!B:B))</f>
        <v/>
      </c>
      <c r="K1108" s="100" t="str">
        <f t="shared" si="102"/>
        <v/>
      </c>
      <c r="L1108" s="100" t="str">
        <f t="shared" si="103"/>
        <v/>
      </c>
      <c r="M1108" s="100" t="str">
        <f>IF(Q1108="","",_xlfn.XLOOKUP(Q1108,立项!W:W,立项!H:H))</f>
        <v/>
      </c>
      <c r="N1108" s="104" t="str">
        <f t="shared" si="104"/>
        <v/>
      </c>
      <c r="O1108" s="104" t="str">
        <f t="shared" si="105"/>
        <v/>
      </c>
      <c r="P1108" s="105" t="str">
        <f t="shared" si="106"/>
        <v/>
      </c>
      <c r="Q1108" s="109" t="str">
        <f t="shared" si="107"/>
        <v/>
      </c>
      <c r="R1108" s="77"/>
      <c r="S1108" s="76"/>
      <c r="T1108" s="76"/>
      <c r="U1108" s="76"/>
    </row>
    <row r="1109" s="67" customFormat="1" customHeight="1" spans="2:21">
      <c r="B1109" s="68"/>
      <c r="C1109" s="69"/>
      <c r="D1109" s="69"/>
      <c r="E1109" s="69"/>
      <c r="F1109" s="70"/>
      <c r="G1109" s="71"/>
      <c r="H1109" s="72"/>
      <c r="I1109" s="103" t="str">
        <f>IF(B1109="","",_xlfn.XLOOKUP(N1109,#REF!,#REF!))</f>
        <v/>
      </c>
      <c r="J1109" s="100" t="str">
        <f>IF(B1109="","",_xlfn.XLOOKUP(N1109,#REF!,芝麻工资表!B:B))</f>
        <v/>
      </c>
      <c r="K1109" s="100" t="str">
        <f t="shared" si="102"/>
        <v/>
      </c>
      <c r="L1109" s="100" t="str">
        <f t="shared" si="103"/>
        <v/>
      </c>
      <c r="M1109" s="100" t="str">
        <f>IF(Q1109="","",_xlfn.XLOOKUP(Q1109,立项!W:W,立项!H:H))</f>
        <v/>
      </c>
      <c r="N1109" s="104" t="str">
        <f t="shared" si="104"/>
        <v/>
      </c>
      <c r="O1109" s="104" t="str">
        <f t="shared" si="105"/>
        <v/>
      </c>
      <c r="P1109" s="105" t="str">
        <f t="shared" si="106"/>
        <v/>
      </c>
      <c r="Q1109" s="109" t="str">
        <f t="shared" si="107"/>
        <v/>
      </c>
      <c r="R1109" s="77"/>
      <c r="S1109" s="76"/>
      <c r="T1109" s="76"/>
      <c r="U1109" s="76"/>
    </row>
    <row r="1110" s="67" customFormat="1" customHeight="1" spans="2:21">
      <c r="B1110" s="68"/>
      <c r="C1110" s="69"/>
      <c r="D1110" s="69"/>
      <c r="E1110" s="69"/>
      <c r="F1110" s="70"/>
      <c r="G1110" s="71"/>
      <c r="H1110" s="72"/>
      <c r="I1110" s="103" t="str">
        <f>IF(B1110="","",_xlfn.XLOOKUP(N1110,#REF!,#REF!))</f>
        <v/>
      </c>
      <c r="J1110" s="100" t="str">
        <f>IF(B1110="","",_xlfn.XLOOKUP(N1110,#REF!,芝麻工资表!B:B))</f>
        <v/>
      </c>
      <c r="K1110" s="100" t="str">
        <f t="shared" si="102"/>
        <v/>
      </c>
      <c r="L1110" s="100" t="str">
        <f t="shared" si="103"/>
        <v/>
      </c>
      <c r="M1110" s="100" t="str">
        <f>IF(Q1110="","",_xlfn.XLOOKUP(Q1110,立项!W:W,立项!H:H))</f>
        <v/>
      </c>
      <c r="N1110" s="104" t="str">
        <f t="shared" si="104"/>
        <v/>
      </c>
      <c r="O1110" s="104" t="str">
        <f t="shared" si="105"/>
        <v/>
      </c>
      <c r="P1110" s="105" t="str">
        <f t="shared" si="106"/>
        <v/>
      </c>
      <c r="Q1110" s="109" t="str">
        <f t="shared" si="107"/>
        <v/>
      </c>
      <c r="R1110" s="77"/>
      <c r="S1110" s="76"/>
      <c r="T1110" s="76"/>
      <c r="U1110" s="76"/>
    </row>
    <row r="1111" s="67" customFormat="1" customHeight="1" spans="2:21">
      <c r="B1111" s="68"/>
      <c r="C1111" s="69"/>
      <c r="D1111" s="69"/>
      <c r="E1111" s="69"/>
      <c r="F1111" s="70"/>
      <c r="G1111" s="71"/>
      <c r="H1111" s="72"/>
      <c r="I1111" s="103" t="str">
        <f>IF(B1111="","",_xlfn.XLOOKUP(N1111,#REF!,#REF!))</f>
        <v/>
      </c>
      <c r="J1111" s="100" t="str">
        <f>IF(B1111="","",_xlfn.XLOOKUP(N1111,#REF!,芝麻工资表!B:B))</f>
        <v/>
      </c>
      <c r="K1111" s="100" t="str">
        <f t="shared" si="102"/>
        <v/>
      </c>
      <c r="L1111" s="100" t="str">
        <f t="shared" si="103"/>
        <v/>
      </c>
      <c r="M1111" s="100" t="str">
        <f>IF(Q1111="","",_xlfn.XLOOKUP(Q1111,立项!W:W,立项!H:H))</f>
        <v/>
      </c>
      <c r="N1111" s="104" t="str">
        <f t="shared" si="104"/>
        <v/>
      </c>
      <c r="O1111" s="104" t="str">
        <f t="shared" si="105"/>
        <v/>
      </c>
      <c r="P1111" s="105" t="str">
        <f t="shared" si="106"/>
        <v/>
      </c>
      <c r="Q1111" s="109" t="str">
        <f t="shared" si="107"/>
        <v/>
      </c>
      <c r="R1111" s="77"/>
      <c r="S1111" s="76"/>
      <c r="T1111" s="76"/>
      <c r="U1111" s="76"/>
    </row>
    <row r="1112" s="67" customFormat="1" customHeight="1" spans="2:21">
      <c r="B1112" s="68"/>
      <c r="C1112" s="69"/>
      <c r="D1112" s="69"/>
      <c r="E1112" s="69"/>
      <c r="F1112" s="70"/>
      <c r="G1112" s="71"/>
      <c r="H1112" s="72"/>
      <c r="I1112" s="103" t="str">
        <f>IF(B1112="","",_xlfn.XLOOKUP(N1112,#REF!,#REF!))</f>
        <v/>
      </c>
      <c r="J1112" s="100" t="str">
        <f>IF(B1112="","",_xlfn.XLOOKUP(N1112,#REF!,芝麻工资表!B:B))</f>
        <v/>
      </c>
      <c r="K1112" s="100" t="str">
        <f t="shared" si="102"/>
        <v/>
      </c>
      <c r="L1112" s="100" t="str">
        <f t="shared" si="103"/>
        <v/>
      </c>
      <c r="M1112" s="100" t="str">
        <f>IF(Q1112="","",_xlfn.XLOOKUP(Q1112,立项!W:W,立项!H:H))</f>
        <v/>
      </c>
      <c r="N1112" s="104" t="str">
        <f t="shared" si="104"/>
        <v/>
      </c>
      <c r="O1112" s="104" t="str">
        <f t="shared" si="105"/>
        <v/>
      </c>
      <c r="P1112" s="105" t="str">
        <f t="shared" si="106"/>
        <v/>
      </c>
      <c r="Q1112" s="109" t="str">
        <f t="shared" si="107"/>
        <v/>
      </c>
      <c r="R1112" s="77"/>
      <c r="S1112" s="76"/>
      <c r="T1112" s="76"/>
      <c r="U1112" s="76"/>
    </row>
    <row r="1113" s="67" customFormat="1" customHeight="1" spans="2:21">
      <c r="B1113" s="68"/>
      <c r="C1113" s="69"/>
      <c r="D1113" s="69"/>
      <c r="E1113" s="69"/>
      <c r="F1113" s="70"/>
      <c r="G1113" s="71"/>
      <c r="H1113" s="72"/>
      <c r="I1113" s="103" t="str">
        <f>IF(B1113="","",_xlfn.XLOOKUP(N1113,#REF!,#REF!))</f>
        <v/>
      </c>
      <c r="J1113" s="100" t="str">
        <f>IF(B1113="","",_xlfn.XLOOKUP(N1113,#REF!,芝麻工资表!B:B))</f>
        <v/>
      </c>
      <c r="K1113" s="100" t="str">
        <f t="shared" si="102"/>
        <v/>
      </c>
      <c r="L1113" s="100" t="str">
        <f t="shared" si="103"/>
        <v/>
      </c>
      <c r="M1113" s="100" t="str">
        <f>IF(Q1113="","",_xlfn.XLOOKUP(Q1113,立项!W:W,立项!H:H))</f>
        <v/>
      </c>
      <c r="N1113" s="104" t="str">
        <f t="shared" si="104"/>
        <v/>
      </c>
      <c r="O1113" s="104" t="str">
        <f t="shared" si="105"/>
        <v/>
      </c>
      <c r="P1113" s="105" t="str">
        <f t="shared" si="106"/>
        <v/>
      </c>
      <c r="Q1113" s="109" t="str">
        <f t="shared" si="107"/>
        <v/>
      </c>
      <c r="R1113" s="77"/>
      <c r="S1113" s="76"/>
      <c r="T1113" s="76"/>
      <c r="U1113" s="76"/>
    </row>
    <row r="1114" s="67" customFormat="1" customHeight="1" spans="2:21">
      <c r="B1114" s="68"/>
      <c r="C1114" s="69"/>
      <c r="D1114" s="69"/>
      <c r="E1114" s="69"/>
      <c r="F1114" s="70"/>
      <c r="G1114" s="71"/>
      <c r="H1114" s="72"/>
      <c r="I1114" s="103" t="str">
        <f>IF(B1114="","",_xlfn.XLOOKUP(N1114,#REF!,#REF!))</f>
        <v/>
      </c>
      <c r="J1114" s="100" t="str">
        <f>IF(B1114="","",_xlfn.XLOOKUP(N1114,#REF!,芝麻工资表!B:B))</f>
        <v/>
      </c>
      <c r="K1114" s="100" t="str">
        <f t="shared" si="102"/>
        <v/>
      </c>
      <c r="L1114" s="100" t="str">
        <f t="shared" si="103"/>
        <v/>
      </c>
      <c r="M1114" s="100" t="str">
        <f>IF(Q1114="","",_xlfn.XLOOKUP(Q1114,立项!W:W,立项!H:H))</f>
        <v/>
      </c>
      <c r="N1114" s="104" t="str">
        <f t="shared" si="104"/>
        <v/>
      </c>
      <c r="O1114" s="104" t="str">
        <f t="shared" si="105"/>
        <v/>
      </c>
      <c r="P1114" s="105" t="str">
        <f t="shared" si="106"/>
        <v/>
      </c>
      <c r="Q1114" s="109" t="str">
        <f t="shared" si="107"/>
        <v/>
      </c>
      <c r="R1114" s="77"/>
      <c r="S1114" s="76"/>
      <c r="T1114" s="76"/>
      <c r="U1114" s="76"/>
    </row>
    <row r="1115" s="67" customFormat="1" customHeight="1" spans="2:21">
      <c r="B1115" s="68"/>
      <c r="C1115" s="69"/>
      <c r="D1115" s="69"/>
      <c r="E1115" s="69"/>
      <c r="F1115" s="70"/>
      <c r="G1115" s="71"/>
      <c r="H1115" s="72"/>
      <c r="I1115" s="103" t="str">
        <f>IF(B1115="","",_xlfn.XLOOKUP(N1115,#REF!,#REF!))</f>
        <v/>
      </c>
      <c r="J1115" s="100" t="str">
        <f>IF(B1115="","",_xlfn.XLOOKUP(N1115,#REF!,芝麻工资表!B:B))</f>
        <v/>
      </c>
      <c r="K1115" s="100" t="str">
        <f t="shared" si="102"/>
        <v/>
      </c>
      <c r="L1115" s="100" t="str">
        <f t="shared" si="103"/>
        <v/>
      </c>
      <c r="M1115" s="100" t="str">
        <f>IF(Q1115="","",_xlfn.XLOOKUP(Q1115,立项!W:W,立项!H:H))</f>
        <v/>
      </c>
      <c r="N1115" s="104" t="str">
        <f t="shared" si="104"/>
        <v/>
      </c>
      <c r="O1115" s="104" t="str">
        <f t="shared" si="105"/>
        <v/>
      </c>
      <c r="P1115" s="105" t="str">
        <f t="shared" si="106"/>
        <v/>
      </c>
      <c r="Q1115" s="109" t="str">
        <f t="shared" si="107"/>
        <v/>
      </c>
      <c r="R1115" s="77"/>
      <c r="S1115" s="76"/>
      <c r="T1115" s="76"/>
      <c r="U1115" s="76"/>
    </row>
    <row r="1116" s="67" customFormat="1" customHeight="1" spans="2:21">
      <c r="B1116" s="68"/>
      <c r="C1116" s="69"/>
      <c r="D1116" s="69"/>
      <c r="E1116" s="69"/>
      <c r="F1116" s="70"/>
      <c r="G1116" s="71"/>
      <c r="H1116" s="72"/>
      <c r="I1116" s="103" t="str">
        <f>IF(B1116="","",_xlfn.XLOOKUP(N1116,#REF!,#REF!))</f>
        <v/>
      </c>
      <c r="J1116" s="100" t="str">
        <f>IF(B1116="","",_xlfn.XLOOKUP(N1116,#REF!,芝麻工资表!B:B))</f>
        <v/>
      </c>
      <c r="K1116" s="100" t="str">
        <f t="shared" si="102"/>
        <v/>
      </c>
      <c r="L1116" s="100" t="str">
        <f t="shared" si="103"/>
        <v/>
      </c>
      <c r="M1116" s="100" t="str">
        <f>IF(Q1116="","",_xlfn.XLOOKUP(Q1116,立项!W:W,立项!H:H))</f>
        <v/>
      </c>
      <c r="N1116" s="104" t="str">
        <f t="shared" si="104"/>
        <v/>
      </c>
      <c r="O1116" s="104" t="str">
        <f t="shared" si="105"/>
        <v/>
      </c>
      <c r="P1116" s="105" t="str">
        <f t="shared" si="106"/>
        <v/>
      </c>
      <c r="Q1116" s="109" t="str">
        <f t="shared" si="107"/>
        <v/>
      </c>
      <c r="R1116" s="77"/>
      <c r="S1116" s="76"/>
      <c r="T1116" s="76"/>
      <c r="U1116" s="76"/>
    </row>
    <row r="1117" s="67" customFormat="1" customHeight="1" spans="2:21">
      <c r="B1117" s="68"/>
      <c r="C1117" s="69"/>
      <c r="D1117" s="69"/>
      <c r="E1117" s="69"/>
      <c r="F1117" s="70"/>
      <c r="G1117" s="71"/>
      <c r="H1117" s="72"/>
      <c r="I1117" s="103" t="str">
        <f>IF(B1117="","",_xlfn.XLOOKUP(N1117,#REF!,#REF!))</f>
        <v/>
      </c>
      <c r="J1117" s="100" t="str">
        <f>IF(B1117="","",_xlfn.XLOOKUP(N1117,#REF!,芝麻工资表!B:B))</f>
        <v/>
      </c>
      <c r="K1117" s="100" t="str">
        <f t="shared" si="102"/>
        <v/>
      </c>
      <c r="L1117" s="100" t="str">
        <f t="shared" si="103"/>
        <v/>
      </c>
      <c r="M1117" s="100" t="str">
        <f>IF(Q1117="","",_xlfn.XLOOKUP(Q1117,立项!W:W,立项!H:H))</f>
        <v/>
      </c>
      <c r="N1117" s="104" t="str">
        <f t="shared" si="104"/>
        <v/>
      </c>
      <c r="O1117" s="104" t="str">
        <f t="shared" si="105"/>
        <v/>
      </c>
      <c r="P1117" s="105" t="str">
        <f t="shared" si="106"/>
        <v/>
      </c>
      <c r="Q1117" s="109" t="str">
        <f t="shared" si="107"/>
        <v/>
      </c>
      <c r="R1117" s="77"/>
      <c r="S1117" s="76"/>
      <c r="T1117" s="76"/>
      <c r="U1117" s="76"/>
    </row>
    <row r="1118" s="67" customFormat="1" customHeight="1" spans="2:21">
      <c r="B1118" s="68"/>
      <c r="C1118" s="69"/>
      <c r="D1118" s="69"/>
      <c r="E1118" s="69"/>
      <c r="F1118" s="70"/>
      <c r="G1118" s="71"/>
      <c r="H1118" s="72"/>
      <c r="I1118" s="103" t="str">
        <f>IF(B1118="","",_xlfn.XLOOKUP(N1118,#REF!,#REF!))</f>
        <v/>
      </c>
      <c r="J1118" s="100" t="str">
        <f>IF(B1118="","",_xlfn.XLOOKUP(N1118,#REF!,芝麻工资表!B:B))</f>
        <v/>
      </c>
      <c r="K1118" s="100" t="str">
        <f t="shared" si="102"/>
        <v/>
      </c>
      <c r="L1118" s="100" t="str">
        <f t="shared" si="103"/>
        <v/>
      </c>
      <c r="M1118" s="100" t="str">
        <f>IF(Q1118="","",_xlfn.XLOOKUP(Q1118,立项!W:W,立项!H:H))</f>
        <v/>
      </c>
      <c r="N1118" s="104" t="str">
        <f t="shared" si="104"/>
        <v/>
      </c>
      <c r="O1118" s="104" t="str">
        <f t="shared" si="105"/>
        <v/>
      </c>
      <c r="P1118" s="105" t="str">
        <f t="shared" si="106"/>
        <v/>
      </c>
      <c r="Q1118" s="109" t="str">
        <f t="shared" si="107"/>
        <v/>
      </c>
      <c r="R1118" s="77"/>
      <c r="S1118" s="76"/>
      <c r="T1118" s="76"/>
      <c r="U1118" s="76"/>
    </row>
    <row r="1119" s="67" customFormat="1" customHeight="1" spans="2:21">
      <c r="B1119" s="68"/>
      <c r="C1119" s="69"/>
      <c r="D1119" s="69"/>
      <c r="E1119" s="69"/>
      <c r="F1119" s="70"/>
      <c r="G1119" s="71"/>
      <c r="H1119" s="72"/>
      <c r="I1119" s="103" t="str">
        <f>IF(B1119="","",_xlfn.XLOOKUP(N1119,#REF!,#REF!))</f>
        <v/>
      </c>
      <c r="J1119" s="100" t="str">
        <f>IF(B1119="","",_xlfn.XLOOKUP(N1119,#REF!,芝麻工资表!B:B))</f>
        <v/>
      </c>
      <c r="K1119" s="100" t="str">
        <f t="shared" si="102"/>
        <v/>
      </c>
      <c r="L1119" s="100" t="str">
        <f t="shared" si="103"/>
        <v/>
      </c>
      <c r="M1119" s="100" t="str">
        <f>IF(Q1119="","",_xlfn.XLOOKUP(Q1119,立项!W:W,立项!H:H))</f>
        <v/>
      </c>
      <c r="N1119" s="104" t="str">
        <f t="shared" si="104"/>
        <v/>
      </c>
      <c r="O1119" s="104" t="str">
        <f t="shared" si="105"/>
        <v/>
      </c>
      <c r="P1119" s="105" t="str">
        <f t="shared" si="106"/>
        <v/>
      </c>
      <c r="Q1119" s="109" t="str">
        <f t="shared" si="107"/>
        <v/>
      </c>
      <c r="R1119" s="77"/>
      <c r="S1119" s="76"/>
      <c r="T1119" s="76"/>
      <c r="U1119" s="76"/>
    </row>
    <row r="1120" s="67" customFormat="1" customHeight="1" spans="2:21">
      <c r="B1120" s="68"/>
      <c r="C1120" s="69"/>
      <c r="D1120" s="69"/>
      <c r="E1120" s="69"/>
      <c r="F1120" s="70"/>
      <c r="G1120" s="71"/>
      <c r="H1120" s="72"/>
      <c r="I1120" s="103" t="str">
        <f>IF(B1120="","",_xlfn.XLOOKUP(N1120,#REF!,#REF!))</f>
        <v/>
      </c>
      <c r="J1120" s="100" t="str">
        <f>IF(B1120="","",_xlfn.XLOOKUP(N1120,#REF!,芝麻工资表!B:B))</f>
        <v/>
      </c>
      <c r="K1120" s="100" t="str">
        <f t="shared" si="102"/>
        <v/>
      </c>
      <c r="L1120" s="100" t="str">
        <f t="shared" si="103"/>
        <v/>
      </c>
      <c r="M1120" s="100" t="str">
        <f>IF(Q1120="","",_xlfn.XLOOKUP(Q1120,立项!W:W,立项!H:H))</f>
        <v/>
      </c>
      <c r="N1120" s="104" t="str">
        <f t="shared" si="104"/>
        <v/>
      </c>
      <c r="O1120" s="104" t="str">
        <f t="shared" si="105"/>
        <v/>
      </c>
      <c r="P1120" s="105" t="str">
        <f t="shared" si="106"/>
        <v/>
      </c>
      <c r="Q1120" s="109" t="str">
        <f t="shared" si="107"/>
        <v/>
      </c>
      <c r="R1120" s="77"/>
      <c r="S1120" s="76"/>
      <c r="T1120" s="76"/>
      <c r="U1120" s="76"/>
    </row>
    <row r="1121" s="67" customFormat="1" customHeight="1" spans="2:21">
      <c r="B1121" s="68"/>
      <c r="C1121" s="69"/>
      <c r="D1121" s="69"/>
      <c r="E1121" s="69"/>
      <c r="F1121" s="70"/>
      <c r="G1121" s="71"/>
      <c r="H1121" s="72"/>
      <c r="I1121" s="103" t="str">
        <f>IF(B1121="","",_xlfn.XLOOKUP(N1121,#REF!,#REF!))</f>
        <v/>
      </c>
      <c r="J1121" s="100" t="str">
        <f>IF(B1121="","",_xlfn.XLOOKUP(N1121,#REF!,芝麻工资表!B:B))</f>
        <v/>
      </c>
      <c r="K1121" s="100" t="str">
        <f t="shared" si="102"/>
        <v/>
      </c>
      <c r="L1121" s="100" t="str">
        <f t="shared" si="103"/>
        <v/>
      </c>
      <c r="M1121" s="100" t="str">
        <f>IF(Q1121="","",_xlfn.XLOOKUP(Q1121,立项!W:W,立项!H:H))</f>
        <v/>
      </c>
      <c r="N1121" s="104" t="str">
        <f t="shared" si="104"/>
        <v/>
      </c>
      <c r="O1121" s="104" t="str">
        <f t="shared" si="105"/>
        <v/>
      </c>
      <c r="P1121" s="105" t="str">
        <f t="shared" si="106"/>
        <v/>
      </c>
      <c r="Q1121" s="109" t="str">
        <f t="shared" si="107"/>
        <v/>
      </c>
      <c r="R1121" s="77"/>
      <c r="S1121" s="76"/>
      <c r="T1121" s="76"/>
      <c r="U1121" s="76"/>
    </row>
    <row r="1122" s="67" customFormat="1" customHeight="1" spans="2:21">
      <c r="B1122" s="68"/>
      <c r="C1122" s="69"/>
      <c r="D1122" s="69"/>
      <c r="E1122" s="69"/>
      <c r="F1122" s="70"/>
      <c r="G1122" s="71"/>
      <c r="H1122" s="72"/>
      <c r="I1122" s="103" t="str">
        <f>IF(B1122="","",_xlfn.XLOOKUP(N1122,#REF!,#REF!))</f>
        <v/>
      </c>
      <c r="J1122" s="100" t="str">
        <f>IF(B1122="","",_xlfn.XLOOKUP(N1122,#REF!,芝麻工资表!B:B))</f>
        <v/>
      </c>
      <c r="K1122" s="100" t="str">
        <f t="shared" si="102"/>
        <v/>
      </c>
      <c r="L1122" s="100" t="str">
        <f t="shared" si="103"/>
        <v/>
      </c>
      <c r="M1122" s="100" t="str">
        <f>IF(Q1122="","",_xlfn.XLOOKUP(Q1122,立项!W:W,立项!H:H))</f>
        <v/>
      </c>
      <c r="N1122" s="104" t="str">
        <f t="shared" si="104"/>
        <v/>
      </c>
      <c r="O1122" s="104" t="str">
        <f t="shared" si="105"/>
        <v/>
      </c>
      <c r="P1122" s="105" t="str">
        <f t="shared" si="106"/>
        <v/>
      </c>
      <c r="Q1122" s="109" t="str">
        <f t="shared" si="107"/>
        <v/>
      </c>
      <c r="R1122" s="77"/>
      <c r="S1122" s="76"/>
      <c r="T1122" s="76"/>
      <c r="U1122" s="76"/>
    </row>
    <row r="1123" s="67" customFormat="1" customHeight="1" spans="2:21">
      <c r="B1123" s="68"/>
      <c r="C1123" s="69"/>
      <c r="D1123" s="69"/>
      <c r="E1123" s="69"/>
      <c r="F1123" s="70"/>
      <c r="G1123" s="71"/>
      <c r="H1123" s="72"/>
      <c r="I1123" s="103" t="str">
        <f>IF(B1123="","",_xlfn.XLOOKUP(N1123,#REF!,#REF!))</f>
        <v/>
      </c>
      <c r="J1123" s="100" t="str">
        <f>IF(B1123="","",_xlfn.XLOOKUP(N1123,#REF!,芝麻工资表!B:B))</f>
        <v/>
      </c>
      <c r="K1123" s="100" t="str">
        <f t="shared" si="102"/>
        <v/>
      </c>
      <c r="L1123" s="100" t="str">
        <f t="shared" si="103"/>
        <v/>
      </c>
      <c r="M1123" s="100" t="str">
        <f>IF(Q1123="","",_xlfn.XLOOKUP(Q1123,立项!W:W,立项!H:H))</f>
        <v/>
      </c>
      <c r="N1123" s="104" t="str">
        <f t="shared" si="104"/>
        <v/>
      </c>
      <c r="O1123" s="104" t="str">
        <f t="shared" si="105"/>
        <v/>
      </c>
      <c r="P1123" s="105" t="str">
        <f t="shared" si="106"/>
        <v/>
      </c>
      <c r="Q1123" s="109" t="str">
        <f t="shared" si="107"/>
        <v/>
      </c>
      <c r="R1123" s="77"/>
      <c r="S1123" s="76"/>
      <c r="T1123" s="76"/>
      <c r="U1123" s="76"/>
    </row>
    <row r="1124" s="67" customFormat="1" customHeight="1" spans="2:21">
      <c r="B1124" s="68"/>
      <c r="C1124" s="69"/>
      <c r="D1124" s="69"/>
      <c r="E1124" s="69"/>
      <c r="F1124" s="70"/>
      <c r="G1124" s="71"/>
      <c r="H1124" s="72"/>
      <c r="I1124" s="103" t="str">
        <f>IF(B1124="","",_xlfn.XLOOKUP(N1124,#REF!,#REF!))</f>
        <v/>
      </c>
      <c r="J1124" s="100" t="str">
        <f>IF(B1124="","",_xlfn.XLOOKUP(N1124,#REF!,芝麻工资表!B:B))</f>
        <v/>
      </c>
      <c r="K1124" s="100" t="str">
        <f t="shared" si="102"/>
        <v/>
      </c>
      <c r="L1124" s="100" t="str">
        <f t="shared" si="103"/>
        <v/>
      </c>
      <c r="M1124" s="100" t="str">
        <f>IF(Q1124="","",_xlfn.XLOOKUP(Q1124,立项!W:W,立项!H:H))</f>
        <v/>
      </c>
      <c r="N1124" s="104" t="str">
        <f t="shared" si="104"/>
        <v/>
      </c>
      <c r="O1124" s="104" t="str">
        <f t="shared" si="105"/>
        <v/>
      </c>
      <c r="P1124" s="105" t="str">
        <f t="shared" si="106"/>
        <v/>
      </c>
      <c r="Q1124" s="109" t="str">
        <f t="shared" si="107"/>
        <v/>
      </c>
      <c r="R1124" s="77"/>
      <c r="S1124" s="76"/>
      <c r="T1124" s="76"/>
      <c r="U1124" s="76"/>
    </row>
    <row r="1125" s="67" customFormat="1" customHeight="1" spans="2:21">
      <c r="B1125" s="68"/>
      <c r="C1125" s="69"/>
      <c r="D1125" s="69"/>
      <c r="E1125" s="69"/>
      <c r="F1125" s="70"/>
      <c r="G1125" s="71"/>
      <c r="H1125" s="72"/>
      <c r="I1125" s="103" t="str">
        <f>IF(B1125="","",_xlfn.XLOOKUP(N1125,#REF!,#REF!))</f>
        <v/>
      </c>
      <c r="J1125" s="100" t="str">
        <f>IF(B1125="","",_xlfn.XLOOKUP(N1125,#REF!,芝麻工资表!B:B))</f>
        <v/>
      </c>
      <c r="K1125" s="100" t="str">
        <f t="shared" si="102"/>
        <v/>
      </c>
      <c r="L1125" s="100" t="str">
        <f t="shared" si="103"/>
        <v/>
      </c>
      <c r="M1125" s="100" t="str">
        <f>IF(Q1125="","",_xlfn.XLOOKUP(Q1125,立项!W:W,立项!H:H))</f>
        <v/>
      </c>
      <c r="N1125" s="104" t="str">
        <f t="shared" si="104"/>
        <v/>
      </c>
      <c r="O1125" s="104" t="str">
        <f t="shared" si="105"/>
        <v/>
      </c>
      <c r="P1125" s="105" t="str">
        <f t="shared" si="106"/>
        <v/>
      </c>
      <c r="Q1125" s="109" t="str">
        <f t="shared" si="107"/>
        <v/>
      </c>
      <c r="R1125" s="77"/>
      <c r="S1125" s="76"/>
      <c r="T1125" s="76"/>
      <c r="U1125" s="76"/>
    </row>
    <row r="1126" s="67" customFormat="1" customHeight="1" spans="2:21">
      <c r="B1126" s="68"/>
      <c r="C1126" s="69"/>
      <c r="D1126" s="69"/>
      <c r="E1126" s="69"/>
      <c r="F1126" s="70"/>
      <c r="G1126" s="71"/>
      <c r="H1126" s="72"/>
      <c r="I1126" s="103" t="str">
        <f>IF(B1126="","",_xlfn.XLOOKUP(N1126,#REF!,#REF!))</f>
        <v/>
      </c>
      <c r="J1126" s="100" t="str">
        <f>IF(B1126="","",_xlfn.XLOOKUP(N1126,#REF!,芝麻工资表!B:B))</f>
        <v/>
      </c>
      <c r="K1126" s="100" t="str">
        <f t="shared" si="102"/>
        <v/>
      </c>
      <c r="L1126" s="100" t="str">
        <f t="shared" si="103"/>
        <v/>
      </c>
      <c r="M1126" s="100" t="str">
        <f>IF(Q1126="","",_xlfn.XLOOKUP(Q1126,立项!W:W,立项!H:H))</f>
        <v/>
      </c>
      <c r="N1126" s="104" t="str">
        <f t="shared" si="104"/>
        <v/>
      </c>
      <c r="O1126" s="104" t="str">
        <f t="shared" si="105"/>
        <v/>
      </c>
      <c r="P1126" s="105" t="str">
        <f t="shared" si="106"/>
        <v/>
      </c>
      <c r="Q1126" s="109" t="str">
        <f t="shared" si="107"/>
        <v/>
      </c>
      <c r="R1126" s="77"/>
      <c r="S1126" s="76"/>
      <c r="T1126" s="76"/>
      <c r="U1126" s="76"/>
    </row>
    <row r="1127" s="67" customFormat="1" customHeight="1" spans="2:21">
      <c r="B1127" s="68"/>
      <c r="C1127" s="69"/>
      <c r="D1127" s="69"/>
      <c r="E1127" s="69"/>
      <c r="F1127" s="70"/>
      <c r="G1127" s="71"/>
      <c r="H1127" s="72"/>
      <c r="I1127" s="103" t="str">
        <f>IF(B1127="","",_xlfn.XLOOKUP(N1127,#REF!,#REF!))</f>
        <v/>
      </c>
      <c r="J1127" s="100" t="str">
        <f>IF(B1127="","",_xlfn.XLOOKUP(N1127,#REF!,芝麻工资表!B:B))</f>
        <v/>
      </c>
      <c r="K1127" s="100" t="str">
        <f t="shared" si="102"/>
        <v/>
      </c>
      <c r="L1127" s="100" t="str">
        <f t="shared" si="103"/>
        <v/>
      </c>
      <c r="M1127" s="100" t="str">
        <f>IF(Q1127="","",_xlfn.XLOOKUP(Q1127,立项!W:W,立项!H:H))</f>
        <v/>
      </c>
      <c r="N1127" s="104" t="str">
        <f t="shared" si="104"/>
        <v/>
      </c>
      <c r="O1127" s="104" t="str">
        <f t="shared" si="105"/>
        <v/>
      </c>
      <c r="P1127" s="105" t="str">
        <f t="shared" si="106"/>
        <v/>
      </c>
      <c r="Q1127" s="109" t="str">
        <f t="shared" si="107"/>
        <v/>
      </c>
      <c r="R1127" s="77"/>
      <c r="S1127" s="76"/>
      <c r="T1127" s="76"/>
      <c r="U1127" s="76"/>
    </row>
    <row r="1128" s="67" customFormat="1" customHeight="1" spans="2:21">
      <c r="B1128" s="68"/>
      <c r="C1128" s="69"/>
      <c r="D1128" s="69"/>
      <c r="E1128" s="69"/>
      <c r="F1128" s="70"/>
      <c r="G1128" s="71"/>
      <c r="H1128" s="72"/>
      <c r="I1128" s="103" t="str">
        <f>IF(B1128="","",_xlfn.XLOOKUP(N1128,#REF!,#REF!))</f>
        <v/>
      </c>
      <c r="J1128" s="100" t="str">
        <f>IF(B1128="","",_xlfn.XLOOKUP(N1128,#REF!,芝麻工资表!B:B))</f>
        <v/>
      </c>
      <c r="K1128" s="100" t="str">
        <f t="shared" si="102"/>
        <v/>
      </c>
      <c r="L1128" s="100" t="str">
        <f t="shared" si="103"/>
        <v/>
      </c>
      <c r="M1128" s="100" t="str">
        <f>IF(Q1128="","",_xlfn.XLOOKUP(Q1128,立项!W:W,立项!H:H))</f>
        <v/>
      </c>
      <c r="N1128" s="104" t="str">
        <f t="shared" si="104"/>
        <v/>
      </c>
      <c r="O1128" s="104" t="str">
        <f t="shared" si="105"/>
        <v/>
      </c>
      <c r="P1128" s="105" t="str">
        <f t="shared" si="106"/>
        <v/>
      </c>
      <c r="Q1128" s="109" t="str">
        <f t="shared" si="107"/>
        <v/>
      </c>
      <c r="R1128" s="77"/>
      <c r="S1128" s="76"/>
      <c r="T1128" s="76"/>
      <c r="U1128" s="76"/>
    </row>
    <row r="1129" s="67" customFormat="1" customHeight="1" spans="2:21">
      <c r="B1129" s="68"/>
      <c r="C1129" s="69"/>
      <c r="D1129" s="69"/>
      <c r="E1129" s="69"/>
      <c r="F1129" s="70"/>
      <c r="G1129" s="71"/>
      <c r="H1129" s="72"/>
      <c r="I1129" s="103" t="str">
        <f>IF(B1129="","",_xlfn.XLOOKUP(N1129,#REF!,#REF!))</f>
        <v/>
      </c>
      <c r="J1129" s="100" t="str">
        <f>IF(B1129="","",_xlfn.XLOOKUP(N1129,#REF!,芝麻工资表!B:B))</f>
        <v/>
      </c>
      <c r="K1129" s="100" t="str">
        <f t="shared" si="102"/>
        <v/>
      </c>
      <c r="L1129" s="100" t="str">
        <f t="shared" si="103"/>
        <v/>
      </c>
      <c r="M1129" s="100" t="str">
        <f>IF(Q1129="","",_xlfn.XLOOKUP(Q1129,立项!W:W,立项!H:H))</f>
        <v/>
      </c>
      <c r="N1129" s="104" t="str">
        <f t="shared" si="104"/>
        <v/>
      </c>
      <c r="O1129" s="104" t="str">
        <f t="shared" si="105"/>
        <v/>
      </c>
      <c r="P1129" s="105" t="str">
        <f t="shared" si="106"/>
        <v/>
      </c>
      <c r="Q1129" s="109" t="str">
        <f t="shared" si="107"/>
        <v/>
      </c>
      <c r="R1129" s="77"/>
      <c r="S1129" s="76"/>
      <c r="T1129" s="76"/>
      <c r="U1129" s="76"/>
    </row>
    <row r="1130" s="67" customFormat="1" customHeight="1" spans="2:21">
      <c r="B1130" s="68"/>
      <c r="C1130" s="69"/>
      <c r="D1130" s="69"/>
      <c r="E1130" s="69"/>
      <c r="F1130" s="70"/>
      <c r="G1130" s="71"/>
      <c r="H1130" s="72"/>
      <c r="I1130" s="103" t="str">
        <f>IF(B1130="","",_xlfn.XLOOKUP(N1130,#REF!,#REF!))</f>
        <v/>
      </c>
      <c r="J1130" s="100" t="str">
        <f>IF(B1130="","",_xlfn.XLOOKUP(N1130,#REF!,芝麻工资表!B:B))</f>
        <v/>
      </c>
      <c r="K1130" s="100" t="str">
        <f t="shared" si="102"/>
        <v/>
      </c>
      <c r="L1130" s="100" t="str">
        <f t="shared" si="103"/>
        <v/>
      </c>
      <c r="M1130" s="100" t="str">
        <f>IF(Q1130="","",_xlfn.XLOOKUP(Q1130,立项!W:W,立项!H:H))</f>
        <v/>
      </c>
      <c r="N1130" s="104" t="str">
        <f t="shared" si="104"/>
        <v/>
      </c>
      <c r="O1130" s="104" t="str">
        <f t="shared" si="105"/>
        <v/>
      </c>
      <c r="P1130" s="105" t="str">
        <f t="shared" si="106"/>
        <v/>
      </c>
      <c r="Q1130" s="109" t="str">
        <f t="shared" si="107"/>
        <v/>
      </c>
      <c r="R1130" s="77"/>
      <c r="S1130" s="76"/>
      <c r="T1130" s="76"/>
      <c r="U1130" s="76"/>
    </row>
    <row r="1131" s="67" customFormat="1" customHeight="1" spans="2:21">
      <c r="B1131" s="68"/>
      <c r="C1131" s="69"/>
      <c r="D1131" s="69"/>
      <c r="E1131" s="69"/>
      <c r="F1131" s="70"/>
      <c r="G1131" s="71"/>
      <c r="H1131" s="72"/>
      <c r="I1131" s="103" t="str">
        <f>IF(B1131="","",_xlfn.XLOOKUP(N1131,#REF!,#REF!))</f>
        <v/>
      </c>
      <c r="J1131" s="100" t="str">
        <f>IF(B1131="","",_xlfn.XLOOKUP(N1131,#REF!,芝麻工资表!B:B))</f>
        <v/>
      </c>
      <c r="K1131" s="100" t="str">
        <f t="shared" si="102"/>
        <v/>
      </c>
      <c r="L1131" s="100" t="str">
        <f t="shared" si="103"/>
        <v/>
      </c>
      <c r="M1131" s="100" t="str">
        <f>IF(Q1131="","",_xlfn.XLOOKUP(Q1131,立项!W:W,立项!H:H))</f>
        <v/>
      </c>
      <c r="N1131" s="104" t="str">
        <f t="shared" si="104"/>
        <v/>
      </c>
      <c r="O1131" s="104" t="str">
        <f t="shared" si="105"/>
        <v/>
      </c>
      <c r="P1131" s="105" t="str">
        <f t="shared" si="106"/>
        <v/>
      </c>
      <c r="Q1131" s="109" t="str">
        <f t="shared" si="107"/>
        <v/>
      </c>
      <c r="R1131" s="77"/>
      <c r="S1131" s="76"/>
      <c r="T1131" s="76"/>
      <c r="U1131" s="76"/>
    </row>
    <row r="1132" s="67" customFormat="1" customHeight="1" spans="2:21">
      <c r="B1132" s="68"/>
      <c r="C1132" s="69"/>
      <c r="D1132" s="69"/>
      <c r="E1132" s="69"/>
      <c r="F1132" s="70"/>
      <c r="G1132" s="71"/>
      <c r="H1132" s="72"/>
      <c r="I1132" s="103" t="str">
        <f>IF(B1132="","",_xlfn.XLOOKUP(N1132,#REF!,#REF!))</f>
        <v/>
      </c>
      <c r="J1132" s="100" t="str">
        <f>IF(B1132="","",_xlfn.XLOOKUP(N1132,#REF!,芝麻工资表!B:B))</f>
        <v/>
      </c>
      <c r="K1132" s="100" t="str">
        <f t="shared" si="102"/>
        <v/>
      </c>
      <c r="L1132" s="100" t="str">
        <f t="shared" si="103"/>
        <v/>
      </c>
      <c r="M1132" s="100" t="str">
        <f>IF(Q1132="","",_xlfn.XLOOKUP(Q1132,立项!W:W,立项!H:H))</f>
        <v/>
      </c>
      <c r="N1132" s="104" t="str">
        <f t="shared" si="104"/>
        <v/>
      </c>
      <c r="O1132" s="104" t="str">
        <f t="shared" si="105"/>
        <v/>
      </c>
      <c r="P1132" s="105" t="str">
        <f t="shared" si="106"/>
        <v/>
      </c>
      <c r="Q1132" s="109" t="str">
        <f t="shared" si="107"/>
        <v/>
      </c>
      <c r="R1132" s="77"/>
      <c r="S1132" s="76"/>
      <c r="T1132" s="76"/>
      <c r="U1132" s="76"/>
    </row>
    <row r="1133" s="67" customFormat="1" customHeight="1" spans="2:21">
      <c r="B1133" s="68"/>
      <c r="C1133" s="69"/>
      <c r="D1133" s="69"/>
      <c r="E1133" s="69"/>
      <c r="F1133" s="70"/>
      <c r="G1133" s="71"/>
      <c r="H1133" s="72"/>
      <c r="I1133" s="103" t="str">
        <f>IF(B1133="","",_xlfn.XLOOKUP(N1133,#REF!,#REF!))</f>
        <v/>
      </c>
      <c r="J1133" s="100" t="str">
        <f>IF(B1133="","",_xlfn.XLOOKUP(N1133,#REF!,芝麻工资表!B:B))</f>
        <v/>
      </c>
      <c r="K1133" s="100" t="str">
        <f t="shared" si="102"/>
        <v/>
      </c>
      <c r="L1133" s="100" t="str">
        <f t="shared" si="103"/>
        <v/>
      </c>
      <c r="M1133" s="100" t="str">
        <f>IF(Q1133="","",_xlfn.XLOOKUP(Q1133,立项!W:W,立项!H:H))</f>
        <v/>
      </c>
      <c r="N1133" s="104" t="str">
        <f t="shared" si="104"/>
        <v/>
      </c>
      <c r="O1133" s="104" t="str">
        <f t="shared" si="105"/>
        <v/>
      </c>
      <c r="P1133" s="105" t="str">
        <f t="shared" si="106"/>
        <v/>
      </c>
      <c r="Q1133" s="109" t="str">
        <f t="shared" si="107"/>
        <v/>
      </c>
      <c r="R1133" s="77"/>
      <c r="S1133" s="76"/>
      <c r="T1133" s="76"/>
      <c r="U1133" s="76"/>
    </row>
    <row r="1134" s="67" customFormat="1" customHeight="1" spans="2:21">
      <c r="B1134" s="68"/>
      <c r="C1134" s="69"/>
      <c r="D1134" s="69"/>
      <c r="E1134" s="69"/>
      <c r="F1134" s="70"/>
      <c r="G1134" s="71"/>
      <c r="H1134" s="72"/>
      <c r="I1134" s="103" t="str">
        <f>IF(B1134="","",_xlfn.XLOOKUP(N1134,#REF!,#REF!))</f>
        <v/>
      </c>
      <c r="J1134" s="100" t="str">
        <f>IF(B1134="","",_xlfn.XLOOKUP(N1134,#REF!,芝麻工资表!B:B))</f>
        <v/>
      </c>
      <c r="K1134" s="100" t="str">
        <f t="shared" si="102"/>
        <v/>
      </c>
      <c r="L1134" s="100" t="str">
        <f t="shared" si="103"/>
        <v/>
      </c>
      <c r="M1134" s="100" t="str">
        <f>IF(Q1134="","",_xlfn.XLOOKUP(Q1134,立项!W:W,立项!H:H))</f>
        <v/>
      </c>
      <c r="N1134" s="104" t="str">
        <f t="shared" si="104"/>
        <v/>
      </c>
      <c r="O1134" s="104" t="str">
        <f t="shared" si="105"/>
        <v/>
      </c>
      <c r="P1134" s="105" t="str">
        <f t="shared" si="106"/>
        <v/>
      </c>
      <c r="Q1134" s="109" t="str">
        <f t="shared" si="107"/>
        <v/>
      </c>
      <c r="R1134" s="77"/>
      <c r="S1134" s="76"/>
      <c r="T1134" s="76"/>
      <c r="U1134" s="76"/>
    </row>
    <row r="1135" s="67" customFormat="1" customHeight="1" spans="2:21">
      <c r="B1135" s="68"/>
      <c r="C1135" s="69"/>
      <c r="D1135" s="69"/>
      <c r="E1135" s="69"/>
      <c r="F1135" s="70"/>
      <c r="G1135" s="71"/>
      <c r="H1135" s="72"/>
      <c r="I1135" s="103" t="str">
        <f>IF(B1135="","",_xlfn.XLOOKUP(N1135,#REF!,#REF!))</f>
        <v/>
      </c>
      <c r="J1135" s="100" t="str">
        <f>IF(B1135="","",_xlfn.XLOOKUP(N1135,#REF!,芝麻工资表!B:B))</f>
        <v/>
      </c>
      <c r="K1135" s="100" t="str">
        <f t="shared" si="102"/>
        <v/>
      </c>
      <c r="L1135" s="100" t="str">
        <f t="shared" si="103"/>
        <v/>
      </c>
      <c r="M1135" s="100" t="str">
        <f>IF(Q1135="","",_xlfn.XLOOKUP(Q1135,立项!W:W,立项!H:H))</f>
        <v/>
      </c>
      <c r="N1135" s="104" t="str">
        <f t="shared" si="104"/>
        <v/>
      </c>
      <c r="O1135" s="104" t="str">
        <f t="shared" si="105"/>
        <v/>
      </c>
      <c r="P1135" s="105" t="str">
        <f t="shared" si="106"/>
        <v/>
      </c>
      <c r="Q1135" s="109" t="str">
        <f t="shared" si="107"/>
        <v/>
      </c>
      <c r="R1135" s="77"/>
      <c r="S1135" s="76"/>
      <c r="T1135" s="76"/>
      <c r="U1135" s="76"/>
    </row>
    <row r="1136" s="67" customFormat="1" customHeight="1" spans="2:21">
      <c r="B1136" s="68"/>
      <c r="C1136" s="69"/>
      <c r="D1136" s="69"/>
      <c r="E1136" s="69"/>
      <c r="F1136" s="70"/>
      <c r="G1136" s="71"/>
      <c r="H1136" s="72"/>
      <c r="I1136" s="103" t="str">
        <f>IF(B1136="","",_xlfn.XLOOKUP(N1136,#REF!,#REF!))</f>
        <v/>
      </c>
      <c r="J1136" s="100" t="str">
        <f>IF(B1136="","",_xlfn.XLOOKUP(N1136,#REF!,芝麻工资表!B:B))</f>
        <v/>
      </c>
      <c r="K1136" s="100" t="str">
        <f t="shared" si="102"/>
        <v/>
      </c>
      <c r="L1136" s="100" t="str">
        <f t="shared" si="103"/>
        <v/>
      </c>
      <c r="M1136" s="100" t="str">
        <f>IF(Q1136="","",_xlfn.XLOOKUP(Q1136,立项!W:W,立项!H:H))</f>
        <v/>
      </c>
      <c r="N1136" s="104" t="str">
        <f t="shared" si="104"/>
        <v/>
      </c>
      <c r="O1136" s="104" t="str">
        <f t="shared" si="105"/>
        <v/>
      </c>
      <c r="P1136" s="105" t="str">
        <f t="shared" si="106"/>
        <v/>
      </c>
      <c r="Q1136" s="109" t="str">
        <f t="shared" si="107"/>
        <v/>
      </c>
      <c r="R1136" s="77"/>
      <c r="S1136" s="76"/>
      <c r="T1136" s="76"/>
      <c r="U1136" s="76"/>
    </row>
    <row r="1137" s="67" customFormat="1" customHeight="1" spans="2:21">
      <c r="B1137" s="68"/>
      <c r="C1137" s="69"/>
      <c r="D1137" s="69"/>
      <c r="E1137" s="69"/>
      <c r="F1137" s="70"/>
      <c r="G1137" s="71"/>
      <c r="H1137" s="72"/>
      <c r="I1137" s="103" t="str">
        <f>IF(B1137="","",_xlfn.XLOOKUP(N1137,#REF!,#REF!))</f>
        <v/>
      </c>
      <c r="J1137" s="100" t="str">
        <f>IF(B1137="","",_xlfn.XLOOKUP(N1137,#REF!,芝麻工资表!B:B))</f>
        <v/>
      </c>
      <c r="K1137" s="100" t="str">
        <f t="shared" si="102"/>
        <v/>
      </c>
      <c r="L1137" s="100" t="str">
        <f t="shared" si="103"/>
        <v/>
      </c>
      <c r="M1137" s="100" t="str">
        <f>IF(Q1137="","",_xlfn.XLOOKUP(Q1137,立项!W:W,立项!H:H))</f>
        <v/>
      </c>
      <c r="N1137" s="104" t="str">
        <f t="shared" si="104"/>
        <v/>
      </c>
      <c r="O1137" s="104" t="str">
        <f t="shared" si="105"/>
        <v/>
      </c>
      <c r="P1137" s="105" t="str">
        <f t="shared" si="106"/>
        <v/>
      </c>
      <c r="Q1137" s="109" t="str">
        <f t="shared" si="107"/>
        <v/>
      </c>
      <c r="R1137" s="77"/>
      <c r="S1137" s="76"/>
      <c r="T1137" s="76"/>
      <c r="U1137" s="76"/>
    </row>
    <row r="1138" s="67" customFormat="1" customHeight="1" spans="2:21">
      <c r="B1138" s="68"/>
      <c r="C1138" s="69"/>
      <c r="D1138" s="69"/>
      <c r="E1138" s="69"/>
      <c r="F1138" s="70"/>
      <c r="G1138" s="71"/>
      <c r="H1138" s="72"/>
      <c r="I1138" s="103" t="str">
        <f>IF(B1138="","",_xlfn.XLOOKUP(N1138,#REF!,#REF!))</f>
        <v/>
      </c>
      <c r="J1138" s="100" t="str">
        <f>IF(B1138="","",_xlfn.XLOOKUP(N1138,#REF!,芝麻工资表!B:B))</f>
        <v/>
      </c>
      <c r="K1138" s="100" t="str">
        <f t="shared" si="102"/>
        <v/>
      </c>
      <c r="L1138" s="100" t="str">
        <f t="shared" si="103"/>
        <v/>
      </c>
      <c r="M1138" s="100" t="str">
        <f>IF(Q1138="","",_xlfn.XLOOKUP(Q1138,立项!W:W,立项!H:H))</f>
        <v/>
      </c>
      <c r="N1138" s="104" t="str">
        <f t="shared" si="104"/>
        <v/>
      </c>
      <c r="O1138" s="104" t="str">
        <f t="shared" si="105"/>
        <v/>
      </c>
      <c r="P1138" s="105" t="str">
        <f t="shared" si="106"/>
        <v/>
      </c>
      <c r="Q1138" s="109" t="str">
        <f t="shared" si="107"/>
        <v/>
      </c>
      <c r="R1138" s="77"/>
      <c r="S1138" s="76"/>
      <c r="T1138" s="76"/>
      <c r="U1138" s="76"/>
    </row>
    <row r="1139" s="67" customFormat="1" customHeight="1" spans="2:21">
      <c r="B1139" s="68"/>
      <c r="C1139" s="69"/>
      <c r="D1139" s="69"/>
      <c r="E1139" s="69"/>
      <c r="F1139" s="70"/>
      <c r="G1139" s="71"/>
      <c r="H1139" s="72"/>
      <c r="I1139" s="103" t="str">
        <f>IF(B1139="","",_xlfn.XLOOKUP(N1139,#REF!,#REF!))</f>
        <v/>
      </c>
      <c r="J1139" s="100" t="str">
        <f>IF(B1139="","",_xlfn.XLOOKUP(N1139,#REF!,芝麻工资表!B:B))</f>
        <v/>
      </c>
      <c r="K1139" s="100" t="str">
        <f t="shared" si="102"/>
        <v/>
      </c>
      <c r="L1139" s="100" t="str">
        <f t="shared" si="103"/>
        <v/>
      </c>
      <c r="M1139" s="100" t="str">
        <f>IF(Q1139="","",_xlfn.XLOOKUP(Q1139,立项!W:W,立项!H:H))</f>
        <v/>
      </c>
      <c r="N1139" s="104" t="str">
        <f t="shared" si="104"/>
        <v/>
      </c>
      <c r="O1139" s="104" t="str">
        <f t="shared" si="105"/>
        <v/>
      </c>
      <c r="P1139" s="105" t="str">
        <f t="shared" si="106"/>
        <v/>
      </c>
      <c r="Q1139" s="109" t="str">
        <f t="shared" si="107"/>
        <v/>
      </c>
      <c r="R1139" s="77"/>
      <c r="S1139" s="76"/>
      <c r="T1139" s="76"/>
      <c r="U1139" s="76"/>
    </row>
    <row r="1140" s="67" customFormat="1" customHeight="1" spans="2:21">
      <c r="B1140" s="68"/>
      <c r="C1140" s="69"/>
      <c r="D1140" s="69"/>
      <c r="E1140" s="69"/>
      <c r="F1140" s="70"/>
      <c r="G1140" s="71"/>
      <c r="H1140" s="72"/>
      <c r="I1140" s="103" t="str">
        <f>IF(B1140="","",_xlfn.XLOOKUP(N1140,#REF!,#REF!))</f>
        <v/>
      </c>
      <c r="J1140" s="100" t="str">
        <f>IF(B1140="","",_xlfn.XLOOKUP(N1140,#REF!,芝麻工资表!B:B))</f>
        <v/>
      </c>
      <c r="K1140" s="100" t="str">
        <f t="shared" si="102"/>
        <v/>
      </c>
      <c r="L1140" s="100" t="str">
        <f t="shared" si="103"/>
        <v/>
      </c>
      <c r="M1140" s="100" t="str">
        <f>IF(Q1140="","",_xlfn.XLOOKUP(Q1140,立项!W:W,立项!H:H))</f>
        <v/>
      </c>
      <c r="N1140" s="104" t="str">
        <f t="shared" si="104"/>
        <v/>
      </c>
      <c r="O1140" s="104" t="str">
        <f t="shared" si="105"/>
        <v/>
      </c>
      <c r="P1140" s="105" t="str">
        <f t="shared" si="106"/>
        <v/>
      </c>
      <c r="Q1140" s="109" t="str">
        <f t="shared" si="107"/>
        <v/>
      </c>
      <c r="R1140" s="77"/>
      <c r="S1140" s="76"/>
      <c r="T1140" s="76"/>
      <c r="U1140" s="76"/>
    </row>
    <row r="1141" s="67" customFormat="1" customHeight="1" spans="2:21">
      <c r="B1141" s="68"/>
      <c r="C1141" s="69"/>
      <c r="D1141" s="69"/>
      <c r="E1141" s="69"/>
      <c r="F1141" s="70"/>
      <c r="G1141" s="71"/>
      <c r="H1141" s="72"/>
      <c r="I1141" s="103" t="str">
        <f>IF(B1141="","",_xlfn.XLOOKUP(N1141,#REF!,#REF!))</f>
        <v/>
      </c>
      <c r="J1141" s="100" t="str">
        <f>IF(B1141="","",_xlfn.XLOOKUP(N1141,#REF!,芝麻工资表!B:B))</f>
        <v/>
      </c>
      <c r="K1141" s="100" t="str">
        <f t="shared" si="102"/>
        <v/>
      </c>
      <c r="L1141" s="100" t="str">
        <f t="shared" si="103"/>
        <v/>
      </c>
      <c r="M1141" s="100" t="str">
        <f>IF(Q1141="","",_xlfn.XLOOKUP(Q1141,立项!W:W,立项!H:H))</f>
        <v/>
      </c>
      <c r="N1141" s="104" t="str">
        <f t="shared" si="104"/>
        <v/>
      </c>
      <c r="O1141" s="104" t="str">
        <f t="shared" si="105"/>
        <v/>
      </c>
      <c r="P1141" s="105" t="str">
        <f t="shared" si="106"/>
        <v/>
      </c>
      <c r="Q1141" s="109" t="str">
        <f t="shared" si="107"/>
        <v/>
      </c>
      <c r="R1141" s="77"/>
      <c r="S1141" s="76"/>
      <c r="T1141" s="76"/>
      <c r="U1141" s="76"/>
    </row>
    <row r="1142" s="67" customFormat="1" customHeight="1" spans="2:21">
      <c r="B1142" s="68"/>
      <c r="C1142" s="69"/>
      <c r="D1142" s="69"/>
      <c r="E1142" s="69"/>
      <c r="F1142" s="70"/>
      <c r="G1142" s="71"/>
      <c r="H1142" s="72"/>
      <c r="I1142" s="103" t="str">
        <f>IF(B1142="","",_xlfn.XLOOKUP(N1142,#REF!,#REF!))</f>
        <v/>
      </c>
      <c r="J1142" s="100" t="str">
        <f>IF(B1142="","",_xlfn.XLOOKUP(N1142,#REF!,芝麻工资表!B:B))</f>
        <v/>
      </c>
      <c r="K1142" s="100" t="str">
        <f t="shared" si="102"/>
        <v/>
      </c>
      <c r="L1142" s="100" t="str">
        <f t="shared" si="103"/>
        <v/>
      </c>
      <c r="M1142" s="100" t="str">
        <f>IF(Q1142="","",_xlfn.XLOOKUP(Q1142,立项!W:W,立项!H:H))</f>
        <v/>
      </c>
      <c r="N1142" s="104" t="str">
        <f t="shared" si="104"/>
        <v/>
      </c>
      <c r="O1142" s="104" t="str">
        <f t="shared" si="105"/>
        <v/>
      </c>
      <c r="P1142" s="105" t="str">
        <f t="shared" si="106"/>
        <v/>
      </c>
      <c r="Q1142" s="109" t="str">
        <f t="shared" si="107"/>
        <v/>
      </c>
      <c r="R1142" s="77"/>
      <c r="S1142" s="76"/>
      <c r="T1142" s="76"/>
      <c r="U1142" s="76"/>
    </row>
    <row r="1143" s="67" customFormat="1" customHeight="1" spans="2:21">
      <c r="B1143" s="68"/>
      <c r="C1143" s="69"/>
      <c r="D1143" s="69"/>
      <c r="E1143" s="69"/>
      <c r="F1143" s="70"/>
      <c r="G1143" s="71"/>
      <c r="H1143" s="72"/>
      <c r="I1143" s="103" t="str">
        <f>IF(B1143="","",_xlfn.XLOOKUP(N1143,#REF!,#REF!))</f>
        <v/>
      </c>
      <c r="J1143" s="100" t="str">
        <f>IF(B1143="","",_xlfn.XLOOKUP(N1143,#REF!,芝麻工资表!B:B))</f>
        <v/>
      </c>
      <c r="K1143" s="100" t="str">
        <f t="shared" si="102"/>
        <v/>
      </c>
      <c r="L1143" s="100" t="str">
        <f t="shared" si="103"/>
        <v/>
      </c>
      <c r="M1143" s="100" t="str">
        <f>IF(Q1143="","",_xlfn.XLOOKUP(Q1143,立项!W:W,立项!H:H))</f>
        <v/>
      </c>
      <c r="N1143" s="104" t="str">
        <f t="shared" si="104"/>
        <v/>
      </c>
      <c r="O1143" s="104" t="str">
        <f t="shared" si="105"/>
        <v/>
      </c>
      <c r="P1143" s="105" t="str">
        <f t="shared" si="106"/>
        <v/>
      </c>
      <c r="Q1143" s="109" t="str">
        <f t="shared" si="107"/>
        <v/>
      </c>
      <c r="R1143" s="77"/>
      <c r="S1143" s="76"/>
      <c r="T1143" s="76"/>
      <c r="U1143" s="76"/>
    </row>
    <row r="1144" s="67" customFormat="1" customHeight="1" spans="2:21">
      <c r="B1144" s="68"/>
      <c r="C1144" s="69"/>
      <c r="D1144" s="69"/>
      <c r="E1144" s="69"/>
      <c r="F1144" s="70"/>
      <c r="G1144" s="71"/>
      <c r="H1144" s="72"/>
      <c r="I1144" s="103" t="str">
        <f>IF(B1144="","",_xlfn.XLOOKUP(N1144,#REF!,#REF!))</f>
        <v/>
      </c>
      <c r="J1144" s="100" t="str">
        <f>IF(B1144="","",_xlfn.XLOOKUP(N1144,#REF!,芝麻工资表!B:B))</f>
        <v/>
      </c>
      <c r="K1144" s="100" t="str">
        <f t="shared" si="102"/>
        <v/>
      </c>
      <c r="L1144" s="100" t="str">
        <f t="shared" si="103"/>
        <v/>
      </c>
      <c r="M1144" s="100" t="str">
        <f>IF(Q1144="","",_xlfn.XLOOKUP(Q1144,立项!W:W,立项!H:H))</f>
        <v/>
      </c>
      <c r="N1144" s="104" t="str">
        <f t="shared" si="104"/>
        <v/>
      </c>
      <c r="O1144" s="104" t="str">
        <f t="shared" si="105"/>
        <v/>
      </c>
      <c r="P1144" s="105" t="str">
        <f t="shared" si="106"/>
        <v/>
      </c>
      <c r="Q1144" s="109" t="str">
        <f t="shared" si="107"/>
        <v/>
      </c>
      <c r="R1144" s="77"/>
      <c r="S1144" s="76"/>
      <c r="T1144" s="76"/>
      <c r="U1144" s="76"/>
    </row>
    <row r="1145" s="67" customFormat="1" customHeight="1" spans="2:21">
      <c r="B1145" s="68"/>
      <c r="C1145" s="69"/>
      <c r="D1145" s="69"/>
      <c r="E1145" s="69"/>
      <c r="F1145" s="70"/>
      <c r="G1145" s="71"/>
      <c r="H1145" s="72"/>
      <c r="I1145" s="103" t="str">
        <f>IF(B1145="","",_xlfn.XLOOKUP(N1145,#REF!,#REF!))</f>
        <v/>
      </c>
      <c r="J1145" s="100" t="str">
        <f>IF(B1145="","",_xlfn.XLOOKUP(N1145,#REF!,芝麻工资表!B:B))</f>
        <v/>
      </c>
      <c r="K1145" s="100" t="str">
        <f t="shared" si="102"/>
        <v/>
      </c>
      <c r="L1145" s="100" t="str">
        <f t="shared" si="103"/>
        <v/>
      </c>
      <c r="M1145" s="100" t="str">
        <f>IF(Q1145="","",_xlfn.XLOOKUP(Q1145,立项!W:W,立项!H:H))</f>
        <v/>
      </c>
      <c r="N1145" s="104" t="str">
        <f t="shared" si="104"/>
        <v/>
      </c>
      <c r="O1145" s="104" t="str">
        <f t="shared" si="105"/>
        <v/>
      </c>
      <c r="P1145" s="105" t="str">
        <f t="shared" si="106"/>
        <v/>
      </c>
      <c r="Q1145" s="109" t="str">
        <f t="shared" si="107"/>
        <v/>
      </c>
      <c r="R1145" s="77"/>
      <c r="S1145" s="76"/>
      <c r="T1145" s="76"/>
      <c r="U1145" s="76"/>
    </row>
    <row r="1146" s="67" customFormat="1" customHeight="1" spans="2:21">
      <c r="B1146" s="68"/>
      <c r="C1146" s="69"/>
      <c r="D1146" s="69"/>
      <c r="E1146" s="69"/>
      <c r="F1146" s="70"/>
      <c r="G1146" s="71"/>
      <c r="H1146" s="72"/>
      <c r="I1146" s="103" t="str">
        <f>IF(B1146="","",_xlfn.XLOOKUP(N1146,#REF!,#REF!))</f>
        <v/>
      </c>
      <c r="J1146" s="100" t="str">
        <f>IF(B1146="","",_xlfn.XLOOKUP(N1146,#REF!,芝麻工资表!B:B))</f>
        <v/>
      </c>
      <c r="K1146" s="100" t="str">
        <f t="shared" si="102"/>
        <v/>
      </c>
      <c r="L1146" s="100" t="str">
        <f t="shared" si="103"/>
        <v/>
      </c>
      <c r="M1146" s="100" t="str">
        <f>IF(Q1146="","",_xlfn.XLOOKUP(Q1146,立项!W:W,立项!H:H))</f>
        <v/>
      </c>
      <c r="N1146" s="104" t="str">
        <f t="shared" si="104"/>
        <v/>
      </c>
      <c r="O1146" s="104" t="str">
        <f t="shared" si="105"/>
        <v/>
      </c>
      <c r="P1146" s="105" t="str">
        <f t="shared" si="106"/>
        <v/>
      </c>
      <c r="Q1146" s="109" t="str">
        <f t="shared" si="107"/>
        <v/>
      </c>
      <c r="R1146" s="77"/>
      <c r="S1146" s="76"/>
      <c r="T1146" s="76"/>
      <c r="U1146" s="76"/>
    </row>
    <row r="1147" s="67" customFormat="1" customHeight="1" spans="2:21">
      <c r="B1147" s="68"/>
      <c r="C1147" s="69"/>
      <c r="D1147" s="69"/>
      <c r="E1147" s="69"/>
      <c r="F1147" s="70"/>
      <c r="G1147" s="71"/>
      <c r="H1147" s="72"/>
      <c r="I1147" s="103" t="str">
        <f>IF(B1147="","",_xlfn.XLOOKUP(N1147,#REF!,#REF!))</f>
        <v/>
      </c>
      <c r="J1147" s="100" t="str">
        <f>IF(B1147="","",_xlfn.XLOOKUP(N1147,#REF!,芝麻工资表!B:B))</f>
        <v/>
      </c>
      <c r="K1147" s="100" t="str">
        <f t="shared" si="102"/>
        <v/>
      </c>
      <c r="L1147" s="100" t="str">
        <f t="shared" si="103"/>
        <v/>
      </c>
      <c r="M1147" s="100" t="str">
        <f>IF(Q1147="","",_xlfn.XLOOKUP(Q1147,立项!W:W,立项!H:H))</f>
        <v/>
      </c>
      <c r="N1147" s="104" t="str">
        <f t="shared" si="104"/>
        <v/>
      </c>
      <c r="O1147" s="104" t="str">
        <f t="shared" si="105"/>
        <v/>
      </c>
      <c r="P1147" s="105" t="str">
        <f t="shared" si="106"/>
        <v/>
      </c>
      <c r="Q1147" s="109" t="str">
        <f t="shared" si="107"/>
        <v/>
      </c>
      <c r="R1147" s="77"/>
      <c r="S1147" s="76"/>
      <c r="T1147" s="76"/>
      <c r="U1147" s="76"/>
    </row>
    <row r="1148" s="67" customFormat="1" customHeight="1" spans="2:21">
      <c r="B1148" s="68"/>
      <c r="C1148" s="69"/>
      <c r="D1148" s="69"/>
      <c r="E1148" s="69"/>
      <c r="F1148" s="70"/>
      <c r="G1148" s="71"/>
      <c r="H1148" s="72"/>
      <c r="I1148" s="103" t="str">
        <f>IF(B1148="","",_xlfn.XLOOKUP(N1148,#REF!,#REF!))</f>
        <v/>
      </c>
      <c r="J1148" s="100" t="str">
        <f>IF(B1148="","",_xlfn.XLOOKUP(N1148,#REF!,芝麻工资表!B:B))</f>
        <v/>
      </c>
      <c r="K1148" s="100" t="str">
        <f t="shared" si="102"/>
        <v/>
      </c>
      <c r="L1148" s="100" t="str">
        <f t="shared" si="103"/>
        <v/>
      </c>
      <c r="M1148" s="100" t="str">
        <f>IF(Q1148="","",_xlfn.XLOOKUP(Q1148,立项!W:W,立项!H:H))</f>
        <v/>
      </c>
      <c r="N1148" s="104" t="str">
        <f t="shared" si="104"/>
        <v/>
      </c>
      <c r="O1148" s="104" t="str">
        <f t="shared" si="105"/>
        <v/>
      </c>
      <c r="P1148" s="105" t="str">
        <f t="shared" si="106"/>
        <v/>
      </c>
      <c r="Q1148" s="109" t="str">
        <f t="shared" si="107"/>
        <v/>
      </c>
      <c r="R1148" s="77"/>
      <c r="S1148" s="76"/>
      <c r="T1148" s="76"/>
      <c r="U1148" s="76"/>
    </row>
    <row r="1149" s="67" customFormat="1" customHeight="1" spans="2:21">
      <c r="B1149" s="68"/>
      <c r="C1149" s="69"/>
      <c r="D1149" s="69"/>
      <c r="E1149" s="69"/>
      <c r="F1149" s="70"/>
      <c r="G1149" s="71"/>
      <c r="H1149" s="72"/>
      <c r="I1149" s="103" t="str">
        <f>IF(B1149="","",_xlfn.XLOOKUP(N1149,#REF!,#REF!))</f>
        <v/>
      </c>
      <c r="J1149" s="100" t="str">
        <f>IF(B1149="","",_xlfn.XLOOKUP(N1149,#REF!,芝麻工资表!B:B))</f>
        <v/>
      </c>
      <c r="K1149" s="100" t="str">
        <f t="shared" si="102"/>
        <v/>
      </c>
      <c r="L1149" s="100" t="str">
        <f t="shared" si="103"/>
        <v/>
      </c>
      <c r="M1149" s="100" t="str">
        <f>IF(Q1149="","",_xlfn.XLOOKUP(Q1149,立项!W:W,立项!H:H))</f>
        <v/>
      </c>
      <c r="N1149" s="104" t="str">
        <f t="shared" si="104"/>
        <v/>
      </c>
      <c r="O1149" s="104" t="str">
        <f t="shared" si="105"/>
        <v/>
      </c>
      <c r="P1149" s="105" t="str">
        <f t="shared" si="106"/>
        <v/>
      </c>
      <c r="Q1149" s="109" t="str">
        <f t="shared" si="107"/>
        <v/>
      </c>
      <c r="R1149" s="77"/>
      <c r="S1149" s="76"/>
      <c r="T1149" s="76"/>
      <c r="U1149" s="76"/>
    </row>
    <row r="1150" s="67" customFormat="1" customHeight="1" spans="2:21">
      <c r="B1150" s="68"/>
      <c r="C1150" s="69"/>
      <c r="D1150" s="69"/>
      <c r="E1150" s="69"/>
      <c r="F1150" s="70"/>
      <c r="G1150" s="71"/>
      <c r="H1150" s="72"/>
      <c r="I1150" s="103" t="str">
        <f>IF(B1150="","",_xlfn.XLOOKUP(N1150,#REF!,#REF!))</f>
        <v/>
      </c>
      <c r="J1150" s="100" t="str">
        <f>IF(B1150="","",_xlfn.XLOOKUP(N1150,#REF!,芝麻工资表!B:B))</f>
        <v/>
      </c>
      <c r="K1150" s="100" t="str">
        <f t="shared" si="102"/>
        <v/>
      </c>
      <c r="L1150" s="100" t="str">
        <f t="shared" si="103"/>
        <v/>
      </c>
      <c r="M1150" s="100" t="str">
        <f>IF(Q1150="","",_xlfn.XLOOKUP(Q1150,立项!W:W,立项!H:H))</f>
        <v/>
      </c>
      <c r="N1150" s="104" t="str">
        <f t="shared" si="104"/>
        <v/>
      </c>
      <c r="O1150" s="104" t="str">
        <f t="shared" si="105"/>
        <v/>
      </c>
      <c r="P1150" s="105" t="str">
        <f t="shared" si="106"/>
        <v/>
      </c>
      <c r="Q1150" s="109" t="str">
        <f t="shared" si="107"/>
        <v/>
      </c>
      <c r="R1150" s="77"/>
      <c r="S1150" s="76"/>
      <c r="T1150" s="76"/>
      <c r="U1150" s="76"/>
    </row>
    <row r="1151" s="67" customFormat="1" customHeight="1" spans="2:21">
      <c r="B1151" s="68"/>
      <c r="C1151" s="69"/>
      <c r="D1151" s="69"/>
      <c r="E1151" s="69"/>
      <c r="F1151" s="70"/>
      <c r="G1151" s="71"/>
      <c r="H1151" s="72"/>
      <c r="I1151" s="103" t="str">
        <f>IF(B1151="","",_xlfn.XLOOKUP(N1151,#REF!,#REF!))</f>
        <v/>
      </c>
      <c r="J1151" s="100" t="str">
        <f>IF(B1151="","",_xlfn.XLOOKUP(N1151,#REF!,芝麻工资表!B:B))</f>
        <v/>
      </c>
      <c r="K1151" s="100" t="str">
        <f t="shared" si="102"/>
        <v/>
      </c>
      <c r="L1151" s="100" t="str">
        <f t="shared" si="103"/>
        <v/>
      </c>
      <c r="M1151" s="100" t="str">
        <f>IF(Q1151="","",_xlfn.XLOOKUP(Q1151,立项!W:W,立项!H:H))</f>
        <v/>
      </c>
      <c r="N1151" s="104" t="str">
        <f t="shared" si="104"/>
        <v/>
      </c>
      <c r="O1151" s="104" t="str">
        <f t="shared" si="105"/>
        <v/>
      </c>
      <c r="P1151" s="105" t="str">
        <f t="shared" si="106"/>
        <v/>
      </c>
      <c r="Q1151" s="109" t="str">
        <f t="shared" si="107"/>
        <v/>
      </c>
      <c r="R1151" s="77"/>
      <c r="S1151" s="76"/>
      <c r="T1151" s="76"/>
      <c r="U1151" s="76"/>
    </row>
    <row r="1152" s="67" customFormat="1" customHeight="1" spans="2:21">
      <c r="B1152" s="68"/>
      <c r="C1152" s="69"/>
      <c r="D1152" s="69"/>
      <c r="E1152" s="69"/>
      <c r="F1152" s="70"/>
      <c r="G1152" s="71"/>
      <c r="H1152" s="72"/>
      <c r="I1152" s="103" t="str">
        <f>IF(B1152="","",_xlfn.XLOOKUP(N1152,#REF!,#REF!))</f>
        <v/>
      </c>
      <c r="J1152" s="100" t="str">
        <f>IF(B1152="","",_xlfn.XLOOKUP(N1152,#REF!,芝麻工资表!B:B))</f>
        <v/>
      </c>
      <c r="K1152" s="100" t="str">
        <f t="shared" si="102"/>
        <v/>
      </c>
      <c r="L1152" s="100" t="str">
        <f t="shared" si="103"/>
        <v/>
      </c>
      <c r="M1152" s="100" t="str">
        <f>IF(Q1152="","",_xlfn.XLOOKUP(Q1152,立项!W:W,立项!H:H))</f>
        <v/>
      </c>
      <c r="N1152" s="104" t="str">
        <f t="shared" si="104"/>
        <v/>
      </c>
      <c r="O1152" s="104" t="str">
        <f t="shared" si="105"/>
        <v/>
      </c>
      <c r="P1152" s="105" t="str">
        <f t="shared" si="106"/>
        <v/>
      </c>
      <c r="Q1152" s="109" t="str">
        <f t="shared" si="107"/>
        <v/>
      </c>
      <c r="R1152" s="77"/>
      <c r="S1152" s="76"/>
      <c r="T1152" s="76"/>
      <c r="U1152" s="76"/>
    </row>
    <row r="1153" s="67" customFormat="1" customHeight="1" spans="2:21">
      <c r="B1153" s="68"/>
      <c r="C1153" s="69"/>
      <c r="D1153" s="69"/>
      <c r="E1153" s="69"/>
      <c r="F1153" s="70"/>
      <c r="G1153" s="71"/>
      <c r="H1153" s="72"/>
      <c r="I1153" s="103" t="str">
        <f>IF(B1153="","",_xlfn.XLOOKUP(N1153,#REF!,#REF!))</f>
        <v/>
      </c>
      <c r="J1153" s="100" t="str">
        <f>IF(B1153="","",_xlfn.XLOOKUP(N1153,#REF!,芝麻工资表!B:B))</f>
        <v/>
      </c>
      <c r="K1153" s="100" t="str">
        <f t="shared" si="102"/>
        <v/>
      </c>
      <c r="L1153" s="100" t="str">
        <f t="shared" si="103"/>
        <v/>
      </c>
      <c r="M1153" s="100" t="str">
        <f>IF(Q1153="","",_xlfn.XLOOKUP(Q1153,立项!W:W,立项!H:H))</f>
        <v/>
      </c>
      <c r="N1153" s="104" t="str">
        <f t="shared" si="104"/>
        <v/>
      </c>
      <c r="O1153" s="104" t="str">
        <f t="shared" si="105"/>
        <v/>
      </c>
      <c r="P1153" s="105" t="str">
        <f t="shared" si="106"/>
        <v/>
      </c>
      <c r="Q1153" s="109" t="str">
        <f t="shared" si="107"/>
        <v/>
      </c>
      <c r="R1153" s="77"/>
      <c r="S1153" s="76"/>
      <c r="T1153" s="76"/>
      <c r="U1153" s="76"/>
    </row>
    <row r="1154" s="67" customFormat="1" customHeight="1" spans="2:21">
      <c r="B1154" s="68"/>
      <c r="C1154" s="69"/>
      <c r="D1154" s="69"/>
      <c r="E1154" s="69"/>
      <c r="F1154" s="70"/>
      <c r="G1154" s="71"/>
      <c r="H1154" s="72"/>
      <c r="I1154" s="103" t="str">
        <f>IF(B1154="","",_xlfn.XLOOKUP(N1154,#REF!,#REF!))</f>
        <v/>
      </c>
      <c r="J1154" s="100" t="str">
        <f>IF(B1154="","",_xlfn.XLOOKUP(N1154,#REF!,芝麻工资表!B:B))</f>
        <v/>
      </c>
      <c r="K1154" s="100" t="str">
        <f t="shared" ref="K1154:K1217" si="108">IF(F1154="","",F1154-L1154)</f>
        <v/>
      </c>
      <c r="L1154" s="100" t="str">
        <f t="shared" ref="L1154:L1217" si="109">IF(F1154="","",F1154*G1154/(1+G1154))</f>
        <v/>
      </c>
      <c r="M1154" s="100" t="str">
        <f>IF(Q1154="","",_xlfn.XLOOKUP(Q1154,立项!W:W,立项!H:H))</f>
        <v/>
      </c>
      <c r="N1154" s="104" t="str">
        <f t="shared" ref="N1154:N1217" si="110">IF(H1154="","",LEFT(B1154,7))</f>
        <v/>
      </c>
      <c r="O1154" s="104" t="str">
        <f t="shared" ref="O1154:O1217" si="111">IF(H1154="","",MONTH(H1154))</f>
        <v/>
      </c>
      <c r="P1154" s="105" t="str">
        <f t="shared" ref="P1154:P1217" si="112">IF(H1154="","",DAY(H1154))</f>
        <v/>
      </c>
      <c r="Q1154" s="109" t="str">
        <f t="shared" ref="Q1154:Q1217" si="113">IF(B1154="","",MID(B1154,9,16))</f>
        <v/>
      </c>
      <c r="R1154" s="77"/>
      <c r="S1154" s="76"/>
      <c r="T1154" s="76"/>
      <c r="U1154" s="76"/>
    </row>
    <row r="1155" s="67" customFormat="1" customHeight="1" spans="2:21">
      <c r="B1155" s="68"/>
      <c r="C1155" s="69"/>
      <c r="D1155" s="69"/>
      <c r="E1155" s="69"/>
      <c r="F1155" s="70"/>
      <c r="G1155" s="71"/>
      <c r="H1155" s="72"/>
      <c r="I1155" s="103" t="str">
        <f>IF(B1155="","",_xlfn.XLOOKUP(N1155,#REF!,#REF!))</f>
        <v/>
      </c>
      <c r="J1155" s="100" t="str">
        <f>IF(B1155="","",_xlfn.XLOOKUP(N1155,#REF!,芝麻工资表!B:B))</f>
        <v/>
      </c>
      <c r="K1155" s="100" t="str">
        <f t="shared" si="108"/>
        <v/>
      </c>
      <c r="L1155" s="100" t="str">
        <f t="shared" si="109"/>
        <v/>
      </c>
      <c r="M1155" s="100" t="str">
        <f>IF(Q1155="","",_xlfn.XLOOKUP(Q1155,立项!W:W,立项!H:H))</f>
        <v/>
      </c>
      <c r="N1155" s="104" t="str">
        <f t="shared" si="110"/>
        <v/>
      </c>
      <c r="O1155" s="104" t="str">
        <f t="shared" si="111"/>
        <v/>
      </c>
      <c r="P1155" s="105" t="str">
        <f t="shared" si="112"/>
        <v/>
      </c>
      <c r="Q1155" s="109" t="str">
        <f t="shared" si="113"/>
        <v/>
      </c>
      <c r="R1155" s="77"/>
      <c r="S1155" s="76"/>
      <c r="T1155" s="76"/>
      <c r="U1155" s="76"/>
    </row>
    <row r="1156" s="67" customFormat="1" customHeight="1" spans="2:21">
      <c r="B1156" s="68"/>
      <c r="C1156" s="69"/>
      <c r="D1156" s="69"/>
      <c r="E1156" s="69"/>
      <c r="F1156" s="70"/>
      <c r="G1156" s="71"/>
      <c r="H1156" s="72"/>
      <c r="I1156" s="103" t="str">
        <f>IF(B1156="","",_xlfn.XLOOKUP(N1156,#REF!,#REF!))</f>
        <v/>
      </c>
      <c r="J1156" s="100" t="str">
        <f>IF(B1156="","",_xlfn.XLOOKUP(N1156,#REF!,芝麻工资表!B:B))</f>
        <v/>
      </c>
      <c r="K1156" s="100" t="str">
        <f t="shared" si="108"/>
        <v/>
      </c>
      <c r="L1156" s="100" t="str">
        <f t="shared" si="109"/>
        <v/>
      </c>
      <c r="M1156" s="100" t="str">
        <f>IF(Q1156="","",_xlfn.XLOOKUP(Q1156,立项!W:W,立项!H:H))</f>
        <v/>
      </c>
      <c r="N1156" s="104" t="str">
        <f t="shared" si="110"/>
        <v/>
      </c>
      <c r="O1156" s="104" t="str">
        <f t="shared" si="111"/>
        <v/>
      </c>
      <c r="P1156" s="105" t="str">
        <f t="shared" si="112"/>
        <v/>
      </c>
      <c r="Q1156" s="109" t="str">
        <f t="shared" si="113"/>
        <v/>
      </c>
      <c r="R1156" s="77"/>
      <c r="S1156" s="76"/>
      <c r="T1156" s="76"/>
      <c r="U1156" s="76"/>
    </row>
    <row r="1157" s="67" customFormat="1" customHeight="1" spans="2:21">
      <c r="B1157" s="68"/>
      <c r="C1157" s="69"/>
      <c r="D1157" s="69"/>
      <c r="E1157" s="69"/>
      <c r="F1157" s="70"/>
      <c r="G1157" s="71"/>
      <c r="H1157" s="72"/>
      <c r="I1157" s="103" t="str">
        <f>IF(B1157="","",_xlfn.XLOOKUP(N1157,#REF!,#REF!))</f>
        <v/>
      </c>
      <c r="J1157" s="100" t="str">
        <f>IF(B1157="","",_xlfn.XLOOKUP(N1157,#REF!,芝麻工资表!B:B))</f>
        <v/>
      </c>
      <c r="K1157" s="100" t="str">
        <f t="shared" si="108"/>
        <v/>
      </c>
      <c r="L1157" s="100" t="str">
        <f t="shared" si="109"/>
        <v/>
      </c>
      <c r="M1157" s="100" t="str">
        <f>IF(Q1157="","",_xlfn.XLOOKUP(Q1157,立项!W:W,立项!H:H))</f>
        <v/>
      </c>
      <c r="N1157" s="104" t="str">
        <f t="shared" si="110"/>
        <v/>
      </c>
      <c r="O1157" s="104" t="str">
        <f t="shared" si="111"/>
        <v/>
      </c>
      <c r="P1157" s="105" t="str">
        <f t="shared" si="112"/>
        <v/>
      </c>
      <c r="Q1157" s="109" t="str">
        <f t="shared" si="113"/>
        <v/>
      </c>
      <c r="R1157" s="77"/>
      <c r="S1157" s="76"/>
      <c r="T1157" s="76"/>
      <c r="U1157" s="76"/>
    </row>
    <row r="1158" s="67" customFormat="1" customHeight="1" spans="2:21">
      <c r="B1158" s="68"/>
      <c r="C1158" s="69"/>
      <c r="D1158" s="69"/>
      <c r="E1158" s="69"/>
      <c r="F1158" s="70"/>
      <c r="G1158" s="71"/>
      <c r="H1158" s="72"/>
      <c r="I1158" s="103" t="str">
        <f>IF(B1158="","",_xlfn.XLOOKUP(N1158,#REF!,#REF!))</f>
        <v/>
      </c>
      <c r="J1158" s="100" t="str">
        <f>IF(B1158="","",_xlfn.XLOOKUP(N1158,#REF!,芝麻工资表!B:B))</f>
        <v/>
      </c>
      <c r="K1158" s="100" t="str">
        <f t="shared" si="108"/>
        <v/>
      </c>
      <c r="L1158" s="100" t="str">
        <f t="shared" si="109"/>
        <v/>
      </c>
      <c r="M1158" s="100" t="str">
        <f>IF(Q1158="","",_xlfn.XLOOKUP(Q1158,立项!W:W,立项!H:H))</f>
        <v/>
      </c>
      <c r="N1158" s="104" t="str">
        <f t="shared" si="110"/>
        <v/>
      </c>
      <c r="O1158" s="104" t="str">
        <f t="shared" si="111"/>
        <v/>
      </c>
      <c r="P1158" s="105" t="str">
        <f t="shared" si="112"/>
        <v/>
      </c>
      <c r="Q1158" s="109" t="str">
        <f t="shared" si="113"/>
        <v/>
      </c>
      <c r="R1158" s="77"/>
      <c r="S1158" s="76"/>
      <c r="T1158" s="76"/>
      <c r="U1158" s="76"/>
    </row>
    <row r="1159" s="67" customFormat="1" customHeight="1" spans="2:21">
      <c r="B1159" s="68"/>
      <c r="C1159" s="69"/>
      <c r="D1159" s="69"/>
      <c r="E1159" s="69"/>
      <c r="F1159" s="70"/>
      <c r="G1159" s="71"/>
      <c r="H1159" s="72"/>
      <c r="I1159" s="103" t="str">
        <f>IF(B1159="","",_xlfn.XLOOKUP(N1159,#REF!,#REF!))</f>
        <v/>
      </c>
      <c r="J1159" s="100" t="str">
        <f>IF(B1159="","",_xlfn.XLOOKUP(N1159,#REF!,芝麻工资表!B:B))</f>
        <v/>
      </c>
      <c r="K1159" s="100" t="str">
        <f t="shared" si="108"/>
        <v/>
      </c>
      <c r="L1159" s="100" t="str">
        <f t="shared" si="109"/>
        <v/>
      </c>
      <c r="M1159" s="100" t="str">
        <f>IF(Q1159="","",_xlfn.XLOOKUP(Q1159,立项!W:W,立项!H:H))</f>
        <v/>
      </c>
      <c r="N1159" s="104" t="str">
        <f t="shared" si="110"/>
        <v/>
      </c>
      <c r="O1159" s="104" t="str">
        <f t="shared" si="111"/>
        <v/>
      </c>
      <c r="P1159" s="105" t="str">
        <f t="shared" si="112"/>
        <v/>
      </c>
      <c r="Q1159" s="109" t="str">
        <f t="shared" si="113"/>
        <v/>
      </c>
      <c r="R1159" s="77"/>
      <c r="S1159" s="76"/>
      <c r="T1159" s="76"/>
      <c r="U1159" s="76"/>
    </row>
    <row r="1160" s="67" customFormat="1" customHeight="1" spans="2:21">
      <c r="B1160" s="68"/>
      <c r="C1160" s="69"/>
      <c r="D1160" s="69"/>
      <c r="E1160" s="69"/>
      <c r="F1160" s="70"/>
      <c r="G1160" s="71"/>
      <c r="H1160" s="72"/>
      <c r="I1160" s="103" t="str">
        <f>IF(B1160="","",_xlfn.XLOOKUP(N1160,#REF!,#REF!))</f>
        <v/>
      </c>
      <c r="J1160" s="100" t="str">
        <f>IF(B1160="","",_xlfn.XLOOKUP(N1160,#REF!,芝麻工资表!B:B))</f>
        <v/>
      </c>
      <c r="K1160" s="100" t="str">
        <f t="shared" si="108"/>
        <v/>
      </c>
      <c r="L1160" s="100" t="str">
        <f t="shared" si="109"/>
        <v/>
      </c>
      <c r="M1160" s="100" t="str">
        <f>IF(Q1160="","",_xlfn.XLOOKUP(Q1160,立项!W:W,立项!H:H))</f>
        <v/>
      </c>
      <c r="N1160" s="104" t="str">
        <f t="shared" si="110"/>
        <v/>
      </c>
      <c r="O1160" s="104" t="str">
        <f t="shared" si="111"/>
        <v/>
      </c>
      <c r="P1160" s="105" t="str">
        <f t="shared" si="112"/>
        <v/>
      </c>
      <c r="Q1160" s="109" t="str">
        <f t="shared" si="113"/>
        <v/>
      </c>
      <c r="R1160" s="77"/>
      <c r="S1160" s="76"/>
      <c r="T1160" s="76"/>
      <c r="U1160" s="76"/>
    </row>
    <row r="1161" s="67" customFormat="1" customHeight="1" spans="2:21">
      <c r="B1161" s="68"/>
      <c r="C1161" s="69"/>
      <c r="D1161" s="69"/>
      <c r="E1161" s="69"/>
      <c r="F1161" s="70"/>
      <c r="G1161" s="71"/>
      <c r="H1161" s="72"/>
      <c r="I1161" s="103" t="str">
        <f>IF(B1161="","",_xlfn.XLOOKUP(N1161,#REF!,#REF!))</f>
        <v/>
      </c>
      <c r="J1161" s="100" t="str">
        <f>IF(B1161="","",_xlfn.XLOOKUP(N1161,#REF!,芝麻工资表!B:B))</f>
        <v/>
      </c>
      <c r="K1161" s="100" t="str">
        <f t="shared" si="108"/>
        <v/>
      </c>
      <c r="L1161" s="100" t="str">
        <f t="shared" si="109"/>
        <v/>
      </c>
      <c r="M1161" s="100" t="str">
        <f>IF(Q1161="","",_xlfn.XLOOKUP(Q1161,立项!W:W,立项!H:H))</f>
        <v/>
      </c>
      <c r="N1161" s="104" t="str">
        <f t="shared" si="110"/>
        <v/>
      </c>
      <c r="O1161" s="104" t="str">
        <f t="shared" si="111"/>
        <v/>
      </c>
      <c r="P1161" s="105" t="str">
        <f t="shared" si="112"/>
        <v/>
      </c>
      <c r="Q1161" s="109" t="str">
        <f t="shared" si="113"/>
        <v/>
      </c>
      <c r="R1161" s="77"/>
      <c r="S1161" s="76"/>
      <c r="T1161" s="76"/>
      <c r="U1161" s="76"/>
    </row>
    <row r="1162" s="67" customFormat="1" customHeight="1" spans="2:21">
      <c r="B1162" s="68"/>
      <c r="C1162" s="69"/>
      <c r="D1162" s="69"/>
      <c r="E1162" s="69"/>
      <c r="F1162" s="70"/>
      <c r="G1162" s="71"/>
      <c r="H1162" s="72"/>
      <c r="I1162" s="103" t="str">
        <f>IF(B1162="","",_xlfn.XLOOKUP(N1162,#REF!,#REF!))</f>
        <v/>
      </c>
      <c r="J1162" s="100" t="str">
        <f>IF(B1162="","",_xlfn.XLOOKUP(N1162,#REF!,芝麻工资表!B:B))</f>
        <v/>
      </c>
      <c r="K1162" s="100" t="str">
        <f t="shared" si="108"/>
        <v/>
      </c>
      <c r="L1162" s="100" t="str">
        <f t="shared" si="109"/>
        <v/>
      </c>
      <c r="M1162" s="100" t="str">
        <f>IF(Q1162="","",_xlfn.XLOOKUP(Q1162,立项!W:W,立项!H:H))</f>
        <v/>
      </c>
      <c r="N1162" s="104" t="str">
        <f t="shared" si="110"/>
        <v/>
      </c>
      <c r="O1162" s="104" t="str">
        <f t="shared" si="111"/>
        <v/>
      </c>
      <c r="P1162" s="105" t="str">
        <f t="shared" si="112"/>
        <v/>
      </c>
      <c r="Q1162" s="109" t="str">
        <f t="shared" si="113"/>
        <v/>
      </c>
      <c r="R1162" s="77"/>
      <c r="S1162" s="76"/>
      <c r="T1162" s="76"/>
      <c r="U1162" s="76"/>
    </row>
    <row r="1163" s="67" customFormat="1" customHeight="1" spans="2:21">
      <c r="B1163" s="68"/>
      <c r="C1163" s="69"/>
      <c r="D1163" s="69"/>
      <c r="E1163" s="69"/>
      <c r="F1163" s="70"/>
      <c r="G1163" s="71"/>
      <c r="H1163" s="72"/>
      <c r="I1163" s="103" t="str">
        <f>IF(B1163="","",_xlfn.XLOOKUP(N1163,#REF!,#REF!))</f>
        <v/>
      </c>
      <c r="J1163" s="100" t="str">
        <f>IF(B1163="","",_xlfn.XLOOKUP(N1163,#REF!,芝麻工资表!B:B))</f>
        <v/>
      </c>
      <c r="K1163" s="100" t="str">
        <f t="shared" si="108"/>
        <v/>
      </c>
      <c r="L1163" s="100" t="str">
        <f t="shared" si="109"/>
        <v/>
      </c>
      <c r="M1163" s="100" t="str">
        <f>IF(Q1163="","",_xlfn.XLOOKUP(Q1163,立项!W:W,立项!H:H))</f>
        <v/>
      </c>
      <c r="N1163" s="104" t="str">
        <f t="shared" si="110"/>
        <v/>
      </c>
      <c r="O1163" s="104" t="str">
        <f t="shared" si="111"/>
        <v/>
      </c>
      <c r="P1163" s="105" t="str">
        <f t="shared" si="112"/>
        <v/>
      </c>
      <c r="Q1163" s="109" t="str">
        <f t="shared" si="113"/>
        <v/>
      </c>
      <c r="R1163" s="77"/>
      <c r="S1163" s="76"/>
      <c r="T1163" s="76"/>
      <c r="U1163" s="76"/>
    </row>
    <row r="1164" s="67" customFormat="1" customHeight="1" spans="2:21">
      <c r="B1164" s="68"/>
      <c r="C1164" s="69"/>
      <c r="D1164" s="69"/>
      <c r="E1164" s="69"/>
      <c r="F1164" s="70"/>
      <c r="G1164" s="71"/>
      <c r="H1164" s="72"/>
      <c r="I1164" s="103" t="str">
        <f>IF(B1164="","",_xlfn.XLOOKUP(N1164,#REF!,#REF!))</f>
        <v/>
      </c>
      <c r="J1164" s="100" t="str">
        <f>IF(B1164="","",_xlfn.XLOOKUP(N1164,#REF!,芝麻工资表!B:B))</f>
        <v/>
      </c>
      <c r="K1164" s="100" t="str">
        <f t="shared" si="108"/>
        <v/>
      </c>
      <c r="L1164" s="100" t="str">
        <f t="shared" si="109"/>
        <v/>
      </c>
      <c r="M1164" s="100" t="str">
        <f>IF(Q1164="","",_xlfn.XLOOKUP(Q1164,立项!W:W,立项!H:H))</f>
        <v/>
      </c>
      <c r="N1164" s="104" t="str">
        <f t="shared" si="110"/>
        <v/>
      </c>
      <c r="O1164" s="104" t="str">
        <f t="shared" si="111"/>
        <v/>
      </c>
      <c r="P1164" s="105" t="str">
        <f t="shared" si="112"/>
        <v/>
      </c>
      <c r="Q1164" s="109" t="str">
        <f t="shared" si="113"/>
        <v/>
      </c>
      <c r="R1164" s="77"/>
      <c r="S1164" s="76"/>
      <c r="T1164" s="76"/>
      <c r="U1164" s="76"/>
    </row>
    <row r="1165" s="67" customFormat="1" customHeight="1" spans="2:21">
      <c r="B1165" s="68"/>
      <c r="C1165" s="69"/>
      <c r="D1165" s="69"/>
      <c r="E1165" s="69"/>
      <c r="F1165" s="70"/>
      <c r="G1165" s="71"/>
      <c r="H1165" s="72"/>
      <c r="I1165" s="103" t="str">
        <f>IF(B1165="","",_xlfn.XLOOKUP(N1165,#REF!,#REF!))</f>
        <v/>
      </c>
      <c r="J1165" s="100" t="str">
        <f>IF(B1165="","",_xlfn.XLOOKUP(N1165,#REF!,芝麻工资表!B:B))</f>
        <v/>
      </c>
      <c r="K1165" s="100" t="str">
        <f t="shared" si="108"/>
        <v/>
      </c>
      <c r="L1165" s="100" t="str">
        <f t="shared" si="109"/>
        <v/>
      </c>
      <c r="M1165" s="100" t="str">
        <f>IF(Q1165="","",_xlfn.XLOOKUP(Q1165,立项!W:W,立项!H:H))</f>
        <v/>
      </c>
      <c r="N1165" s="104" t="str">
        <f t="shared" si="110"/>
        <v/>
      </c>
      <c r="O1165" s="104" t="str">
        <f t="shared" si="111"/>
        <v/>
      </c>
      <c r="P1165" s="105" t="str">
        <f t="shared" si="112"/>
        <v/>
      </c>
      <c r="Q1165" s="109" t="str">
        <f t="shared" si="113"/>
        <v/>
      </c>
      <c r="R1165" s="77"/>
      <c r="S1165" s="76"/>
      <c r="T1165" s="76"/>
      <c r="U1165" s="76"/>
    </row>
    <row r="1166" s="67" customFormat="1" customHeight="1" spans="2:21">
      <c r="B1166" s="68"/>
      <c r="C1166" s="69"/>
      <c r="D1166" s="69"/>
      <c r="E1166" s="69"/>
      <c r="F1166" s="70"/>
      <c r="G1166" s="71"/>
      <c r="H1166" s="72"/>
      <c r="I1166" s="103" t="str">
        <f>IF(B1166="","",_xlfn.XLOOKUP(N1166,#REF!,#REF!))</f>
        <v/>
      </c>
      <c r="J1166" s="100" t="str">
        <f>IF(B1166="","",_xlfn.XLOOKUP(N1166,#REF!,芝麻工资表!B:B))</f>
        <v/>
      </c>
      <c r="K1166" s="100" t="str">
        <f t="shared" si="108"/>
        <v/>
      </c>
      <c r="L1166" s="100" t="str">
        <f t="shared" si="109"/>
        <v/>
      </c>
      <c r="M1166" s="100" t="str">
        <f>IF(Q1166="","",_xlfn.XLOOKUP(Q1166,立项!W:W,立项!H:H))</f>
        <v/>
      </c>
      <c r="N1166" s="104" t="str">
        <f t="shared" si="110"/>
        <v/>
      </c>
      <c r="O1166" s="104" t="str">
        <f t="shared" si="111"/>
        <v/>
      </c>
      <c r="P1166" s="105" t="str">
        <f t="shared" si="112"/>
        <v/>
      </c>
      <c r="Q1166" s="109" t="str">
        <f t="shared" si="113"/>
        <v/>
      </c>
      <c r="R1166" s="77"/>
      <c r="S1166" s="76"/>
      <c r="T1166" s="76"/>
      <c r="U1166" s="76"/>
    </row>
    <row r="1167" s="67" customFormat="1" customHeight="1" spans="2:21">
      <c r="B1167" s="68"/>
      <c r="C1167" s="69"/>
      <c r="D1167" s="69"/>
      <c r="E1167" s="69"/>
      <c r="F1167" s="70"/>
      <c r="G1167" s="71"/>
      <c r="H1167" s="72"/>
      <c r="I1167" s="103" t="str">
        <f>IF(B1167="","",_xlfn.XLOOKUP(N1167,#REF!,#REF!))</f>
        <v/>
      </c>
      <c r="J1167" s="100" t="str">
        <f>IF(B1167="","",_xlfn.XLOOKUP(N1167,#REF!,芝麻工资表!B:B))</f>
        <v/>
      </c>
      <c r="K1167" s="100" t="str">
        <f t="shared" si="108"/>
        <v/>
      </c>
      <c r="L1167" s="100" t="str">
        <f t="shared" si="109"/>
        <v/>
      </c>
      <c r="M1167" s="100" t="str">
        <f>IF(Q1167="","",_xlfn.XLOOKUP(Q1167,立项!W:W,立项!H:H))</f>
        <v/>
      </c>
      <c r="N1167" s="104" t="str">
        <f t="shared" si="110"/>
        <v/>
      </c>
      <c r="O1167" s="104" t="str">
        <f t="shared" si="111"/>
        <v/>
      </c>
      <c r="P1167" s="105" t="str">
        <f t="shared" si="112"/>
        <v/>
      </c>
      <c r="Q1167" s="109" t="str">
        <f t="shared" si="113"/>
        <v/>
      </c>
      <c r="R1167" s="77"/>
      <c r="S1167" s="76"/>
      <c r="T1167" s="76"/>
      <c r="U1167" s="76"/>
    </row>
    <row r="1168" s="67" customFormat="1" customHeight="1" spans="2:21">
      <c r="B1168" s="68"/>
      <c r="C1168" s="69"/>
      <c r="D1168" s="69"/>
      <c r="E1168" s="69"/>
      <c r="F1168" s="70"/>
      <c r="G1168" s="71"/>
      <c r="H1168" s="72"/>
      <c r="I1168" s="103" t="str">
        <f>IF(B1168="","",_xlfn.XLOOKUP(N1168,#REF!,#REF!))</f>
        <v/>
      </c>
      <c r="J1168" s="100" t="str">
        <f>IF(B1168="","",_xlfn.XLOOKUP(N1168,#REF!,芝麻工资表!B:B))</f>
        <v/>
      </c>
      <c r="K1168" s="100" t="str">
        <f t="shared" si="108"/>
        <v/>
      </c>
      <c r="L1168" s="100" t="str">
        <f t="shared" si="109"/>
        <v/>
      </c>
      <c r="M1168" s="100" t="str">
        <f>IF(Q1168="","",_xlfn.XLOOKUP(Q1168,立项!W:W,立项!H:H))</f>
        <v/>
      </c>
      <c r="N1168" s="104" t="str">
        <f t="shared" si="110"/>
        <v/>
      </c>
      <c r="O1168" s="104" t="str">
        <f t="shared" si="111"/>
        <v/>
      </c>
      <c r="P1168" s="105" t="str">
        <f t="shared" si="112"/>
        <v/>
      </c>
      <c r="Q1168" s="109" t="str">
        <f t="shared" si="113"/>
        <v/>
      </c>
      <c r="R1168" s="77"/>
      <c r="S1168" s="76"/>
      <c r="T1168" s="76"/>
      <c r="U1168" s="76"/>
    </row>
    <row r="1169" s="67" customFormat="1" customHeight="1" spans="2:21">
      <c r="B1169" s="68"/>
      <c r="C1169" s="69"/>
      <c r="D1169" s="69"/>
      <c r="E1169" s="69"/>
      <c r="F1169" s="70"/>
      <c r="G1169" s="71"/>
      <c r="H1169" s="72"/>
      <c r="I1169" s="103" t="str">
        <f>IF(B1169="","",_xlfn.XLOOKUP(N1169,#REF!,#REF!))</f>
        <v/>
      </c>
      <c r="J1169" s="100" t="str">
        <f>IF(B1169="","",_xlfn.XLOOKUP(N1169,#REF!,芝麻工资表!B:B))</f>
        <v/>
      </c>
      <c r="K1169" s="100" t="str">
        <f t="shared" si="108"/>
        <v/>
      </c>
      <c r="L1169" s="100" t="str">
        <f t="shared" si="109"/>
        <v/>
      </c>
      <c r="M1169" s="100" t="str">
        <f>IF(Q1169="","",_xlfn.XLOOKUP(Q1169,立项!W:W,立项!H:H))</f>
        <v/>
      </c>
      <c r="N1169" s="104" t="str">
        <f t="shared" si="110"/>
        <v/>
      </c>
      <c r="O1169" s="104" t="str">
        <f t="shared" si="111"/>
        <v/>
      </c>
      <c r="P1169" s="105" t="str">
        <f t="shared" si="112"/>
        <v/>
      </c>
      <c r="Q1169" s="109" t="str">
        <f t="shared" si="113"/>
        <v/>
      </c>
      <c r="R1169" s="77"/>
      <c r="S1169" s="76"/>
      <c r="T1169" s="76"/>
      <c r="U1169" s="76"/>
    </row>
    <row r="1170" s="67" customFormat="1" customHeight="1" spans="2:21">
      <c r="B1170" s="68"/>
      <c r="C1170" s="69"/>
      <c r="D1170" s="69"/>
      <c r="E1170" s="69"/>
      <c r="F1170" s="70"/>
      <c r="G1170" s="71"/>
      <c r="H1170" s="72"/>
      <c r="I1170" s="103" t="str">
        <f>IF(B1170="","",_xlfn.XLOOKUP(N1170,#REF!,#REF!))</f>
        <v/>
      </c>
      <c r="J1170" s="100" t="str">
        <f>IF(B1170="","",_xlfn.XLOOKUP(N1170,#REF!,芝麻工资表!B:B))</f>
        <v/>
      </c>
      <c r="K1170" s="100" t="str">
        <f t="shared" si="108"/>
        <v/>
      </c>
      <c r="L1170" s="100" t="str">
        <f t="shared" si="109"/>
        <v/>
      </c>
      <c r="M1170" s="100" t="str">
        <f>IF(Q1170="","",_xlfn.XLOOKUP(Q1170,立项!W:W,立项!H:H))</f>
        <v/>
      </c>
      <c r="N1170" s="104" t="str">
        <f t="shared" si="110"/>
        <v/>
      </c>
      <c r="O1170" s="104" t="str">
        <f t="shared" si="111"/>
        <v/>
      </c>
      <c r="P1170" s="105" t="str">
        <f t="shared" si="112"/>
        <v/>
      </c>
      <c r="Q1170" s="109" t="str">
        <f t="shared" si="113"/>
        <v/>
      </c>
      <c r="R1170" s="77"/>
      <c r="S1170" s="76"/>
      <c r="T1170" s="76"/>
      <c r="U1170" s="76"/>
    </row>
    <row r="1171" s="67" customFormat="1" customHeight="1" spans="2:21">
      <c r="B1171" s="68"/>
      <c r="C1171" s="69"/>
      <c r="D1171" s="69"/>
      <c r="E1171" s="69"/>
      <c r="F1171" s="70"/>
      <c r="G1171" s="71"/>
      <c r="H1171" s="72"/>
      <c r="I1171" s="103" t="str">
        <f>IF(B1171="","",_xlfn.XLOOKUP(N1171,#REF!,#REF!))</f>
        <v/>
      </c>
      <c r="J1171" s="100" t="str">
        <f>IF(B1171="","",_xlfn.XLOOKUP(N1171,#REF!,芝麻工资表!B:B))</f>
        <v/>
      </c>
      <c r="K1171" s="100" t="str">
        <f t="shared" si="108"/>
        <v/>
      </c>
      <c r="L1171" s="100" t="str">
        <f t="shared" si="109"/>
        <v/>
      </c>
      <c r="M1171" s="100" t="str">
        <f>IF(Q1171="","",_xlfn.XLOOKUP(Q1171,立项!W:W,立项!H:H))</f>
        <v/>
      </c>
      <c r="N1171" s="104" t="str">
        <f t="shared" si="110"/>
        <v/>
      </c>
      <c r="O1171" s="104" t="str">
        <f t="shared" si="111"/>
        <v/>
      </c>
      <c r="P1171" s="105" t="str">
        <f t="shared" si="112"/>
        <v/>
      </c>
      <c r="Q1171" s="109" t="str">
        <f t="shared" si="113"/>
        <v/>
      </c>
      <c r="R1171" s="77"/>
      <c r="S1171" s="76"/>
      <c r="T1171" s="76"/>
      <c r="U1171" s="76"/>
    </row>
    <row r="1172" s="67" customFormat="1" customHeight="1" spans="2:21">
      <c r="B1172" s="68"/>
      <c r="C1172" s="69"/>
      <c r="D1172" s="69"/>
      <c r="E1172" s="69"/>
      <c r="F1172" s="70"/>
      <c r="G1172" s="71"/>
      <c r="H1172" s="72"/>
      <c r="I1172" s="103" t="str">
        <f>IF(B1172="","",_xlfn.XLOOKUP(N1172,#REF!,#REF!))</f>
        <v/>
      </c>
      <c r="J1172" s="100" t="str">
        <f>IF(B1172="","",_xlfn.XLOOKUP(N1172,#REF!,芝麻工资表!B:B))</f>
        <v/>
      </c>
      <c r="K1172" s="100" t="str">
        <f t="shared" si="108"/>
        <v/>
      </c>
      <c r="L1172" s="100" t="str">
        <f t="shared" si="109"/>
        <v/>
      </c>
      <c r="M1172" s="100" t="str">
        <f>IF(Q1172="","",_xlfn.XLOOKUP(Q1172,立项!W:W,立项!H:H))</f>
        <v/>
      </c>
      <c r="N1172" s="104" t="str">
        <f t="shared" si="110"/>
        <v/>
      </c>
      <c r="O1172" s="104" t="str">
        <f t="shared" si="111"/>
        <v/>
      </c>
      <c r="P1172" s="105" t="str">
        <f t="shared" si="112"/>
        <v/>
      </c>
      <c r="Q1172" s="109" t="str">
        <f t="shared" si="113"/>
        <v/>
      </c>
      <c r="R1172" s="77"/>
      <c r="S1172" s="76"/>
      <c r="T1172" s="76"/>
      <c r="U1172" s="76"/>
    </row>
    <row r="1173" s="67" customFormat="1" customHeight="1" spans="2:21">
      <c r="B1173" s="68"/>
      <c r="C1173" s="69"/>
      <c r="D1173" s="69"/>
      <c r="E1173" s="69"/>
      <c r="F1173" s="70"/>
      <c r="G1173" s="71"/>
      <c r="H1173" s="72"/>
      <c r="I1173" s="103" t="str">
        <f>IF(B1173="","",_xlfn.XLOOKUP(N1173,#REF!,#REF!))</f>
        <v/>
      </c>
      <c r="J1173" s="100" t="str">
        <f>IF(B1173="","",_xlfn.XLOOKUP(N1173,#REF!,芝麻工资表!B:B))</f>
        <v/>
      </c>
      <c r="K1173" s="100" t="str">
        <f t="shared" si="108"/>
        <v/>
      </c>
      <c r="L1173" s="100" t="str">
        <f t="shared" si="109"/>
        <v/>
      </c>
      <c r="M1173" s="100" t="str">
        <f>IF(Q1173="","",_xlfn.XLOOKUP(Q1173,立项!W:W,立项!H:H))</f>
        <v/>
      </c>
      <c r="N1173" s="104" t="str">
        <f t="shared" si="110"/>
        <v/>
      </c>
      <c r="O1173" s="104" t="str">
        <f t="shared" si="111"/>
        <v/>
      </c>
      <c r="P1173" s="105" t="str">
        <f t="shared" si="112"/>
        <v/>
      </c>
      <c r="Q1173" s="109" t="str">
        <f t="shared" si="113"/>
        <v/>
      </c>
      <c r="R1173" s="77"/>
      <c r="S1173" s="76"/>
      <c r="T1173" s="76"/>
      <c r="U1173" s="76"/>
    </row>
    <row r="1174" s="67" customFormat="1" customHeight="1" spans="2:21">
      <c r="B1174" s="68"/>
      <c r="C1174" s="69"/>
      <c r="D1174" s="69"/>
      <c r="E1174" s="69"/>
      <c r="F1174" s="70"/>
      <c r="G1174" s="71"/>
      <c r="H1174" s="72"/>
      <c r="I1174" s="103" t="str">
        <f>IF(B1174="","",_xlfn.XLOOKUP(N1174,#REF!,#REF!))</f>
        <v/>
      </c>
      <c r="J1174" s="100" t="str">
        <f>IF(B1174="","",_xlfn.XLOOKUP(N1174,#REF!,芝麻工资表!B:B))</f>
        <v/>
      </c>
      <c r="K1174" s="100" t="str">
        <f t="shared" si="108"/>
        <v/>
      </c>
      <c r="L1174" s="100" t="str">
        <f t="shared" si="109"/>
        <v/>
      </c>
      <c r="M1174" s="100" t="str">
        <f>IF(Q1174="","",_xlfn.XLOOKUP(Q1174,立项!W:W,立项!H:H))</f>
        <v/>
      </c>
      <c r="N1174" s="104" t="str">
        <f t="shared" si="110"/>
        <v/>
      </c>
      <c r="O1174" s="104" t="str">
        <f t="shared" si="111"/>
        <v/>
      </c>
      <c r="P1174" s="105" t="str">
        <f t="shared" si="112"/>
        <v/>
      </c>
      <c r="Q1174" s="109" t="str">
        <f t="shared" si="113"/>
        <v/>
      </c>
      <c r="R1174" s="77"/>
      <c r="S1174" s="76"/>
      <c r="T1174" s="76"/>
      <c r="U1174" s="76"/>
    </row>
    <row r="1175" s="67" customFormat="1" customHeight="1" spans="2:21">
      <c r="B1175" s="68"/>
      <c r="C1175" s="69"/>
      <c r="D1175" s="69"/>
      <c r="E1175" s="69"/>
      <c r="F1175" s="70"/>
      <c r="G1175" s="71"/>
      <c r="H1175" s="72"/>
      <c r="I1175" s="103" t="str">
        <f>IF(B1175="","",_xlfn.XLOOKUP(N1175,#REF!,#REF!))</f>
        <v/>
      </c>
      <c r="J1175" s="100" t="str">
        <f>IF(B1175="","",_xlfn.XLOOKUP(N1175,#REF!,芝麻工资表!B:B))</f>
        <v/>
      </c>
      <c r="K1175" s="100" t="str">
        <f t="shared" si="108"/>
        <v/>
      </c>
      <c r="L1175" s="100" t="str">
        <f t="shared" si="109"/>
        <v/>
      </c>
      <c r="M1175" s="100" t="str">
        <f>IF(Q1175="","",_xlfn.XLOOKUP(Q1175,立项!W:W,立项!H:H))</f>
        <v/>
      </c>
      <c r="N1175" s="104" t="str">
        <f t="shared" si="110"/>
        <v/>
      </c>
      <c r="O1175" s="104" t="str">
        <f t="shared" si="111"/>
        <v/>
      </c>
      <c r="P1175" s="105" t="str">
        <f t="shared" si="112"/>
        <v/>
      </c>
      <c r="Q1175" s="109" t="str">
        <f t="shared" si="113"/>
        <v/>
      </c>
      <c r="R1175" s="77"/>
      <c r="S1175" s="76"/>
      <c r="T1175" s="76"/>
      <c r="U1175" s="76"/>
    </row>
    <row r="1176" s="67" customFormat="1" customHeight="1" spans="2:21">
      <c r="B1176" s="68"/>
      <c r="C1176" s="69"/>
      <c r="D1176" s="69"/>
      <c r="E1176" s="69"/>
      <c r="F1176" s="70"/>
      <c r="G1176" s="71"/>
      <c r="H1176" s="72"/>
      <c r="I1176" s="103" t="str">
        <f>IF(B1176="","",_xlfn.XLOOKUP(N1176,#REF!,#REF!))</f>
        <v/>
      </c>
      <c r="J1176" s="100" t="str">
        <f>IF(B1176="","",_xlfn.XLOOKUP(N1176,#REF!,芝麻工资表!B:B))</f>
        <v/>
      </c>
      <c r="K1176" s="100" t="str">
        <f t="shared" si="108"/>
        <v/>
      </c>
      <c r="L1176" s="100" t="str">
        <f t="shared" si="109"/>
        <v/>
      </c>
      <c r="M1176" s="100" t="str">
        <f>IF(Q1176="","",_xlfn.XLOOKUP(Q1176,立项!W:W,立项!H:H))</f>
        <v/>
      </c>
      <c r="N1176" s="104" t="str">
        <f t="shared" si="110"/>
        <v/>
      </c>
      <c r="O1176" s="104" t="str">
        <f t="shared" si="111"/>
        <v/>
      </c>
      <c r="P1176" s="105" t="str">
        <f t="shared" si="112"/>
        <v/>
      </c>
      <c r="Q1176" s="109" t="str">
        <f t="shared" si="113"/>
        <v/>
      </c>
      <c r="R1176" s="77"/>
      <c r="S1176" s="76"/>
      <c r="T1176" s="76"/>
      <c r="U1176" s="76"/>
    </row>
    <row r="1177" s="67" customFormat="1" customHeight="1" spans="2:21">
      <c r="B1177" s="68"/>
      <c r="C1177" s="69"/>
      <c r="D1177" s="69"/>
      <c r="E1177" s="69"/>
      <c r="F1177" s="70"/>
      <c r="G1177" s="71"/>
      <c r="H1177" s="72"/>
      <c r="I1177" s="103" t="str">
        <f>IF(B1177="","",_xlfn.XLOOKUP(N1177,#REF!,#REF!))</f>
        <v/>
      </c>
      <c r="J1177" s="100" t="str">
        <f>IF(B1177="","",_xlfn.XLOOKUP(N1177,#REF!,芝麻工资表!B:B))</f>
        <v/>
      </c>
      <c r="K1177" s="100" t="str">
        <f t="shared" si="108"/>
        <v/>
      </c>
      <c r="L1177" s="100" t="str">
        <f t="shared" si="109"/>
        <v/>
      </c>
      <c r="M1177" s="100" t="str">
        <f>IF(Q1177="","",_xlfn.XLOOKUP(Q1177,立项!W:W,立项!H:H))</f>
        <v/>
      </c>
      <c r="N1177" s="104" t="str">
        <f t="shared" si="110"/>
        <v/>
      </c>
      <c r="O1177" s="104" t="str">
        <f t="shared" si="111"/>
        <v/>
      </c>
      <c r="P1177" s="105" t="str">
        <f t="shared" si="112"/>
        <v/>
      </c>
      <c r="Q1177" s="109" t="str">
        <f t="shared" si="113"/>
        <v/>
      </c>
      <c r="R1177" s="77"/>
      <c r="S1177" s="76"/>
      <c r="T1177" s="76"/>
      <c r="U1177" s="76"/>
    </row>
    <row r="1178" s="67" customFormat="1" customHeight="1" spans="2:21">
      <c r="B1178" s="68"/>
      <c r="C1178" s="69"/>
      <c r="D1178" s="69"/>
      <c r="E1178" s="69"/>
      <c r="F1178" s="70"/>
      <c r="G1178" s="71"/>
      <c r="H1178" s="72"/>
      <c r="I1178" s="103" t="str">
        <f>IF(B1178="","",_xlfn.XLOOKUP(N1178,#REF!,#REF!))</f>
        <v/>
      </c>
      <c r="J1178" s="100" t="str">
        <f>IF(B1178="","",_xlfn.XLOOKUP(N1178,#REF!,芝麻工资表!B:B))</f>
        <v/>
      </c>
      <c r="K1178" s="100" t="str">
        <f t="shared" si="108"/>
        <v/>
      </c>
      <c r="L1178" s="100" t="str">
        <f t="shared" si="109"/>
        <v/>
      </c>
      <c r="M1178" s="100" t="str">
        <f>IF(Q1178="","",_xlfn.XLOOKUP(Q1178,立项!W:W,立项!H:H))</f>
        <v/>
      </c>
      <c r="N1178" s="104" t="str">
        <f t="shared" si="110"/>
        <v/>
      </c>
      <c r="O1178" s="104" t="str">
        <f t="shared" si="111"/>
        <v/>
      </c>
      <c r="P1178" s="105" t="str">
        <f t="shared" si="112"/>
        <v/>
      </c>
      <c r="Q1178" s="109" t="str">
        <f t="shared" si="113"/>
        <v/>
      </c>
      <c r="R1178" s="77"/>
      <c r="S1178" s="76"/>
      <c r="T1178" s="76"/>
      <c r="U1178" s="76"/>
    </row>
    <row r="1179" s="67" customFormat="1" customHeight="1" spans="2:21">
      <c r="B1179" s="68"/>
      <c r="C1179" s="69"/>
      <c r="D1179" s="69"/>
      <c r="E1179" s="69"/>
      <c r="F1179" s="70"/>
      <c r="G1179" s="71"/>
      <c r="H1179" s="72"/>
      <c r="I1179" s="103" t="str">
        <f>IF(B1179="","",_xlfn.XLOOKUP(N1179,#REF!,#REF!))</f>
        <v/>
      </c>
      <c r="J1179" s="100" t="str">
        <f>IF(B1179="","",_xlfn.XLOOKUP(N1179,#REF!,芝麻工资表!B:B))</f>
        <v/>
      </c>
      <c r="K1179" s="100" t="str">
        <f t="shared" si="108"/>
        <v/>
      </c>
      <c r="L1179" s="100" t="str">
        <f t="shared" si="109"/>
        <v/>
      </c>
      <c r="M1179" s="100" t="str">
        <f>IF(Q1179="","",_xlfn.XLOOKUP(Q1179,立项!W:W,立项!H:H))</f>
        <v/>
      </c>
      <c r="N1179" s="104" t="str">
        <f t="shared" si="110"/>
        <v/>
      </c>
      <c r="O1179" s="104" t="str">
        <f t="shared" si="111"/>
        <v/>
      </c>
      <c r="P1179" s="105" t="str">
        <f t="shared" si="112"/>
        <v/>
      </c>
      <c r="Q1179" s="109" t="str">
        <f t="shared" si="113"/>
        <v/>
      </c>
      <c r="R1179" s="77"/>
      <c r="S1179" s="76"/>
      <c r="T1179" s="76"/>
      <c r="U1179" s="76"/>
    </row>
    <row r="1180" s="67" customFormat="1" customHeight="1" spans="2:21">
      <c r="B1180" s="68"/>
      <c r="C1180" s="69"/>
      <c r="D1180" s="69"/>
      <c r="E1180" s="69"/>
      <c r="F1180" s="70"/>
      <c r="G1180" s="71"/>
      <c r="H1180" s="72"/>
      <c r="I1180" s="103" t="str">
        <f>IF(B1180="","",_xlfn.XLOOKUP(N1180,#REF!,#REF!))</f>
        <v/>
      </c>
      <c r="J1180" s="100" t="str">
        <f>IF(B1180="","",_xlfn.XLOOKUP(N1180,#REF!,芝麻工资表!B:B))</f>
        <v/>
      </c>
      <c r="K1180" s="100" t="str">
        <f t="shared" si="108"/>
        <v/>
      </c>
      <c r="L1180" s="100" t="str">
        <f t="shared" si="109"/>
        <v/>
      </c>
      <c r="M1180" s="100" t="str">
        <f>IF(Q1180="","",_xlfn.XLOOKUP(Q1180,立项!W:W,立项!H:H))</f>
        <v/>
      </c>
      <c r="N1180" s="104" t="str">
        <f t="shared" si="110"/>
        <v/>
      </c>
      <c r="O1180" s="104" t="str">
        <f t="shared" si="111"/>
        <v/>
      </c>
      <c r="P1180" s="105" t="str">
        <f t="shared" si="112"/>
        <v/>
      </c>
      <c r="Q1180" s="109" t="str">
        <f t="shared" si="113"/>
        <v/>
      </c>
      <c r="R1180" s="77"/>
      <c r="S1180" s="76"/>
      <c r="T1180" s="76"/>
      <c r="U1180" s="76"/>
    </row>
    <row r="1181" s="67" customFormat="1" customHeight="1" spans="2:21">
      <c r="B1181" s="68"/>
      <c r="C1181" s="69"/>
      <c r="D1181" s="69"/>
      <c r="E1181" s="69"/>
      <c r="F1181" s="70"/>
      <c r="G1181" s="71"/>
      <c r="H1181" s="72"/>
      <c r="I1181" s="103" t="str">
        <f>IF(B1181="","",_xlfn.XLOOKUP(N1181,#REF!,#REF!))</f>
        <v/>
      </c>
      <c r="J1181" s="100" t="str">
        <f>IF(B1181="","",_xlfn.XLOOKUP(N1181,#REF!,芝麻工资表!B:B))</f>
        <v/>
      </c>
      <c r="K1181" s="100" t="str">
        <f t="shared" si="108"/>
        <v/>
      </c>
      <c r="L1181" s="100" t="str">
        <f t="shared" si="109"/>
        <v/>
      </c>
      <c r="M1181" s="100" t="str">
        <f>IF(Q1181="","",_xlfn.XLOOKUP(Q1181,立项!W:W,立项!H:H))</f>
        <v/>
      </c>
      <c r="N1181" s="104" t="str">
        <f t="shared" si="110"/>
        <v/>
      </c>
      <c r="O1181" s="104" t="str">
        <f t="shared" si="111"/>
        <v/>
      </c>
      <c r="P1181" s="105" t="str">
        <f t="shared" si="112"/>
        <v/>
      </c>
      <c r="Q1181" s="109" t="str">
        <f t="shared" si="113"/>
        <v/>
      </c>
      <c r="R1181" s="77"/>
      <c r="S1181" s="76"/>
      <c r="T1181" s="76"/>
      <c r="U1181" s="76"/>
    </row>
    <row r="1182" s="67" customFormat="1" customHeight="1" spans="2:21">
      <c r="B1182" s="68"/>
      <c r="C1182" s="69"/>
      <c r="D1182" s="69"/>
      <c r="E1182" s="69"/>
      <c r="F1182" s="70"/>
      <c r="G1182" s="71"/>
      <c r="H1182" s="72"/>
      <c r="I1182" s="103" t="str">
        <f>IF(B1182="","",_xlfn.XLOOKUP(N1182,#REF!,#REF!))</f>
        <v/>
      </c>
      <c r="J1182" s="100" t="str">
        <f>IF(B1182="","",_xlfn.XLOOKUP(N1182,#REF!,芝麻工资表!B:B))</f>
        <v/>
      </c>
      <c r="K1182" s="100" t="str">
        <f t="shared" si="108"/>
        <v/>
      </c>
      <c r="L1182" s="100" t="str">
        <f t="shared" si="109"/>
        <v/>
      </c>
      <c r="M1182" s="100" t="str">
        <f>IF(Q1182="","",_xlfn.XLOOKUP(Q1182,立项!W:W,立项!H:H))</f>
        <v/>
      </c>
      <c r="N1182" s="104" t="str">
        <f t="shared" si="110"/>
        <v/>
      </c>
      <c r="O1182" s="104" t="str">
        <f t="shared" si="111"/>
        <v/>
      </c>
      <c r="P1182" s="105" t="str">
        <f t="shared" si="112"/>
        <v/>
      </c>
      <c r="Q1182" s="109" t="str">
        <f t="shared" si="113"/>
        <v/>
      </c>
      <c r="R1182" s="77"/>
      <c r="S1182" s="76"/>
      <c r="T1182" s="76"/>
      <c r="U1182" s="76"/>
    </row>
    <row r="1183" s="67" customFormat="1" customHeight="1" spans="2:21">
      <c r="B1183" s="68"/>
      <c r="C1183" s="69"/>
      <c r="D1183" s="69"/>
      <c r="E1183" s="69"/>
      <c r="F1183" s="70"/>
      <c r="G1183" s="71"/>
      <c r="H1183" s="72"/>
      <c r="I1183" s="103" t="str">
        <f>IF(B1183="","",_xlfn.XLOOKUP(N1183,#REF!,#REF!))</f>
        <v/>
      </c>
      <c r="J1183" s="100" t="str">
        <f>IF(B1183="","",_xlfn.XLOOKUP(N1183,#REF!,芝麻工资表!B:B))</f>
        <v/>
      </c>
      <c r="K1183" s="100" t="str">
        <f t="shared" si="108"/>
        <v/>
      </c>
      <c r="L1183" s="100" t="str">
        <f t="shared" si="109"/>
        <v/>
      </c>
      <c r="M1183" s="100" t="str">
        <f>IF(Q1183="","",_xlfn.XLOOKUP(Q1183,立项!W:W,立项!H:H))</f>
        <v/>
      </c>
      <c r="N1183" s="104" t="str">
        <f t="shared" si="110"/>
        <v/>
      </c>
      <c r="O1183" s="104" t="str">
        <f t="shared" si="111"/>
        <v/>
      </c>
      <c r="P1183" s="105" t="str">
        <f t="shared" si="112"/>
        <v/>
      </c>
      <c r="Q1183" s="109" t="str">
        <f t="shared" si="113"/>
        <v/>
      </c>
      <c r="R1183" s="77"/>
      <c r="S1183" s="76"/>
      <c r="T1183" s="76"/>
      <c r="U1183" s="76"/>
    </row>
    <row r="1184" s="67" customFormat="1" customHeight="1" spans="2:21">
      <c r="B1184" s="68"/>
      <c r="C1184" s="69"/>
      <c r="D1184" s="69"/>
      <c r="E1184" s="69"/>
      <c r="F1184" s="70"/>
      <c r="G1184" s="71"/>
      <c r="H1184" s="72"/>
      <c r="I1184" s="103" t="str">
        <f>IF(B1184="","",_xlfn.XLOOKUP(N1184,#REF!,#REF!))</f>
        <v/>
      </c>
      <c r="J1184" s="100" t="str">
        <f>IF(B1184="","",_xlfn.XLOOKUP(N1184,#REF!,芝麻工资表!B:B))</f>
        <v/>
      </c>
      <c r="K1184" s="100" t="str">
        <f t="shared" si="108"/>
        <v/>
      </c>
      <c r="L1184" s="100" t="str">
        <f t="shared" si="109"/>
        <v/>
      </c>
      <c r="M1184" s="100" t="str">
        <f>IF(Q1184="","",_xlfn.XLOOKUP(Q1184,立项!W:W,立项!H:H))</f>
        <v/>
      </c>
      <c r="N1184" s="104" t="str">
        <f t="shared" si="110"/>
        <v/>
      </c>
      <c r="O1184" s="104" t="str">
        <f t="shared" si="111"/>
        <v/>
      </c>
      <c r="P1184" s="105" t="str">
        <f t="shared" si="112"/>
        <v/>
      </c>
      <c r="Q1184" s="109" t="str">
        <f t="shared" si="113"/>
        <v/>
      </c>
      <c r="R1184" s="77"/>
      <c r="S1184" s="76"/>
      <c r="T1184" s="76"/>
      <c r="U1184" s="76"/>
    </row>
    <row r="1185" s="67" customFormat="1" customHeight="1" spans="2:21">
      <c r="B1185" s="68"/>
      <c r="C1185" s="69"/>
      <c r="D1185" s="69"/>
      <c r="E1185" s="69"/>
      <c r="F1185" s="70"/>
      <c r="G1185" s="71"/>
      <c r="H1185" s="72"/>
      <c r="I1185" s="103" t="str">
        <f>IF(B1185="","",_xlfn.XLOOKUP(N1185,#REF!,#REF!))</f>
        <v/>
      </c>
      <c r="J1185" s="100" t="str">
        <f>IF(B1185="","",_xlfn.XLOOKUP(N1185,#REF!,芝麻工资表!B:B))</f>
        <v/>
      </c>
      <c r="K1185" s="100" t="str">
        <f t="shared" si="108"/>
        <v/>
      </c>
      <c r="L1185" s="100" t="str">
        <f t="shared" si="109"/>
        <v/>
      </c>
      <c r="M1185" s="100" t="str">
        <f>IF(Q1185="","",_xlfn.XLOOKUP(Q1185,立项!W:W,立项!H:H))</f>
        <v/>
      </c>
      <c r="N1185" s="104" t="str">
        <f t="shared" si="110"/>
        <v/>
      </c>
      <c r="O1185" s="104" t="str">
        <f t="shared" si="111"/>
        <v/>
      </c>
      <c r="P1185" s="105" t="str">
        <f t="shared" si="112"/>
        <v/>
      </c>
      <c r="Q1185" s="109" t="str">
        <f t="shared" si="113"/>
        <v/>
      </c>
      <c r="R1185" s="77"/>
      <c r="S1185" s="76"/>
      <c r="T1185" s="76"/>
      <c r="U1185" s="76"/>
    </row>
    <row r="1186" s="67" customFormat="1" customHeight="1" spans="2:21">
      <c r="B1186" s="68"/>
      <c r="C1186" s="69"/>
      <c r="D1186" s="69"/>
      <c r="E1186" s="69"/>
      <c r="F1186" s="70"/>
      <c r="G1186" s="71"/>
      <c r="H1186" s="72"/>
      <c r="I1186" s="103" t="str">
        <f>IF(B1186="","",_xlfn.XLOOKUP(N1186,#REF!,#REF!))</f>
        <v/>
      </c>
      <c r="J1186" s="100" t="str">
        <f>IF(B1186="","",_xlfn.XLOOKUP(N1186,#REF!,芝麻工资表!B:B))</f>
        <v/>
      </c>
      <c r="K1186" s="100" t="str">
        <f t="shared" si="108"/>
        <v/>
      </c>
      <c r="L1186" s="100" t="str">
        <f t="shared" si="109"/>
        <v/>
      </c>
      <c r="M1186" s="100" t="str">
        <f>IF(Q1186="","",_xlfn.XLOOKUP(Q1186,立项!W:W,立项!H:H))</f>
        <v/>
      </c>
      <c r="N1186" s="104" t="str">
        <f t="shared" si="110"/>
        <v/>
      </c>
      <c r="O1186" s="104" t="str">
        <f t="shared" si="111"/>
        <v/>
      </c>
      <c r="P1186" s="105" t="str">
        <f t="shared" si="112"/>
        <v/>
      </c>
      <c r="Q1186" s="109" t="str">
        <f t="shared" si="113"/>
        <v/>
      </c>
      <c r="R1186" s="77"/>
      <c r="S1186" s="76"/>
      <c r="T1186" s="76"/>
      <c r="U1186" s="76"/>
    </row>
    <row r="1187" s="67" customFormat="1" customHeight="1" spans="2:21">
      <c r="B1187" s="68"/>
      <c r="C1187" s="69"/>
      <c r="D1187" s="69"/>
      <c r="E1187" s="69"/>
      <c r="F1187" s="70"/>
      <c r="G1187" s="71"/>
      <c r="H1187" s="72"/>
      <c r="I1187" s="103" t="str">
        <f>IF(B1187="","",_xlfn.XLOOKUP(N1187,#REF!,#REF!))</f>
        <v/>
      </c>
      <c r="J1187" s="100" t="str">
        <f>IF(B1187="","",_xlfn.XLOOKUP(N1187,#REF!,芝麻工资表!B:B))</f>
        <v/>
      </c>
      <c r="K1187" s="100" t="str">
        <f t="shared" si="108"/>
        <v/>
      </c>
      <c r="L1187" s="100" t="str">
        <f t="shared" si="109"/>
        <v/>
      </c>
      <c r="M1187" s="100" t="str">
        <f>IF(Q1187="","",_xlfn.XLOOKUP(Q1187,立项!W:W,立项!H:H))</f>
        <v/>
      </c>
      <c r="N1187" s="104" t="str">
        <f t="shared" si="110"/>
        <v/>
      </c>
      <c r="O1187" s="104" t="str">
        <f t="shared" si="111"/>
        <v/>
      </c>
      <c r="P1187" s="105" t="str">
        <f t="shared" si="112"/>
        <v/>
      </c>
      <c r="Q1187" s="109" t="str">
        <f t="shared" si="113"/>
        <v/>
      </c>
      <c r="R1187" s="77"/>
      <c r="S1187" s="76"/>
      <c r="T1187" s="76"/>
      <c r="U1187" s="76"/>
    </row>
    <row r="1188" s="67" customFormat="1" customHeight="1" spans="2:21">
      <c r="B1188" s="68"/>
      <c r="C1188" s="69"/>
      <c r="D1188" s="69"/>
      <c r="E1188" s="69"/>
      <c r="F1188" s="70"/>
      <c r="G1188" s="71"/>
      <c r="H1188" s="72"/>
      <c r="I1188" s="103" t="str">
        <f>IF(B1188="","",_xlfn.XLOOKUP(N1188,#REF!,#REF!))</f>
        <v/>
      </c>
      <c r="J1188" s="100" t="str">
        <f>IF(B1188="","",_xlfn.XLOOKUP(N1188,#REF!,芝麻工资表!B:B))</f>
        <v/>
      </c>
      <c r="K1188" s="100" t="str">
        <f t="shared" si="108"/>
        <v/>
      </c>
      <c r="L1188" s="100" t="str">
        <f t="shared" si="109"/>
        <v/>
      </c>
      <c r="M1188" s="100" t="str">
        <f>IF(Q1188="","",_xlfn.XLOOKUP(Q1188,立项!W:W,立项!H:H))</f>
        <v/>
      </c>
      <c r="N1188" s="104" t="str">
        <f t="shared" si="110"/>
        <v/>
      </c>
      <c r="O1188" s="104" t="str">
        <f t="shared" si="111"/>
        <v/>
      </c>
      <c r="P1188" s="105" t="str">
        <f t="shared" si="112"/>
        <v/>
      </c>
      <c r="Q1188" s="109" t="str">
        <f t="shared" si="113"/>
        <v/>
      </c>
      <c r="R1188" s="77"/>
      <c r="S1188" s="76"/>
      <c r="T1188" s="76"/>
      <c r="U1188" s="76"/>
    </row>
    <row r="1189" s="67" customFormat="1" customHeight="1" spans="2:21">
      <c r="B1189" s="68"/>
      <c r="C1189" s="69"/>
      <c r="D1189" s="69"/>
      <c r="E1189" s="69"/>
      <c r="F1189" s="70"/>
      <c r="G1189" s="71"/>
      <c r="H1189" s="72"/>
      <c r="I1189" s="103" t="str">
        <f>IF(B1189="","",_xlfn.XLOOKUP(N1189,#REF!,#REF!))</f>
        <v/>
      </c>
      <c r="J1189" s="100" t="str">
        <f>IF(B1189="","",_xlfn.XLOOKUP(N1189,#REF!,芝麻工资表!B:B))</f>
        <v/>
      </c>
      <c r="K1189" s="100" t="str">
        <f t="shared" si="108"/>
        <v/>
      </c>
      <c r="L1189" s="100" t="str">
        <f t="shared" si="109"/>
        <v/>
      </c>
      <c r="M1189" s="100" t="str">
        <f>IF(Q1189="","",_xlfn.XLOOKUP(Q1189,立项!W:W,立项!H:H))</f>
        <v/>
      </c>
      <c r="N1189" s="104" t="str">
        <f t="shared" si="110"/>
        <v/>
      </c>
      <c r="O1189" s="104" t="str">
        <f t="shared" si="111"/>
        <v/>
      </c>
      <c r="P1189" s="105" t="str">
        <f t="shared" si="112"/>
        <v/>
      </c>
      <c r="Q1189" s="109" t="str">
        <f t="shared" si="113"/>
        <v/>
      </c>
      <c r="R1189" s="77"/>
      <c r="S1189" s="76"/>
      <c r="T1189" s="76"/>
      <c r="U1189" s="76"/>
    </row>
    <row r="1190" s="67" customFormat="1" customHeight="1" spans="2:21">
      <c r="B1190" s="68"/>
      <c r="C1190" s="69"/>
      <c r="D1190" s="69"/>
      <c r="E1190" s="69"/>
      <c r="F1190" s="70"/>
      <c r="G1190" s="71"/>
      <c r="H1190" s="72"/>
      <c r="I1190" s="103" t="str">
        <f>IF(B1190="","",_xlfn.XLOOKUP(N1190,#REF!,#REF!))</f>
        <v/>
      </c>
      <c r="J1190" s="100" t="str">
        <f>IF(B1190="","",_xlfn.XLOOKUP(N1190,#REF!,芝麻工资表!B:B))</f>
        <v/>
      </c>
      <c r="K1190" s="100" t="str">
        <f t="shared" si="108"/>
        <v/>
      </c>
      <c r="L1190" s="100" t="str">
        <f t="shared" si="109"/>
        <v/>
      </c>
      <c r="M1190" s="100" t="str">
        <f>IF(Q1190="","",_xlfn.XLOOKUP(Q1190,立项!W:W,立项!H:H))</f>
        <v/>
      </c>
      <c r="N1190" s="104" t="str">
        <f t="shared" si="110"/>
        <v/>
      </c>
      <c r="O1190" s="104" t="str">
        <f t="shared" si="111"/>
        <v/>
      </c>
      <c r="P1190" s="105" t="str">
        <f t="shared" si="112"/>
        <v/>
      </c>
      <c r="Q1190" s="109" t="str">
        <f t="shared" si="113"/>
        <v/>
      </c>
      <c r="R1190" s="77"/>
      <c r="S1190" s="76"/>
      <c r="T1190" s="76"/>
      <c r="U1190" s="76"/>
    </row>
    <row r="1191" s="67" customFormat="1" customHeight="1" spans="2:21">
      <c r="B1191" s="68"/>
      <c r="C1191" s="69"/>
      <c r="D1191" s="69"/>
      <c r="E1191" s="69"/>
      <c r="F1191" s="70"/>
      <c r="G1191" s="71"/>
      <c r="H1191" s="72"/>
      <c r="I1191" s="103" t="str">
        <f>IF(B1191="","",_xlfn.XLOOKUP(N1191,#REF!,#REF!))</f>
        <v/>
      </c>
      <c r="J1191" s="100" t="str">
        <f>IF(B1191="","",_xlfn.XLOOKUP(N1191,#REF!,芝麻工资表!B:B))</f>
        <v/>
      </c>
      <c r="K1191" s="100" t="str">
        <f t="shared" si="108"/>
        <v/>
      </c>
      <c r="L1191" s="100" t="str">
        <f t="shared" si="109"/>
        <v/>
      </c>
      <c r="M1191" s="100" t="str">
        <f>IF(Q1191="","",_xlfn.XLOOKUP(Q1191,立项!W:W,立项!H:H))</f>
        <v/>
      </c>
      <c r="N1191" s="104" t="str">
        <f t="shared" si="110"/>
        <v/>
      </c>
      <c r="O1191" s="104" t="str">
        <f t="shared" si="111"/>
        <v/>
      </c>
      <c r="P1191" s="105" t="str">
        <f t="shared" si="112"/>
        <v/>
      </c>
      <c r="Q1191" s="109" t="str">
        <f t="shared" si="113"/>
        <v/>
      </c>
      <c r="R1191" s="77"/>
      <c r="S1191" s="76"/>
      <c r="T1191" s="76"/>
      <c r="U1191" s="76"/>
    </row>
    <row r="1192" s="67" customFormat="1" customHeight="1" spans="2:21">
      <c r="B1192" s="68"/>
      <c r="C1192" s="69"/>
      <c r="D1192" s="69"/>
      <c r="E1192" s="69"/>
      <c r="F1192" s="70"/>
      <c r="G1192" s="71"/>
      <c r="H1192" s="72"/>
      <c r="I1192" s="103" t="str">
        <f>IF(B1192="","",_xlfn.XLOOKUP(N1192,#REF!,#REF!))</f>
        <v/>
      </c>
      <c r="J1192" s="100" t="str">
        <f>IF(B1192="","",_xlfn.XLOOKUP(N1192,#REF!,芝麻工资表!B:B))</f>
        <v/>
      </c>
      <c r="K1192" s="100" t="str">
        <f t="shared" si="108"/>
        <v/>
      </c>
      <c r="L1192" s="100" t="str">
        <f t="shared" si="109"/>
        <v/>
      </c>
      <c r="M1192" s="100" t="str">
        <f>IF(Q1192="","",_xlfn.XLOOKUP(Q1192,立项!W:W,立项!H:H))</f>
        <v/>
      </c>
      <c r="N1192" s="104" t="str">
        <f t="shared" si="110"/>
        <v/>
      </c>
      <c r="O1192" s="104" t="str">
        <f t="shared" si="111"/>
        <v/>
      </c>
      <c r="P1192" s="105" t="str">
        <f t="shared" si="112"/>
        <v/>
      </c>
      <c r="Q1192" s="109" t="str">
        <f t="shared" si="113"/>
        <v/>
      </c>
      <c r="R1192" s="77"/>
      <c r="S1192" s="76"/>
      <c r="T1192" s="76"/>
      <c r="U1192" s="76"/>
    </row>
    <row r="1193" s="67" customFormat="1" customHeight="1" spans="2:21">
      <c r="B1193" s="68"/>
      <c r="C1193" s="69"/>
      <c r="D1193" s="69"/>
      <c r="E1193" s="69"/>
      <c r="F1193" s="70"/>
      <c r="G1193" s="71"/>
      <c r="H1193" s="72"/>
      <c r="I1193" s="103" t="str">
        <f>IF(B1193="","",_xlfn.XLOOKUP(N1193,#REF!,#REF!))</f>
        <v/>
      </c>
      <c r="J1193" s="100" t="str">
        <f>IF(B1193="","",_xlfn.XLOOKUP(N1193,#REF!,芝麻工资表!B:B))</f>
        <v/>
      </c>
      <c r="K1193" s="100" t="str">
        <f t="shared" si="108"/>
        <v/>
      </c>
      <c r="L1193" s="100" t="str">
        <f t="shared" si="109"/>
        <v/>
      </c>
      <c r="M1193" s="100" t="str">
        <f>IF(Q1193="","",_xlfn.XLOOKUP(Q1193,立项!W:W,立项!H:H))</f>
        <v/>
      </c>
      <c r="N1193" s="104" t="str">
        <f t="shared" si="110"/>
        <v/>
      </c>
      <c r="O1193" s="104" t="str">
        <f t="shared" si="111"/>
        <v/>
      </c>
      <c r="P1193" s="105" t="str">
        <f t="shared" si="112"/>
        <v/>
      </c>
      <c r="Q1193" s="109" t="str">
        <f t="shared" si="113"/>
        <v/>
      </c>
      <c r="R1193" s="77"/>
      <c r="S1193" s="76"/>
      <c r="T1193" s="76"/>
      <c r="U1193" s="76"/>
    </row>
    <row r="1194" s="67" customFormat="1" customHeight="1" spans="2:21">
      <c r="B1194" s="68"/>
      <c r="C1194" s="69"/>
      <c r="D1194" s="69"/>
      <c r="E1194" s="69"/>
      <c r="F1194" s="70"/>
      <c r="G1194" s="71"/>
      <c r="H1194" s="72"/>
      <c r="I1194" s="103" t="str">
        <f>IF(B1194="","",_xlfn.XLOOKUP(N1194,#REF!,#REF!))</f>
        <v/>
      </c>
      <c r="J1194" s="100" t="str">
        <f>IF(B1194="","",_xlfn.XLOOKUP(N1194,#REF!,芝麻工资表!B:B))</f>
        <v/>
      </c>
      <c r="K1194" s="100" t="str">
        <f t="shared" si="108"/>
        <v/>
      </c>
      <c r="L1194" s="100" t="str">
        <f t="shared" si="109"/>
        <v/>
      </c>
      <c r="M1194" s="100" t="str">
        <f>IF(Q1194="","",_xlfn.XLOOKUP(Q1194,立项!W:W,立项!H:H))</f>
        <v/>
      </c>
      <c r="N1194" s="104" t="str">
        <f t="shared" si="110"/>
        <v/>
      </c>
      <c r="O1194" s="104" t="str">
        <f t="shared" si="111"/>
        <v/>
      </c>
      <c r="P1194" s="105" t="str">
        <f t="shared" si="112"/>
        <v/>
      </c>
      <c r="Q1194" s="109" t="str">
        <f t="shared" si="113"/>
        <v/>
      </c>
      <c r="R1194" s="77"/>
      <c r="S1194" s="76"/>
      <c r="T1194" s="76"/>
      <c r="U1194" s="76"/>
    </row>
    <row r="1195" s="67" customFormat="1" customHeight="1" spans="2:21">
      <c r="B1195" s="68"/>
      <c r="C1195" s="69"/>
      <c r="D1195" s="69"/>
      <c r="E1195" s="69"/>
      <c r="F1195" s="70"/>
      <c r="G1195" s="71"/>
      <c r="H1195" s="72"/>
      <c r="I1195" s="103" t="str">
        <f>IF(B1195="","",_xlfn.XLOOKUP(N1195,#REF!,#REF!))</f>
        <v/>
      </c>
      <c r="J1195" s="100" t="str">
        <f>IF(B1195="","",_xlfn.XLOOKUP(N1195,#REF!,芝麻工资表!B:B))</f>
        <v/>
      </c>
      <c r="K1195" s="100" t="str">
        <f t="shared" si="108"/>
        <v/>
      </c>
      <c r="L1195" s="100" t="str">
        <f t="shared" si="109"/>
        <v/>
      </c>
      <c r="M1195" s="100" t="str">
        <f>IF(Q1195="","",_xlfn.XLOOKUP(Q1195,立项!W:W,立项!H:H))</f>
        <v/>
      </c>
      <c r="N1195" s="104" t="str">
        <f t="shared" si="110"/>
        <v/>
      </c>
      <c r="O1195" s="104" t="str">
        <f t="shared" si="111"/>
        <v/>
      </c>
      <c r="P1195" s="105" t="str">
        <f t="shared" si="112"/>
        <v/>
      </c>
      <c r="Q1195" s="109" t="str">
        <f t="shared" si="113"/>
        <v/>
      </c>
      <c r="R1195" s="77"/>
      <c r="S1195" s="76"/>
      <c r="T1195" s="76"/>
      <c r="U1195" s="76"/>
    </row>
    <row r="1196" s="67" customFormat="1" customHeight="1" spans="2:21">
      <c r="B1196" s="68"/>
      <c r="C1196" s="69"/>
      <c r="D1196" s="69"/>
      <c r="E1196" s="69"/>
      <c r="F1196" s="70"/>
      <c r="G1196" s="71"/>
      <c r="H1196" s="72"/>
      <c r="I1196" s="103" t="str">
        <f>IF(B1196="","",_xlfn.XLOOKUP(N1196,#REF!,#REF!))</f>
        <v/>
      </c>
      <c r="J1196" s="100" t="str">
        <f>IF(B1196="","",_xlfn.XLOOKUP(N1196,#REF!,芝麻工资表!B:B))</f>
        <v/>
      </c>
      <c r="K1196" s="100" t="str">
        <f t="shared" si="108"/>
        <v/>
      </c>
      <c r="L1196" s="100" t="str">
        <f t="shared" si="109"/>
        <v/>
      </c>
      <c r="M1196" s="100" t="str">
        <f>IF(Q1196="","",_xlfn.XLOOKUP(Q1196,立项!W:W,立项!H:H))</f>
        <v/>
      </c>
      <c r="N1196" s="104" t="str">
        <f t="shared" si="110"/>
        <v/>
      </c>
      <c r="O1196" s="104" t="str">
        <f t="shared" si="111"/>
        <v/>
      </c>
      <c r="P1196" s="105" t="str">
        <f t="shared" si="112"/>
        <v/>
      </c>
      <c r="Q1196" s="109" t="str">
        <f t="shared" si="113"/>
        <v/>
      </c>
      <c r="R1196" s="77"/>
      <c r="S1196" s="76"/>
      <c r="T1196" s="76"/>
      <c r="U1196" s="76"/>
    </row>
    <row r="1197" s="67" customFormat="1" customHeight="1" spans="2:21">
      <c r="B1197" s="68"/>
      <c r="C1197" s="69"/>
      <c r="D1197" s="69"/>
      <c r="E1197" s="69"/>
      <c r="F1197" s="70"/>
      <c r="G1197" s="71"/>
      <c r="H1197" s="72"/>
      <c r="I1197" s="103" t="str">
        <f>IF(B1197="","",_xlfn.XLOOKUP(N1197,#REF!,#REF!))</f>
        <v/>
      </c>
      <c r="J1197" s="100" t="str">
        <f>IF(B1197="","",_xlfn.XLOOKUP(N1197,#REF!,芝麻工资表!B:B))</f>
        <v/>
      </c>
      <c r="K1197" s="100" t="str">
        <f t="shared" si="108"/>
        <v/>
      </c>
      <c r="L1197" s="100" t="str">
        <f t="shared" si="109"/>
        <v/>
      </c>
      <c r="M1197" s="100" t="str">
        <f>IF(Q1197="","",_xlfn.XLOOKUP(Q1197,立项!W:W,立项!H:H))</f>
        <v/>
      </c>
      <c r="N1197" s="104" t="str">
        <f t="shared" si="110"/>
        <v/>
      </c>
      <c r="O1197" s="104" t="str">
        <f t="shared" si="111"/>
        <v/>
      </c>
      <c r="P1197" s="105" t="str">
        <f t="shared" si="112"/>
        <v/>
      </c>
      <c r="Q1197" s="109" t="str">
        <f t="shared" si="113"/>
        <v/>
      </c>
      <c r="R1197" s="77"/>
      <c r="S1197" s="76"/>
      <c r="T1197" s="76"/>
      <c r="U1197" s="76"/>
    </row>
    <row r="1198" s="67" customFormat="1" customHeight="1" spans="2:21">
      <c r="B1198" s="68"/>
      <c r="C1198" s="69"/>
      <c r="D1198" s="69"/>
      <c r="E1198" s="69"/>
      <c r="F1198" s="70"/>
      <c r="G1198" s="71"/>
      <c r="H1198" s="72"/>
      <c r="I1198" s="103" t="str">
        <f>IF(B1198="","",_xlfn.XLOOKUP(N1198,#REF!,#REF!))</f>
        <v/>
      </c>
      <c r="J1198" s="100" t="str">
        <f>IF(B1198="","",_xlfn.XLOOKUP(N1198,#REF!,芝麻工资表!B:B))</f>
        <v/>
      </c>
      <c r="K1198" s="100" t="str">
        <f t="shared" si="108"/>
        <v/>
      </c>
      <c r="L1198" s="100" t="str">
        <f t="shared" si="109"/>
        <v/>
      </c>
      <c r="M1198" s="100" t="str">
        <f>IF(Q1198="","",_xlfn.XLOOKUP(Q1198,立项!W:W,立项!H:H))</f>
        <v/>
      </c>
      <c r="N1198" s="104" t="str">
        <f t="shared" si="110"/>
        <v/>
      </c>
      <c r="O1198" s="104" t="str">
        <f t="shared" si="111"/>
        <v/>
      </c>
      <c r="P1198" s="105" t="str">
        <f t="shared" si="112"/>
        <v/>
      </c>
      <c r="Q1198" s="109" t="str">
        <f t="shared" si="113"/>
        <v/>
      </c>
      <c r="R1198" s="77"/>
      <c r="S1198" s="76"/>
      <c r="T1198" s="76"/>
      <c r="U1198" s="76"/>
    </row>
    <row r="1199" s="67" customFormat="1" customHeight="1" spans="2:21">
      <c r="B1199" s="68"/>
      <c r="C1199" s="69"/>
      <c r="D1199" s="69"/>
      <c r="E1199" s="69"/>
      <c r="F1199" s="70"/>
      <c r="G1199" s="71"/>
      <c r="H1199" s="72"/>
      <c r="I1199" s="103" t="str">
        <f>IF(B1199="","",_xlfn.XLOOKUP(N1199,#REF!,#REF!))</f>
        <v/>
      </c>
      <c r="J1199" s="100" t="str">
        <f>IF(B1199="","",_xlfn.XLOOKUP(N1199,#REF!,芝麻工资表!B:B))</f>
        <v/>
      </c>
      <c r="K1199" s="100" t="str">
        <f t="shared" si="108"/>
        <v/>
      </c>
      <c r="L1199" s="100" t="str">
        <f t="shared" si="109"/>
        <v/>
      </c>
      <c r="M1199" s="100" t="str">
        <f>IF(Q1199="","",_xlfn.XLOOKUP(Q1199,立项!W:W,立项!H:H))</f>
        <v/>
      </c>
      <c r="N1199" s="104" t="str">
        <f t="shared" si="110"/>
        <v/>
      </c>
      <c r="O1199" s="104" t="str">
        <f t="shared" si="111"/>
        <v/>
      </c>
      <c r="P1199" s="105" t="str">
        <f t="shared" si="112"/>
        <v/>
      </c>
      <c r="Q1199" s="109" t="str">
        <f t="shared" si="113"/>
        <v/>
      </c>
      <c r="R1199" s="77"/>
      <c r="S1199" s="76"/>
      <c r="T1199" s="76"/>
      <c r="U1199" s="76"/>
    </row>
    <row r="1200" s="67" customFormat="1" customHeight="1" spans="2:21">
      <c r="B1200" s="68"/>
      <c r="C1200" s="69"/>
      <c r="D1200" s="69"/>
      <c r="E1200" s="69"/>
      <c r="F1200" s="70"/>
      <c r="G1200" s="71"/>
      <c r="H1200" s="72"/>
      <c r="I1200" s="103" t="str">
        <f>IF(B1200="","",_xlfn.XLOOKUP(N1200,#REF!,#REF!))</f>
        <v/>
      </c>
      <c r="J1200" s="100" t="str">
        <f>IF(B1200="","",_xlfn.XLOOKUP(N1200,#REF!,芝麻工资表!B:B))</f>
        <v/>
      </c>
      <c r="K1200" s="100" t="str">
        <f t="shared" si="108"/>
        <v/>
      </c>
      <c r="L1200" s="100" t="str">
        <f t="shared" si="109"/>
        <v/>
      </c>
      <c r="M1200" s="100" t="str">
        <f>IF(Q1200="","",_xlfn.XLOOKUP(Q1200,立项!W:W,立项!H:H))</f>
        <v/>
      </c>
      <c r="N1200" s="104" t="str">
        <f t="shared" si="110"/>
        <v/>
      </c>
      <c r="O1200" s="104" t="str">
        <f t="shared" si="111"/>
        <v/>
      </c>
      <c r="P1200" s="105" t="str">
        <f t="shared" si="112"/>
        <v/>
      </c>
      <c r="Q1200" s="109" t="str">
        <f t="shared" si="113"/>
        <v/>
      </c>
      <c r="R1200" s="77"/>
      <c r="S1200" s="76"/>
      <c r="T1200" s="76"/>
      <c r="U1200" s="76"/>
    </row>
    <row r="1201" s="67" customFormat="1" customHeight="1" spans="2:21">
      <c r="B1201" s="68"/>
      <c r="C1201" s="69"/>
      <c r="D1201" s="69"/>
      <c r="E1201" s="69"/>
      <c r="F1201" s="70"/>
      <c r="G1201" s="71"/>
      <c r="H1201" s="72"/>
      <c r="I1201" s="103" t="str">
        <f>IF(B1201="","",_xlfn.XLOOKUP(N1201,#REF!,#REF!))</f>
        <v/>
      </c>
      <c r="J1201" s="100" t="str">
        <f>IF(B1201="","",_xlfn.XLOOKUP(N1201,#REF!,芝麻工资表!B:B))</f>
        <v/>
      </c>
      <c r="K1201" s="100" t="str">
        <f t="shared" si="108"/>
        <v/>
      </c>
      <c r="L1201" s="100" t="str">
        <f t="shared" si="109"/>
        <v/>
      </c>
      <c r="M1201" s="100" t="str">
        <f>IF(Q1201="","",_xlfn.XLOOKUP(Q1201,立项!W:W,立项!H:H))</f>
        <v/>
      </c>
      <c r="N1201" s="104" t="str">
        <f t="shared" si="110"/>
        <v/>
      </c>
      <c r="O1201" s="104" t="str">
        <f t="shared" si="111"/>
        <v/>
      </c>
      <c r="P1201" s="105" t="str">
        <f t="shared" si="112"/>
        <v/>
      </c>
      <c r="Q1201" s="109" t="str">
        <f t="shared" si="113"/>
        <v/>
      </c>
      <c r="R1201" s="77"/>
      <c r="S1201" s="76"/>
      <c r="T1201" s="76"/>
      <c r="U1201" s="76"/>
    </row>
    <row r="1202" s="67" customFormat="1" customHeight="1" spans="2:21">
      <c r="B1202" s="68"/>
      <c r="C1202" s="69"/>
      <c r="D1202" s="69"/>
      <c r="E1202" s="69"/>
      <c r="F1202" s="70"/>
      <c r="G1202" s="71"/>
      <c r="H1202" s="72"/>
      <c r="I1202" s="103" t="str">
        <f>IF(B1202="","",_xlfn.XLOOKUP(N1202,#REF!,#REF!))</f>
        <v/>
      </c>
      <c r="J1202" s="100" t="str">
        <f>IF(B1202="","",_xlfn.XLOOKUP(N1202,#REF!,芝麻工资表!B:B))</f>
        <v/>
      </c>
      <c r="K1202" s="100" t="str">
        <f t="shared" si="108"/>
        <v/>
      </c>
      <c r="L1202" s="100" t="str">
        <f t="shared" si="109"/>
        <v/>
      </c>
      <c r="M1202" s="100" t="str">
        <f>IF(Q1202="","",_xlfn.XLOOKUP(Q1202,立项!W:W,立项!H:H))</f>
        <v/>
      </c>
      <c r="N1202" s="104" t="str">
        <f t="shared" si="110"/>
        <v/>
      </c>
      <c r="O1202" s="104" t="str">
        <f t="shared" si="111"/>
        <v/>
      </c>
      <c r="P1202" s="105" t="str">
        <f t="shared" si="112"/>
        <v/>
      </c>
      <c r="Q1202" s="109" t="str">
        <f t="shared" si="113"/>
        <v/>
      </c>
      <c r="R1202" s="77"/>
      <c r="S1202" s="76"/>
      <c r="T1202" s="76"/>
      <c r="U1202" s="76"/>
    </row>
    <row r="1203" s="67" customFormat="1" customHeight="1" spans="2:21">
      <c r="B1203" s="68"/>
      <c r="C1203" s="69"/>
      <c r="D1203" s="69"/>
      <c r="E1203" s="69"/>
      <c r="F1203" s="70"/>
      <c r="G1203" s="71"/>
      <c r="H1203" s="72"/>
      <c r="I1203" s="103" t="str">
        <f>IF(B1203="","",_xlfn.XLOOKUP(N1203,#REF!,#REF!))</f>
        <v/>
      </c>
      <c r="J1203" s="100" t="str">
        <f>IF(B1203="","",_xlfn.XLOOKUP(N1203,#REF!,芝麻工资表!B:B))</f>
        <v/>
      </c>
      <c r="K1203" s="100" t="str">
        <f t="shared" si="108"/>
        <v/>
      </c>
      <c r="L1203" s="100" t="str">
        <f t="shared" si="109"/>
        <v/>
      </c>
      <c r="M1203" s="100" t="str">
        <f>IF(Q1203="","",_xlfn.XLOOKUP(Q1203,立项!W:W,立项!H:H))</f>
        <v/>
      </c>
      <c r="N1203" s="104" t="str">
        <f t="shared" si="110"/>
        <v/>
      </c>
      <c r="O1203" s="104" t="str">
        <f t="shared" si="111"/>
        <v/>
      </c>
      <c r="P1203" s="105" t="str">
        <f t="shared" si="112"/>
        <v/>
      </c>
      <c r="Q1203" s="109" t="str">
        <f t="shared" si="113"/>
        <v/>
      </c>
      <c r="R1203" s="77"/>
      <c r="S1203" s="76"/>
      <c r="T1203" s="76"/>
      <c r="U1203" s="76"/>
    </row>
    <row r="1204" s="67" customFormat="1" customHeight="1" spans="2:21">
      <c r="B1204" s="68"/>
      <c r="C1204" s="69"/>
      <c r="D1204" s="69"/>
      <c r="E1204" s="69"/>
      <c r="F1204" s="70"/>
      <c r="G1204" s="71"/>
      <c r="H1204" s="72"/>
      <c r="I1204" s="103" t="str">
        <f>IF(B1204="","",_xlfn.XLOOKUP(N1204,#REF!,#REF!))</f>
        <v/>
      </c>
      <c r="J1204" s="100" t="str">
        <f>IF(B1204="","",_xlfn.XLOOKUP(N1204,#REF!,芝麻工资表!B:B))</f>
        <v/>
      </c>
      <c r="K1204" s="100" t="str">
        <f t="shared" si="108"/>
        <v/>
      </c>
      <c r="L1204" s="100" t="str">
        <f t="shared" si="109"/>
        <v/>
      </c>
      <c r="M1204" s="100" t="str">
        <f>IF(Q1204="","",_xlfn.XLOOKUP(Q1204,立项!W:W,立项!H:H))</f>
        <v/>
      </c>
      <c r="N1204" s="104" t="str">
        <f t="shared" si="110"/>
        <v/>
      </c>
      <c r="O1204" s="104" t="str">
        <f t="shared" si="111"/>
        <v/>
      </c>
      <c r="P1204" s="105" t="str">
        <f t="shared" si="112"/>
        <v/>
      </c>
      <c r="Q1204" s="109" t="str">
        <f t="shared" si="113"/>
        <v/>
      </c>
      <c r="R1204" s="77"/>
      <c r="S1204" s="76"/>
      <c r="T1204" s="76"/>
      <c r="U1204" s="76"/>
    </row>
    <row r="1205" s="67" customFormat="1" customHeight="1" spans="2:21">
      <c r="B1205" s="68"/>
      <c r="C1205" s="69"/>
      <c r="D1205" s="69"/>
      <c r="E1205" s="69"/>
      <c r="F1205" s="70"/>
      <c r="G1205" s="71"/>
      <c r="H1205" s="72"/>
      <c r="I1205" s="103" t="str">
        <f>IF(B1205="","",_xlfn.XLOOKUP(N1205,#REF!,#REF!))</f>
        <v/>
      </c>
      <c r="J1205" s="100" t="str">
        <f>IF(B1205="","",_xlfn.XLOOKUP(N1205,#REF!,芝麻工资表!B:B))</f>
        <v/>
      </c>
      <c r="K1205" s="100" t="str">
        <f t="shared" si="108"/>
        <v/>
      </c>
      <c r="L1205" s="100" t="str">
        <f t="shared" si="109"/>
        <v/>
      </c>
      <c r="M1205" s="100" t="str">
        <f>IF(Q1205="","",_xlfn.XLOOKUP(Q1205,立项!W:W,立项!H:H))</f>
        <v/>
      </c>
      <c r="N1205" s="104" t="str">
        <f t="shared" si="110"/>
        <v/>
      </c>
      <c r="O1205" s="104" t="str">
        <f t="shared" si="111"/>
        <v/>
      </c>
      <c r="P1205" s="105" t="str">
        <f t="shared" si="112"/>
        <v/>
      </c>
      <c r="Q1205" s="109" t="str">
        <f t="shared" si="113"/>
        <v/>
      </c>
      <c r="R1205" s="77"/>
      <c r="S1205" s="76"/>
      <c r="T1205" s="76"/>
      <c r="U1205" s="76"/>
    </row>
    <row r="1206" s="67" customFormat="1" customHeight="1" spans="2:21">
      <c r="B1206" s="68"/>
      <c r="C1206" s="69"/>
      <c r="D1206" s="69"/>
      <c r="E1206" s="69"/>
      <c r="F1206" s="70"/>
      <c r="G1206" s="71"/>
      <c r="H1206" s="72"/>
      <c r="I1206" s="103" t="str">
        <f>IF(B1206="","",_xlfn.XLOOKUP(N1206,#REF!,#REF!))</f>
        <v/>
      </c>
      <c r="J1206" s="100" t="str">
        <f>IF(B1206="","",_xlfn.XLOOKUP(N1206,#REF!,芝麻工资表!B:B))</f>
        <v/>
      </c>
      <c r="K1206" s="100" t="str">
        <f t="shared" si="108"/>
        <v/>
      </c>
      <c r="L1206" s="100" t="str">
        <f t="shared" si="109"/>
        <v/>
      </c>
      <c r="M1206" s="100" t="str">
        <f>IF(Q1206="","",_xlfn.XLOOKUP(Q1206,立项!W:W,立项!H:H))</f>
        <v/>
      </c>
      <c r="N1206" s="104" t="str">
        <f t="shared" si="110"/>
        <v/>
      </c>
      <c r="O1206" s="104" t="str">
        <f t="shared" si="111"/>
        <v/>
      </c>
      <c r="P1206" s="105" t="str">
        <f t="shared" si="112"/>
        <v/>
      </c>
      <c r="Q1206" s="109" t="str">
        <f t="shared" si="113"/>
        <v/>
      </c>
      <c r="R1206" s="77"/>
      <c r="S1206" s="76"/>
      <c r="T1206" s="76"/>
      <c r="U1206" s="76"/>
    </row>
    <row r="1207" s="67" customFormat="1" customHeight="1" spans="2:21">
      <c r="B1207" s="68"/>
      <c r="C1207" s="69"/>
      <c r="D1207" s="69"/>
      <c r="E1207" s="69"/>
      <c r="F1207" s="70"/>
      <c r="G1207" s="71"/>
      <c r="H1207" s="72"/>
      <c r="I1207" s="103" t="str">
        <f>IF(B1207="","",_xlfn.XLOOKUP(N1207,#REF!,#REF!))</f>
        <v/>
      </c>
      <c r="J1207" s="100" t="str">
        <f>IF(B1207="","",_xlfn.XLOOKUP(N1207,#REF!,芝麻工资表!B:B))</f>
        <v/>
      </c>
      <c r="K1207" s="100" t="str">
        <f t="shared" si="108"/>
        <v/>
      </c>
      <c r="L1207" s="100" t="str">
        <f t="shared" si="109"/>
        <v/>
      </c>
      <c r="M1207" s="100" t="str">
        <f>IF(Q1207="","",_xlfn.XLOOKUP(Q1207,立项!W:W,立项!H:H))</f>
        <v/>
      </c>
      <c r="N1207" s="104" t="str">
        <f t="shared" si="110"/>
        <v/>
      </c>
      <c r="O1207" s="104" t="str">
        <f t="shared" si="111"/>
        <v/>
      </c>
      <c r="P1207" s="105" t="str">
        <f t="shared" si="112"/>
        <v/>
      </c>
      <c r="Q1207" s="109" t="str">
        <f t="shared" si="113"/>
        <v/>
      </c>
      <c r="R1207" s="77"/>
      <c r="S1207" s="76"/>
      <c r="T1207" s="76"/>
      <c r="U1207" s="76"/>
    </row>
    <row r="1208" s="67" customFormat="1" customHeight="1" spans="2:21">
      <c r="B1208" s="68"/>
      <c r="C1208" s="69"/>
      <c r="D1208" s="69"/>
      <c r="E1208" s="69"/>
      <c r="F1208" s="70"/>
      <c r="G1208" s="71"/>
      <c r="H1208" s="72"/>
      <c r="I1208" s="103" t="str">
        <f>IF(B1208="","",_xlfn.XLOOKUP(N1208,#REF!,#REF!))</f>
        <v/>
      </c>
      <c r="J1208" s="100" t="str">
        <f>IF(B1208="","",_xlfn.XLOOKUP(N1208,#REF!,芝麻工资表!B:B))</f>
        <v/>
      </c>
      <c r="K1208" s="100" t="str">
        <f t="shared" si="108"/>
        <v/>
      </c>
      <c r="L1208" s="100" t="str">
        <f t="shared" si="109"/>
        <v/>
      </c>
      <c r="M1208" s="100" t="str">
        <f>IF(Q1208="","",_xlfn.XLOOKUP(Q1208,立项!W:W,立项!H:H))</f>
        <v/>
      </c>
      <c r="N1208" s="104" t="str">
        <f t="shared" si="110"/>
        <v/>
      </c>
      <c r="O1208" s="104" t="str">
        <f t="shared" si="111"/>
        <v/>
      </c>
      <c r="P1208" s="105" t="str">
        <f t="shared" si="112"/>
        <v/>
      </c>
      <c r="Q1208" s="109" t="str">
        <f t="shared" si="113"/>
        <v/>
      </c>
      <c r="R1208" s="77"/>
      <c r="S1208" s="76"/>
      <c r="T1208" s="76"/>
      <c r="U1208" s="76"/>
    </row>
    <row r="1209" s="67" customFormat="1" customHeight="1" spans="2:21">
      <c r="B1209" s="68"/>
      <c r="C1209" s="69"/>
      <c r="D1209" s="69"/>
      <c r="E1209" s="69"/>
      <c r="F1209" s="70"/>
      <c r="G1209" s="71"/>
      <c r="H1209" s="72"/>
      <c r="I1209" s="103" t="str">
        <f>IF(B1209="","",_xlfn.XLOOKUP(N1209,#REF!,#REF!))</f>
        <v/>
      </c>
      <c r="J1209" s="100" t="str">
        <f>IF(B1209="","",_xlfn.XLOOKUP(N1209,#REF!,芝麻工资表!B:B))</f>
        <v/>
      </c>
      <c r="K1209" s="100" t="str">
        <f t="shared" si="108"/>
        <v/>
      </c>
      <c r="L1209" s="100" t="str">
        <f t="shared" si="109"/>
        <v/>
      </c>
      <c r="M1209" s="100" t="str">
        <f>IF(Q1209="","",_xlfn.XLOOKUP(Q1209,立项!W:W,立项!H:H))</f>
        <v/>
      </c>
      <c r="N1209" s="104" t="str">
        <f t="shared" si="110"/>
        <v/>
      </c>
      <c r="O1209" s="104" t="str">
        <f t="shared" si="111"/>
        <v/>
      </c>
      <c r="P1209" s="105" t="str">
        <f t="shared" si="112"/>
        <v/>
      </c>
      <c r="Q1209" s="109" t="str">
        <f t="shared" si="113"/>
        <v/>
      </c>
      <c r="R1209" s="77"/>
      <c r="S1209" s="76"/>
      <c r="T1209" s="76"/>
      <c r="U1209" s="76"/>
    </row>
    <row r="1210" s="67" customFormat="1" customHeight="1" spans="2:21">
      <c r="B1210" s="68"/>
      <c r="C1210" s="69"/>
      <c r="D1210" s="69"/>
      <c r="E1210" s="69"/>
      <c r="F1210" s="70"/>
      <c r="G1210" s="71"/>
      <c r="H1210" s="72"/>
      <c r="I1210" s="103" t="str">
        <f>IF(B1210="","",_xlfn.XLOOKUP(N1210,#REF!,#REF!))</f>
        <v/>
      </c>
      <c r="J1210" s="100" t="str">
        <f>IF(B1210="","",_xlfn.XLOOKUP(N1210,#REF!,芝麻工资表!B:B))</f>
        <v/>
      </c>
      <c r="K1210" s="100" t="str">
        <f t="shared" si="108"/>
        <v/>
      </c>
      <c r="L1210" s="100" t="str">
        <f t="shared" si="109"/>
        <v/>
      </c>
      <c r="M1210" s="100" t="str">
        <f>IF(Q1210="","",_xlfn.XLOOKUP(Q1210,立项!W:W,立项!H:H))</f>
        <v/>
      </c>
      <c r="N1210" s="104" t="str">
        <f t="shared" si="110"/>
        <v/>
      </c>
      <c r="O1210" s="104" t="str">
        <f t="shared" si="111"/>
        <v/>
      </c>
      <c r="P1210" s="105" t="str">
        <f t="shared" si="112"/>
        <v/>
      </c>
      <c r="Q1210" s="109" t="str">
        <f t="shared" si="113"/>
        <v/>
      </c>
      <c r="R1210" s="77"/>
      <c r="S1210" s="76"/>
      <c r="T1210" s="76"/>
      <c r="U1210" s="76"/>
    </row>
    <row r="1211" s="67" customFormat="1" customHeight="1" spans="2:21">
      <c r="B1211" s="68"/>
      <c r="C1211" s="69"/>
      <c r="D1211" s="69"/>
      <c r="E1211" s="69"/>
      <c r="F1211" s="70"/>
      <c r="G1211" s="71"/>
      <c r="H1211" s="72"/>
      <c r="I1211" s="103" t="str">
        <f>IF(B1211="","",_xlfn.XLOOKUP(N1211,#REF!,#REF!))</f>
        <v/>
      </c>
      <c r="J1211" s="100" t="str">
        <f>IF(B1211="","",_xlfn.XLOOKUP(N1211,#REF!,芝麻工资表!B:B))</f>
        <v/>
      </c>
      <c r="K1211" s="100" t="str">
        <f t="shared" si="108"/>
        <v/>
      </c>
      <c r="L1211" s="100" t="str">
        <f t="shared" si="109"/>
        <v/>
      </c>
      <c r="M1211" s="100" t="str">
        <f>IF(Q1211="","",_xlfn.XLOOKUP(Q1211,立项!W:W,立项!H:H))</f>
        <v/>
      </c>
      <c r="N1211" s="104" t="str">
        <f t="shared" si="110"/>
        <v/>
      </c>
      <c r="O1211" s="104" t="str">
        <f t="shared" si="111"/>
        <v/>
      </c>
      <c r="P1211" s="105" t="str">
        <f t="shared" si="112"/>
        <v/>
      </c>
      <c r="Q1211" s="109" t="str">
        <f t="shared" si="113"/>
        <v/>
      </c>
      <c r="R1211" s="77"/>
      <c r="S1211" s="76"/>
      <c r="T1211" s="76"/>
      <c r="U1211" s="76"/>
    </row>
    <row r="1212" s="67" customFormat="1" customHeight="1" spans="2:21">
      <c r="B1212" s="68"/>
      <c r="C1212" s="69"/>
      <c r="D1212" s="69"/>
      <c r="E1212" s="69"/>
      <c r="F1212" s="70"/>
      <c r="G1212" s="71"/>
      <c r="H1212" s="72"/>
      <c r="I1212" s="103" t="str">
        <f>IF(B1212="","",_xlfn.XLOOKUP(N1212,#REF!,#REF!))</f>
        <v/>
      </c>
      <c r="J1212" s="100" t="str">
        <f>IF(B1212="","",_xlfn.XLOOKUP(N1212,#REF!,芝麻工资表!B:B))</f>
        <v/>
      </c>
      <c r="K1212" s="100" t="str">
        <f t="shared" si="108"/>
        <v/>
      </c>
      <c r="L1212" s="100" t="str">
        <f t="shared" si="109"/>
        <v/>
      </c>
      <c r="M1212" s="100" t="str">
        <f>IF(Q1212="","",_xlfn.XLOOKUP(Q1212,立项!W:W,立项!H:H))</f>
        <v/>
      </c>
      <c r="N1212" s="104" t="str">
        <f t="shared" si="110"/>
        <v/>
      </c>
      <c r="O1212" s="104" t="str">
        <f t="shared" si="111"/>
        <v/>
      </c>
      <c r="P1212" s="105" t="str">
        <f t="shared" si="112"/>
        <v/>
      </c>
      <c r="Q1212" s="109" t="str">
        <f t="shared" si="113"/>
        <v/>
      </c>
      <c r="R1212" s="77"/>
      <c r="S1212" s="76"/>
      <c r="T1212" s="76"/>
      <c r="U1212" s="76"/>
    </row>
    <row r="1213" s="67" customFormat="1" customHeight="1" spans="2:21">
      <c r="B1213" s="68"/>
      <c r="C1213" s="69"/>
      <c r="D1213" s="69"/>
      <c r="E1213" s="69"/>
      <c r="F1213" s="70"/>
      <c r="G1213" s="71"/>
      <c r="H1213" s="72"/>
      <c r="I1213" s="103" t="str">
        <f>IF(B1213="","",_xlfn.XLOOKUP(N1213,#REF!,#REF!))</f>
        <v/>
      </c>
      <c r="J1213" s="100" t="str">
        <f>IF(B1213="","",_xlfn.XLOOKUP(N1213,#REF!,芝麻工资表!B:B))</f>
        <v/>
      </c>
      <c r="K1213" s="100" t="str">
        <f t="shared" si="108"/>
        <v/>
      </c>
      <c r="L1213" s="100" t="str">
        <f t="shared" si="109"/>
        <v/>
      </c>
      <c r="M1213" s="100" t="str">
        <f>IF(Q1213="","",_xlfn.XLOOKUP(Q1213,立项!W:W,立项!H:H))</f>
        <v/>
      </c>
      <c r="N1213" s="104" t="str">
        <f t="shared" si="110"/>
        <v/>
      </c>
      <c r="O1213" s="104" t="str">
        <f t="shared" si="111"/>
        <v/>
      </c>
      <c r="P1213" s="105" t="str">
        <f t="shared" si="112"/>
        <v/>
      </c>
      <c r="Q1213" s="109" t="str">
        <f t="shared" si="113"/>
        <v/>
      </c>
      <c r="R1213" s="77"/>
      <c r="S1213" s="76"/>
      <c r="T1213" s="76"/>
      <c r="U1213" s="76"/>
    </row>
    <row r="1214" s="67" customFormat="1" customHeight="1" spans="2:21">
      <c r="B1214" s="68"/>
      <c r="C1214" s="69"/>
      <c r="D1214" s="69"/>
      <c r="E1214" s="69"/>
      <c r="F1214" s="70"/>
      <c r="G1214" s="71"/>
      <c r="H1214" s="72"/>
      <c r="I1214" s="103" t="str">
        <f>IF(B1214="","",_xlfn.XLOOKUP(N1214,#REF!,#REF!))</f>
        <v/>
      </c>
      <c r="J1214" s="100" t="str">
        <f>IF(B1214="","",_xlfn.XLOOKUP(N1214,#REF!,芝麻工资表!B:B))</f>
        <v/>
      </c>
      <c r="K1214" s="100" t="str">
        <f t="shared" si="108"/>
        <v/>
      </c>
      <c r="L1214" s="100" t="str">
        <f t="shared" si="109"/>
        <v/>
      </c>
      <c r="M1214" s="100" t="str">
        <f>IF(Q1214="","",_xlfn.XLOOKUP(Q1214,立项!W:W,立项!H:H))</f>
        <v/>
      </c>
      <c r="N1214" s="104" t="str">
        <f t="shared" si="110"/>
        <v/>
      </c>
      <c r="O1214" s="104" t="str">
        <f t="shared" si="111"/>
        <v/>
      </c>
      <c r="P1214" s="105" t="str">
        <f t="shared" si="112"/>
        <v/>
      </c>
      <c r="Q1214" s="109" t="str">
        <f t="shared" si="113"/>
        <v/>
      </c>
      <c r="R1214" s="77"/>
      <c r="S1214" s="76"/>
      <c r="T1214" s="76"/>
      <c r="U1214" s="76"/>
    </row>
    <row r="1215" s="67" customFormat="1" customHeight="1" spans="2:21">
      <c r="B1215" s="68"/>
      <c r="C1215" s="69"/>
      <c r="D1215" s="69"/>
      <c r="E1215" s="69"/>
      <c r="F1215" s="70"/>
      <c r="G1215" s="71"/>
      <c r="H1215" s="72"/>
      <c r="I1215" s="103" t="str">
        <f>IF(B1215="","",_xlfn.XLOOKUP(N1215,#REF!,#REF!))</f>
        <v/>
      </c>
      <c r="J1215" s="100" t="str">
        <f>IF(B1215="","",_xlfn.XLOOKUP(N1215,#REF!,芝麻工资表!B:B))</f>
        <v/>
      </c>
      <c r="K1215" s="100" t="str">
        <f t="shared" si="108"/>
        <v/>
      </c>
      <c r="L1215" s="100" t="str">
        <f t="shared" si="109"/>
        <v/>
      </c>
      <c r="M1215" s="100" t="str">
        <f>IF(Q1215="","",_xlfn.XLOOKUP(Q1215,立项!W:W,立项!H:H))</f>
        <v/>
      </c>
      <c r="N1215" s="104" t="str">
        <f t="shared" si="110"/>
        <v/>
      </c>
      <c r="O1215" s="104" t="str">
        <f t="shared" si="111"/>
        <v/>
      </c>
      <c r="P1215" s="105" t="str">
        <f t="shared" si="112"/>
        <v/>
      </c>
      <c r="Q1215" s="109" t="str">
        <f t="shared" si="113"/>
        <v/>
      </c>
      <c r="R1215" s="77"/>
      <c r="S1215" s="76"/>
      <c r="T1215" s="76"/>
      <c r="U1215" s="76"/>
    </row>
    <row r="1216" s="67" customFormat="1" customHeight="1" spans="2:21">
      <c r="B1216" s="68"/>
      <c r="C1216" s="69"/>
      <c r="D1216" s="69"/>
      <c r="E1216" s="69"/>
      <c r="F1216" s="70"/>
      <c r="G1216" s="71"/>
      <c r="H1216" s="72"/>
      <c r="I1216" s="103" t="str">
        <f>IF(B1216="","",_xlfn.XLOOKUP(N1216,#REF!,#REF!))</f>
        <v/>
      </c>
      <c r="J1216" s="100" t="str">
        <f>IF(B1216="","",_xlfn.XLOOKUP(N1216,#REF!,芝麻工资表!B:B))</f>
        <v/>
      </c>
      <c r="K1216" s="100" t="str">
        <f t="shared" si="108"/>
        <v/>
      </c>
      <c r="L1216" s="100" t="str">
        <f t="shared" si="109"/>
        <v/>
      </c>
      <c r="M1216" s="100" t="str">
        <f>IF(Q1216="","",_xlfn.XLOOKUP(Q1216,立项!W:W,立项!H:H))</f>
        <v/>
      </c>
      <c r="N1216" s="104" t="str">
        <f t="shared" si="110"/>
        <v/>
      </c>
      <c r="O1216" s="104" t="str">
        <f t="shared" si="111"/>
        <v/>
      </c>
      <c r="P1216" s="105" t="str">
        <f t="shared" si="112"/>
        <v/>
      </c>
      <c r="Q1216" s="109" t="str">
        <f t="shared" si="113"/>
        <v/>
      </c>
      <c r="R1216" s="77"/>
      <c r="S1216" s="76"/>
      <c r="T1216" s="76"/>
      <c r="U1216" s="76"/>
    </row>
    <row r="1217" s="67" customFormat="1" customHeight="1" spans="2:21">
      <c r="B1217" s="68"/>
      <c r="C1217" s="69"/>
      <c r="D1217" s="69"/>
      <c r="E1217" s="69"/>
      <c r="F1217" s="70"/>
      <c r="G1217" s="71"/>
      <c r="H1217" s="72"/>
      <c r="I1217" s="103" t="str">
        <f>IF(B1217="","",_xlfn.XLOOKUP(N1217,#REF!,#REF!))</f>
        <v/>
      </c>
      <c r="J1217" s="100" t="str">
        <f>IF(B1217="","",_xlfn.XLOOKUP(N1217,#REF!,芝麻工资表!B:B))</f>
        <v/>
      </c>
      <c r="K1217" s="100" t="str">
        <f t="shared" si="108"/>
        <v/>
      </c>
      <c r="L1217" s="100" t="str">
        <f t="shared" si="109"/>
        <v/>
      </c>
      <c r="M1217" s="100" t="str">
        <f>IF(Q1217="","",_xlfn.XLOOKUP(Q1217,立项!W:W,立项!H:H))</f>
        <v/>
      </c>
      <c r="N1217" s="104" t="str">
        <f t="shared" si="110"/>
        <v/>
      </c>
      <c r="O1217" s="104" t="str">
        <f t="shared" si="111"/>
        <v/>
      </c>
      <c r="P1217" s="105" t="str">
        <f t="shared" si="112"/>
        <v/>
      </c>
      <c r="Q1217" s="109" t="str">
        <f t="shared" si="113"/>
        <v/>
      </c>
      <c r="R1217" s="77"/>
      <c r="S1217" s="76"/>
      <c r="T1217" s="76"/>
      <c r="U1217" s="76"/>
    </row>
    <row r="1218" s="67" customFormat="1" customHeight="1" spans="2:21">
      <c r="B1218" s="68"/>
      <c r="C1218" s="69"/>
      <c r="D1218" s="69"/>
      <c r="E1218" s="69"/>
      <c r="F1218" s="70"/>
      <c r="G1218" s="71"/>
      <c r="H1218" s="72"/>
      <c r="I1218" s="103" t="str">
        <f>IF(B1218="","",_xlfn.XLOOKUP(N1218,#REF!,#REF!))</f>
        <v/>
      </c>
      <c r="J1218" s="100" t="str">
        <f>IF(B1218="","",_xlfn.XLOOKUP(N1218,#REF!,芝麻工资表!B:B))</f>
        <v/>
      </c>
      <c r="K1218" s="100" t="str">
        <f t="shared" ref="K1218:K1281" si="114">IF(F1218="","",F1218-L1218)</f>
        <v/>
      </c>
      <c r="L1218" s="100" t="str">
        <f t="shared" ref="L1218:L1281" si="115">IF(F1218="","",F1218*G1218/(1+G1218))</f>
        <v/>
      </c>
      <c r="M1218" s="100" t="str">
        <f>IF(Q1218="","",_xlfn.XLOOKUP(Q1218,立项!W:W,立项!H:H))</f>
        <v/>
      </c>
      <c r="N1218" s="104" t="str">
        <f t="shared" ref="N1218:N1281" si="116">IF(H1218="","",LEFT(B1218,7))</f>
        <v/>
      </c>
      <c r="O1218" s="104" t="str">
        <f t="shared" ref="O1218:O1281" si="117">IF(H1218="","",MONTH(H1218))</f>
        <v/>
      </c>
      <c r="P1218" s="105" t="str">
        <f t="shared" ref="P1218:P1281" si="118">IF(H1218="","",DAY(H1218))</f>
        <v/>
      </c>
      <c r="Q1218" s="109" t="str">
        <f t="shared" ref="Q1218:Q1281" si="119">IF(B1218="","",MID(B1218,9,16))</f>
        <v/>
      </c>
      <c r="R1218" s="77"/>
      <c r="S1218" s="76"/>
      <c r="T1218" s="76"/>
      <c r="U1218" s="76"/>
    </row>
    <row r="1219" s="67" customFormat="1" customHeight="1" spans="2:21">
      <c r="B1219" s="68"/>
      <c r="C1219" s="69"/>
      <c r="D1219" s="69"/>
      <c r="E1219" s="69"/>
      <c r="F1219" s="70"/>
      <c r="G1219" s="71"/>
      <c r="H1219" s="72"/>
      <c r="I1219" s="103" t="str">
        <f>IF(B1219="","",_xlfn.XLOOKUP(N1219,#REF!,#REF!))</f>
        <v/>
      </c>
      <c r="J1219" s="100" t="str">
        <f>IF(B1219="","",_xlfn.XLOOKUP(N1219,#REF!,芝麻工资表!B:B))</f>
        <v/>
      </c>
      <c r="K1219" s="100" t="str">
        <f t="shared" si="114"/>
        <v/>
      </c>
      <c r="L1219" s="100" t="str">
        <f t="shared" si="115"/>
        <v/>
      </c>
      <c r="M1219" s="100" t="str">
        <f>IF(Q1219="","",_xlfn.XLOOKUP(Q1219,立项!W:W,立项!H:H))</f>
        <v/>
      </c>
      <c r="N1219" s="104" t="str">
        <f t="shared" si="116"/>
        <v/>
      </c>
      <c r="O1219" s="104" t="str">
        <f t="shared" si="117"/>
        <v/>
      </c>
      <c r="P1219" s="105" t="str">
        <f t="shared" si="118"/>
        <v/>
      </c>
      <c r="Q1219" s="109" t="str">
        <f t="shared" si="119"/>
        <v/>
      </c>
      <c r="R1219" s="77"/>
      <c r="S1219" s="76"/>
      <c r="T1219" s="76"/>
      <c r="U1219" s="76"/>
    </row>
    <row r="1220" s="67" customFormat="1" customHeight="1" spans="2:21">
      <c r="B1220" s="68"/>
      <c r="C1220" s="69"/>
      <c r="D1220" s="69"/>
      <c r="E1220" s="69"/>
      <c r="F1220" s="70"/>
      <c r="G1220" s="71"/>
      <c r="H1220" s="72"/>
      <c r="I1220" s="103" t="str">
        <f>IF(B1220="","",_xlfn.XLOOKUP(N1220,#REF!,#REF!))</f>
        <v/>
      </c>
      <c r="J1220" s="100" t="str">
        <f>IF(B1220="","",_xlfn.XLOOKUP(N1220,#REF!,芝麻工资表!B:B))</f>
        <v/>
      </c>
      <c r="K1220" s="100" t="str">
        <f t="shared" si="114"/>
        <v/>
      </c>
      <c r="L1220" s="100" t="str">
        <f t="shared" si="115"/>
        <v/>
      </c>
      <c r="M1220" s="100" t="str">
        <f>IF(Q1220="","",_xlfn.XLOOKUP(Q1220,立项!W:W,立项!H:H))</f>
        <v/>
      </c>
      <c r="N1220" s="104" t="str">
        <f t="shared" si="116"/>
        <v/>
      </c>
      <c r="O1220" s="104" t="str">
        <f t="shared" si="117"/>
        <v/>
      </c>
      <c r="P1220" s="105" t="str">
        <f t="shared" si="118"/>
        <v/>
      </c>
      <c r="Q1220" s="109" t="str">
        <f t="shared" si="119"/>
        <v/>
      </c>
      <c r="R1220" s="77"/>
      <c r="S1220" s="76"/>
      <c r="T1220" s="76"/>
      <c r="U1220" s="76"/>
    </row>
    <row r="1221" s="67" customFormat="1" customHeight="1" spans="2:21">
      <c r="B1221" s="68"/>
      <c r="C1221" s="69"/>
      <c r="D1221" s="69"/>
      <c r="E1221" s="69"/>
      <c r="F1221" s="70"/>
      <c r="G1221" s="71"/>
      <c r="H1221" s="72"/>
      <c r="I1221" s="103" t="str">
        <f>IF(B1221="","",_xlfn.XLOOKUP(N1221,#REF!,#REF!))</f>
        <v/>
      </c>
      <c r="J1221" s="100" t="str">
        <f>IF(B1221="","",_xlfn.XLOOKUP(N1221,#REF!,芝麻工资表!B:B))</f>
        <v/>
      </c>
      <c r="K1221" s="100" t="str">
        <f t="shared" si="114"/>
        <v/>
      </c>
      <c r="L1221" s="100" t="str">
        <f t="shared" si="115"/>
        <v/>
      </c>
      <c r="M1221" s="100" t="str">
        <f>IF(Q1221="","",_xlfn.XLOOKUP(Q1221,立项!W:W,立项!H:H))</f>
        <v/>
      </c>
      <c r="N1221" s="104" t="str">
        <f t="shared" si="116"/>
        <v/>
      </c>
      <c r="O1221" s="104" t="str">
        <f t="shared" si="117"/>
        <v/>
      </c>
      <c r="P1221" s="105" t="str">
        <f t="shared" si="118"/>
        <v/>
      </c>
      <c r="Q1221" s="109" t="str">
        <f t="shared" si="119"/>
        <v/>
      </c>
      <c r="R1221" s="77"/>
      <c r="S1221" s="76"/>
      <c r="T1221" s="76"/>
      <c r="U1221" s="76"/>
    </row>
    <row r="1222" s="67" customFormat="1" customHeight="1" spans="2:21">
      <c r="B1222" s="68"/>
      <c r="C1222" s="69"/>
      <c r="D1222" s="69"/>
      <c r="E1222" s="69"/>
      <c r="F1222" s="70"/>
      <c r="G1222" s="71"/>
      <c r="H1222" s="72"/>
      <c r="I1222" s="103" t="str">
        <f>IF(B1222="","",_xlfn.XLOOKUP(N1222,#REF!,#REF!))</f>
        <v/>
      </c>
      <c r="J1222" s="100" t="str">
        <f>IF(B1222="","",_xlfn.XLOOKUP(N1222,#REF!,芝麻工资表!B:B))</f>
        <v/>
      </c>
      <c r="K1222" s="100" t="str">
        <f t="shared" si="114"/>
        <v/>
      </c>
      <c r="L1222" s="100" t="str">
        <f t="shared" si="115"/>
        <v/>
      </c>
      <c r="M1222" s="100" t="str">
        <f>IF(Q1222="","",_xlfn.XLOOKUP(Q1222,立项!W:W,立项!H:H))</f>
        <v/>
      </c>
      <c r="N1222" s="104" t="str">
        <f t="shared" si="116"/>
        <v/>
      </c>
      <c r="O1222" s="104" t="str">
        <f t="shared" si="117"/>
        <v/>
      </c>
      <c r="P1222" s="105" t="str">
        <f t="shared" si="118"/>
        <v/>
      </c>
      <c r="Q1222" s="109" t="str">
        <f t="shared" si="119"/>
        <v/>
      </c>
      <c r="R1222" s="77"/>
      <c r="S1222" s="76"/>
      <c r="T1222" s="76"/>
      <c r="U1222" s="76"/>
    </row>
    <row r="1223" s="67" customFormat="1" customHeight="1" spans="2:21">
      <c r="B1223" s="68"/>
      <c r="C1223" s="69"/>
      <c r="D1223" s="69"/>
      <c r="E1223" s="69"/>
      <c r="F1223" s="70"/>
      <c r="G1223" s="71"/>
      <c r="H1223" s="72"/>
      <c r="I1223" s="103" t="str">
        <f>IF(B1223="","",_xlfn.XLOOKUP(N1223,#REF!,#REF!))</f>
        <v/>
      </c>
      <c r="J1223" s="100" t="str">
        <f>IF(B1223="","",_xlfn.XLOOKUP(N1223,#REF!,芝麻工资表!B:B))</f>
        <v/>
      </c>
      <c r="K1223" s="100" t="str">
        <f t="shared" si="114"/>
        <v/>
      </c>
      <c r="L1223" s="100" t="str">
        <f t="shared" si="115"/>
        <v/>
      </c>
      <c r="M1223" s="100" t="str">
        <f>IF(Q1223="","",_xlfn.XLOOKUP(Q1223,立项!W:W,立项!H:H))</f>
        <v/>
      </c>
      <c r="N1223" s="104" t="str">
        <f t="shared" si="116"/>
        <v/>
      </c>
      <c r="O1223" s="104" t="str">
        <f t="shared" si="117"/>
        <v/>
      </c>
      <c r="P1223" s="105" t="str">
        <f t="shared" si="118"/>
        <v/>
      </c>
      <c r="Q1223" s="109" t="str">
        <f t="shared" si="119"/>
        <v/>
      </c>
      <c r="R1223" s="77"/>
      <c r="S1223" s="76"/>
      <c r="T1223" s="76"/>
      <c r="U1223" s="76"/>
    </row>
    <row r="1224" s="67" customFormat="1" customHeight="1" spans="2:21">
      <c r="B1224" s="68"/>
      <c r="C1224" s="69"/>
      <c r="D1224" s="69"/>
      <c r="E1224" s="69"/>
      <c r="F1224" s="70"/>
      <c r="G1224" s="71"/>
      <c r="H1224" s="72"/>
      <c r="I1224" s="103" t="str">
        <f>IF(B1224="","",_xlfn.XLOOKUP(N1224,#REF!,#REF!))</f>
        <v/>
      </c>
      <c r="J1224" s="100" t="str">
        <f>IF(B1224="","",_xlfn.XLOOKUP(N1224,#REF!,芝麻工资表!B:B))</f>
        <v/>
      </c>
      <c r="K1224" s="100" t="str">
        <f t="shared" si="114"/>
        <v/>
      </c>
      <c r="L1224" s="100" t="str">
        <f t="shared" si="115"/>
        <v/>
      </c>
      <c r="M1224" s="100" t="str">
        <f>IF(Q1224="","",_xlfn.XLOOKUP(Q1224,立项!W:W,立项!H:H))</f>
        <v/>
      </c>
      <c r="N1224" s="104" t="str">
        <f t="shared" si="116"/>
        <v/>
      </c>
      <c r="O1224" s="104" t="str">
        <f t="shared" si="117"/>
        <v/>
      </c>
      <c r="P1224" s="105" t="str">
        <f t="shared" si="118"/>
        <v/>
      </c>
      <c r="Q1224" s="109" t="str">
        <f t="shared" si="119"/>
        <v/>
      </c>
      <c r="R1224" s="77"/>
      <c r="S1224" s="76"/>
      <c r="T1224" s="76"/>
      <c r="U1224" s="76"/>
    </row>
    <row r="1225" s="67" customFormat="1" customHeight="1" spans="2:21">
      <c r="B1225" s="68"/>
      <c r="C1225" s="69"/>
      <c r="D1225" s="69"/>
      <c r="E1225" s="69"/>
      <c r="F1225" s="70"/>
      <c r="G1225" s="71"/>
      <c r="H1225" s="72"/>
      <c r="I1225" s="103" t="str">
        <f>IF(B1225="","",_xlfn.XLOOKUP(N1225,#REF!,#REF!))</f>
        <v/>
      </c>
      <c r="J1225" s="100" t="str">
        <f>IF(B1225="","",_xlfn.XLOOKUP(N1225,#REF!,芝麻工资表!B:B))</f>
        <v/>
      </c>
      <c r="K1225" s="100" t="str">
        <f t="shared" si="114"/>
        <v/>
      </c>
      <c r="L1225" s="100" t="str">
        <f t="shared" si="115"/>
        <v/>
      </c>
      <c r="M1225" s="100" t="str">
        <f>IF(Q1225="","",_xlfn.XLOOKUP(Q1225,立项!W:W,立项!H:H))</f>
        <v/>
      </c>
      <c r="N1225" s="104" t="str">
        <f t="shared" si="116"/>
        <v/>
      </c>
      <c r="O1225" s="104" t="str">
        <f t="shared" si="117"/>
        <v/>
      </c>
      <c r="P1225" s="105" t="str">
        <f t="shared" si="118"/>
        <v/>
      </c>
      <c r="Q1225" s="109" t="str">
        <f t="shared" si="119"/>
        <v/>
      </c>
      <c r="R1225" s="77"/>
      <c r="S1225" s="76"/>
      <c r="T1225" s="76"/>
      <c r="U1225" s="76"/>
    </row>
    <row r="1226" s="67" customFormat="1" customHeight="1" spans="2:21">
      <c r="B1226" s="68"/>
      <c r="C1226" s="69"/>
      <c r="D1226" s="69"/>
      <c r="E1226" s="69"/>
      <c r="F1226" s="70"/>
      <c r="G1226" s="71"/>
      <c r="H1226" s="72"/>
      <c r="I1226" s="103" t="str">
        <f>IF(B1226="","",_xlfn.XLOOKUP(N1226,#REF!,#REF!))</f>
        <v/>
      </c>
      <c r="J1226" s="100" t="str">
        <f>IF(B1226="","",_xlfn.XLOOKUP(N1226,#REF!,芝麻工资表!B:B))</f>
        <v/>
      </c>
      <c r="K1226" s="100" t="str">
        <f t="shared" si="114"/>
        <v/>
      </c>
      <c r="L1226" s="100" t="str">
        <f t="shared" si="115"/>
        <v/>
      </c>
      <c r="M1226" s="100" t="str">
        <f>IF(Q1226="","",_xlfn.XLOOKUP(Q1226,立项!W:W,立项!H:H))</f>
        <v/>
      </c>
      <c r="N1226" s="104" t="str">
        <f t="shared" si="116"/>
        <v/>
      </c>
      <c r="O1226" s="104" t="str">
        <f t="shared" si="117"/>
        <v/>
      </c>
      <c r="P1226" s="105" t="str">
        <f t="shared" si="118"/>
        <v/>
      </c>
      <c r="Q1226" s="109" t="str">
        <f t="shared" si="119"/>
        <v/>
      </c>
      <c r="R1226" s="77"/>
      <c r="S1226" s="76"/>
      <c r="T1226" s="76"/>
      <c r="U1226" s="76"/>
    </row>
    <row r="1227" s="67" customFormat="1" customHeight="1" spans="2:21">
      <c r="B1227" s="68"/>
      <c r="C1227" s="69"/>
      <c r="D1227" s="69"/>
      <c r="E1227" s="69"/>
      <c r="F1227" s="70"/>
      <c r="G1227" s="71"/>
      <c r="H1227" s="72"/>
      <c r="I1227" s="103" t="str">
        <f>IF(B1227="","",_xlfn.XLOOKUP(N1227,#REF!,#REF!))</f>
        <v/>
      </c>
      <c r="J1227" s="100" t="str">
        <f>IF(B1227="","",_xlfn.XLOOKUP(N1227,#REF!,芝麻工资表!B:B))</f>
        <v/>
      </c>
      <c r="K1227" s="100" t="str">
        <f t="shared" si="114"/>
        <v/>
      </c>
      <c r="L1227" s="100" t="str">
        <f t="shared" si="115"/>
        <v/>
      </c>
      <c r="M1227" s="100" t="str">
        <f>IF(Q1227="","",_xlfn.XLOOKUP(Q1227,立项!W:W,立项!H:H))</f>
        <v/>
      </c>
      <c r="N1227" s="104" t="str">
        <f t="shared" si="116"/>
        <v/>
      </c>
      <c r="O1227" s="104" t="str">
        <f t="shared" si="117"/>
        <v/>
      </c>
      <c r="P1227" s="105" t="str">
        <f t="shared" si="118"/>
        <v/>
      </c>
      <c r="Q1227" s="109" t="str">
        <f t="shared" si="119"/>
        <v/>
      </c>
      <c r="R1227" s="77"/>
      <c r="S1227" s="76"/>
      <c r="T1227" s="76"/>
      <c r="U1227" s="76"/>
    </row>
    <row r="1228" s="67" customFormat="1" customHeight="1" spans="2:21">
      <c r="B1228" s="68"/>
      <c r="C1228" s="69"/>
      <c r="D1228" s="69"/>
      <c r="E1228" s="69"/>
      <c r="F1228" s="70"/>
      <c r="G1228" s="71"/>
      <c r="H1228" s="72"/>
      <c r="I1228" s="103" t="str">
        <f>IF(B1228="","",_xlfn.XLOOKUP(N1228,#REF!,#REF!))</f>
        <v/>
      </c>
      <c r="J1228" s="100" t="str">
        <f>IF(B1228="","",_xlfn.XLOOKUP(N1228,#REF!,芝麻工资表!B:B))</f>
        <v/>
      </c>
      <c r="K1228" s="100" t="str">
        <f t="shared" si="114"/>
        <v/>
      </c>
      <c r="L1228" s="100" t="str">
        <f t="shared" si="115"/>
        <v/>
      </c>
      <c r="M1228" s="100" t="str">
        <f>IF(Q1228="","",_xlfn.XLOOKUP(Q1228,立项!W:W,立项!H:H))</f>
        <v/>
      </c>
      <c r="N1228" s="104" t="str">
        <f t="shared" si="116"/>
        <v/>
      </c>
      <c r="O1228" s="104" t="str">
        <f t="shared" si="117"/>
        <v/>
      </c>
      <c r="P1228" s="105" t="str">
        <f t="shared" si="118"/>
        <v/>
      </c>
      <c r="Q1228" s="109" t="str">
        <f t="shared" si="119"/>
        <v/>
      </c>
      <c r="R1228" s="77"/>
      <c r="S1228" s="76"/>
      <c r="T1228" s="76"/>
      <c r="U1228" s="76"/>
    </row>
    <row r="1229" s="67" customFormat="1" customHeight="1" spans="2:21">
      <c r="B1229" s="68"/>
      <c r="C1229" s="69"/>
      <c r="D1229" s="69"/>
      <c r="E1229" s="69"/>
      <c r="F1229" s="70"/>
      <c r="G1229" s="71"/>
      <c r="H1229" s="72"/>
      <c r="I1229" s="103" t="str">
        <f>IF(B1229="","",_xlfn.XLOOKUP(N1229,#REF!,#REF!))</f>
        <v/>
      </c>
      <c r="J1229" s="100" t="str">
        <f>IF(B1229="","",_xlfn.XLOOKUP(N1229,#REF!,芝麻工资表!B:B))</f>
        <v/>
      </c>
      <c r="K1229" s="100" t="str">
        <f t="shared" si="114"/>
        <v/>
      </c>
      <c r="L1229" s="100" t="str">
        <f t="shared" si="115"/>
        <v/>
      </c>
      <c r="M1229" s="100" t="str">
        <f>IF(Q1229="","",_xlfn.XLOOKUP(Q1229,立项!W:W,立项!H:H))</f>
        <v/>
      </c>
      <c r="N1229" s="104" t="str">
        <f t="shared" si="116"/>
        <v/>
      </c>
      <c r="O1229" s="104" t="str">
        <f t="shared" si="117"/>
        <v/>
      </c>
      <c r="P1229" s="105" t="str">
        <f t="shared" si="118"/>
        <v/>
      </c>
      <c r="Q1229" s="109" t="str">
        <f t="shared" si="119"/>
        <v/>
      </c>
      <c r="R1229" s="77"/>
      <c r="S1229" s="76"/>
      <c r="T1229" s="76"/>
      <c r="U1229" s="76"/>
    </row>
    <row r="1230" s="67" customFormat="1" customHeight="1" spans="2:21">
      <c r="B1230" s="68"/>
      <c r="C1230" s="69"/>
      <c r="D1230" s="69"/>
      <c r="E1230" s="69"/>
      <c r="F1230" s="70"/>
      <c r="G1230" s="71"/>
      <c r="H1230" s="72"/>
      <c r="I1230" s="103" t="str">
        <f>IF(B1230="","",_xlfn.XLOOKUP(N1230,#REF!,#REF!))</f>
        <v/>
      </c>
      <c r="J1230" s="100" t="str">
        <f>IF(B1230="","",_xlfn.XLOOKUP(N1230,#REF!,芝麻工资表!B:B))</f>
        <v/>
      </c>
      <c r="K1230" s="100" t="str">
        <f t="shared" si="114"/>
        <v/>
      </c>
      <c r="L1230" s="100" t="str">
        <f t="shared" si="115"/>
        <v/>
      </c>
      <c r="M1230" s="100" t="str">
        <f>IF(Q1230="","",_xlfn.XLOOKUP(Q1230,立项!W:W,立项!H:H))</f>
        <v/>
      </c>
      <c r="N1230" s="104" t="str">
        <f t="shared" si="116"/>
        <v/>
      </c>
      <c r="O1230" s="104" t="str">
        <f t="shared" si="117"/>
        <v/>
      </c>
      <c r="P1230" s="105" t="str">
        <f t="shared" si="118"/>
        <v/>
      </c>
      <c r="Q1230" s="109" t="str">
        <f t="shared" si="119"/>
        <v/>
      </c>
      <c r="R1230" s="77"/>
      <c r="S1230" s="76"/>
      <c r="T1230" s="76"/>
      <c r="U1230" s="76"/>
    </row>
    <row r="1231" s="67" customFormat="1" customHeight="1" spans="2:21">
      <c r="B1231" s="68"/>
      <c r="C1231" s="69"/>
      <c r="D1231" s="69"/>
      <c r="E1231" s="69"/>
      <c r="F1231" s="70"/>
      <c r="G1231" s="71"/>
      <c r="H1231" s="72"/>
      <c r="I1231" s="103" t="str">
        <f>IF(B1231="","",_xlfn.XLOOKUP(N1231,#REF!,#REF!))</f>
        <v/>
      </c>
      <c r="J1231" s="100" t="str">
        <f>IF(B1231="","",_xlfn.XLOOKUP(N1231,#REF!,芝麻工资表!B:B))</f>
        <v/>
      </c>
      <c r="K1231" s="100" t="str">
        <f t="shared" si="114"/>
        <v/>
      </c>
      <c r="L1231" s="100" t="str">
        <f t="shared" si="115"/>
        <v/>
      </c>
      <c r="M1231" s="100" t="str">
        <f>IF(Q1231="","",_xlfn.XLOOKUP(Q1231,立项!W:W,立项!H:H))</f>
        <v/>
      </c>
      <c r="N1231" s="104" t="str">
        <f t="shared" si="116"/>
        <v/>
      </c>
      <c r="O1231" s="104" t="str">
        <f t="shared" si="117"/>
        <v/>
      </c>
      <c r="P1231" s="105" t="str">
        <f t="shared" si="118"/>
        <v/>
      </c>
      <c r="Q1231" s="109" t="str">
        <f t="shared" si="119"/>
        <v/>
      </c>
      <c r="R1231" s="77"/>
      <c r="S1231" s="76"/>
      <c r="T1231" s="76"/>
      <c r="U1231" s="76"/>
    </row>
    <row r="1232" s="67" customFormat="1" customHeight="1" spans="2:21">
      <c r="B1232" s="68"/>
      <c r="C1232" s="69"/>
      <c r="D1232" s="69"/>
      <c r="E1232" s="69"/>
      <c r="F1232" s="70"/>
      <c r="G1232" s="71"/>
      <c r="H1232" s="72"/>
      <c r="I1232" s="103" t="str">
        <f>IF(B1232="","",_xlfn.XLOOKUP(N1232,#REF!,#REF!))</f>
        <v/>
      </c>
      <c r="J1232" s="100" t="str">
        <f>IF(B1232="","",_xlfn.XLOOKUP(N1232,#REF!,芝麻工资表!B:B))</f>
        <v/>
      </c>
      <c r="K1232" s="100" t="str">
        <f t="shared" si="114"/>
        <v/>
      </c>
      <c r="L1232" s="100" t="str">
        <f t="shared" si="115"/>
        <v/>
      </c>
      <c r="M1232" s="100" t="str">
        <f>IF(Q1232="","",_xlfn.XLOOKUP(Q1232,立项!W:W,立项!H:H))</f>
        <v/>
      </c>
      <c r="N1232" s="104" t="str">
        <f t="shared" si="116"/>
        <v/>
      </c>
      <c r="O1232" s="104" t="str">
        <f t="shared" si="117"/>
        <v/>
      </c>
      <c r="P1232" s="105" t="str">
        <f t="shared" si="118"/>
        <v/>
      </c>
      <c r="Q1232" s="109" t="str">
        <f t="shared" si="119"/>
        <v/>
      </c>
      <c r="R1232" s="77"/>
      <c r="S1232" s="76"/>
      <c r="T1232" s="76"/>
      <c r="U1232" s="76"/>
    </row>
    <row r="1233" s="67" customFormat="1" customHeight="1" spans="2:21">
      <c r="B1233" s="68"/>
      <c r="C1233" s="69"/>
      <c r="D1233" s="69"/>
      <c r="E1233" s="69"/>
      <c r="F1233" s="70"/>
      <c r="G1233" s="71"/>
      <c r="H1233" s="72"/>
      <c r="I1233" s="103" t="str">
        <f>IF(B1233="","",_xlfn.XLOOKUP(N1233,#REF!,#REF!))</f>
        <v/>
      </c>
      <c r="J1233" s="100" t="str">
        <f>IF(B1233="","",_xlfn.XLOOKUP(N1233,#REF!,芝麻工资表!B:B))</f>
        <v/>
      </c>
      <c r="K1233" s="100" t="str">
        <f t="shared" si="114"/>
        <v/>
      </c>
      <c r="L1233" s="100" t="str">
        <f t="shared" si="115"/>
        <v/>
      </c>
      <c r="M1233" s="100" t="str">
        <f>IF(Q1233="","",_xlfn.XLOOKUP(Q1233,立项!W:W,立项!H:H))</f>
        <v/>
      </c>
      <c r="N1233" s="104" t="str">
        <f t="shared" si="116"/>
        <v/>
      </c>
      <c r="O1233" s="104" t="str">
        <f t="shared" si="117"/>
        <v/>
      </c>
      <c r="P1233" s="105" t="str">
        <f t="shared" si="118"/>
        <v/>
      </c>
      <c r="Q1233" s="109" t="str">
        <f t="shared" si="119"/>
        <v/>
      </c>
      <c r="R1233" s="77"/>
      <c r="S1233" s="76"/>
      <c r="T1233" s="76"/>
      <c r="U1233" s="76"/>
    </row>
    <row r="1234" s="67" customFormat="1" customHeight="1" spans="2:21">
      <c r="B1234" s="68"/>
      <c r="C1234" s="69"/>
      <c r="D1234" s="69"/>
      <c r="E1234" s="69"/>
      <c r="F1234" s="70"/>
      <c r="G1234" s="71"/>
      <c r="H1234" s="72"/>
      <c r="I1234" s="103" t="str">
        <f>IF(B1234="","",_xlfn.XLOOKUP(N1234,#REF!,#REF!))</f>
        <v/>
      </c>
      <c r="J1234" s="100" t="str">
        <f>IF(B1234="","",_xlfn.XLOOKUP(N1234,#REF!,芝麻工资表!B:B))</f>
        <v/>
      </c>
      <c r="K1234" s="100" t="str">
        <f t="shared" si="114"/>
        <v/>
      </c>
      <c r="L1234" s="100" t="str">
        <f t="shared" si="115"/>
        <v/>
      </c>
      <c r="M1234" s="100" t="str">
        <f>IF(Q1234="","",_xlfn.XLOOKUP(Q1234,立项!W:W,立项!H:H))</f>
        <v/>
      </c>
      <c r="N1234" s="104" t="str">
        <f t="shared" si="116"/>
        <v/>
      </c>
      <c r="O1234" s="104" t="str">
        <f t="shared" si="117"/>
        <v/>
      </c>
      <c r="P1234" s="105" t="str">
        <f t="shared" si="118"/>
        <v/>
      </c>
      <c r="Q1234" s="109" t="str">
        <f t="shared" si="119"/>
        <v/>
      </c>
      <c r="R1234" s="77"/>
      <c r="S1234" s="76"/>
      <c r="T1234" s="76"/>
      <c r="U1234" s="76"/>
    </row>
    <row r="1235" s="67" customFormat="1" customHeight="1" spans="2:21">
      <c r="B1235" s="68"/>
      <c r="C1235" s="69"/>
      <c r="D1235" s="69"/>
      <c r="E1235" s="69"/>
      <c r="F1235" s="70"/>
      <c r="G1235" s="71"/>
      <c r="H1235" s="72"/>
      <c r="I1235" s="103" t="str">
        <f>IF(B1235="","",_xlfn.XLOOKUP(N1235,#REF!,#REF!))</f>
        <v/>
      </c>
      <c r="J1235" s="100" t="str">
        <f>IF(B1235="","",_xlfn.XLOOKUP(N1235,#REF!,芝麻工资表!B:B))</f>
        <v/>
      </c>
      <c r="K1235" s="100" t="str">
        <f t="shared" si="114"/>
        <v/>
      </c>
      <c r="L1235" s="100" t="str">
        <f t="shared" si="115"/>
        <v/>
      </c>
      <c r="M1235" s="100" t="str">
        <f>IF(Q1235="","",_xlfn.XLOOKUP(Q1235,立项!W:W,立项!H:H))</f>
        <v/>
      </c>
      <c r="N1235" s="104" t="str">
        <f t="shared" si="116"/>
        <v/>
      </c>
      <c r="O1235" s="104" t="str">
        <f t="shared" si="117"/>
        <v/>
      </c>
      <c r="P1235" s="105" t="str">
        <f t="shared" si="118"/>
        <v/>
      </c>
      <c r="Q1235" s="109" t="str">
        <f t="shared" si="119"/>
        <v/>
      </c>
      <c r="R1235" s="77"/>
      <c r="S1235" s="76"/>
      <c r="T1235" s="76"/>
      <c r="U1235" s="76"/>
    </row>
    <row r="1236" s="67" customFormat="1" customHeight="1" spans="2:21">
      <c r="B1236" s="68"/>
      <c r="C1236" s="69"/>
      <c r="D1236" s="69"/>
      <c r="E1236" s="69"/>
      <c r="F1236" s="70"/>
      <c r="G1236" s="71"/>
      <c r="H1236" s="72"/>
      <c r="I1236" s="103" t="str">
        <f>IF(B1236="","",_xlfn.XLOOKUP(N1236,#REF!,#REF!))</f>
        <v/>
      </c>
      <c r="J1236" s="100" t="str">
        <f>IF(B1236="","",_xlfn.XLOOKUP(N1236,#REF!,芝麻工资表!B:B))</f>
        <v/>
      </c>
      <c r="K1236" s="100" t="str">
        <f t="shared" si="114"/>
        <v/>
      </c>
      <c r="L1236" s="100" t="str">
        <f t="shared" si="115"/>
        <v/>
      </c>
      <c r="M1236" s="100" t="str">
        <f>IF(Q1236="","",_xlfn.XLOOKUP(Q1236,立项!W:W,立项!H:H))</f>
        <v/>
      </c>
      <c r="N1236" s="104" t="str">
        <f t="shared" si="116"/>
        <v/>
      </c>
      <c r="O1236" s="104" t="str">
        <f t="shared" si="117"/>
        <v/>
      </c>
      <c r="P1236" s="105" t="str">
        <f t="shared" si="118"/>
        <v/>
      </c>
      <c r="Q1236" s="109" t="str">
        <f t="shared" si="119"/>
        <v/>
      </c>
      <c r="R1236" s="77"/>
      <c r="S1236" s="76"/>
      <c r="T1236" s="76"/>
      <c r="U1236" s="76"/>
    </row>
    <row r="1237" s="67" customFormat="1" customHeight="1" spans="2:21">
      <c r="B1237" s="68"/>
      <c r="C1237" s="69"/>
      <c r="D1237" s="69"/>
      <c r="E1237" s="69"/>
      <c r="F1237" s="70"/>
      <c r="G1237" s="71"/>
      <c r="H1237" s="72"/>
      <c r="I1237" s="103" t="str">
        <f>IF(B1237="","",_xlfn.XLOOKUP(N1237,#REF!,#REF!))</f>
        <v/>
      </c>
      <c r="J1237" s="100" t="str">
        <f>IF(B1237="","",_xlfn.XLOOKUP(N1237,#REF!,芝麻工资表!B:B))</f>
        <v/>
      </c>
      <c r="K1237" s="100" t="str">
        <f t="shared" si="114"/>
        <v/>
      </c>
      <c r="L1237" s="100" t="str">
        <f t="shared" si="115"/>
        <v/>
      </c>
      <c r="M1237" s="100" t="str">
        <f>IF(Q1237="","",_xlfn.XLOOKUP(Q1237,立项!W:W,立项!H:H))</f>
        <v/>
      </c>
      <c r="N1237" s="104" t="str">
        <f t="shared" si="116"/>
        <v/>
      </c>
      <c r="O1237" s="104" t="str">
        <f t="shared" si="117"/>
        <v/>
      </c>
      <c r="P1237" s="105" t="str">
        <f t="shared" si="118"/>
        <v/>
      </c>
      <c r="Q1237" s="109" t="str">
        <f t="shared" si="119"/>
        <v/>
      </c>
      <c r="R1237" s="77"/>
      <c r="S1237" s="76"/>
      <c r="T1237" s="76"/>
      <c r="U1237" s="76"/>
    </row>
    <row r="1238" s="67" customFormat="1" customHeight="1" spans="2:21">
      <c r="B1238" s="68"/>
      <c r="C1238" s="69"/>
      <c r="D1238" s="69"/>
      <c r="E1238" s="69"/>
      <c r="F1238" s="70"/>
      <c r="G1238" s="71"/>
      <c r="H1238" s="72"/>
      <c r="I1238" s="103" t="str">
        <f>IF(B1238="","",_xlfn.XLOOKUP(N1238,#REF!,#REF!))</f>
        <v/>
      </c>
      <c r="J1238" s="100" t="str">
        <f>IF(B1238="","",_xlfn.XLOOKUP(N1238,#REF!,芝麻工资表!B:B))</f>
        <v/>
      </c>
      <c r="K1238" s="100" t="str">
        <f t="shared" si="114"/>
        <v/>
      </c>
      <c r="L1238" s="100" t="str">
        <f t="shared" si="115"/>
        <v/>
      </c>
      <c r="M1238" s="100" t="str">
        <f>IF(Q1238="","",_xlfn.XLOOKUP(Q1238,立项!W:W,立项!H:H))</f>
        <v/>
      </c>
      <c r="N1238" s="104" t="str">
        <f t="shared" si="116"/>
        <v/>
      </c>
      <c r="O1238" s="104" t="str">
        <f t="shared" si="117"/>
        <v/>
      </c>
      <c r="P1238" s="105" t="str">
        <f t="shared" si="118"/>
        <v/>
      </c>
      <c r="Q1238" s="109" t="str">
        <f t="shared" si="119"/>
        <v/>
      </c>
      <c r="R1238" s="77"/>
      <c r="S1238" s="76"/>
      <c r="T1238" s="76"/>
      <c r="U1238" s="76"/>
    </row>
    <row r="1239" s="67" customFormat="1" customHeight="1" spans="2:21">
      <c r="B1239" s="68"/>
      <c r="C1239" s="69"/>
      <c r="D1239" s="69"/>
      <c r="E1239" s="69"/>
      <c r="F1239" s="70"/>
      <c r="G1239" s="71"/>
      <c r="H1239" s="72"/>
      <c r="I1239" s="103" t="str">
        <f>IF(B1239="","",_xlfn.XLOOKUP(N1239,#REF!,#REF!))</f>
        <v/>
      </c>
      <c r="J1239" s="100" t="str">
        <f>IF(B1239="","",_xlfn.XLOOKUP(N1239,#REF!,芝麻工资表!B:B))</f>
        <v/>
      </c>
      <c r="K1239" s="100" t="str">
        <f t="shared" si="114"/>
        <v/>
      </c>
      <c r="L1239" s="100" t="str">
        <f t="shared" si="115"/>
        <v/>
      </c>
      <c r="M1239" s="100" t="str">
        <f>IF(Q1239="","",_xlfn.XLOOKUP(Q1239,立项!W:W,立项!H:H))</f>
        <v/>
      </c>
      <c r="N1239" s="104" t="str">
        <f t="shared" si="116"/>
        <v/>
      </c>
      <c r="O1239" s="104" t="str">
        <f t="shared" si="117"/>
        <v/>
      </c>
      <c r="P1239" s="105" t="str">
        <f t="shared" si="118"/>
        <v/>
      </c>
      <c r="Q1239" s="109" t="str">
        <f t="shared" si="119"/>
        <v/>
      </c>
      <c r="R1239" s="77"/>
      <c r="S1239" s="76"/>
      <c r="T1239" s="76"/>
      <c r="U1239" s="76"/>
    </row>
    <row r="1240" s="67" customFormat="1" customHeight="1" spans="2:21">
      <c r="B1240" s="68"/>
      <c r="C1240" s="69"/>
      <c r="D1240" s="69"/>
      <c r="E1240" s="69"/>
      <c r="F1240" s="70"/>
      <c r="G1240" s="71"/>
      <c r="H1240" s="72"/>
      <c r="I1240" s="103" t="str">
        <f>IF(B1240="","",_xlfn.XLOOKUP(N1240,#REF!,#REF!))</f>
        <v/>
      </c>
      <c r="J1240" s="100" t="str">
        <f>IF(B1240="","",_xlfn.XLOOKUP(N1240,#REF!,芝麻工资表!B:B))</f>
        <v/>
      </c>
      <c r="K1240" s="100" t="str">
        <f t="shared" si="114"/>
        <v/>
      </c>
      <c r="L1240" s="100" t="str">
        <f t="shared" si="115"/>
        <v/>
      </c>
      <c r="M1240" s="100" t="str">
        <f>IF(Q1240="","",_xlfn.XLOOKUP(Q1240,立项!W:W,立项!H:H))</f>
        <v/>
      </c>
      <c r="N1240" s="104" t="str">
        <f t="shared" si="116"/>
        <v/>
      </c>
      <c r="O1240" s="104" t="str">
        <f t="shared" si="117"/>
        <v/>
      </c>
      <c r="P1240" s="105" t="str">
        <f t="shared" si="118"/>
        <v/>
      </c>
      <c r="Q1240" s="109" t="str">
        <f t="shared" si="119"/>
        <v/>
      </c>
      <c r="R1240" s="77"/>
      <c r="S1240" s="76"/>
      <c r="T1240" s="76"/>
      <c r="U1240" s="76"/>
    </row>
    <row r="1241" s="67" customFormat="1" customHeight="1" spans="2:21">
      <c r="B1241" s="68"/>
      <c r="C1241" s="69"/>
      <c r="D1241" s="69"/>
      <c r="E1241" s="69"/>
      <c r="F1241" s="70"/>
      <c r="G1241" s="71"/>
      <c r="H1241" s="72"/>
      <c r="I1241" s="103" t="str">
        <f>IF(B1241="","",_xlfn.XLOOKUP(N1241,#REF!,#REF!))</f>
        <v/>
      </c>
      <c r="J1241" s="100" t="str">
        <f>IF(B1241="","",_xlfn.XLOOKUP(N1241,#REF!,芝麻工资表!B:B))</f>
        <v/>
      </c>
      <c r="K1241" s="100" t="str">
        <f t="shared" si="114"/>
        <v/>
      </c>
      <c r="L1241" s="100" t="str">
        <f t="shared" si="115"/>
        <v/>
      </c>
      <c r="M1241" s="100" t="str">
        <f>IF(Q1241="","",_xlfn.XLOOKUP(Q1241,立项!W:W,立项!H:H))</f>
        <v/>
      </c>
      <c r="N1241" s="104" t="str">
        <f t="shared" si="116"/>
        <v/>
      </c>
      <c r="O1241" s="104" t="str">
        <f t="shared" si="117"/>
        <v/>
      </c>
      <c r="P1241" s="105" t="str">
        <f t="shared" si="118"/>
        <v/>
      </c>
      <c r="Q1241" s="109" t="str">
        <f t="shared" si="119"/>
        <v/>
      </c>
      <c r="R1241" s="77"/>
      <c r="S1241" s="76"/>
      <c r="T1241" s="76"/>
      <c r="U1241" s="76"/>
    </row>
    <row r="1242" s="67" customFormat="1" customHeight="1" spans="2:21">
      <c r="B1242" s="68"/>
      <c r="C1242" s="69"/>
      <c r="D1242" s="69"/>
      <c r="E1242" s="69"/>
      <c r="F1242" s="70"/>
      <c r="G1242" s="71"/>
      <c r="H1242" s="72"/>
      <c r="I1242" s="103" t="str">
        <f>IF(B1242="","",_xlfn.XLOOKUP(N1242,#REF!,#REF!))</f>
        <v/>
      </c>
      <c r="J1242" s="100" t="str">
        <f>IF(B1242="","",_xlfn.XLOOKUP(N1242,#REF!,芝麻工资表!B:B))</f>
        <v/>
      </c>
      <c r="K1242" s="100" t="str">
        <f t="shared" si="114"/>
        <v/>
      </c>
      <c r="L1242" s="100" t="str">
        <f t="shared" si="115"/>
        <v/>
      </c>
      <c r="M1242" s="100" t="str">
        <f>IF(Q1242="","",_xlfn.XLOOKUP(Q1242,立项!W:W,立项!H:H))</f>
        <v/>
      </c>
      <c r="N1242" s="104" t="str">
        <f t="shared" si="116"/>
        <v/>
      </c>
      <c r="O1242" s="104" t="str">
        <f t="shared" si="117"/>
        <v/>
      </c>
      <c r="P1242" s="105" t="str">
        <f t="shared" si="118"/>
        <v/>
      </c>
      <c r="Q1242" s="109" t="str">
        <f t="shared" si="119"/>
        <v/>
      </c>
      <c r="R1242" s="77"/>
      <c r="S1242" s="76"/>
      <c r="T1242" s="76"/>
      <c r="U1242" s="76"/>
    </row>
    <row r="1243" s="67" customFormat="1" customHeight="1" spans="2:21">
      <c r="B1243" s="68"/>
      <c r="C1243" s="69"/>
      <c r="D1243" s="69"/>
      <c r="E1243" s="69"/>
      <c r="F1243" s="70"/>
      <c r="G1243" s="71"/>
      <c r="H1243" s="72"/>
      <c r="I1243" s="103" t="str">
        <f>IF(B1243="","",_xlfn.XLOOKUP(N1243,#REF!,#REF!))</f>
        <v/>
      </c>
      <c r="J1243" s="100" t="str">
        <f>IF(B1243="","",_xlfn.XLOOKUP(N1243,#REF!,芝麻工资表!B:B))</f>
        <v/>
      </c>
      <c r="K1243" s="100" t="str">
        <f t="shared" si="114"/>
        <v/>
      </c>
      <c r="L1243" s="100" t="str">
        <f t="shared" si="115"/>
        <v/>
      </c>
      <c r="M1243" s="100" t="str">
        <f>IF(Q1243="","",_xlfn.XLOOKUP(Q1243,立项!W:W,立项!H:H))</f>
        <v/>
      </c>
      <c r="N1243" s="104" t="str">
        <f t="shared" si="116"/>
        <v/>
      </c>
      <c r="O1243" s="104" t="str">
        <f t="shared" si="117"/>
        <v/>
      </c>
      <c r="P1243" s="105" t="str">
        <f t="shared" si="118"/>
        <v/>
      </c>
      <c r="Q1243" s="109" t="str">
        <f t="shared" si="119"/>
        <v/>
      </c>
      <c r="R1243" s="77"/>
      <c r="S1243" s="76"/>
      <c r="T1243" s="76"/>
      <c r="U1243" s="76"/>
    </row>
    <row r="1244" s="67" customFormat="1" customHeight="1" spans="2:21">
      <c r="B1244" s="68"/>
      <c r="C1244" s="69"/>
      <c r="D1244" s="69"/>
      <c r="E1244" s="69"/>
      <c r="F1244" s="70"/>
      <c r="G1244" s="71"/>
      <c r="H1244" s="72"/>
      <c r="I1244" s="103" t="str">
        <f>IF(B1244="","",_xlfn.XLOOKUP(N1244,#REF!,#REF!))</f>
        <v/>
      </c>
      <c r="J1244" s="100" t="str">
        <f>IF(B1244="","",_xlfn.XLOOKUP(N1244,#REF!,芝麻工资表!B:B))</f>
        <v/>
      </c>
      <c r="K1244" s="100" t="str">
        <f t="shared" si="114"/>
        <v/>
      </c>
      <c r="L1244" s="100" t="str">
        <f t="shared" si="115"/>
        <v/>
      </c>
      <c r="M1244" s="100" t="str">
        <f>IF(Q1244="","",_xlfn.XLOOKUP(Q1244,立项!W:W,立项!H:H))</f>
        <v/>
      </c>
      <c r="N1244" s="104" t="str">
        <f t="shared" si="116"/>
        <v/>
      </c>
      <c r="O1244" s="104" t="str">
        <f t="shared" si="117"/>
        <v/>
      </c>
      <c r="P1244" s="105" t="str">
        <f t="shared" si="118"/>
        <v/>
      </c>
      <c r="Q1244" s="109" t="str">
        <f t="shared" si="119"/>
        <v/>
      </c>
      <c r="R1244" s="77"/>
      <c r="S1244" s="76"/>
      <c r="T1244" s="76"/>
      <c r="U1244" s="76"/>
    </row>
    <row r="1245" s="67" customFormat="1" customHeight="1" spans="2:21">
      <c r="B1245" s="68"/>
      <c r="C1245" s="69"/>
      <c r="D1245" s="69"/>
      <c r="E1245" s="69"/>
      <c r="F1245" s="70"/>
      <c r="G1245" s="71"/>
      <c r="H1245" s="72"/>
      <c r="I1245" s="103" t="str">
        <f>IF(B1245="","",_xlfn.XLOOKUP(N1245,#REF!,#REF!))</f>
        <v/>
      </c>
      <c r="J1245" s="100" t="str">
        <f>IF(B1245="","",_xlfn.XLOOKUP(N1245,#REF!,芝麻工资表!B:B))</f>
        <v/>
      </c>
      <c r="K1245" s="100" t="str">
        <f t="shared" si="114"/>
        <v/>
      </c>
      <c r="L1245" s="100" t="str">
        <f t="shared" si="115"/>
        <v/>
      </c>
      <c r="M1245" s="100" t="str">
        <f>IF(Q1245="","",_xlfn.XLOOKUP(Q1245,立项!W:W,立项!H:H))</f>
        <v/>
      </c>
      <c r="N1245" s="104" t="str">
        <f t="shared" si="116"/>
        <v/>
      </c>
      <c r="O1245" s="104" t="str">
        <f t="shared" si="117"/>
        <v/>
      </c>
      <c r="P1245" s="105" t="str">
        <f t="shared" si="118"/>
        <v/>
      </c>
      <c r="Q1245" s="109" t="str">
        <f t="shared" si="119"/>
        <v/>
      </c>
      <c r="R1245" s="77"/>
      <c r="S1245" s="76"/>
      <c r="T1245" s="76"/>
      <c r="U1245" s="76"/>
    </row>
    <row r="1246" s="67" customFormat="1" customHeight="1" spans="2:21">
      <c r="B1246" s="68"/>
      <c r="C1246" s="69"/>
      <c r="D1246" s="69"/>
      <c r="E1246" s="69"/>
      <c r="F1246" s="70"/>
      <c r="G1246" s="71"/>
      <c r="H1246" s="72"/>
      <c r="I1246" s="103" t="str">
        <f>IF(B1246="","",_xlfn.XLOOKUP(N1246,#REF!,#REF!))</f>
        <v/>
      </c>
      <c r="J1246" s="100" t="str">
        <f>IF(B1246="","",_xlfn.XLOOKUP(N1246,#REF!,芝麻工资表!B:B))</f>
        <v/>
      </c>
      <c r="K1246" s="100" t="str">
        <f t="shared" si="114"/>
        <v/>
      </c>
      <c r="L1246" s="100" t="str">
        <f t="shared" si="115"/>
        <v/>
      </c>
      <c r="M1246" s="100" t="str">
        <f>IF(Q1246="","",_xlfn.XLOOKUP(Q1246,立项!W:W,立项!H:H))</f>
        <v/>
      </c>
      <c r="N1246" s="104" t="str">
        <f t="shared" si="116"/>
        <v/>
      </c>
      <c r="O1246" s="104" t="str">
        <f t="shared" si="117"/>
        <v/>
      </c>
      <c r="P1246" s="105" t="str">
        <f t="shared" si="118"/>
        <v/>
      </c>
      <c r="Q1246" s="109" t="str">
        <f t="shared" si="119"/>
        <v/>
      </c>
      <c r="R1246" s="77"/>
      <c r="S1246" s="76"/>
      <c r="T1246" s="76"/>
      <c r="U1246" s="76"/>
    </row>
    <row r="1247" s="67" customFormat="1" customHeight="1" spans="2:21">
      <c r="B1247" s="68"/>
      <c r="C1247" s="69"/>
      <c r="D1247" s="69"/>
      <c r="E1247" s="69"/>
      <c r="F1247" s="70"/>
      <c r="G1247" s="71"/>
      <c r="H1247" s="72"/>
      <c r="I1247" s="103" t="str">
        <f>IF(B1247="","",_xlfn.XLOOKUP(N1247,#REF!,#REF!))</f>
        <v/>
      </c>
      <c r="J1247" s="100" t="str">
        <f>IF(B1247="","",_xlfn.XLOOKUP(N1247,#REF!,芝麻工资表!B:B))</f>
        <v/>
      </c>
      <c r="K1247" s="100" t="str">
        <f t="shared" si="114"/>
        <v/>
      </c>
      <c r="L1247" s="100" t="str">
        <f t="shared" si="115"/>
        <v/>
      </c>
      <c r="M1247" s="100" t="str">
        <f>IF(Q1247="","",_xlfn.XLOOKUP(Q1247,立项!W:W,立项!H:H))</f>
        <v/>
      </c>
      <c r="N1247" s="104" t="str">
        <f t="shared" si="116"/>
        <v/>
      </c>
      <c r="O1247" s="104" t="str">
        <f t="shared" si="117"/>
        <v/>
      </c>
      <c r="P1247" s="105" t="str">
        <f t="shared" si="118"/>
        <v/>
      </c>
      <c r="Q1247" s="109" t="str">
        <f t="shared" si="119"/>
        <v/>
      </c>
      <c r="R1247" s="77"/>
      <c r="S1247" s="76"/>
      <c r="T1247" s="76"/>
      <c r="U1247" s="76"/>
    </row>
    <row r="1248" s="67" customFormat="1" customHeight="1" spans="2:21">
      <c r="B1248" s="68"/>
      <c r="C1248" s="69"/>
      <c r="D1248" s="69"/>
      <c r="E1248" s="69"/>
      <c r="F1248" s="70"/>
      <c r="G1248" s="71"/>
      <c r="H1248" s="72"/>
      <c r="I1248" s="103" t="str">
        <f>IF(B1248="","",_xlfn.XLOOKUP(N1248,#REF!,#REF!))</f>
        <v/>
      </c>
      <c r="J1248" s="100" t="str">
        <f>IF(B1248="","",_xlfn.XLOOKUP(N1248,#REF!,芝麻工资表!B:B))</f>
        <v/>
      </c>
      <c r="K1248" s="100" t="str">
        <f t="shared" si="114"/>
        <v/>
      </c>
      <c r="L1248" s="100" t="str">
        <f t="shared" si="115"/>
        <v/>
      </c>
      <c r="M1248" s="100" t="str">
        <f>IF(Q1248="","",_xlfn.XLOOKUP(Q1248,立项!W:W,立项!H:H))</f>
        <v/>
      </c>
      <c r="N1248" s="104" t="str">
        <f t="shared" si="116"/>
        <v/>
      </c>
      <c r="O1248" s="104" t="str">
        <f t="shared" si="117"/>
        <v/>
      </c>
      <c r="P1248" s="105" t="str">
        <f t="shared" si="118"/>
        <v/>
      </c>
      <c r="Q1248" s="109" t="str">
        <f t="shared" si="119"/>
        <v/>
      </c>
      <c r="R1248" s="77"/>
      <c r="S1248" s="76"/>
      <c r="T1248" s="76"/>
      <c r="U1248" s="76"/>
    </row>
    <row r="1249" s="67" customFormat="1" customHeight="1" spans="2:21">
      <c r="B1249" s="68"/>
      <c r="C1249" s="69"/>
      <c r="D1249" s="69"/>
      <c r="E1249" s="69"/>
      <c r="F1249" s="70"/>
      <c r="G1249" s="71"/>
      <c r="H1249" s="72"/>
      <c r="I1249" s="103" t="str">
        <f>IF(B1249="","",_xlfn.XLOOKUP(N1249,#REF!,#REF!))</f>
        <v/>
      </c>
      <c r="J1249" s="100" t="str">
        <f>IF(B1249="","",_xlfn.XLOOKUP(N1249,#REF!,芝麻工资表!B:B))</f>
        <v/>
      </c>
      <c r="K1249" s="100" t="str">
        <f t="shared" si="114"/>
        <v/>
      </c>
      <c r="L1249" s="100" t="str">
        <f t="shared" si="115"/>
        <v/>
      </c>
      <c r="M1249" s="100" t="str">
        <f>IF(Q1249="","",_xlfn.XLOOKUP(Q1249,立项!W:W,立项!H:H))</f>
        <v/>
      </c>
      <c r="N1249" s="104" t="str">
        <f t="shared" si="116"/>
        <v/>
      </c>
      <c r="O1249" s="104" t="str">
        <f t="shared" si="117"/>
        <v/>
      </c>
      <c r="P1249" s="105" t="str">
        <f t="shared" si="118"/>
        <v/>
      </c>
      <c r="Q1249" s="109" t="str">
        <f t="shared" si="119"/>
        <v/>
      </c>
      <c r="R1249" s="77"/>
      <c r="S1249" s="76"/>
      <c r="T1249" s="76"/>
      <c r="U1249" s="76"/>
    </row>
    <row r="1250" s="67" customFormat="1" customHeight="1" spans="2:21">
      <c r="B1250" s="68"/>
      <c r="C1250" s="69"/>
      <c r="D1250" s="69"/>
      <c r="E1250" s="69"/>
      <c r="F1250" s="70"/>
      <c r="G1250" s="71"/>
      <c r="H1250" s="72"/>
      <c r="I1250" s="103" t="str">
        <f>IF(B1250="","",_xlfn.XLOOKUP(N1250,#REF!,#REF!))</f>
        <v/>
      </c>
      <c r="J1250" s="100" t="str">
        <f>IF(B1250="","",_xlfn.XLOOKUP(N1250,#REF!,芝麻工资表!B:B))</f>
        <v/>
      </c>
      <c r="K1250" s="100" t="str">
        <f t="shared" si="114"/>
        <v/>
      </c>
      <c r="L1250" s="100" t="str">
        <f t="shared" si="115"/>
        <v/>
      </c>
      <c r="M1250" s="100" t="str">
        <f>IF(Q1250="","",_xlfn.XLOOKUP(Q1250,立项!W:W,立项!H:H))</f>
        <v/>
      </c>
      <c r="N1250" s="104" t="str">
        <f t="shared" si="116"/>
        <v/>
      </c>
      <c r="O1250" s="104" t="str">
        <f t="shared" si="117"/>
        <v/>
      </c>
      <c r="P1250" s="105" t="str">
        <f t="shared" si="118"/>
        <v/>
      </c>
      <c r="Q1250" s="109" t="str">
        <f t="shared" si="119"/>
        <v/>
      </c>
      <c r="R1250" s="77"/>
      <c r="S1250" s="76"/>
      <c r="T1250" s="76"/>
      <c r="U1250" s="76"/>
    </row>
    <row r="1251" s="67" customFormat="1" customHeight="1" spans="2:21">
      <c r="B1251" s="68"/>
      <c r="C1251" s="69"/>
      <c r="D1251" s="69"/>
      <c r="E1251" s="69"/>
      <c r="F1251" s="70"/>
      <c r="G1251" s="71"/>
      <c r="H1251" s="72"/>
      <c r="I1251" s="103" t="str">
        <f>IF(B1251="","",_xlfn.XLOOKUP(N1251,#REF!,#REF!))</f>
        <v/>
      </c>
      <c r="J1251" s="100" t="str">
        <f>IF(B1251="","",_xlfn.XLOOKUP(N1251,#REF!,芝麻工资表!B:B))</f>
        <v/>
      </c>
      <c r="K1251" s="100" t="str">
        <f t="shared" si="114"/>
        <v/>
      </c>
      <c r="L1251" s="100" t="str">
        <f t="shared" si="115"/>
        <v/>
      </c>
      <c r="M1251" s="100" t="str">
        <f>IF(Q1251="","",_xlfn.XLOOKUP(Q1251,立项!W:W,立项!H:H))</f>
        <v/>
      </c>
      <c r="N1251" s="104" t="str">
        <f t="shared" si="116"/>
        <v/>
      </c>
      <c r="O1251" s="104" t="str">
        <f t="shared" si="117"/>
        <v/>
      </c>
      <c r="P1251" s="105" t="str">
        <f t="shared" si="118"/>
        <v/>
      </c>
      <c r="Q1251" s="109" t="str">
        <f t="shared" si="119"/>
        <v/>
      </c>
      <c r="R1251" s="77"/>
      <c r="S1251" s="76"/>
      <c r="T1251" s="76"/>
      <c r="U1251" s="76"/>
    </row>
    <row r="1252" s="67" customFormat="1" customHeight="1" spans="2:21">
      <c r="B1252" s="68"/>
      <c r="C1252" s="69"/>
      <c r="D1252" s="69"/>
      <c r="E1252" s="69"/>
      <c r="F1252" s="70"/>
      <c r="G1252" s="71"/>
      <c r="H1252" s="72"/>
      <c r="I1252" s="103" t="str">
        <f>IF(B1252="","",_xlfn.XLOOKUP(N1252,#REF!,#REF!))</f>
        <v/>
      </c>
      <c r="J1252" s="100" t="str">
        <f>IF(B1252="","",_xlfn.XLOOKUP(N1252,#REF!,芝麻工资表!B:B))</f>
        <v/>
      </c>
      <c r="K1252" s="100" t="str">
        <f t="shared" si="114"/>
        <v/>
      </c>
      <c r="L1252" s="100" t="str">
        <f t="shared" si="115"/>
        <v/>
      </c>
      <c r="M1252" s="100" t="str">
        <f>IF(Q1252="","",_xlfn.XLOOKUP(Q1252,立项!W:W,立项!H:H))</f>
        <v/>
      </c>
      <c r="N1252" s="104" t="str">
        <f t="shared" si="116"/>
        <v/>
      </c>
      <c r="O1252" s="104" t="str">
        <f t="shared" si="117"/>
        <v/>
      </c>
      <c r="P1252" s="105" t="str">
        <f t="shared" si="118"/>
        <v/>
      </c>
      <c r="Q1252" s="109" t="str">
        <f t="shared" si="119"/>
        <v/>
      </c>
      <c r="R1252" s="77"/>
      <c r="S1252" s="76"/>
      <c r="T1252" s="76"/>
      <c r="U1252" s="76"/>
    </row>
    <row r="1253" s="67" customFormat="1" customHeight="1" spans="2:21">
      <c r="B1253" s="68"/>
      <c r="C1253" s="69"/>
      <c r="D1253" s="69"/>
      <c r="E1253" s="69"/>
      <c r="F1253" s="70"/>
      <c r="G1253" s="71"/>
      <c r="H1253" s="72"/>
      <c r="I1253" s="103" t="str">
        <f>IF(B1253="","",_xlfn.XLOOKUP(N1253,#REF!,#REF!))</f>
        <v/>
      </c>
      <c r="J1253" s="100" t="str">
        <f>IF(B1253="","",_xlfn.XLOOKUP(N1253,#REF!,芝麻工资表!B:B))</f>
        <v/>
      </c>
      <c r="K1253" s="100" t="str">
        <f t="shared" si="114"/>
        <v/>
      </c>
      <c r="L1253" s="100" t="str">
        <f t="shared" si="115"/>
        <v/>
      </c>
      <c r="M1253" s="100" t="str">
        <f>IF(Q1253="","",_xlfn.XLOOKUP(Q1253,立项!W:W,立项!H:H))</f>
        <v/>
      </c>
      <c r="N1253" s="104" t="str">
        <f t="shared" si="116"/>
        <v/>
      </c>
      <c r="O1253" s="104" t="str">
        <f t="shared" si="117"/>
        <v/>
      </c>
      <c r="P1253" s="105" t="str">
        <f t="shared" si="118"/>
        <v/>
      </c>
      <c r="Q1253" s="109" t="str">
        <f t="shared" si="119"/>
        <v/>
      </c>
      <c r="R1253" s="77"/>
      <c r="S1253" s="76"/>
      <c r="T1253" s="76"/>
      <c r="U1253" s="76"/>
    </row>
    <row r="1254" s="67" customFormat="1" customHeight="1" spans="2:21">
      <c r="B1254" s="68"/>
      <c r="C1254" s="69"/>
      <c r="D1254" s="69"/>
      <c r="E1254" s="69"/>
      <c r="F1254" s="70"/>
      <c r="G1254" s="71"/>
      <c r="H1254" s="72"/>
      <c r="I1254" s="103" t="str">
        <f>IF(B1254="","",_xlfn.XLOOKUP(N1254,#REF!,#REF!))</f>
        <v/>
      </c>
      <c r="J1254" s="100" t="str">
        <f>IF(B1254="","",_xlfn.XLOOKUP(N1254,#REF!,芝麻工资表!B:B))</f>
        <v/>
      </c>
      <c r="K1254" s="100" t="str">
        <f t="shared" si="114"/>
        <v/>
      </c>
      <c r="L1254" s="100" t="str">
        <f t="shared" si="115"/>
        <v/>
      </c>
      <c r="M1254" s="100" t="str">
        <f>IF(Q1254="","",_xlfn.XLOOKUP(Q1254,立项!W:W,立项!H:H))</f>
        <v/>
      </c>
      <c r="N1254" s="104" t="str">
        <f t="shared" si="116"/>
        <v/>
      </c>
      <c r="O1254" s="104" t="str">
        <f t="shared" si="117"/>
        <v/>
      </c>
      <c r="P1254" s="105" t="str">
        <f t="shared" si="118"/>
        <v/>
      </c>
      <c r="Q1254" s="109" t="str">
        <f t="shared" si="119"/>
        <v/>
      </c>
      <c r="R1254" s="77"/>
      <c r="S1254" s="76"/>
      <c r="T1254" s="76"/>
      <c r="U1254" s="76"/>
    </row>
    <row r="1255" s="67" customFormat="1" customHeight="1" spans="2:21">
      <c r="B1255" s="68"/>
      <c r="C1255" s="69"/>
      <c r="D1255" s="69"/>
      <c r="E1255" s="69"/>
      <c r="F1255" s="70"/>
      <c r="G1255" s="71"/>
      <c r="H1255" s="72"/>
      <c r="I1255" s="103" t="str">
        <f>IF(B1255="","",_xlfn.XLOOKUP(N1255,#REF!,#REF!))</f>
        <v/>
      </c>
      <c r="J1255" s="100" t="str">
        <f>IF(B1255="","",_xlfn.XLOOKUP(N1255,#REF!,芝麻工资表!B:B))</f>
        <v/>
      </c>
      <c r="K1255" s="100" t="str">
        <f t="shared" si="114"/>
        <v/>
      </c>
      <c r="L1255" s="100" t="str">
        <f t="shared" si="115"/>
        <v/>
      </c>
      <c r="M1255" s="100" t="str">
        <f>IF(Q1255="","",_xlfn.XLOOKUP(Q1255,立项!W:W,立项!H:H))</f>
        <v/>
      </c>
      <c r="N1255" s="104" t="str">
        <f t="shared" si="116"/>
        <v/>
      </c>
      <c r="O1255" s="104" t="str">
        <f t="shared" si="117"/>
        <v/>
      </c>
      <c r="P1255" s="105" t="str">
        <f t="shared" si="118"/>
        <v/>
      </c>
      <c r="Q1255" s="109" t="str">
        <f t="shared" si="119"/>
        <v/>
      </c>
      <c r="R1255" s="77"/>
      <c r="S1255" s="76"/>
      <c r="T1255" s="76"/>
      <c r="U1255" s="76"/>
    </row>
    <row r="1256" s="67" customFormat="1" customHeight="1" spans="2:21">
      <c r="B1256" s="68"/>
      <c r="C1256" s="69"/>
      <c r="D1256" s="69"/>
      <c r="E1256" s="69"/>
      <c r="F1256" s="70"/>
      <c r="G1256" s="71"/>
      <c r="H1256" s="72"/>
      <c r="I1256" s="103" t="str">
        <f>IF(B1256="","",_xlfn.XLOOKUP(N1256,#REF!,#REF!))</f>
        <v/>
      </c>
      <c r="J1256" s="100" t="str">
        <f>IF(B1256="","",_xlfn.XLOOKUP(N1256,#REF!,芝麻工资表!B:B))</f>
        <v/>
      </c>
      <c r="K1256" s="100" t="str">
        <f t="shared" si="114"/>
        <v/>
      </c>
      <c r="L1256" s="100" t="str">
        <f t="shared" si="115"/>
        <v/>
      </c>
      <c r="M1256" s="100" t="str">
        <f>IF(Q1256="","",_xlfn.XLOOKUP(Q1256,立项!W:W,立项!H:H))</f>
        <v/>
      </c>
      <c r="N1256" s="104" t="str">
        <f t="shared" si="116"/>
        <v/>
      </c>
      <c r="O1256" s="104" t="str">
        <f t="shared" si="117"/>
        <v/>
      </c>
      <c r="P1256" s="105" t="str">
        <f t="shared" si="118"/>
        <v/>
      </c>
      <c r="Q1256" s="109" t="str">
        <f t="shared" si="119"/>
        <v/>
      </c>
      <c r="R1256" s="77"/>
      <c r="S1256" s="76"/>
      <c r="T1256" s="76"/>
      <c r="U1256" s="76"/>
    </row>
    <row r="1257" s="67" customFormat="1" customHeight="1" spans="2:21">
      <c r="B1257" s="68"/>
      <c r="C1257" s="69"/>
      <c r="D1257" s="69"/>
      <c r="E1257" s="69"/>
      <c r="F1257" s="70"/>
      <c r="G1257" s="71"/>
      <c r="H1257" s="72"/>
      <c r="I1257" s="103" t="str">
        <f>IF(B1257="","",_xlfn.XLOOKUP(N1257,#REF!,#REF!))</f>
        <v/>
      </c>
      <c r="J1257" s="100" t="str">
        <f>IF(B1257="","",_xlfn.XLOOKUP(N1257,#REF!,芝麻工资表!B:B))</f>
        <v/>
      </c>
      <c r="K1257" s="100" t="str">
        <f t="shared" si="114"/>
        <v/>
      </c>
      <c r="L1257" s="100" t="str">
        <f t="shared" si="115"/>
        <v/>
      </c>
      <c r="M1257" s="100" t="str">
        <f>IF(Q1257="","",_xlfn.XLOOKUP(Q1257,立项!W:W,立项!H:H))</f>
        <v/>
      </c>
      <c r="N1257" s="104" t="str">
        <f t="shared" si="116"/>
        <v/>
      </c>
      <c r="O1257" s="104" t="str">
        <f t="shared" si="117"/>
        <v/>
      </c>
      <c r="P1257" s="105" t="str">
        <f t="shared" si="118"/>
        <v/>
      </c>
      <c r="Q1257" s="109" t="str">
        <f t="shared" si="119"/>
        <v/>
      </c>
      <c r="R1257" s="77"/>
      <c r="S1257" s="76"/>
      <c r="T1257" s="76"/>
      <c r="U1257" s="76"/>
    </row>
    <row r="1258" s="67" customFormat="1" customHeight="1" spans="2:21">
      <c r="B1258" s="68"/>
      <c r="C1258" s="69"/>
      <c r="D1258" s="69"/>
      <c r="E1258" s="69"/>
      <c r="F1258" s="70"/>
      <c r="G1258" s="71"/>
      <c r="H1258" s="72"/>
      <c r="I1258" s="103" t="str">
        <f>IF(B1258="","",_xlfn.XLOOKUP(N1258,#REF!,#REF!))</f>
        <v/>
      </c>
      <c r="J1258" s="100" t="str">
        <f>IF(B1258="","",_xlfn.XLOOKUP(N1258,#REF!,芝麻工资表!B:B))</f>
        <v/>
      </c>
      <c r="K1258" s="100" t="str">
        <f t="shared" si="114"/>
        <v/>
      </c>
      <c r="L1258" s="100" t="str">
        <f t="shared" si="115"/>
        <v/>
      </c>
      <c r="M1258" s="100" t="str">
        <f>IF(Q1258="","",_xlfn.XLOOKUP(Q1258,立项!W:W,立项!H:H))</f>
        <v/>
      </c>
      <c r="N1258" s="104" t="str">
        <f t="shared" si="116"/>
        <v/>
      </c>
      <c r="O1258" s="104" t="str">
        <f t="shared" si="117"/>
        <v/>
      </c>
      <c r="P1258" s="105" t="str">
        <f t="shared" si="118"/>
        <v/>
      </c>
      <c r="Q1258" s="109" t="str">
        <f t="shared" si="119"/>
        <v/>
      </c>
      <c r="R1258" s="77"/>
      <c r="S1258" s="76"/>
      <c r="T1258" s="76"/>
      <c r="U1258" s="76"/>
    </row>
    <row r="1259" s="67" customFormat="1" customHeight="1" spans="2:21">
      <c r="B1259" s="68"/>
      <c r="C1259" s="69"/>
      <c r="D1259" s="69"/>
      <c r="E1259" s="69"/>
      <c r="F1259" s="70"/>
      <c r="G1259" s="71"/>
      <c r="H1259" s="72"/>
      <c r="I1259" s="103" t="str">
        <f>IF(B1259="","",_xlfn.XLOOKUP(N1259,#REF!,#REF!))</f>
        <v/>
      </c>
      <c r="J1259" s="100" t="str">
        <f>IF(B1259="","",_xlfn.XLOOKUP(N1259,#REF!,芝麻工资表!B:B))</f>
        <v/>
      </c>
      <c r="K1259" s="100" t="str">
        <f t="shared" si="114"/>
        <v/>
      </c>
      <c r="L1259" s="100" t="str">
        <f t="shared" si="115"/>
        <v/>
      </c>
      <c r="M1259" s="100" t="str">
        <f>IF(Q1259="","",_xlfn.XLOOKUP(Q1259,立项!W:W,立项!H:H))</f>
        <v/>
      </c>
      <c r="N1259" s="104" t="str">
        <f t="shared" si="116"/>
        <v/>
      </c>
      <c r="O1259" s="104" t="str">
        <f t="shared" si="117"/>
        <v/>
      </c>
      <c r="P1259" s="105" t="str">
        <f t="shared" si="118"/>
        <v/>
      </c>
      <c r="Q1259" s="109" t="str">
        <f t="shared" si="119"/>
        <v/>
      </c>
      <c r="R1259" s="77"/>
      <c r="S1259" s="76"/>
      <c r="T1259" s="76"/>
      <c r="U1259" s="76"/>
    </row>
    <row r="1260" s="67" customFormat="1" customHeight="1" spans="2:21">
      <c r="B1260" s="68"/>
      <c r="C1260" s="69"/>
      <c r="D1260" s="69"/>
      <c r="E1260" s="69"/>
      <c r="F1260" s="70"/>
      <c r="G1260" s="71"/>
      <c r="H1260" s="72"/>
      <c r="I1260" s="103" t="str">
        <f>IF(B1260="","",_xlfn.XLOOKUP(N1260,#REF!,#REF!))</f>
        <v/>
      </c>
      <c r="J1260" s="100" t="str">
        <f>IF(B1260="","",_xlfn.XLOOKUP(N1260,#REF!,芝麻工资表!B:B))</f>
        <v/>
      </c>
      <c r="K1260" s="100" t="str">
        <f t="shared" si="114"/>
        <v/>
      </c>
      <c r="L1260" s="100" t="str">
        <f t="shared" si="115"/>
        <v/>
      </c>
      <c r="M1260" s="100" t="str">
        <f>IF(Q1260="","",_xlfn.XLOOKUP(Q1260,立项!W:W,立项!H:H))</f>
        <v/>
      </c>
      <c r="N1260" s="104" t="str">
        <f t="shared" si="116"/>
        <v/>
      </c>
      <c r="O1260" s="104" t="str">
        <f t="shared" si="117"/>
        <v/>
      </c>
      <c r="P1260" s="105" t="str">
        <f t="shared" si="118"/>
        <v/>
      </c>
      <c r="Q1260" s="109" t="str">
        <f t="shared" si="119"/>
        <v/>
      </c>
      <c r="R1260" s="77"/>
      <c r="S1260" s="76"/>
      <c r="T1260" s="76"/>
      <c r="U1260" s="76"/>
    </row>
    <row r="1261" s="67" customFormat="1" customHeight="1" spans="2:21">
      <c r="B1261" s="68"/>
      <c r="C1261" s="69"/>
      <c r="D1261" s="69"/>
      <c r="E1261" s="69"/>
      <c r="F1261" s="70"/>
      <c r="G1261" s="71"/>
      <c r="H1261" s="72"/>
      <c r="I1261" s="103" t="str">
        <f>IF(B1261="","",_xlfn.XLOOKUP(N1261,#REF!,#REF!))</f>
        <v/>
      </c>
      <c r="J1261" s="100" t="str">
        <f>IF(B1261="","",_xlfn.XLOOKUP(N1261,#REF!,芝麻工资表!B:B))</f>
        <v/>
      </c>
      <c r="K1261" s="100" t="str">
        <f t="shared" si="114"/>
        <v/>
      </c>
      <c r="L1261" s="100" t="str">
        <f t="shared" si="115"/>
        <v/>
      </c>
      <c r="M1261" s="100" t="str">
        <f>IF(Q1261="","",_xlfn.XLOOKUP(Q1261,立项!W:W,立项!H:H))</f>
        <v/>
      </c>
      <c r="N1261" s="104" t="str">
        <f t="shared" si="116"/>
        <v/>
      </c>
      <c r="O1261" s="104" t="str">
        <f t="shared" si="117"/>
        <v/>
      </c>
      <c r="P1261" s="105" t="str">
        <f t="shared" si="118"/>
        <v/>
      </c>
      <c r="Q1261" s="109" t="str">
        <f t="shared" si="119"/>
        <v/>
      </c>
      <c r="R1261" s="77"/>
      <c r="S1261" s="76"/>
      <c r="T1261" s="76"/>
      <c r="U1261" s="76"/>
    </row>
    <row r="1262" s="67" customFormat="1" customHeight="1" spans="2:21">
      <c r="B1262" s="68"/>
      <c r="C1262" s="69"/>
      <c r="D1262" s="69"/>
      <c r="E1262" s="69"/>
      <c r="F1262" s="70"/>
      <c r="G1262" s="71"/>
      <c r="H1262" s="72"/>
      <c r="I1262" s="103" t="str">
        <f>IF(B1262="","",_xlfn.XLOOKUP(N1262,#REF!,#REF!))</f>
        <v/>
      </c>
      <c r="J1262" s="100" t="str">
        <f>IF(B1262="","",_xlfn.XLOOKUP(N1262,#REF!,芝麻工资表!B:B))</f>
        <v/>
      </c>
      <c r="K1262" s="100" t="str">
        <f t="shared" si="114"/>
        <v/>
      </c>
      <c r="L1262" s="100" t="str">
        <f t="shared" si="115"/>
        <v/>
      </c>
      <c r="M1262" s="100" t="str">
        <f>IF(Q1262="","",_xlfn.XLOOKUP(Q1262,立项!W:W,立项!H:H))</f>
        <v/>
      </c>
      <c r="N1262" s="104" t="str">
        <f t="shared" si="116"/>
        <v/>
      </c>
      <c r="O1262" s="104" t="str">
        <f t="shared" si="117"/>
        <v/>
      </c>
      <c r="P1262" s="105" t="str">
        <f t="shared" si="118"/>
        <v/>
      </c>
      <c r="Q1262" s="109" t="str">
        <f t="shared" si="119"/>
        <v/>
      </c>
      <c r="R1262" s="77"/>
      <c r="S1262" s="76"/>
      <c r="T1262" s="76"/>
      <c r="U1262" s="76"/>
    </row>
    <row r="1263" s="67" customFormat="1" customHeight="1" spans="2:21">
      <c r="B1263" s="68"/>
      <c r="C1263" s="69"/>
      <c r="D1263" s="69"/>
      <c r="E1263" s="69"/>
      <c r="F1263" s="70"/>
      <c r="G1263" s="71"/>
      <c r="H1263" s="72"/>
      <c r="I1263" s="103" t="str">
        <f>IF(B1263="","",_xlfn.XLOOKUP(N1263,#REF!,#REF!))</f>
        <v/>
      </c>
      <c r="J1263" s="100" t="str">
        <f>IF(B1263="","",_xlfn.XLOOKUP(N1263,#REF!,芝麻工资表!B:B))</f>
        <v/>
      </c>
      <c r="K1263" s="100" t="str">
        <f t="shared" si="114"/>
        <v/>
      </c>
      <c r="L1263" s="100" t="str">
        <f t="shared" si="115"/>
        <v/>
      </c>
      <c r="M1263" s="100" t="str">
        <f>IF(Q1263="","",_xlfn.XLOOKUP(Q1263,立项!W:W,立项!H:H))</f>
        <v/>
      </c>
      <c r="N1263" s="104" t="str">
        <f t="shared" si="116"/>
        <v/>
      </c>
      <c r="O1263" s="104" t="str">
        <f t="shared" si="117"/>
        <v/>
      </c>
      <c r="P1263" s="105" t="str">
        <f t="shared" si="118"/>
        <v/>
      </c>
      <c r="Q1263" s="109" t="str">
        <f t="shared" si="119"/>
        <v/>
      </c>
      <c r="R1263" s="77"/>
      <c r="S1263" s="76"/>
      <c r="T1263" s="76"/>
      <c r="U1263" s="76"/>
    </row>
    <row r="1264" s="67" customFormat="1" customHeight="1" spans="2:21">
      <c r="B1264" s="68"/>
      <c r="C1264" s="69"/>
      <c r="D1264" s="69"/>
      <c r="E1264" s="69"/>
      <c r="F1264" s="70"/>
      <c r="G1264" s="71"/>
      <c r="H1264" s="72"/>
      <c r="I1264" s="103" t="str">
        <f>IF(B1264="","",_xlfn.XLOOKUP(N1264,#REF!,#REF!))</f>
        <v/>
      </c>
      <c r="J1264" s="100" t="str">
        <f>IF(B1264="","",_xlfn.XLOOKUP(N1264,#REF!,芝麻工资表!B:B))</f>
        <v/>
      </c>
      <c r="K1264" s="100" t="str">
        <f t="shared" si="114"/>
        <v/>
      </c>
      <c r="L1264" s="100" t="str">
        <f t="shared" si="115"/>
        <v/>
      </c>
      <c r="M1264" s="100" t="str">
        <f>IF(Q1264="","",_xlfn.XLOOKUP(Q1264,立项!W:W,立项!H:H))</f>
        <v/>
      </c>
      <c r="N1264" s="104" t="str">
        <f t="shared" si="116"/>
        <v/>
      </c>
      <c r="O1264" s="104" t="str">
        <f t="shared" si="117"/>
        <v/>
      </c>
      <c r="P1264" s="105" t="str">
        <f t="shared" si="118"/>
        <v/>
      </c>
      <c r="Q1264" s="109" t="str">
        <f t="shared" si="119"/>
        <v/>
      </c>
      <c r="R1264" s="77"/>
      <c r="S1264" s="76"/>
      <c r="T1264" s="76"/>
      <c r="U1264" s="76"/>
    </row>
    <row r="1265" s="67" customFormat="1" customHeight="1" spans="2:21">
      <c r="B1265" s="68"/>
      <c r="C1265" s="69"/>
      <c r="D1265" s="69"/>
      <c r="E1265" s="69"/>
      <c r="F1265" s="70"/>
      <c r="G1265" s="71"/>
      <c r="H1265" s="72"/>
      <c r="I1265" s="103" t="str">
        <f>IF(B1265="","",_xlfn.XLOOKUP(N1265,#REF!,#REF!))</f>
        <v/>
      </c>
      <c r="J1265" s="100" t="str">
        <f>IF(B1265="","",_xlfn.XLOOKUP(N1265,#REF!,芝麻工资表!B:B))</f>
        <v/>
      </c>
      <c r="K1265" s="100" t="str">
        <f t="shared" si="114"/>
        <v/>
      </c>
      <c r="L1265" s="100" t="str">
        <f t="shared" si="115"/>
        <v/>
      </c>
      <c r="M1265" s="100" t="str">
        <f>IF(Q1265="","",_xlfn.XLOOKUP(Q1265,立项!W:W,立项!H:H))</f>
        <v/>
      </c>
      <c r="N1265" s="104" t="str">
        <f t="shared" si="116"/>
        <v/>
      </c>
      <c r="O1265" s="104" t="str">
        <f t="shared" si="117"/>
        <v/>
      </c>
      <c r="P1265" s="105" t="str">
        <f t="shared" si="118"/>
        <v/>
      </c>
      <c r="Q1265" s="109" t="str">
        <f t="shared" si="119"/>
        <v/>
      </c>
      <c r="R1265" s="77"/>
      <c r="S1265" s="76"/>
      <c r="T1265" s="76"/>
      <c r="U1265" s="76"/>
    </row>
    <row r="1266" s="67" customFormat="1" customHeight="1" spans="2:21">
      <c r="B1266" s="68"/>
      <c r="C1266" s="69"/>
      <c r="D1266" s="69"/>
      <c r="E1266" s="69"/>
      <c r="F1266" s="70"/>
      <c r="G1266" s="71"/>
      <c r="H1266" s="72"/>
      <c r="I1266" s="103" t="str">
        <f>IF(B1266="","",_xlfn.XLOOKUP(N1266,#REF!,#REF!))</f>
        <v/>
      </c>
      <c r="J1266" s="100" t="str">
        <f>IF(B1266="","",_xlfn.XLOOKUP(N1266,#REF!,芝麻工资表!B:B))</f>
        <v/>
      </c>
      <c r="K1266" s="100" t="str">
        <f t="shared" si="114"/>
        <v/>
      </c>
      <c r="L1266" s="100" t="str">
        <f t="shared" si="115"/>
        <v/>
      </c>
      <c r="M1266" s="100" t="str">
        <f>IF(Q1266="","",_xlfn.XLOOKUP(Q1266,立项!W:W,立项!H:H))</f>
        <v/>
      </c>
      <c r="N1266" s="104" t="str">
        <f t="shared" si="116"/>
        <v/>
      </c>
      <c r="O1266" s="104" t="str">
        <f t="shared" si="117"/>
        <v/>
      </c>
      <c r="P1266" s="105" t="str">
        <f t="shared" si="118"/>
        <v/>
      </c>
      <c r="Q1266" s="109" t="str">
        <f t="shared" si="119"/>
        <v/>
      </c>
      <c r="R1266" s="77"/>
      <c r="S1266" s="76"/>
      <c r="T1266" s="76"/>
      <c r="U1266" s="76"/>
    </row>
    <row r="1267" s="67" customFormat="1" customHeight="1" spans="2:21">
      <c r="B1267" s="68"/>
      <c r="C1267" s="69"/>
      <c r="D1267" s="69"/>
      <c r="E1267" s="69"/>
      <c r="F1267" s="70"/>
      <c r="G1267" s="71"/>
      <c r="H1267" s="72"/>
      <c r="I1267" s="103" t="str">
        <f>IF(B1267="","",_xlfn.XLOOKUP(N1267,#REF!,#REF!))</f>
        <v/>
      </c>
      <c r="J1267" s="100" t="str">
        <f>IF(B1267="","",_xlfn.XLOOKUP(N1267,#REF!,芝麻工资表!B:B))</f>
        <v/>
      </c>
      <c r="K1267" s="100" t="str">
        <f t="shared" si="114"/>
        <v/>
      </c>
      <c r="L1267" s="100" t="str">
        <f t="shared" si="115"/>
        <v/>
      </c>
      <c r="M1267" s="100" t="str">
        <f>IF(Q1267="","",_xlfn.XLOOKUP(Q1267,立项!W:W,立项!H:H))</f>
        <v/>
      </c>
      <c r="N1267" s="104" t="str">
        <f t="shared" si="116"/>
        <v/>
      </c>
      <c r="O1267" s="104" t="str">
        <f t="shared" si="117"/>
        <v/>
      </c>
      <c r="P1267" s="105" t="str">
        <f t="shared" si="118"/>
        <v/>
      </c>
      <c r="Q1267" s="109" t="str">
        <f t="shared" si="119"/>
        <v/>
      </c>
      <c r="R1267" s="77"/>
      <c r="S1267" s="76"/>
      <c r="T1267" s="76"/>
      <c r="U1267" s="76"/>
    </row>
    <row r="1268" s="67" customFormat="1" customHeight="1" spans="2:21">
      <c r="B1268" s="68"/>
      <c r="C1268" s="69"/>
      <c r="D1268" s="69"/>
      <c r="E1268" s="69"/>
      <c r="F1268" s="70"/>
      <c r="G1268" s="71"/>
      <c r="H1268" s="72"/>
      <c r="I1268" s="103" t="str">
        <f>IF(B1268="","",_xlfn.XLOOKUP(N1268,#REF!,#REF!))</f>
        <v/>
      </c>
      <c r="J1268" s="100" t="str">
        <f>IF(B1268="","",_xlfn.XLOOKUP(N1268,#REF!,芝麻工资表!B:B))</f>
        <v/>
      </c>
      <c r="K1268" s="100" t="str">
        <f t="shared" si="114"/>
        <v/>
      </c>
      <c r="L1268" s="100" t="str">
        <f t="shared" si="115"/>
        <v/>
      </c>
      <c r="M1268" s="100" t="str">
        <f>IF(Q1268="","",_xlfn.XLOOKUP(Q1268,立项!W:W,立项!H:H))</f>
        <v/>
      </c>
      <c r="N1268" s="104" t="str">
        <f t="shared" si="116"/>
        <v/>
      </c>
      <c r="O1268" s="104" t="str">
        <f t="shared" si="117"/>
        <v/>
      </c>
      <c r="P1268" s="105" t="str">
        <f t="shared" si="118"/>
        <v/>
      </c>
      <c r="Q1268" s="109" t="str">
        <f t="shared" si="119"/>
        <v/>
      </c>
      <c r="R1268" s="77"/>
      <c r="S1268" s="76"/>
      <c r="T1268" s="76"/>
      <c r="U1268" s="76"/>
    </row>
    <row r="1269" s="67" customFormat="1" customHeight="1" spans="2:21">
      <c r="B1269" s="68"/>
      <c r="C1269" s="69"/>
      <c r="D1269" s="69"/>
      <c r="E1269" s="69"/>
      <c r="F1269" s="70"/>
      <c r="G1269" s="71"/>
      <c r="H1269" s="72"/>
      <c r="I1269" s="103" t="str">
        <f>IF(B1269="","",_xlfn.XLOOKUP(N1269,#REF!,#REF!))</f>
        <v/>
      </c>
      <c r="J1269" s="100" t="str">
        <f>IF(B1269="","",_xlfn.XLOOKUP(N1269,#REF!,芝麻工资表!B:B))</f>
        <v/>
      </c>
      <c r="K1269" s="100" t="str">
        <f t="shared" si="114"/>
        <v/>
      </c>
      <c r="L1269" s="100" t="str">
        <f t="shared" si="115"/>
        <v/>
      </c>
      <c r="M1269" s="100" t="str">
        <f>IF(Q1269="","",_xlfn.XLOOKUP(Q1269,立项!W:W,立项!H:H))</f>
        <v/>
      </c>
      <c r="N1269" s="104" t="str">
        <f t="shared" si="116"/>
        <v/>
      </c>
      <c r="O1269" s="104" t="str">
        <f t="shared" si="117"/>
        <v/>
      </c>
      <c r="P1269" s="105" t="str">
        <f t="shared" si="118"/>
        <v/>
      </c>
      <c r="Q1269" s="109" t="str">
        <f t="shared" si="119"/>
        <v/>
      </c>
      <c r="R1269" s="77"/>
      <c r="S1269" s="76"/>
      <c r="T1269" s="76"/>
      <c r="U1269" s="76"/>
    </row>
    <row r="1270" s="67" customFormat="1" customHeight="1" spans="2:21">
      <c r="B1270" s="68"/>
      <c r="C1270" s="69"/>
      <c r="D1270" s="69"/>
      <c r="E1270" s="69"/>
      <c r="F1270" s="70"/>
      <c r="G1270" s="71"/>
      <c r="H1270" s="72"/>
      <c r="I1270" s="103" t="str">
        <f>IF(B1270="","",_xlfn.XLOOKUP(N1270,#REF!,#REF!))</f>
        <v/>
      </c>
      <c r="J1270" s="100" t="str">
        <f>IF(B1270="","",_xlfn.XLOOKUP(N1270,#REF!,芝麻工资表!B:B))</f>
        <v/>
      </c>
      <c r="K1270" s="100" t="str">
        <f t="shared" si="114"/>
        <v/>
      </c>
      <c r="L1270" s="100" t="str">
        <f t="shared" si="115"/>
        <v/>
      </c>
      <c r="M1270" s="100" t="str">
        <f>IF(Q1270="","",_xlfn.XLOOKUP(Q1270,立项!W:W,立项!H:H))</f>
        <v/>
      </c>
      <c r="N1270" s="104" t="str">
        <f t="shared" si="116"/>
        <v/>
      </c>
      <c r="O1270" s="104" t="str">
        <f t="shared" si="117"/>
        <v/>
      </c>
      <c r="P1270" s="105" t="str">
        <f t="shared" si="118"/>
        <v/>
      </c>
      <c r="Q1270" s="109" t="str">
        <f t="shared" si="119"/>
        <v/>
      </c>
      <c r="R1270" s="77"/>
      <c r="S1270" s="76"/>
      <c r="T1270" s="76"/>
      <c r="U1270" s="76"/>
    </row>
    <row r="1271" s="67" customFormat="1" customHeight="1" spans="2:21">
      <c r="B1271" s="68"/>
      <c r="C1271" s="69"/>
      <c r="D1271" s="69"/>
      <c r="E1271" s="69"/>
      <c r="F1271" s="70"/>
      <c r="G1271" s="71"/>
      <c r="H1271" s="72"/>
      <c r="I1271" s="103" t="str">
        <f>IF(B1271="","",_xlfn.XLOOKUP(N1271,#REF!,#REF!))</f>
        <v/>
      </c>
      <c r="J1271" s="100" t="str">
        <f>IF(B1271="","",_xlfn.XLOOKUP(N1271,#REF!,芝麻工资表!B:B))</f>
        <v/>
      </c>
      <c r="K1271" s="100" t="str">
        <f t="shared" si="114"/>
        <v/>
      </c>
      <c r="L1271" s="100" t="str">
        <f t="shared" si="115"/>
        <v/>
      </c>
      <c r="M1271" s="100" t="str">
        <f>IF(Q1271="","",_xlfn.XLOOKUP(Q1271,立项!W:W,立项!H:H))</f>
        <v/>
      </c>
      <c r="N1271" s="104" t="str">
        <f t="shared" si="116"/>
        <v/>
      </c>
      <c r="O1271" s="104" t="str">
        <f t="shared" si="117"/>
        <v/>
      </c>
      <c r="P1271" s="105" t="str">
        <f t="shared" si="118"/>
        <v/>
      </c>
      <c r="Q1271" s="109" t="str">
        <f t="shared" si="119"/>
        <v/>
      </c>
      <c r="R1271" s="77"/>
      <c r="S1271" s="76"/>
      <c r="T1271" s="76"/>
      <c r="U1271" s="76"/>
    </row>
    <row r="1272" s="67" customFormat="1" customHeight="1" spans="2:21">
      <c r="B1272" s="68"/>
      <c r="C1272" s="69"/>
      <c r="D1272" s="69"/>
      <c r="E1272" s="69"/>
      <c r="F1272" s="70"/>
      <c r="G1272" s="71"/>
      <c r="H1272" s="72"/>
      <c r="I1272" s="103" t="str">
        <f>IF(B1272="","",_xlfn.XLOOKUP(N1272,#REF!,#REF!))</f>
        <v/>
      </c>
      <c r="J1272" s="100" t="str">
        <f>IF(B1272="","",_xlfn.XLOOKUP(N1272,#REF!,芝麻工资表!B:B))</f>
        <v/>
      </c>
      <c r="K1272" s="100" t="str">
        <f t="shared" si="114"/>
        <v/>
      </c>
      <c r="L1272" s="100" t="str">
        <f t="shared" si="115"/>
        <v/>
      </c>
      <c r="M1272" s="100" t="str">
        <f>IF(Q1272="","",_xlfn.XLOOKUP(Q1272,立项!W:W,立项!H:H))</f>
        <v/>
      </c>
      <c r="N1272" s="104" t="str">
        <f t="shared" si="116"/>
        <v/>
      </c>
      <c r="O1272" s="104" t="str">
        <f t="shared" si="117"/>
        <v/>
      </c>
      <c r="P1272" s="105" t="str">
        <f t="shared" si="118"/>
        <v/>
      </c>
      <c r="Q1272" s="109" t="str">
        <f t="shared" si="119"/>
        <v/>
      </c>
      <c r="R1272" s="77"/>
      <c r="S1272" s="76"/>
      <c r="T1272" s="76"/>
      <c r="U1272" s="76"/>
    </row>
    <row r="1273" s="67" customFormat="1" customHeight="1" spans="2:21">
      <c r="B1273" s="68"/>
      <c r="C1273" s="69"/>
      <c r="D1273" s="69"/>
      <c r="E1273" s="69"/>
      <c r="F1273" s="70"/>
      <c r="G1273" s="71"/>
      <c r="H1273" s="72"/>
      <c r="I1273" s="103" t="str">
        <f>IF(B1273="","",_xlfn.XLOOKUP(N1273,#REF!,#REF!))</f>
        <v/>
      </c>
      <c r="J1273" s="100" t="str">
        <f>IF(B1273="","",_xlfn.XLOOKUP(N1273,#REF!,芝麻工资表!B:B))</f>
        <v/>
      </c>
      <c r="K1273" s="100" t="str">
        <f t="shared" si="114"/>
        <v/>
      </c>
      <c r="L1273" s="100" t="str">
        <f t="shared" si="115"/>
        <v/>
      </c>
      <c r="M1273" s="100" t="str">
        <f>IF(Q1273="","",_xlfn.XLOOKUP(Q1273,立项!W:W,立项!H:H))</f>
        <v/>
      </c>
      <c r="N1273" s="104" t="str">
        <f t="shared" si="116"/>
        <v/>
      </c>
      <c r="O1273" s="104" t="str">
        <f t="shared" si="117"/>
        <v/>
      </c>
      <c r="P1273" s="105" t="str">
        <f t="shared" si="118"/>
        <v/>
      </c>
      <c r="Q1273" s="109" t="str">
        <f t="shared" si="119"/>
        <v/>
      </c>
      <c r="R1273" s="77"/>
      <c r="S1273" s="76"/>
      <c r="T1273" s="76"/>
      <c r="U1273" s="76"/>
    </row>
    <row r="1274" s="67" customFormat="1" customHeight="1" spans="2:21">
      <c r="B1274" s="68"/>
      <c r="C1274" s="69"/>
      <c r="D1274" s="69"/>
      <c r="E1274" s="69"/>
      <c r="F1274" s="70"/>
      <c r="G1274" s="71"/>
      <c r="H1274" s="72"/>
      <c r="I1274" s="103" t="str">
        <f>IF(B1274="","",_xlfn.XLOOKUP(N1274,#REF!,#REF!))</f>
        <v/>
      </c>
      <c r="J1274" s="100" t="str">
        <f>IF(B1274="","",_xlfn.XLOOKUP(N1274,#REF!,芝麻工资表!B:B))</f>
        <v/>
      </c>
      <c r="K1274" s="100" t="str">
        <f t="shared" si="114"/>
        <v/>
      </c>
      <c r="L1274" s="100" t="str">
        <f t="shared" si="115"/>
        <v/>
      </c>
      <c r="M1274" s="100" t="str">
        <f>IF(Q1274="","",_xlfn.XLOOKUP(Q1274,立项!W:W,立项!H:H))</f>
        <v/>
      </c>
      <c r="N1274" s="104" t="str">
        <f t="shared" si="116"/>
        <v/>
      </c>
      <c r="O1274" s="104" t="str">
        <f t="shared" si="117"/>
        <v/>
      </c>
      <c r="P1274" s="105" t="str">
        <f t="shared" si="118"/>
        <v/>
      </c>
      <c r="Q1274" s="109" t="str">
        <f t="shared" si="119"/>
        <v/>
      </c>
      <c r="R1274" s="77"/>
      <c r="S1274" s="76"/>
      <c r="T1274" s="76"/>
      <c r="U1274" s="76"/>
    </row>
    <row r="1275" s="67" customFormat="1" customHeight="1" spans="2:21">
      <c r="B1275" s="68"/>
      <c r="C1275" s="69"/>
      <c r="D1275" s="69"/>
      <c r="E1275" s="69"/>
      <c r="F1275" s="70"/>
      <c r="G1275" s="71"/>
      <c r="H1275" s="72"/>
      <c r="I1275" s="103" t="str">
        <f>IF(B1275="","",_xlfn.XLOOKUP(N1275,#REF!,#REF!))</f>
        <v/>
      </c>
      <c r="J1275" s="100" t="str">
        <f>IF(B1275="","",_xlfn.XLOOKUP(N1275,#REF!,芝麻工资表!B:B))</f>
        <v/>
      </c>
      <c r="K1275" s="100" t="str">
        <f t="shared" si="114"/>
        <v/>
      </c>
      <c r="L1275" s="100" t="str">
        <f t="shared" si="115"/>
        <v/>
      </c>
      <c r="M1275" s="100" t="str">
        <f>IF(Q1275="","",_xlfn.XLOOKUP(Q1275,立项!W:W,立项!H:H))</f>
        <v/>
      </c>
      <c r="N1275" s="104" t="str">
        <f t="shared" si="116"/>
        <v/>
      </c>
      <c r="O1275" s="104" t="str">
        <f t="shared" si="117"/>
        <v/>
      </c>
      <c r="P1275" s="105" t="str">
        <f t="shared" si="118"/>
        <v/>
      </c>
      <c r="Q1275" s="109" t="str">
        <f t="shared" si="119"/>
        <v/>
      </c>
      <c r="R1275" s="77"/>
      <c r="S1275" s="76"/>
      <c r="T1275" s="76"/>
      <c r="U1275" s="76"/>
    </row>
    <row r="1276" s="67" customFormat="1" customHeight="1" spans="2:21">
      <c r="B1276" s="68"/>
      <c r="C1276" s="69"/>
      <c r="D1276" s="69"/>
      <c r="E1276" s="69"/>
      <c r="F1276" s="70"/>
      <c r="G1276" s="71"/>
      <c r="H1276" s="72"/>
      <c r="I1276" s="103" t="str">
        <f>IF(B1276="","",_xlfn.XLOOKUP(N1276,#REF!,#REF!))</f>
        <v/>
      </c>
      <c r="J1276" s="100" t="str">
        <f>IF(B1276="","",_xlfn.XLOOKUP(N1276,#REF!,芝麻工资表!B:B))</f>
        <v/>
      </c>
      <c r="K1276" s="100" t="str">
        <f t="shared" si="114"/>
        <v/>
      </c>
      <c r="L1276" s="100" t="str">
        <f t="shared" si="115"/>
        <v/>
      </c>
      <c r="M1276" s="100" t="str">
        <f>IF(Q1276="","",_xlfn.XLOOKUP(Q1276,立项!W:W,立项!H:H))</f>
        <v/>
      </c>
      <c r="N1276" s="104" t="str">
        <f t="shared" si="116"/>
        <v/>
      </c>
      <c r="O1276" s="104" t="str">
        <f t="shared" si="117"/>
        <v/>
      </c>
      <c r="P1276" s="105" t="str">
        <f t="shared" si="118"/>
        <v/>
      </c>
      <c r="Q1276" s="109" t="str">
        <f t="shared" si="119"/>
        <v/>
      </c>
      <c r="R1276" s="77"/>
      <c r="S1276" s="76"/>
      <c r="T1276" s="76"/>
      <c r="U1276" s="76"/>
    </row>
    <row r="1277" s="67" customFormat="1" customHeight="1" spans="2:21">
      <c r="B1277" s="68"/>
      <c r="C1277" s="69"/>
      <c r="D1277" s="69"/>
      <c r="E1277" s="69"/>
      <c r="F1277" s="70"/>
      <c r="G1277" s="71"/>
      <c r="H1277" s="72"/>
      <c r="I1277" s="103" t="str">
        <f>IF(B1277="","",_xlfn.XLOOKUP(N1277,#REF!,#REF!))</f>
        <v/>
      </c>
      <c r="J1277" s="100" t="str">
        <f>IF(B1277="","",_xlfn.XLOOKUP(N1277,#REF!,芝麻工资表!B:B))</f>
        <v/>
      </c>
      <c r="K1277" s="100" t="str">
        <f t="shared" si="114"/>
        <v/>
      </c>
      <c r="L1277" s="100" t="str">
        <f t="shared" si="115"/>
        <v/>
      </c>
      <c r="M1277" s="100" t="str">
        <f>IF(Q1277="","",_xlfn.XLOOKUP(Q1277,立项!W:W,立项!H:H))</f>
        <v/>
      </c>
      <c r="N1277" s="104" t="str">
        <f t="shared" si="116"/>
        <v/>
      </c>
      <c r="O1277" s="104" t="str">
        <f t="shared" si="117"/>
        <v/>
      </c>
      <c r="P1277" s="105" t="str">
        <f t="shared" si="118"/>
        <v/>
      </c>
      <c r="Q1277" s="109" t="str">
        <f t="shared" si="119"/>
        <v/>
      </c>
      <c r="R1277" s="77"/>
      <c r="S1277" s="76"/>
      <c r="T1277" s="76"/>
      <c r="U1277" s="76"/>
    </row>
    <row r="1278" s="67" customFormat="1" customHeight="1" spans="2:21">
      <c r="B1278" s="68"/>
      <c r="C1278" s="69"/>
      <c r="D1278" s="69"/>
      <c r="E1278" s="69"/>
      <c r="F1278" s="70"/>
      <c r="G1278" s="71"/>
      <c r="H1278" s="72"/>
      <c r="I1278" s="103" t="str">
        <f>IF(B1278="","",_xlfn.XLOOKUP(N1278,#REF!,#REF!))</f>
        <v/>
      </c>
      <c r="J1278" s="100" t="str">
        <f>IF(B1278="","",_xlfn.XLOOKUP(N1278,#REF!,芝麻工资表!B:B))</f>
        <v/>
      </c>
      <c r="K1278" s="100" t="str">
        <f t="shared" si="114"/>
        <v/>
      </c>
      <c r="L1278" s="100" t="str">
        <f t="shared" si="115"/>
        <v/>
      </c>
      <c r="M1278" s="100" t="str">
        <f>IF(Q1278="","",_xlfn.XLOOKUP(Q1278,立项!W:W,立项!H:H))</f>
        <v/>
      </c>
      <c r="N1278" s="104" t="str">
        <f t="shared" si="116"/>
        <v/>
      </c>
      <c r="O1278" s="104" t="str">
        <f t="shared" si="117"/>
        <v/>
      </c>
      <c r="P1278" s="105" t="str">
        <f t="shared" si="118"/>
        <v/>
      </c>
      <c r="Q1278" s="109" t="str">
        <f t="shared" si="119"/>
        <v/>
      </c>
      <c r="R1278" s="77"/>
      <c r="S1278" s="76"/>
      <c r="T1278" s="76"/>
      <c r="U1278" s="76"/>
    </row>
    <row r="1279" s="67" customFormat="1" customHeight="1" spans="2:21">
      <c r="B1279" s="68"/>
      <c r="C1279" s="69"/>
      <c r="D1279" s="69"/>
      <c r="E1279" s="69"/>
      <c r="F1279" s="70"/>
      <c r="G1279" s="71"/>
      <c r="H1279" s="72"/>
      <c r="I1279" s="103" t="str">
        <f>IF(B1279="","",_xlfn.XLOOKUP(N1279,#REF!,#REF!))</f>
        <v/>
      </c>
      <c r="J1279" s="100" t="str">
        <f>IF(B1279="","",_xlfn.XLOOKUP(N1279,#REF!,芝麻工资表!B:B))</f>
        <v/>
      </c>
      <c r="K1279" s="100" t="str">
        <f t="shared" si="114"/>
        <v/>
      </c>
      <c r="L1279" s="100" t="str">
        <f t="shared" si="115"/>
        <v/>
      </c>
      <c r="M1279" s="100" t="str">
        <f>IF(Q1279="","",_xlfn.XLOOKUP(Q1279,立项!W:W,立项!H:H))</f>
        <v/>
      </c>
      <c r="N1279" s="104" t="str">
        <f t="shared" si="116"/>
        <v/>
      </c>
      <c r="O1279" s="104" t="str">
        <f t="shared" si="117"/>
        <v/>
      </c>
      <c r="P1279" s="105" t="str">
        <f t="shared" si="118"/>
        <v/>
      </c>
      <c r="Q1279" s="109" t="str">
        <f t="shared" si="119"/>
        <v/>
      </c>
      <c r="R1279" s="77"/>
      <c r="S1279" s="76"/>
      <c r="T1279" s="76"/>
      <c r="U1279" s="76"/>
    </row>
    <row r="1280" s="67" customFormat="1" customHeight="1" spans="2:21">
      <c r="B1280" s="68"/>
      <c r="C1280" s="69"/>
      <c r="D1280" s="69"/>
      <c r="E1280" s="69"/>
      <c r="F1280" s="70"/>
      <c r="G1280" s="71"/>
      <c r="H1280" s="72"/>
      <c r="I1280" s="103" t="str">
        <f>IF(B1280="","",_xlfn.XLOOKUP(N1280,#REF!,#REF!))</f>
        <v/>
      </c>
      <c r="J1280" s="100" t="str">
        <f>IF(B1280="","",_xlfn.XLOOKUP(N1280,#REF!,芝麻工资表!B:B))</f>
        <v/>
      </c>
      <c r="K1280" s="100" t="str">
        <f t="shared" si="114"/>
        <v/>
      </c>
      <c r="L1280" s="100" t="str">
        <f t="shared" si="115"/>
        <v/>
      </c>
      <c r="M1280" s="100" t="str">
        <f>IF(Q1280="","",_xlfn.XLOOKUP(Q1280,立项!W:W,立项!H:H))</f>
        <v/>
      </c>
      <c r="N1280" s="104" t="str">
        <f t="shared" si="116"/>
        <v/>
      </c>
      <c r="O1280" s="104" t="str">
        <f t="shared" si="117"/>
        <v/>
      </c>
      <c r="P1280" s="105" t="str">
        <f t="shared" si="118"/>
        <v/>
      </c>
      <c r="Q1280" s="109" t="str">
        <f t="shared" si="119"/>
        <v/>
      </c>
      <c r="R1280" s="77"/>
      <c r="S1280" s="76"/>
      <c r="T1280" s="76"/>
      <c r="U1280" s="76"/>
    </row>
    <row r="1281" s="67" customFormat="1" customHeight="1" spans="2:21">
      <c r="B1281" s="68"/>
      <c r="C1281" s="69"/>
      <c r="D1281" s="69"/>
      <c r="E1281" s="69"/>
      <c r="F1281" s="70"/>
      <c r="G1281" s="71"/>
      <c r="H1281" s="72"/>
      <c r="I1281" s="103" t="str">
        <f>IF(B1281="","",_xlfn.XLOOKUP(N1281,#REF!,#REF!))</f>
        <v/>
      </c>
      <c r="J1281" s="100" t="str">
        <f>IF(B1281="","",_xlfn.XLOOKUP(N1281,#REF!,芝麻工资表!B:B))</f>
        <v/>
      </c>
      <c r="K1281" s="100" t="str">
        <f t="shared" si="114"/>
        <v/>
      </c>
      <c r="L1281" s="100" t="str">
        <f t="shared" si="115"/>
        <v/>
      </c>
      <c r="M1281" s="100" t="str">
        <f>IF(Q1281="","",_xlfn.XLOOKUP(Q1281,立项!W:W,立项!H:H))</f>
        <v/>
      </c>
      <c r="N1281" s="104" t="str">
        <f t="shared" si="116"/>
        <v/>
      </c>
      <c r="O1281" s="104" t="str">
        <f t="shared" si="117"/>
        <v/>
      </c>
      <c r="P1281" s="105" t="str">
        <f t="shared" si="118"/>
        <v/>
      </c>
      <c r="Q1281" s="109" t="str">
        <f t="shared" si="119"/>
        <v/>
      </c>
      <c r="R1281" s="77"/>
      <c r="S1281" s="76"/>
      <c r="T1281" s="76"/>
      <c r="U1281" s="76"/>
    </row>
    <row r="1282" s="67" customFormat="1" customHeight="1" spans="2:21">
      <c r="B1282" s="68"/>
      <c r="C1282" s="69"/>
      <c r="D1282" s="69"/>
      <c r="E1282" s="69"/>
      <c r="F1282" s="70"/>
      <c r="G1282" s="71"/>
      <c r="H1282" s="72"/>
      <c r="I1282" s="103" t="str">
        <f>IF(B1282="","",_xlfn.XLOOKUP(N1282,#REF!,#REF!))</f>
        <v/>
      </c>
      <c r="J1282" s="100" t="str">
        <f>IF(B1282="","",_xlfn.XLOOKUP(N1282,#REF!,芝麻工资表!B:B))</f>
        <v/>
      </c>
      <c r="K1282" s="100" t="str">
        <f t="shared" ref="K1282:K1345" si="120">IF(F1282="","",F1282-L1282)</f>
        <v/>
      </c>
      <c r="L1282" s="100" t="str">
        <f t="shared" ref="L1282:L1345" si="121">IF(F1282="","",F1282*G1282/(1+G1282))</f>
        <v/>
      </c>
      <c r="M1282" s="100" t="str">
        <f>IF(Q1282="","",_xlfn.XLOOKUP(Q1282,立项!W:W,立项!H:H))</f>
        <v/>
      </c>
      <c r="N1282" s="104" t="str">
        <f t="shared" ref="N1282:N1345" si="122">IF(H1282="","",LEFT(B1282,7))</f>
        <v/>
      </c>
      <c r="O1282" s="104" t="str">
        <f t="shared" ref="O1282:O1345" si="123">IF(H1282="","",MONTH(H1282))</f>
        <v/>
      </c>
      <c r="P1282" s="105" t="str">
        <f t="shared" ref="P1282:P1345" si="124">IF(H1282="","",DAY(H1282))</f>
        <v/>
      </c>
      <c r="Q1282" s="109" t="str">
        <f t="shared" ref="Q1282:Q1345" si="125">IF(B1282="","",MID(B1282,9,16))</f>
        <v/>
      </c>
      <c r="R1282" s="77"/>
      <c r="S1282" s="76"/>
      <c r="T1282" s="76"/>
      <c r="U1282" s="76"/>
    </row>
    <row r="1283" s="67" customFormat="1" customHeight="1" spans="2:21">
      <c r="B1283" s="68"/>
      <c r="C1283" s="69"/>
      <c r="D1283" s="69"/>
      <c r="E1283" s="69"/>
      <c r="F1283" s="70"/>
      <c r="G1283" s="71"/>
      <c r="H1283" s="72"/>
      <c r="I1283" s="103" t="str">
        <f>IF(B1283="","",_xlfn.XLOOKUP(N1283,#REF!,#REF!))</f>
        <v/>
      </c>
      <c r="J1283" s="100" t="str">
        <f>IF(B1283="","",_xlfn.XLOOKUP(N1283,#REF!,芝麻工资表!B:B))</f>
        <v/>
      </c>
      <c r="K1283" s="100" t="str">
        <f t="shared" si="120"/>
        <v/>
      </c>
      <c r="L1283" s="100" t="str">
        <f t="shared" si="121"/>
        <v/>
      </c>
      <c r="M1283" s="100" t="str">
        <f>IF(Q1283="","",_xlfn.XLOOKUP(Q1283,立项!W:W,立项!H:H))</f>
        <v/>
      </c>
      <c r="N1283" s="104" t="str">
        <f t="shared" si="122"/>
        <v/>
      </c>
      <c r="O1283" s="104" t="str">
        <f t="shared" si="123"/>
        <v/>
      </c>
      <c r="P1283" s="105" t="str">
        <f t="shared" si="124"/>
        <v/>
      </c>
      <c r="Q1283" s="109" t="str">
        <f t="shared" si="125"/>
        <v/>
      </c>
      <c r="R1283" s="77"/>
      <c r="S1283" s="76"/>
      <c r="T1283" s="76"/>
      <c r="U1283" s="76"/>
    </row>
    <row r="1284" s="67" customFormat="1" customHeight="1" spans="2:21">
      <c r="B1284" s="68"/>
      <c r="C1284" s="69"/>
      <c r="D1284" s="69"/>
      <c r="E1284" s="69"/>
      <c r="F1284" s="70"/>
      <c r="G1284" s="71"/>
      <c r="H1284" s="72"/>
      <c r="I1284" s="103" t="str">
        <f>IF(B1284="","",_xlfn.XLOOKUP(N1284,#REF!,#REF!))</f>
        <v/>
      </c>
      <c r="J1284" s="100" t="str">
        <f>IF(B1284="","",_xlfn.XLOOKUP(N1284,#REF!,芝麻工资表!B:B))</f>
        <v/>
      </c>
      <c r="K1284" s="100" t="str">
        <f t="shared" si="120"/>
        <v/>
      </c>
      <c r="L1284" s="100" t="str">
        <f t="shared" si="121"/>
        <v/>
      </c>
      <c r="M1284" s="100" t="str">
        <f>IF(Q1284="","",_xlfn.XLOOKUP(Q1284,立项!W:W,立项!H:H))</f>
        <v/>
      </c>
      <c r="N1284" s="104" t="str">
        <f t="shared" si="122"/>
        <v/>
      </c>
      <c r="O1284" s="104" t="str">
        <f t="shared" si="123"/>
        <v/>
      </c>
      <c r="P1284" s="105" t="str">
        <f t="shared" si="124"/>
        <v/>
      </c>
      <c r="Q1284" s="109" t="str">
        <f t="shared" si="125"/>
        <v/>
      </c>
      <c r="R1284" s="77"/>
      <c r="S1284" s="76"/>
      <c r="T1284" s="76"/>
      <c r="U1284" s="76"/>
    </row>
    <row r="1285" s="67" customFormat="1" customHeight="1" spans="2:21">
      <c r="B1285" s="68"/>
      <c r="C1285" s="69"/>
      <c r="D1285" s="69"/>
      <c r="E1285" s="69"/>
      <c r="F1285" s="70"/>
      <c r="G1285" s="71"/>
      <c r="H1285" s="72"/>
      <c r="I1285" s="103" t="str">
        <f>IF(B1285="","",_xlfn.XLOOKUP(N1285,#REF!,#REF!))</f>
        <v/>
      </c>
      <c r="J1285" s="100" t="str">
        <f>IF(B1285="","",_xlfn.XLOOKUP(N1285,#REF!,芝麻工资表!B:B))</f>
        <v/>
      </c>
      <c r="K1285" s="100" t="str">
        <f t="shared" si="120"/>
        <v/>
      </c>
      <c r="L1285" s="100" t="str">
        <f t="shared" si="121"/>
        <v/>
      </c>
      <c r="M1285" s="100" t="str">
        <f>IF(Q1285="","",_xlfn.XLOOKUP(Q1285,立项!W:W,立项!H:H))</f>
        <v/>
      </c>
      <c r="N1285" s="104" t="str">
        <f t="shared" si="122"/>
        <v/>
      </c>
      <c r="O1285" s="104" t="str">
        <f t="shared" si="123"/>
        <v/>
      </c>
      <c r="P1285" s="105" t="str">
        <f t="shared" si="124"/>
        <v/>
      </c>
      <c r="Q1285" s="109" t="str">
        <f t="shared" si="125"/>
        <v/>
      </c>
      <c r="R1285" s="77"/>
      <c r="S1285" s="76"/>
      <c r="T1285" s="76"/>
      <c r="U1285" s="76"/>
    </row>
    <row r="1286" s="67" customFormat="1" customHeight="1" spans="2:21">
      <c r="B1286" s="68"/>
      <c r="C1286" s="69"/>
      <c r="D1286" s="69"/>
      <c r="E1286" s="69"/>
      <c r="F1286" s="70"/>
      <c r="G1286" s="71"/>
      <c r="H1286" s="72"/>
      <c r="I1286" s="103" t="str">
        <f>IF(B1286="","",_xlfn.XLOOKUP(N1286,#REF!,#REF!))</f>
        <v/>
      </c>
      <c r="J1286" s="100" t="str">
        <f>IF(B1286="","",_xlfn.XLOOKUP(N1286,#REF!,芝麻工资表!B:B))</f>
        <v/>
      </c>
      <c r="K1286" s="100" t="str">
        <f t="shared" si="120"/>
        <v/>
      </c>
      <c r="L1286" s="100" t="str">
        <f t="shared" si="121"/>
        <v/>
      </c>
      <c r="M1286" s="100" t="str">
        <f>IF(Q1286="","",_xlfn.XLOOKUP(Q1286,立项!W:W,立项!H:H))</f>
        <v/>
      </c>
      <c r="N1286" s="104" t="str">
        <f t="shared" si="122"/>
        <v/>
      </c>
      <c r="O1286" s="104" t="str">
        <f t="shared" si="123"/>
        <v/>
      </c>
      <c r="P1286" s="105" t="str">
        <f t="shared" si="124"/>
        <v/>
      </c>
      <c r="Q1286" s="109" t="str">
        <f t="shared" si="125"/>
        <v/>
      </c>
      <c r="R1286" s="77"/>
      <c r="S1286" s="76"/>
      <c r="T1286" s="76"/>
      <c r="U1286" s="76"/>
    </row>
    <row r="1287" s="67" customFormat="1" customHeight="1" spans="2:21">
      <c r="B1287" s="68"/>
      <c r="C1287" s="69"/>
      <c r="D1287" s="69"/>
      <c r="E1287" s="69"/>
      <c r="F1287" s="70"/>
      <c r="G1287" s="71"/>
      <c r="H1287" s="72"/>
      <c r="I1287" s="103" t="str">
        <f>IF(B1287="","",_xlfn.XLOOKUP(N1287,#REF!,#REF!))</f>
        <v/>
      </c>
      <c r="J1287" s="100" t="str">
        <f>IF(B1287="","",_xlfn.XLOOKUP(N1287,#REF!,芝麻工资表!B:B))</f>
        <v/>
      </c>
      <c r="K1287" s="100" t="str">
        <f t="shared" si="120"/>
        <v/>
      </c>
      <c r="L1287" s="100" t="str">
        <f t="shared" si="121"/>
        <v/>
      </c>
      <c r="M1287" s="100" t="str">
        <f>IF(Q1287="","",_xlfn.XLOOKUP(Q1287,立项!W:W,立项!H:H))</f>
        <v/>
      </c>
      <c r="N1287" s="104" t="str">
        <f t="shared" si="122"/>
        <v/>
      </c>
      <c r="O1287" s="104" t="str">
        <f t="shared" si="123"/>
        <v/>
      </c>
      <c r="P1287" s="105" t="str">
        <f t="shared" si="124"/>
        <v/>
      </c>
      <c r="Q1287" s="109" t="str">
        <f t="shared" si="125"/>
        <v/>
      </c>
      <c r="R1287" s="77"/>
      <c r="S1287" s="76"/>
      <c r="T1287" s="76"/>
      <c r="U1287" s="76"/>
    </row>
    <row r="1288" s="67" customFormat="1" customHeight="1" spans="2:21">
      <c r="B1288" s="68"/>
      <c r="C1288" s="69"/>
      <c r="D1288" s="69"/>
      <c r="E1288" s="69"/>
      <c r="F1288" s="70"/>
      <c r="G1288" s="71"/>
      <c r="H1288" s="72"/>
      <c r="I1288" s="103" t="str">
        <f>IF(B1288="","",_xlfn.XLOOKUP(N1288,#REF!,#REF!))</f>
        <v/>
      </c>
      <c r="J1288" s="100" t="str">
        <f>IF(B1288="","",_xlfn.XLOOKUP(N1288,#REF!,芝麻工资表!B:B))</f>
        <v/>
      </c>
      <c r="K1288" s="100" t="str">
        <f t="shared" si="120"/>
        <v/>
      </c>
      <c r="L1288" s="100" t="str">
        <f t="shared" si="121"/>
        <v/>
      </c>
      <c r="M1288" s="100" t="str">
        <f>IF(Q1288="","",_xlfn.XLOOKUP(Q1288,立项!W:W,立项!H:H))</f>
        <v/>
      </c>
      <c r="N1288" s="104" t="str">
        <f t="shared" si="122"/>
        <v/>
      </c>
      <c r="O1288" s="104" t="str">
        <f t="shared" si="123"/>
        <v/>
      </c>
      <c r="P1288" s="105" t="str">
        <f t="shared" si="124"/>
        <v/>
      </c>
      <c r="Q1288" s="109" t="str">
        <f t="shared" si="125"/>
        <v/>
      </c>
      <c r="R1288" s="77"/>
      <c r="S1288" s="76"/>
      <c r="T1288" s="76"/>
      <c r="U1288" s="76"/>
    </row>
    <row r="1289" s="67" customFormat="1" customHeight="1" spans="2:21">
      <c r="B1289" s="68"/>
      <c r="C1289" s="69"/>
      <c r="D1289" s="69"/>
      <c r="E1289" s="69"/>
      <c r="F1289" s="70"/>
      <c r="G1289" s="71"/>
      <c r="H1289" s="72"/>
      <c r="I1289" s="103" t="str">
        <f>IF(B1289="","",_xlfn.XLOOKUP(N1289,#REF!,#REF!))</f>
        <v/>
      </c>
      <c r="J1289" s="100" t="str">
        <f>IF(B1289="","",_xlfn.XLOOKUP(N1289,#REF!,芝麻工资表!B:B))</f>
        <v/>
      </c>
      <c r="K1289" s="100" t="str">
        <f t="shared" si="120"/>
        <v/>
      </c>
      <c r="L1289" s="100" t="str">
        <f t="shared" si="121"/>
        <v/>
      </c>
      <c r="M1289" s="100" t="str">
        <f>IF(Q1289="","",_xlfn.XLOOKUP(Q1289,立项!W:W,立项!H:H))</f>
        <v/>
      </c>
      <c r="N1289" s="104" t="str">
        <f t="shared" si="122"/>
        <v/>
      </c>
      <c r="O1289" s="104" t="str">
        <f t="shared" si="123"/>
        <v/>
      </c>
      <c r="P1289" s="105" t="str">
        <f t="shared" si="124"/>
        <v/>
      </c>
      <c r="Q1289" s="109" t="str">
        <f t="shared" si="125"/>
        <v/>
      </c>
      <c r="R1289" s="77"/>
      <c r="S1289" s="76"/>
      <c r="T1289" s="76"/>
      <c r="U1289" s="76"/>
    </row>
    <row r="1290" s="67" customFormat="1" customHeight="1" spans="2:21">
      <c r="B1290" s="68"/>
      <c r="C1290" s="69"/>
      <c r="D1290" s="69"/>
      <c r="E1290" s="69"/>
      <c r="F1290" s="70"/>
      <c r="G1290" s="71"/>
      <c r="H1290" s="72"/>
      <c r="I1290" s="103" t="str">
        <f>IF(B1290="","",_xlfn.XLOOKUP(N1290,#REF!,#REF!))</f>
        <v/>
      </c>
      <c r="J1290" s="100" t="str">
        <f>IF(B1290="","",_xlfn.XLOOKUP(N1290,#REF!,芝麻工资表!B:B))</f>
        <v/>
      </c>
      <c r="K1290" s="100" t="str">
        <f t="shared" si="120"/>
        <v/>
      </c>
      <c r="L1290" s="100" t="str">
        <f t="shared" si="121"/>
        <v/>
      </c>
      <c r="M1290" s="100" t="str">
        <f>IF(Q1290="","",_xlfn.XLOOKUP(Q1290,立项!W:W,立项!H:H))</f>
        <v/>
      </c>
      <c r="N1290" s="104" t="str">
        <f t="shared" si="122"/>
        <v/>
      </c>
      <c r="O1290" s="104" t="str">
        <f t="shared" si="123"/>
        <v/>
      </c>
      <c r="P1290" s="105" t="str">
        <f t="shared" si="124"/>
        <v/>
      </c>
      <c r="Q1290" s="109" t="str">
        <f t="shared" si="125"/>
        <v/>
      </c>
      <c r="R1290" s="77"/>
      <c r="S1290" s="76"/>
      <c r="T1290" s="76"/>
      <c r="U1290" s="76"/>
    </row>
    <row r="1291" s="67" customFormat="1" customHeight="1" spans="2:21">
      <c r="B1291" s="68"/>
      <c r="C1291" s="69"/>
      <c r="D1291" s="69"/>
      <c r="E1291" s="69"/>
      <c r="F1291" s="70"/>
      <c r="G1291" s="71"/>
      <c r="H1291" s="72"/>
      <c r="I1291" s="103" t="str">
        <f>IF(B1291="","",_xlfn.XLOOKUP(N1291,#REF!,#REF!))</f>
        <v/>
      </c>
      <c r="J1291" s="100" t="str">
        <f>IF(B1291="","",_xlfn.XLOOKUP(N1291,#REF!,芝麻工资表!B:B))</f>
        <v/>
      </c>
      <c r="K1291" s="100" t="str">
        <f t="shared" si="120"/>
        <v/>
      </c>
      <c r="L1291" s="100" t="str">
        <f t="shared" si="121"/>
        <v/>
      </c>
      <c r="M1291" s="100" t="str">
        <f>IF(Q1291="","",_xlfn.XLOOKUP(Q1291,立项!W:W,立项!H:H))</f>
        <v/>
      </c>
      <c r="N1291" s="104" t="str">
        <f t="shared" si="122"/>
        <v/>
      </c>
      <c r="O1291" s="104" t="str">
        <f t="shared" si="123"/>
        <v/>
      </c>
      <c r="P1291" s="105" t="str">
        <f t="shared" si="124"/>
        <v/>
      </c>
      <c r="Q1291" s="109" t="str">
        <f t="shared" si="125"/>
        <v/>
      </c>
      <c r="R1291" s="77"/>
      <c r="S1291" s="76"/>
      <c r="T1291" s="76"/>
      <c r="U1291" s="76"/>
    </row>
    <row r="1292" s="67" customFormat="1" customHeight="1" spans="2:21">
      <c r="B1292" s="68"/>
      <c r="C1292" s="69"/>
      <c r="D1292" s="69"/>
      <c r="E1292" s="69"/>
      <c r="F1292" s="70"/>
      <c r="G1292" s="71"/>
      <c r="H1292" s="72"/>
      <c r="I1292" s="103" t="str">
        <f>IF(B1292="","",_xlfn.XLOOKUP(N1292,#REF!,#REF!))</f>
        <v/>
      </c>
      <c r="J1292" s="100" t="str">
        <f>IF(B1292="","",_xlfn.XLOOKUP(N1292,#REF!,芝麻工资表!B:B))</f>
        <v/>
      </c>
      <c r="K1292" s="100" t="str">
        <f t="shared" si="120"/>
        <v/>
      </c>
      <c r="L1292" s="100" t="str">
        <f t="shared" si="121"/>
        <v/>
      </c>
      <c r="M1292" s="100" t="str">
        <f>IF(Q1292="","",_xlfn.XLOOKUP(Q1292,立项!W:W,立项!H:H))</f>
        <v/>
      </c>
      <c r="N1292" s="104" t="str">
        <f t="shared" si="122"/>
        <v/>
      </c>
      <c r="O1292" s="104" t="str">
        <f t="shared" si="123"/>
        <v/>
      </c>
      <c r="P1292" s="105" t="str">
        <f t="shared" si="124"/>
        <v/>
      </c>
      <c r="Q1292" s="109" t="str">
        <f t="shared" si="125"/>
        <v/>
      </c>
      <c r="R1292" s="77"/>
      <c r="S1292" s="76"/>
      <c r="T1292" s="76"/>
      <c r="U1292" s="76"/>
    </row>
    <row r="1293" s="67" customFormat="1" customHeight="1" spans="2:21">
      <c r="B1293" s="68"/>
      <c r="C1293" s="69"/>
      <c r="D1293" s="69"/>
      <c r="E1293" s="69"/>
      <c r="F1293" s="70"/>
      <c r="G1293" s="71"/>
      <c r="H1293" s="72"/>
      <c r="I1293" s="103" t="str">
        <f>IF(B1293="","",_xlfn.XLOOKUP(N1293,#REF!,#REF!))</f>
        <v/>
      </c>
      <c r="J1293" s="100" t="str">
        <f>IF(B1293="","",_xlfn.XLOOKUP(N1293,#REF!,芝麻工资表!B:B))</f>
        <v/>
      </c>
      <c r="K1293" s="100" t="str">
        <f t="shared" si="120"/>
        <v/>
      </c>
      <c r="L1293" s="100" t="str">
        <f t="shared" si="121"/>
        <v/>
      </c>
      <c r="M1293" s="100" t="str">
        <f>IF(Q1293="","",_xlfn.XLOOKUP(Q1293,立项!W:W,立项!H:H))</f>
        <v/>
      </c>
      <c r="N1293" s="104" t="str">
        <f t="shared" si="122"/>
        <v/>
      </c>
      <c r="O1293" s="104" t="str">
        <f t="shared" si="123"/>
        <v/>
      </c>
      <c r="P1293" s="105" t="str">
        <f t="shared" si="124"/>
        <v/>
      </c>
      <c r="Q1293" s="109" t="str">
        <f t="shared" si="125"/>
        <v/>
      </c>
      <c r="R1293" s="77"/>
      <c r="S1293" s="76"/>
      <c r="T1293" s="76"/>
      <c r="U1293" s="76"/>
    </row>
    <row r="1294" s="67" customFormat="1" customHeight="1" spans="2:21">
      <c r="B1294" s="68"/>
      <c r="C1294" s="69"/>
      <c r="D1294" s="69"/>
      <c r="E1294" s="69"/>
      <c r="F1294" s="70"/>
      <c r="G1294" s="71"/>
      <c r="H1294" s="72"/>
      <c r="I1294" s="103" t="str">
        <f>IF(B1294="","",_xlfn.XLOOKUP(N1294,#REF!,#REF!))</f>
        <v/>
      </c>
      <c r="J1294" s="100" t="str">
        <f>IF(B1294="","",_xlfn.XLOOKUP(N1294,#REF!,芝麻工资表!B:B))</f>
        <v/>
      </c>
      <c r="K1294" s="100" t="str">
        <f t="shared" si="120"/>
        <v/>
      </c>
      <c r="L1294" s="100" t="str">
        <f t="shared" si="121"/>
        <v/>
      </c>
      <c r="M1294" s="100" t="str">
        <f>IF(Q1294="","",_xlfn.XLOOKUP(Q1294,立项!W:W,立项!H:H))</f>
        <v/>
      </c>
      <c r="N1294" s="104" t="str">
        <f t="shared" si="122"/>
        <v/>
      </c>
      <c r="O1294" s="104" t="str">
        <f t="shared" si="123"/>
        <v/>
      </c>
      <c r="P1294" s="105" t="str">
        <f t="shared" si="124"/>
        <v/>
      </c>
      <c r="Q1294" s="109" t="str">
        <f t="shared" si="125"/>
        <v/>
      </c>
      <c r="R1294" s="77"/>
      <c r="S1294" s="76"/>
      <c r="T1294" s="76"/>
      <c r="U1294" s="76"/>
    </row>
    <row r="1295" s="67" customFormat="1" customHeight="1" spans="2:21">
      <c r="B1295" s="68"/>
      <c r="C1295" s="69"/>
      <c r="D1295" s="69"/>
      <c r="E1295" s="69"/>
      <c r="F1295" s="70"/>
      <c r="G1295" s="71"/>
      <c r="H1295" s="72"/>
      <c r="I1295" s="103" t="str">
        <f>IF(B1295="","",_xlfn.XLOOKUP(N1295,#REF!,#REF!))</f>
        <v/>
      </c>
      <c r="J1295" s="100" t="str">
        <f>IF(B1295="","",_xlfn.XLOOKUP(N1295,#REF!,芝麻工资表!B:B))</f>
        <v/>
      </c>
      <c r="K1295" s="100" t="str">
        <f t="shared" si="120"/>
        <v/>
      </c>
      <c r="L1295" s="100" t="str">
        <f t="shared" si="121"/>
        <v/>
      </c>
      <c r="M1295" s="100" t="str">
        <f>IF(Q1295="","",_xlfn.XLOOKUP(Q1295,立项!W:W,立项!H:H))</f>
        <v/>
      </c>
      <c r="N1295" s="104" t="str">
        <f t="shared" si="122"/>
        <v/>
      </c>
      <c r="O1295" s="104" t="str">
        <f t="shared" si="123"/>
        <v/>
      </c>
      <c r="P1295" s="105" t="str">
        <f t="shared" si="124"/>
        <v/>
      </c>
      <c r="Q1295" s="109" t="str">
        <f t="shared" si="125"/>
        <v/>
      </c>
      <c r="R1295" s="77"/>
      <c r="S1295" s="76"/>
      <c r="T1295" s="76"/>
      <c r="U1295" s="76"/>
    </row>
    <row r="1296" s="67" customFormat="1" customHeight="1" spans="2:21">
      <c r="B1296" s="68"/>
      <c r="C1296" s="69"/>
      <c r="D1296" s="69"/>
      <c r="E1296" s="69"/>
      <c r="F1296" s="70"/>
      <c r="G1296" s="71"/>
      <c r="H1296" s="72"/>
      <c r="I1296" s="103" t="str">
        <f>IF(B1296="","",_xlfn.XLOOKUP(N1296,#REF!,#REF!))</f>
        <v/>
      </c>
      <c r="J1296" s="100" t="str">
        <f>IF(B1296="","",_xlfn.XLOOKUP(N1296,#REF!,芝麻工资表!B:B))</f>
        <v/>
      </c>
      <c r="K1296" s="100" t="str">
        <f t="shared" si="120"/>
        <v/>
      </c>
      <c r="L1296" s="100" t="str">
        <f t="shared" si="121"/>
        <v/>
      </c>
      <c r="M1296" s="100" t="str">
        <f>IF(Q1296="","",_xlfn.XLOOKUP(Q1296,立项!W:W,立项!H:H))</f>
        <v/>
      </c>
      <c r="N1296" s="104" t="str">
        <f t="shared" si="122"/>
        <v/>
      </c>
      <c r="O1296" s="104" t="str">
        <f t="shared" si="123"/>
        <v/>
      </c>
      <c r="P1296" s="105" t="str">
        <f t="shared" si="124"/>
        <v/>
      </c>
      <c r="Q1296" s="109" t="str">
        <f t="shared" si="125"/>
        <v/>
      </c>
      <c r="R1296" s="77"/>
      <c r="S1296" s="76"/>
      <c r="T1296" s="76"/>
      <c r="U1296" s="76"/>
    </row>
    <row r="1297" s="67" customFormat="1" customHeight="1" spans="2:21">
      <c r="B1297" s="68"/>
      <c r="C1297" s="69"/>
      <c r="D1297" s="69"/>
      <c r="E1297" s="69"/>
      <c r="F1297" s="70"/>
      <c r="G1297" s="71"/>
      <c r="H1297" s="72"/>
      <c r="I1297" s="103" t="str">
        <f>IF(B1297="","",_xlfn.XLOOKUP(N1297,#REF!,#REF!))</f>
        <v/>
      </c>
      <c r="J1297" s="100" t="str">
        <f>IF(B1297="","",_xlfn.XLOOKUP(N1297,#REF!,芝麻工资表!B:B))</f>
        <v/>
      </c>
      <c r="K1297" s="100" t="str">
        <f t="shared" si="120"/>
        <v/>
      </c>
      <c r="L1297" s="100" t="str">
        <f t="shared" si="121"/>
        <v/>
      </c>
      <c r="M1297" s="100" t="str">
        <f>IF(Q1297="","",_xlfn.XLOOKUP(Q1297,立项!W:W,立项!H:H))</f>
        <v/>
      </c>
      <c r="N1297" s="104" t="str">
        <f t="shared" si="122"/>
        <v/>
      </c>
      <c r="O1297" s="104" t="str">
        <f t="shared" si="123"/>
        <v/>
      </c>
      <c r="P1297" s="105" t="str">
        <f t="shared" si="124"/>
        <v/>
      </c>
      <c r="Q1297" s="109" t="str">
        <f t="shared" si="125"/>
        <v/>
      </c>
      <c r="R1297" s="77"/>
      <c r="S1297" s="76"/>
      <c r="T1297" s="76"/>
      <c r="U1297" s="76"/>
    </row>
    <row r="1298" s="67" customFormat="1" customHeight="1" spans="2:21">
      <c r="B1298" s="68"/>
      <c r="C1298" s="69"/>
      <c r="D1298" s="69"/>
      <c r="E1298" s="69"/>
      <c r="F1298" s="70"/>
      <c r="G1298" s="71"/>
      <c r="H1298" s="72"/>
      <c r="I1298" s="103" t="str">
        <f>IF(B1298="","",_xlfn.XLOOKUP(N1298,#REF!,#REF!))</f>
        <v/>
      </c>
      <c r="J1298" s="100" t="str">
        <f>IF(B1298="","",_xlfn.XLOOKUP(N1298,#REF!,芝麻工资表!B:B))</f>
        <v/>
      </c>
      <c r="K1298" s="100" t="str">
        <f t="shared" si="120"/>
        <v/>
      </c>
      <c r="L1298" s="100" t="str">
        <f t="shared" si="121"/>
        <v/>
      </c>
      <c r="M1298" s="100" t="str">
        <f>IF(Q1298="","",_xlfn.XLOOKUP(Q1298,立项!W:W,立项!H:H))</f>
        <v/>
      </c>
      <c r="N1298" s="104" t="str">
        <f t="shared" si="122"/>
        <v/>
      </c>
      <c r="O1298" s="104" t="str">
        <f t="shared" si="123"/>
        <v/>
      </c>
      <c r="P1298" s="105" t="str">
        <f t="shared" si="124"/>
        <v/>
      </c>
      <c r="Q1298" s="109" t="str">
        <f t="shared" si="125"/>
        <v/>
      </c>
      <c r="R1298" s="77"/>
      <c r="S1298" s="76"/>
      <c r="T1298" s="76"/>
      <c r="U1298" s="76"/>
    </row>
    <row r="1299" s="67" customFormat="1" customHeight="1" spans="2:21">
      <c r="B1299" s="68"/>
      <c r="C1299" s="69"/>
      <c r="D1299" s="69"/>
      <c r="E1299" s="69"/>
      <c r="F1299" s="70"/>
      <c r="G1299" s="71"/>
      <c r="H1299" s="72"/>
      <c r="I1299" s="103" t="str">
        <f>IF(B1299="","",_xlfn.XLOOKUP(N1299,#REF!,#REF!))</f>
        <v/>
      </c>
      <c r="J1299" s="100" t="str">
        <f>IF(B1299="","",_xlfn.XLOOKUP(N1299,#REF!,芝麻工资表!B:B))</f>
        <v/>
      </c>
      <c r="K1299" s="100" t="str">
        <f t="shared" si="120"/>
        <v/>
      </c>
      <c r="L1299" s="100" t="str">
        <f t="shared" si="121"/>
        <v/>
      </c>
      <c r="M1299" s="100" t="str">
        <f>IF(Q1299="","",_xlfn.XLOOKUP(Q1299,立项!W:W,立项!H:H))</f>
        <v/>
      </c>
      <c r="N1299" s="104" t="str">
        <f t="shared" si="122"/>
        <v/>
      </c>
      <c r="O1299" s="104" t="str">
        <f t="shared" si="123"/>
        <v/>
      </c>
      <c r="P1299" s="105" t="str">
        <f t="shared" si="124"/>
        <v/>
      </c>
      <c r="Q1299" s="109" t="str">
        <f t="shared" si="125"/>
        <v/>
      </c>
      <c r="R1299" s="77"/>
      <c r="S1299" s="76"/>
      <c r="T1299" s="76"/>
      <c r="U1299" s="76"/>
    </row>
    <row r="1300" s="67" customFormat="1" customHeight="1" spans="2:21">
      <c r="B1300" s="68"/>
      <c r="C1300" s="69"/>
      <c r="D1300" s="69"/>
      <c r="E1300" s="69"/>
      <c r="F1300" s="70"/>
      <c r="G1300" s="71"/>
      <c r="H1300" s="72"/>
      <c r="I1300" s="103" t="str">
        <f>IF(B1300="","",_xlfn.XLOOKUP(N1300,#REF!,#REF!))</f>
        <v/>
      </c>
      <c r="J1300" s="100" t="str">
        <f>IF(B1300="","",_xlfn.XLOOKUP(N1300,#REF!,芝麻工资表!B:B))</f>
        <v/>
      </c>
      <c r="K1300" s="100" t="str">
        <f t="shared" si="120"/>
        <v/>
      </c>
      <c r="L1300" s="100" t="str">
        <f t="shared" si="121"/>
        <v/>
      </c>
      <c r="M1300" s="100" t="str">
        <f>IF(Q1300="","",_xlfn.XLOOKUP(Q1300,立项!W:W,立项!H:H))</f>
        <v/>
      </c>
      <c r="N1300" s="104" t="str">
        <f t="shared" si="122"/>
        <v/>
      </c>
      <c r="O1300" s="104" t="str">
        <f t="shared" si="123"/>
        <v/>
      </c>
      <c r="P1300" s="105" t="str">
        <f t="shared" si="124"/>
        <v/>
      </c>
      <c r="Q1300" s="109" t="str">
        <f t="shared" si="125"/>
        <v/>
      </c>
      <c r="R1300" s="77"/>
      <c r="S1300" s="76"/>
      <c r="T1300" s="76"/>
      <c r="U1300" s="76"/>
    </row>
    <row r="1301" s="67" customFormat="1" customHeight="1" spans="2:21">
      <c r="B1301" s="68"/>
      <c r="C1301" s="69"/>
      <c r="D1301" s="69"/>
      <c r="E1301" s="69"/>
      <c r="F1301" s="70"/>
      <c r="G1301" s="71"/>
      <c r="H1301" s="72"/>
      <c r="I1301" s="103" t="str">
        <f>IF(B1301="","",_xlfn.XLOOKUP(N1301,#REF!,#REF!))</f>
        <v/>
      </c>
      <c r="J1301" s="100" t="str">
        <f>IF(B1301="","",_xlfn.XLOOKUP(N1301,#REF!,芝麻工资表!B:B))</f>
        <v/>
      </c>
      <c r="K1301" s="100" t="str">
        <f t="shared" si="120"/>
        <v/>
      </c>
      <c r="L1301" s="100" t="str">
        <f t="shared" si="121"/>
        <v/>
      </c>
      <c r="M1301" s="100" t="str">
        <f>IF(Q1301="","",_xlfn.XLOOKUP(Q1301,立项!W:W,立项!H:H))</f>
        <v/>
      </c>
      <c r="N1301" s="104" t="str">
        <f t="shared" si="122"/>
        <v/>
      </c>
      <c r="O1301" s="104" t="str">
        <f t="shared" si="123"/>
        <v/>
      </c>
      <c r="P1301" s="105" t="str">
        <f t="shared" si="124"/>
        <v/>
      </c>
      <c r="Q1301" s="109" t="str">
        <f t="shared" si="125"/>
        <v/>
      </c>
      <c r="R1301" s="77"/>
      <c r="S1301" s="76"/>
      <c r="T1301" s="76"/>
      <c r="U1301" s="76"/>
    </row>
    <row r="1302" s="67" customFormat="1" customHeight="1" spans="2:21">
      <c r="B1302" s="68"/>
      <c r="C1302" s="69"/>
      <c r="D1302" s="69"/>
      <c r="E1302" s="69"/>
      <c r="F1302" s="70"/>
      <c r="G1302" s="71"/>
      <c r="H1302" s="72"/>
      <c r="I1302" s="103" t="str">
        <f>IF(B1302="","",_xlfn.XLOOKUP(N1302,#REF!,#REF!))</f>
        <v/>
      </c>
      <c r="J1302" s="100" t="str">
        <f>IF(B1302="","",_xlfn.XLOOKUP(N1302,#REF!,芝麻工资表!B:B))</f>
        <v/>
      </c>
      <c r="K1302" s="100" t="str">
        <f t="shared" si="120"/>
        <v/>
      </c>
      <c r="L1302" s="100" t="str">
        <f t="shared" si="121"/>
        <v/>
      </c>
      <c r="M1302" s="100" t="str">
        <f>IF(Q1302="","",_xlfn.XLOOKUP(Q1302,立项!W:W,立项!H:H))</f>
        <v/>
      </c>
      <c r="N1302" s="104" t="str">
        <f t="shared" si="122"/>
        <v/>
      </c>
      <c r="O1302" s="104" t="str">
        <f t="shared" si="123"/>
        <v/>
      </c>
      <c r="P1302" s="105" t="str">
        <f t="shared" si="124"/>
        <v/>
      </c>
      <c r="Q1302" s="109" t="str">
        <f t="shared" si="125"/>
        <v/>
      </c>
      <c r="R1302" s="77"/>
      <c r="S1302" s="76"/>
      <c r="T1302" s="76"/>
      <c r="U1302" s="76"/>
    </row>
    <row r="1303" s="67" customFormat="1" customHeight="1" spans="2:21">
      <c r="B1303" s="68"/>
      <c r="C1303" s="69"/>
      <c r="D1303" s="69"/>
      <c r="E1303" s="69"/>
      <c r="F1303" s="70"/>
      <c r="G1303" s="71"/>
      <c r="H1303" s="72"/>
      <c r="I1303" s="103" t="str">
        <f>IF(B1303="","",_xlfn.XLOOKUP(N1303,#REF!,#REF!))</f>
        <v/>
      </c>
      <c r="J1303" s="100" t="str">
        <f>IF(B1303="","",_xlfn.XLOOKUP(N1303,#REF!,芝麻工资表!B:B))</f>
        <v/>
      </c>
      <c r="K1303" s="100" t="str">
        <f t="shared" si="120"/>
        <v/>
      </c>
      <c r="L1303" s="100" t="str">
        <f t="shared" si="121"/>
        <v/>
      </c>
      <c r="M1303" s="100" t="str">
        <f>IF(Q1303="","",_xlfn.XLOOKUP(Q1303,立项!W:W,立项!H:H))</f>
        <v/>
      </c>
      <c r="N1303" s="104" t="str">
        <f t="shared" si="122"/>
        <v/>
      </c>
      <c r="O1303" s="104" t="str">
        <f t="shared" si="123"/>
        <v/>
      </c>
      <c r="P1303" s="105" t="str">
        <f t="shared" si="124"/>
        <v/>
      </c>
      <c r="Q1303" s="109" t="str">
        <f t="shared" si="125"/>
        <v/>
      </c>
      <c r="R1303" s="77"/>
      <c r="S1303" s="76"/>
      <c r="T1303" s="76"/>
      <c r="U1303" s="76"/>
    </row>
    <row r="1304" s="67" customFormat="1" customHeight="1" spans="2:21">
      <c r="B1304" s="68"/>
      <c r="C1304" s="69"/>
      <c r="D1304" s="69"/>
      <c r="E1304" s="69"/>
      <c r="F1304" s="70"/>
      <c r="G1304" s="71"/>
      <c r="H1304" s="72"/>
      <c r="I1304" s="103" t="str">
        <f>IF(B1304="","",_xlfn.XLOOKUP(N1304,#REF!,#REF!))</f>
        <v/>
      </c>
      <c r="J1304" s="100" t="str">
        <f>IF(B1304="","",_xlfn.XLOOKUP(N1304,#REF!,芝麻工资表!B:B))</f>
        <v/>
      </c>
      <c r="K1304" s="100" t="str">
        <f t="shared" si="120"/>
        <v/>
      </c>
      <c r="L1304" s="100" t="str">
        <f t="shared" si="121"/>
        <v/>
      </c>
      <c r="M1304" s="100" t="str">
        <f>IF(Q1304="","",_xlfn.XLOOKUP(Q1304,立项!W:W,立项!H:H))</f>
        <v/>
      </c>
      <c r="N1304" s="104" t="str">
        <f t="shared" si="122"/>
        <v/>
      </c>
      <c r="O1304" s="104" t="str">
        <f t="shared" si="123"/>
        <v/>
      </c>
      <c r="P1304" s="105" t="str">
        <f t="shared" si="124"/>
        <v/>
      </c>
      <c r="Q1304" s="109" t="str">
        <f t="shared" si="125"/>
        <v/>
      </c>
      <c r="R1304" s="77"/>
      <c r="S1304" s="76"/>
      <c r="T1304" s="76"/>
      <c r="U1304" s="76"/>
    </row>
    <row r="1305" s="67" customFormat="1" customHeight="1" spans="2:21">
      <c r="B1305" s="68"/>
      <c r="C1305" s="69"/>
      <c r="D1305" s="69"/>
      <c r="E1305" s="69"/>
      <c r="F1305" s="70"/>
      <c r="G1305" s="71"/>
      <c r="H1305" s="72"/>
      <c r="I1305" s="103" t="str">
        <f>IF(B1305="","",_xlfn.XLOOKUP(N1305,#REF!,#REF!))</f>
        <v/>
      </c>
      <c r="J1305" s="100" t="str">
        <f>IF(B1305="","",_xlfn.XLOOKUP(N1305,#REF!,芝麻工资表!B:B))</f>
        <v/>
      </c>
      <c r="K1305" s="100" t="str">
        <f t="shared" si="120"/>
        <v/>
      </c>
      <c r="L1305" s="100" t="str">
        <f t="shared" si="121"/>
        <v/>
      </c>
      <c r="M1305" s="100" t="str">
        <f>IF(Q1305="","",_xlfn.XLOOKUP(Q1305,立项!W:W,立项!H:H))</f>
        <v/>
      </c>
      <c r="N1305" s="104" t="str">
        <f t="shared" si="122"/>
        <v/>
      </c>
      <c r="O1305" s="104" t="str">
        <f t="shared" si="123"/>
        <v/>
      </c>
      <c r="P1305" s="105" t="str">
        <f t="shared" si="124"/>
        <v/>
      </c>
      <c r="Q1305" s="109" t="str">
        <f t="shared" si="125"/>
        <v/>
      </c>
      <c r="R1305" s="77"/>
      <c r="S1305" s="76"/>
      <c r="T1305" s="76"/>
      <c r="U1305" s="76"/>
    </row>
    <row r="1306" s="67" customFormat="1" customHeight="1" spans="2:21">
      <c r="B1306" s="68"/>
      <c r="C1306" s="69"/>
      <c r="D1306" s="69"/>
      <c r="E1306" s="69"/>
      <c r="F1306" s="70"/>
      <c r="G1306" s="71"/>
      <c r="H1306" s="72"/>
      <c r="I1306" s="103" t="str">
        <f>IF(B1306="","",_xlfn.XLOOKUP(N1306,#REF!,#REF!))</f>
        <v/>
      </c>
      <c r="J1306" s="100" t="str">
        <f>IF(B1306="","",_xlfn.XLOOKUP(N1306,#REF!,芝麻工资表!B:B))</f>
        <v/>
      </c>
      <c r="K1306" s="100" t="str">
        <f t="shared" si="120"/>
        <v/>
      </c>
      <c r="L1306" s="100" t="str">
        <f t="shared" si="121"/>
        <v/>
      </c>
      <c r="M1306" s="100" t="str">
        <f>IF(Q1306="","",_xlfn.XLOOKUP(Q1306,立项!W:W,立项!H:H))</f>
        <v/>
      </c>
      <c r="N1306" s="104" t="str">
        <f t="shared" si="122"/>
        <v/>
      </c>
      <c r="O1306" s="104" t="str">
        <f t="shared" si="123"/>
        <v/>
      </c>
      <c r="P1306" s="105" t="str">
        <f t="shared" si="124"/>
        <v/>
      </c>
      <c r="Q1306" s="109" t="str">
        <f t="shared" si="125"/>
        <v/>
      </c>
      <c r="R1306" s="77"/>
      <c r="S1306" s="76"/>
      <c r="T1306" s="76"/>
      <c r="U1306" s="76"/>
    </row>
    <row r="1307" s="67" customFormat="1" customHeight="1" spans="2:21">
      <c r="B1307" s="68"/>
      <c r="C1307" s="69"/>
      <c r="D1307" s="69"/>
      <c r="E1307" s="69"/>
      <c r="F1307" s="70"/>
      <c r="G1307" s="71"/>
      <c r="H1307" s="72"/>
      <c r="I1307" s="103" t="str">
        <f>IF(B1307="","",_xlfn.XLOOKUP(N1307,#REF!,#REF!))</f>
        <v/>
      </c>
      <c r="J1307" s="100" t="str">
        <f>IF(B1307="","",_xlfn.XLOOKUP(N1307,#REF!,芝麻工资表!B:B))</f>
        <v/>
      </c>
      <c r="K1307" s="100" t="str">
        <f t="shared" si="120"/>
        <v/>
      </c>
      <c r="L1307" s="100" t="str">
        <f t="shared" si="121"/>
        <v/>
      </c>
      <c r="M1307" s="100" t="str">
        <f>IF(Q1307="","",_xlfn.XLOOKUP(Q1307,立项!W:W,立项!H:H))</f>
        <v/>
      </c>
      <c r="N1307" s="104" t="str">
        <f t="shared" si="122"/>
        <v/>
      </c>
      <c r="O1307" s="104" t="str">
        <f t="shared" si="123"/>
        <v/>
      </c>
      <c r="P1307" s="105" t="str">
        <f t="shared" si="124"/>
        <v/>
      </c>
      <c r="Q1307" s="109" t="str">
        <f t="shared" si="125"/>
        <v/>
      </c>
      <c r="R1307" s="77"/>
      <c r="S1307" s="76"/>
      <c r="T1307" s="76"/>
      <c r="U1307" s="76"/>
    </row>
    <row r="1308" s="67" customFormat="1" customHeight="1" spans="2:21">
      <c r="B1308" s="68"/>
      <c r="C1308" s="69"/>
      <c r="D1308" s="69"/>
      <c r="E1308" s="69"/>
      <c r="F1308" s="70"/>
      <c r="G1308" s="71"/>
      <c r="H1308" s="72"/>
      <c r="I1308" s="103" t="str">
        <f>IF(B1308="","",_xlfn.XLOOKUP(N1308,#REF!,#REF!))</f>
        <v/>
      </c>
      <c r="J1308" s="100" t="str">
        <f>IF(B1308="","",_xlfn.XLOOKUP(N1308,#REF!,芝麻工资表!B:B))</f>
        <v/>
      </c>
      <c r="K1308" s="100" t="str">
        <f t="shared" si="120"/>
        <v/>
      </c>
      <c r="L1308" s="100" t="str">
        <f t="shared" si="121"/>
        <v/>
      </c>
      <c r="M1308" s="100" t="str">
        <f>IF(Q1308="","",_xlfn.XLOOKUP(Q1308,立项!W:W,立项!H:H))</f>
        <v/>
      </c>
      <c r="N1308" s="104" t="str">
        <f t="shared" si="122"/>
        <v/>
      </c>
      <c r="O1308" s="104" t="str">
        <f t="shared" si="123"/>
        <v/>
      </c>
      <c r="P1308" s="105" t="str">
        <f t="shared" si="124"/>
        <v/>
      </c>
      <c r="Q1308" s="109" t="str">
        <f t="shared" si="125"/>
        <v/>
      </c>
      <c r="R1308" s="77"/>
      <c r="S1308" s="76"/>
      <c r="T1308" s="76"/>
      <c r="U1308" s="76"/>
    </row>
    <row r="1309" s="67" customFormat="1" customHeight="1" spans="2:21">
      <c r="B1309" s="68"/>
      <c r="C1309" s="69"/>
      <c r="D1309" s="69"/>
      <c r="E1309" s="69"/>
      <c r="F1309" s="70"/>
      <c r="G1309" s="71"/>
      <c r="H1309" s="72"/>
      <c r="I1309" s="103" t="str">
        <f>IF(B1309="","",_xlfn.XLOOKUP(N1309,#REF!,#REF!))</f>
        <v/>
      </c>
      <c r="J1309" s="100" t="str">
        <f>IF(B1309="","",_xlfn.XLOOKUP(N1309,#REF!,芝麻工资表!B:B))</f>
        <v/>
      </c>
      <c r="K1309" s="100" t="str">
        <f t="shared" si="120"/>
        <v/>
      </c>
      <c r="L1309" s="100" t="str">
        <f t="shared" si="121"/>
        <v/>
      </c>
      <c r="M1309" s="100" t="str">
        <f>IF(Q1309="","",_xlfn.XLOOKUP(Q1309,立项!W:W,立项!H:H))</f>
        <v/>
      </c>
      <c r="N1309" s="104" t="str">
        <f t="shared" si="122"/>
        <v/>
      </c>
      <c r="O1309" s="104" t="str">
        <f t="shared" si="123"/>
        <v/>
      </c>
      <c r="P1309" s="105" t="str">
        <f t="shared" si="124"/>
        <v/>
      </c>
      <c r="Q1309" s="109" t="str">
        <f t="shared" si="125"/>
        <v/>
      </c>
      <c r="R1309" s="77"/>
      <c r="S1309" s="76"/>
      <c r="T1309" s="76"/>
      <c r="U1309" s="76"/>
    </row>
    <row r="1310" s="67" customFormat="1" customHeight="1" spans="2:21">
      <c r="B1310" s="68"/>
      <c r="C1310" s="69"/>
      <c r="D1310" s="69"/>
      <c r="E1310" s="69"/>
      <c r="F1310" s="70"/>
      <c r="G1310" s="71"/>
      <c r="H1310" s="72"/>
      <c r="I1310" s="103" t="str">
        <f>IF(B1310="","",_xlfn.XLOOKUP(N1310,#REF!,#REF!))</f>
        <v/>
      </c>
      <c r="J1310" s="100" t="str">
        <f>IF(B1310="","",_xlfn.XLOOKUP(N1310,#REF!,芝麻工资表!B:B))</f>
        <v/>
      </c>
      <c r="K1310" s="100" t="str">
        <f t="shared" si="120"/>
        <v/>
      </c>
      <c r="L1310" s="100" t="str">
        <f t="shared" si="121"/>
        <v/>
      </c>
      <c r="M1310" s="100" t="str">
        <f>IF(Q1310="","",_xlfn.XLOOKUP(Q1310,立项!W:W,立项!H:H))</f>
        <v/>
      </c>
      <c r="N1310" s="104" t="str">
        <f t="shared" si="122"/>
        <v/>
      </c>
      <c r="O1310" s="104" t="str">
        <f t="shared" si="123"/>
        <v/>
      </c>
      <c r="P1310" s="105" t="str">
        <f t="shared" si="124"/>
        <v/>
      </c>
      <c r="Q1310" s="109" t="str">
        <f t="shared" si="125"/>
        <v/>
      </c>
      <c r="R1310" s="77"/>
      <c r="S1310" s="76"/>
      <c r="T1310" s="76"/>
      <c r="U1310" s="76"/>
    </row>
    <row r="1311" s="67" customFormat="1" customHeight="1" spans="2:21">
      <c r="B1311" s="68"/>
      <c r="C1311" s="69"/>
      <c r="D1311" s="69"/>
      <c r="E1311" s="69"/>
      <c r="F1311" s="70"/>
      <c r="G1311" s="71"/>
      <c r="H1311" s="72"/>
      <c r="I1311" s="103" t="str">
        <f>IF(B1311="","",_xlfn.XLOOKUP(N1311,#REF!,#REF!))</f>
        <v/>
      </c>
      <c r="J1311" s="100" t="str">
        <f>IF(B1311="","",_xlfn.XLOOKUP(N1311,#REF!,芝麻工资表!B:B))</f>
        <v/>
      </c>
      <c r="K1311" s="100" t="str">
        <f t="shared" si="120"/>
        <v/>
      </c>
      <c r="L1311" s="100" t="str">
        <f t="shared" si="121"/>
        <v/>
      </c>
      <c r="M1311" s="100" t="str">
        <f>IF(Q1311="","",_xlfn.XLOOKUP(Q1311,立项!W:W,立项!H:H))</f>
        <v/>
      </c>
      <c r="N1311" s="104" t="str">
        <f t="shared" si="122"/>
        <v/>
      </c>
      <c r="O1311" s="104" t="str">
        <f t="shared" si="123"/>
        <v/>
      </c>
      <c r="P1311" s="105" t="str">
        <f t="shared" si="124"/>
        <v/>
      </c>
      <c r="Q1311" s="109" t="str">
        <f t="shared" si="125"/>
        <v/>
      </c>
      <c r="R1311" s="77"/>
      <c r="S1311" s="76"/>
      <c r="T1311" s="76"/>
      <c r="U1311" s="76"/>
    </row>
    <row r="1312" s="67" customFormat="1" customHeight="1" spans="2:21">
      <c r="B1312" s="68"/>
      <c r="C1312" s="69"/>
      <c r="D1312" s="69"/>
      <c r="E1312" s="69"/>
      <c r="F1312" s="70"/>
      <c r="G1312" s="71"/>
      <c r="H1312" s="72"/>
      <c r="I1312" s="103" t="str">
        <f>IF(B1312="","",_xlfn.XLOOKUP(N1312,#REF!,#REF!))</f>
        <v/>
      </c>
      <c r="J1312" s="100" t="str">
        <f>IF(B1312="","",_xlfn.XLOOKUP(N1312,#REF!,芝麻工资表!B:B))</f>
        <v/>
      </c>
      <c r="K1312" s="100" t="str">
        <f t="shared" si="120"/>
        <v/>
      </c>
      <c r="L1312" s="100" t="str">
        <f t="shared" si="121"/>
        <v/>
      </c>
      <c r="M1312" s="100" t="str">
        <f>IF(Q1312="","",_xlfn.XLOOKUP(Q1312,立项!W:W,立项!H:H))</f>
        <v/>
      </c>
      <c r="N1312" s="104" t="str">
        <f t="shared" si="122"/>
        <v/>
      </c>
      <c r="O1312" s="104" t="str">
        <f t="shared" si="123"/>
        <v/>
      </c>
      <c r="P1312" s="105" t="str">
        <f t="shared" si="124"/>
        <v/>
      </c>
      <c r="Q1312" s="109" t="str">
        <f t="shared" si="125"/>
        <v/>
      </c>
      <c r="R1312" s="77"/>
      <c r="S1312" s="76"/>
      <c r="T1312" s="76"/>
      <c r="U1312" s="76"/>
    </row>
    <row r="1313" s="67" customFormat="1" customHeight="1" spans="2:21">
      <c r="B1313" s="68"/>
      <c r="C1313" s="69"/>
      <c r="D1313" s="69"/>
      <c r="E1313" s="69"/>
      <c r="F1313" s="70"/>
      <c r="G1313" s="71"/>
      <c r="H1313" s="72"/>
      <c r="I1313" s="103" t="str">
        <f>IF(B1313="","",_xlfn.XLOOKUP(N1313,#REF!,#REF!))</f>
        <v/>
      </c>
      <c r="J1313" s="100" t="str">
        <f>IF(B1313="","",_xlfn.XLOOKUP(N1313,#REF!,芝麻工资表!B:B))</f>
        <v/>
      </c>
      <c r="K1313" s="100" t="str">
        <f t="shared" si="120"/>
        <v/>
      </c>
      <c r="L1313" s="100" t="str">
        <f t="shared" si="121"/>
        <v/>
      </c>
      <c r="M1313" s="100" t="str">
        <f>IF(Q1313="","",_xlfn.XLOOKUP(Q1313,立项!W:W,立项!H:H))</f>
        <v/>
      </c>
      <c r="N1313" s="104" t="str">
        <f t="shared" si="122"/>
        <v/>
      </c>
      <c r="O1313" s="104" t="str">
        <f t="shared" si="123"/>
        <v/>
      </c>
      <c r="P1313" s="105" t="str">
        <f t="shared" si="124"/>
        <v/>
      </c>
      <c r="Q1313" s="109" t="str">
        <f t="shared" si="125"/>
        <v/>
      </c>
      <c r="R1313" s="77"/>
      <c r="S1313" s="76"/>
      <c r="T1313" s="76"/>
      <c r="U1313" s="76"/>
    </row>
    <row r="1314" s="67" customFormat="1" customHeight="1" spans="2:21">
      <c r="B1314" s="68"/>
      <c r="C1314" s="69"/>
      <c r="D1314" s="69"/>
      <c r="E1314" s="69"/>
      <c r="F1314" s="70"/>
      <c r="G1314" s="71"/>
      <c r="H1314" s="72"/>
      <c r="I1314" s="103" t="str">
        <f>IF(B1314="","",_xlfn.XLOOKUP(N1314,#REF!,#REF!))</f>
        <v/>
      </c>
      <c r="J1314" s="100" t="str">
        <f>IF(B1314="","",_xlfn.XLOOKUP(N1314,#REF!,芝麻工资表!B:B))</f>
        <v/>
      </c>
      <c r="K1314" s="100" t="str">
        <f t="shared" si="120"/>
        <v/>
      </c>
      <c r="L1314" s="100" t="str">
        <f t="shared" si="121"/>
        <v/>
      </c>
      <c r="M1314" s="100" t="str">
        <f>IF(Q1314="","",_xlfn.XLOOKUP(Q1314,立项!W:W,立项!H:H))</f>
        <v/>
      </c>
      <c r="N1314" s="104" t="str">
        <f t="shared" si="122"/>
        <v/>
      </c>
      <c r="O1314" s="104" t="str">
        <f t="shared" si="123"/>
        <v/>
      </c>
      <c r="P1314" s="105" t="str">
        <f t="shared" si="124"/>
        <v/>
      </c>
      <c r="Q1314" s="109" t="str">
        <f t="shared" si="125"/>
        <v/>
      </c>
      <c r="R1314" s="77"/>
      <c r="S1314" s="76"/>
      <c r="T1314" s="76"/>
      <c r="U1314" s="76"/>
    </row>
    <row r="1315" s="67" customFormat="1" customHeight="1" spans="2:21">
      <c r="B1315" s="68"/>
      <c r="C1315" s="69"/>
      <c r="D1315" s="69"/>
      <c r="E1315" s="69"/>
      <c r="F1315" s="70"/>
      <c r="G1315" s="71"/>
      <c r="H1315" s="72"/>
      <c r="I1315" s="103" t="str">
        <f>IF(B1315="","",_xlfn.XLOOKUP(N1315,#REF!,#REF!))</f>
        <v/>
      </c>
      <c r="J1315" s="100" t="str">
        <f>IF(B1315="","",_xlfn.XLOOKUP(N1315,#REF!,芝麻工资表!B:B))</f>
        <v/>
      </c>
      <c r="K1315" s="100" t="str">
        <f t="shared" si="120"/>
        <v/>
      </c>
      <c r="L1315" s="100" t="str">
        <f t="shared" si="121"/>
        <v/>
      </c>
      <c r="M1315" s="100" t="str">
        <f>IF(Q1315="","",_xlfn.XLOOKUP(Q1315,立项!W:W,立项!H:H))</f>
        <v/>
      </c>
      <c r="N1315" s="104" t="str">
        <f t="shared" si="122"/>
        <v/>
      </c>
      <c r="O1315" s="104" t="str">
        <f t="shared" si="123"/>
        <v/>
      </c>
      <c r="P1315" s="105" t="str">
        <f t="shared" si="124"/>
        <v/>
      </c>
      <c r="Q1315" s="109" t="str">
        <f t="shared" si="125"/>
        <v/>
      </c>
      <c r="R1315" s="77"/>
      <c r="S1315" s="76"/>
      <c r="T1315" s="76"/>
      <c r="U1315" s="76"/>
    </row>
    <row r="1316" s="67" customFormat="1" customHeight="1" spans="2:21">
      <c r="B1316" s="68"/>
      <c r="C1316" s="69"/>
      <c r="D1316" s="69"/>
      <c r="E1316" s="69"/>
      <c r="F1316" s="70"/>
      <c r="G1316" s="71"/>
      <c r="H1316" s="72"/>
      <c r="I1316" s="103" t="str">
        <f>IF(B1316="","",_xlfn.XLOOKUP(N1316,#REF!,#REF!))</f>
        <v/>
      </c>
      <c r="J1316" s="100" t="str">
        <f>IF(B1316="","",_xlfn.XLOOKUP(N1316,#REF!,芝麻工资表!B:B))</f>
        <v/>
      </c>
      <c r="K1316" s="100" t="str">
        <f t="shared" si="120"/>
        <v/>
      </c>
      <c r="L1316" s="100" t="str">
        <f t="shared" si="121"/>
        <v/>
      </c>
      <c r="M1316" s="100" t="str">
        <f>IF(Q1316="","",_xlfn.XLOOKUP(Q1316,立项!W:W,立项!H:H))</f>
        <v/>
      </c>
      <c r="N1316" s="104" t="str">
        <f t="shared" si="122"/>
        <v/>
      </c>
      <c r="O1316" s="104" t="str">
        <f t="shared" si="123"/>
        <v/>
      </c>
      <c r="P1316" s="105" t="str">
        <f t="shared" si="124"/>
        <v/>
      </c>
      <c r="Q1316" s="109" t="str">
        <f t="shared" si="125"/>
        <v/>
      </c>
      <c r="R1316" s="77"/>
      <c r="S1316" s="76"/>
      <c r="T1316" s="76"/>
      <c r="U1316" s="76"/>
    </row>
    <row r="1317" s="67" customFormat="1" customHeight="1" spans="2:21">
      <c r="B1317" s="68"/>
      <c r="C1317" s="69"/>
      <c r="D1317" s="69"/>
      <c r="E1317" s="69"/>
      <c r="F1317" s="70"/>
      <c r="G1317" s="71"/>
      <c r="H1317" s="72"/>
      <c r="I1317" s="103" t="str">
        <f>IF(B1317="","",_xlfn.XLOOKUP(N1317,#REF!,#REF!))</f>
        <v/>
      </c>
      <c r="J1317" s="100" t="str">
        <f>IF(B1317="","",_xlfn.XLOOKUP(N1317,#REF!,芝麻工资表!B:B))</f>
        <v/>
      </c>
      <c r="K1317" s="100" t="str">
        <f t="shared" si="120"/>
        <v/>
      </c>
      <c r="L1317" s="100" t="str">
        <f t="shared" si="121"/>
        <v/>
      </c>
      <c r="M1317" s="100" t="str">
        <f>IF(Q1317="","",_xlfn.XLOOKUP(Q1317,立项!W:W,立项!H:H))</f>
        <v/>
      </c>
      <c r="N1317" s="104" t="str">
        <f t="shared" si="122"/>
        <v/>
      </c>
      <c r="O1317" s="104" t="str">
        <f t="shared" si="123"/>
        <v/>
      </c>
      <c r="P1317" s="105" t="str">
        <f t="shared" si="124"/>
        <v/>
      </c>
      <c r="Q1317" s="109" t="str">
        <f t="shared" si="125"/>
        <v/>
      </c>
      <c r="R1317" s="77"/>
      <c r="S1317" s="76"/>
      <c r="T1317" s="76"/>
      <c r="U1317" s="76"/>
    </row>
    <row r="1318" s="67" customFormat="1" customHeight="1" spans="2:21">
      <c r="B1318" s="68"/>
      <c r="C1318" s="69"/>
      <c r="D1318" s="69"/>
      <c r="E1318" s="69"/>
      <c r="F1318" s="70"/>
      <c r="G1318" s="71"/>
      <c r="H1318" s="72"/>
      <c r="I1318" s="103" t="str">
        <f>IF(B1318="","",_xlfn.XLOOKUP(N1318,#REF!,#REF!))</f>
        <v/>
      </c>
      <c r="J1318" s="100" t="str">
        <f>IF(B1318="","",_xlfn.XLOOKUP(N1318,#REF!,芝麻工资表!B:B))</f>
        <v/>
      </c>
      <c r="K1318" s="100" t="str">
        <f t="shared" si="120"/>
        <v/>
      </c>
      <c r="L1318" s="100" t="str">
        <f t="shared" si="121"/>
        <v/>
      </c>
      <c r="M1318" s="100" t="str">
        <f>IF(Q1318="","",_xlfn.XLOOKUP(Q1318,立项!W:W,立项!H:H))</f>
        <v/>
      </c>
      <c r="N1318" s="104" t="str">
        <f t="shared" si="122"/>
        <v/>
      </c>
      <c r="O1318" s="104" t="str">
        <f t="shared" si="123"/>
        <v/>
      </c>
      <c r="P1318" s="105" t="str">
        <f t="shared" si="124"/>
        <v/>
      </c>
      <c r="Q1318" s="109" t="str">
        <f t="shared" si="125"/>
        <v/>
      </c>
      <c r="R1318" s="77"/>
      <c r="S1318" s="76"/>
      <c r="T1318" s="76"/>
      <c r="U1318" s="76"/>
    </row>
    <row r="1319" s="67" customFormat="1" customHeight="1" spans="2:21">
      <c r="B1319" s="68"/>
      <c r="C1319" s="69"/>
      <c r="D1319" s="69"/>
      <c r="E1319" s="69"/>
      <c r="F1319" s="70"/>
      <c r="G1319" s="71"/>
      <c r="H1319" s="72"/>
      <c r="I1319" s="103" t="str">
        <f>IF(B1319="","",_xlfn.XLOOKUP(N1319,#REF!,#REF!))</f>
        <v/>
      </c>
      <c r="J1319" s="100" t="str">
        <f>IF(B1319="","",_xlfn.XLOOKUP(N1319,#REF!,芝麻工资表!B:B))</f>
        <v/>
      </c>
      <c r="K1319" s="100" t="str">
        <f t="shared" si="120"/>
        <v/>
      </c>
      <c r="L1319" s="100" t="str">
        <f t="shared" si="121"/>
        <v/>
      </c>
      <c r="M1319" s="100" t="str">
        <f>IF(Q1319="","",_xlfn.XLOOKUP(Q1319,立项!W:W,立项!H:H))</f>
        <v/>
      </c>
      <c r="N1319" s="104" t="str">
        <f t="shared" si="122"/>
        <v/>
      </c>
      <c r="O1319" s="104" t="str">
        <f t="shared" si="123"/>
        <v/>
      </c>
      <c r="P1319" s="105" t="str">
        <f t="shared" si="124"/>
        <v/>
      </c>
      <c r="Q1319" s="109" t="str">
        <f t="shared" si="125"/>
        <v/>
      </c>
      <c r="R1319" s="77"/>
      <c r="S1319" s="76"/>
      <c r="T1319" s="76"/>
      <c r="U1319" s="76"/>
    </row>
    <row r="1320" s="67" customFormat="1" customHeight="1" spans="2:21">
      <c r="B1320" s="68"/>
      <c r="C1320" s="69"/>
      <c r="D1320" s="69"/>
      <c r="E1320" s="69"/>
      <c r="F1320" s="70"/>
      <c r="G1320" s="71"/>
      <c r="H1320" s="72"/>
      <c r="I1320" s="103" t="str">
        <f>IF(B1320="","",_xlfn.XLOOKUP(N1320,#REF!,#REF!))</f>
        <v/>
      </c>
      <c r="J1320" s="100" t="str">
        <f>IF(B1320="","",_xlfn.XLOOKUP(N1320,#REF!,芝麻工资表!B:B))</f>
        <v/>
      </c>
      <c r="K1320" s="100" t="str">
        <f t="shared" si="120"/>
        <v/>
      </c>
      <c r="L1320" s="100" t="str">
        <f t="shared" si="121"/>
        <v/>
      </c>
      <c r="M1320" s="100" t="str">
        <f>IF(Q1320="","",_xlfn.XLOOKUP(Q1320,立项!W:W,立项!H:H))</f>
        <v/>
      </c>
      <c r="N1320" s="104" t="str">
        <f t="shared" si="122"/>
        <v/>
      </c>
      <c r="O1320" s="104" t="str">
        <f t="shared" si="123"/>
        <v/>
      </c>
      <c r="P1320" s="105" t="str">
        <f t="shared" si="124"/>
        <v/>
      </c>
      <c r="Q1320" s="109" t="str">
        <f t="shared" si="125"/>
        <v/>
      </c>
      <c r="R1320" s="77"/>
      <c r="S1320" s="76"/>
      <c r="T1320" s="76"/>
      <c r="U1320" s="76"/>
    </row>
    <row r="1321" s="67" customFormat="1" customHeight="1" spans="2:21">
      <c r="B1321" s="68"/>
      <c r="C1321" s="69"/>
      <c r="D1321" s="69"/>
      <c r="E1321" s="69"/>
      <c r="F1321" s="70"/>
      <c r="G1321" s="71"/>
      <c r="H1321" s="72"/>
      <c r="I1321" s="103" t="str">
        <f>IF(B1321="","",_xlfn.XLOOKUP(N1321,#REF!,#REF!))</f>
        <v/>
      </c>
      <c r="J1321" s="100" t="str">
        <f>IF(B1321="","",_xlfn.XLOOKUP(N1321,#REF!,芝麻工资表!B:B))</f>
        <v/>
      </c>
      <c r="K1321" s="100" t="str">
        <f t="shared" si="120"/>
        <v/>
      </c>
      <c r="L1321" s="100" t="str">
        <f t="shared" si="121"/>
        <v/>
      </c>
      <c r="M1321" s="100" t="str">
        <f>IF(Q1321="","",_xlfn.XLOOKUP(Q1321,立项!W:W,立项!H:H))</f>
        <v/>
      </c>
      <c r="N1321" s="104" t="str">
        <f t="shared" si="122"/>
        <v/>
      </c>
      <c r="O1321" s="104" t="str">
        <f t="shared" si="123"/>
        <v/>
      </c>
      <c r="P1321" s="105" t="str">
        <f t="shared" si="124"/>
        <v/>
      </c>
      <c r="Q1321" s="109" t="str">
        <f t="shared" si="125"/>
        <v/>
      </c>
      <c r="R1321" s="77"/>
      <c r="S1321" s="76"/>
      <c r="T1321" s="76"/>
      <c r="U1321" s="76"/>
    </row>
    <row r="1322" s="67" customFormat="1" customHeight="1" spans="2:21">
      <c r="B1322" s="68"/>
      <c r="C1322" s="69"/>
      <c r="D1322" s="69"/>
      <c r="E1322" s="69"/>
      <c r="F1322" s="70"/>
      <c r="G1322" s="71"/>
      <c r="H1322" s="72"/>
      <c r="I1322" s="103" t="str">
        <f>IF(B1322="","",_xlfn.XLOOKUP(N1322,#REF!,#REF!))</f>
        <v/>
      </c>
      <c r="J1322" s="100" t="str">
        <f>IF(B1322="","",_xlfn.XLOOKUP(N1322,#REF!,芝麻工资表!B:B))</f>
        <v/>
      </c>
      <c r="K1322" s="100" t="str">
        <f t="shared" si="120"/>
        <v/>
      </c>
      <c r="L1322" s="100" t="str">
        <f t="shared" si="121"/>
        <v/>
      </c>
      <c r="M1322" s="100" t="str">
        <f>IF(Q1322="","",_xlfn.XLOOKUP(Q1322,立项!W:W,立项!H:H))</f>
        <v/>
      </c>
      <c r="N1322" s="104" t="str">
        <f t="shared" si="122"/>
        <v/>
      </c>
      <c r="O1322" s="104" t="str">
        <f t="shared" si="123"/>
        <v/>
      </c>
      <c r="P1322" s="105" t="str">
        <f t="shared" si="124"/>
        <v/>
      </c>
      <c r="Q1322" s="109" t="str">
        <f t="shared" si="125"/>
        <v/>
      </c>
      <c r="R1322" s="77"/>
      <c r="S1322" s="76"/>
      <c r="T1322" s="76"/>
      <c r="U1322" s="76"/>
    </row>
    <row r="1323" s="67" customFormat="1" customHeight="1" spans="2:21">
      <c r="B1323" s="68"/>
      <c r="C1323" s="69"/>
      <c r="D1323" s="69"/>
      <c r="E1323" s="69"/>
      <c r="F1323" s="70"/>
      <c r="G1323" s="71"/>
      <c r="H1323" s="72"/>
      <c r="I1323" s="103" t="str">
        <f>IF(B1323="","",_xlfn.XLOOKUP(N1323,#REF!,#REF!))</f>
        <v/>
      </c>
      <c r="J1323" s="100" t="str">
        <f>IF(B1323="","",_xlfn.XLOOKUP(N1323,#REF!,芝麻工资表!B:B))</f>
        <v/>
      </c>
      <c r="K1323" s="100" t="str">
        <f t="shared" si="120"/>
        <v/>
      </c>
      <c r="L1323" s="100" t="str">
        <f t="shared" si="121"/>
        <v/>
      </c>
      <c r="M1323" s="100" t="str">
        <f>IF(Q1323="","",_xlfn.XLOOKUP(Q1323,立项!W:W,立项!H:H))</f>
        <v/>
      </c>
      <c r="N1323" s="104" t="str">
        <f t="shared" si="122"/>
        <v/>
      </c>
      <c r="O1323" s="104" t="str">
        <f t="shared" si="123"/>
        <v/>
      </c>
      <c r="P1323" s="105" t="str">
        <f t="shared" si="124"/>
        <v/>
      </c>
      <c r="Q1323" s="109" t="str">
        <f t="shared" si="125"/>
        <v/>
      </c>
      <c r="R1323" s="77"/>
      <c r="S1323" s="76"/>
      <c r="T1323" s="76"/>
      <c r="U1323" s="76"/>
    </row>
    <row r="1324" s="67" customFormat="1" customHeight="1" spans="2:21">
      <c r="B1324" s="68"/>
      <c r="C1324" s="69"/>
      <c r="D1324" s="69"/>
      <c r="E1324" s="69"/>
      <c r="F1324" s="70"/>
      <c r="G1324" s="71"/>
      <c r="H1324" s="72"/>
      <c r="I1324" s="103" t="str">
        <f>IF(B1324="","",_xlfn.XLOOKUP(N1324,#REF!,#REF!))</f>
        <v/>
      </c>
      <c r="J1324" s="100" t="str">
        <f>IF(B1324="","",_xlfn.XLOOKUP(N1324,#REF!,芝麻工资表!B:B))</f>
        <v/>
      </c>
      <c r="K1324" s="100" t="str">
        <f t="shared" si="120"/>
        <v/>
      </c>
      <c r="L1324" s="100" t="str">
        <f t="shared" si="121"/>
        <v/>
      </c>
      <c r="M1324" s="100" t="str">
        <f>IF(Q1324="","",_xlfn.XLOOKUP(Q1324,立项!W:W,立项!H:H))</f>
        <v/>
      </c>
      <c r="N1324" s="104" t="str">
        <f t="shared" si="122"/>
        <v/>
      </c>
      <c r="O1324" s="104" t="str">
        <f t="shared" si="123"/>
        <v/>
      </c>
      <c r="P1324" s="105" t="str">
        <f t="shared" si="124"/>
        <v/>
      </c>
      <c r="Q1324" s="109" t="str">
        <f t="shared" si="125"/>
        <v/>
      </c>
      <c r="R1324" s="77"/>
      <c r="S1324" s="76"/>
      <c r="T1324" s="76"/>
      <c r="U1324" s="76"/>
    </row>
    <row r="1325" s="67" customFormat="1" customHeight="1" spans="2:21">
      <c r="B1325" s="68"/>
      <c r="C1325" s="69"/>
      <c r="D1325" s="69"/>
      <c r="E1325" s="69"/>
      <c r="F1325" s="70"/>
      <c r="G1325" s="71"/>
      <c r="H1325" s="72"/>
      <c r="I1325" s="103" t="str">
        <f>IF(B1325="","",_xlfn.XLOOKUP(N1325,#REF!,#REF!))</f>
        <v/>
      </c>
      <c r="J1325" s="100" t="str">
        <f>IF(B1325="","",_xlfn.XLOOKUP(N1325,#REF!,芝麻工资表!B:B))</f>
        <v/>
      </c>
      <c r="K1325" s="100" t="str">
        <f t="shared" si="120"/>
        <v/>
      </c>
      <c r="L1325" s="100" t="str">
        <f t="shared" si="121"/>
        <v/>
      </c>
      <c r="M1325" s="100" t="str">
        <f>IF(Q1325="","",_xlfn.XLOOKUP(Q1325,立项!W:W,立项!H:H))</f>
        <v/>
      </c>
      <c r="N1325" s="104" t="str">
        <f t="shared" si="122"/>
        <v/>
      </c>
      <c r="O1325" s="104" t="str">
        <f t="shared" si="123"/>
        <v/>
      </c>
      <c r="P1325" s="105" t="str">
        <f t="shared" si="124"/>
        <v/>
      </c>
      <c r="Q1325" s="109" t="str">
        <f t="shared" si="125"/>
        <v/>
      </c>
      <c r="R1325" s="77"/>
      <c r="S1325" s="76"/>
      <c r="T1325" s="76"/>
      <c r="U1325" s="76"/>
    </row>
    <row r="1326" s="67" customFormat="1" customHeight="1" spans="2:21">
      <c r="B1326" s="68"/>
      <c r="C1326" s="69"/>
      <c r="D1326" s="69"/>
      <c r="E1326" s="69"/>
      <c r="F1326" s="70"/>
      <c r="G1326" s="71"/>
      <c r="H1326" s="72"/>
      <c r="I1326" s="103" t="str">
        <f>IF(B1326="","",_xlfn.XLOOKUP(N1326,#REF!,#REF!))</f>
        <v/>
      </c>
      <c r="J1326" s="100" t="str">
        <f>IF(B1326="","",_xlfn.XLOOKUP(N1326,#REF!,芝麻工资表!B:B))</f>
        <v/>
      </c>
      <c r="K1326" s="100" t="str">
        <f t="shared" si="120"/>
        <v/>
      </c>
      <c r="L1326" s="100" t="str">
        <f t="shared" si="121"/>
        <v/>
      </c>
      <c r="M1326" s="100" t="str">
        <f>IF(Q1326="","",_xlfn.XLOOKUP(Q1326,立项!W:W,立项!H:H))</f>
        <v/>
      </c>
      <c r="N1326" s="104" t="str">
        <f t="shared" si="122"/>
        <v/>
      </c>
      <c r="O1326" s="104" t="str">
        <f t="shared" si="123"/>
        <v/>
      </c>
      <c r="P1326" s="105" t="str">
        <f t="shared" si="124"/>
        <v/>
      </c>
      <c r="Q1326" s="109" t="str">
        <f t="shared" si="125"/>
        <v/>
      </c>
      <c r="R1326" s="77"/>
      <c r="S1326" s="76"/>
      <c r="T1326" s="76"/>
      <c r="U1326" s="76"/>
    </row>
    <row r="1327" s="67" customFormat="1" customHeight="1" spans="2:21">
      <c r="B1327" s="68"/>
      <c r="C1327" s="69"/>
      <c r="D1327" s="69"/>
      <c r="E1327" s="69"/>
      <c r="F1327" s="70"/>
      <c r="G1327" s="71"/>
      <c r="H1327" s="72"/>
      <c r="I1327" s="103" t="str">
        <f>IF(B1327="","",_xlfn.XLOOKUP(N1327,#REF!,#REF!))</f>
        <v/>
      </c>
      <c r="J1327" s="100" t="str">
        <f>IF(B1327="","",_xlfn.XLOOKUP(N1327,#REF!,芝麻工资表!B:B))</f>
        <v/>
      </c>
      <c r="K1327" s="100" t="str">
        <f t="shared" si="120"/>
        <v/>
      </c>
      <c r="L1327" s="100" t="str">
        <f t="shared" si="121"/>
        <v/>
      </c>
      <c r="M1327" s="100" t="str">
        <f>IF(Q1327="","",_xlfn.XLOOKUP(Q1327,立项!W:W,立项!H:H))</f>
        <v/>
      </c>
      <c r="N1327" s="104" t="str">
        <f t="shared" si="122"/>
        <v/>
      </c>
      <c r="O1327" s="104" t="str">
        <f t="shared" si="123"/>
        <v/>
      </c>
      <c r="P1327" s="105" t="str">
        <f t="shared" si="124"/>
        <v/>
      </c>
      <c r="Q1327" s="109" t="str">
        <f t="shared" si="125"/>
        <v/>
      </c>
      <c r="R1327" s="77"/>
      <c r="S1327" s="76"/>
      <c r="T1327" s="76"/>
      <c r="U1327" s="76"/>
    </row>
    <row r="1328" s="67" customFormat="1" customHeight="1" spans="2:21">
      <c r="B1328" s="68"/>
      <c r="C1328" s="69"/>
      <c r="D1328" s="69"/>
      <c r="E1328" s="69"/>
      <c r="F1328" s="70"/>
      <c r="G1328" s="71"/>
      <c r="H1328" s="72"/>
      <c r="I1328" s="103" t="str">
        <f>IF(B1328="","",_xlfn.XLOOKUP(N1328,#REF!,#REF!))</f>
        <v/>
      </c>
      <c r="J1328" s="100" t="str">
        <f>IF(B1328="","",_xlfn.XLOOKUP(N1328,#REF!,芝麻工资表!B:B))</f>
        <v/>
      </c>
      <c r="K1328" s="100" t="str">
        <f t="shared" si="120"/>
        <v/>
      </c>
      <c r="L1328" s="100" t="str">
        <f t="shared" si="121"/>
        <v/>
      </c>
      <c r="M1328" s="100" t="str">
        <f>IF(Q1328="","",_xlfn.XLOOKUP(Q1328,立项!W:W,立项!H:H))</f>
        <v/>
      </c>
      <c r="N1328" s="104" t="str">
        <f t="shared" si="122"/>
        <v/>
      </c>
      <c r="O1328" s="104" t="str">
        <f t="shared" si="123"/>
        <v/>
      </c>
      <c r="P1328" s="105" t="str">
        <f t="shared" si="124"/>
        <v/>
      </c>
      <c r="Q1328" s="109" t="str">
        <f t="shared" si="125"/>
        <v/>
      </c>
      <c r="R1328" s="77"/>
      <c r="S1328" s="76"/>
      <c r="T1328" s="76"/>
      <c r="U1328" s="76"/>
    </row>
    <row r="1329" s="67" customFormat="1" customHeight="1" spans="2:21">
      <c r="B1329" s="68"/>
      <c r="C1329" s="69"/>
      <c r="D1329" s="69"/>
      <c r="E1329" s="69"/>
      <c r="F1329" s="70"/>
      <c r="G1329" s="71"/>
      <c r="H1329" s="72"/>
      <c r="I1329" s="103" t="str">
        <f>IF(B1329="","",_xlfn.XLOOKUP(N1329,#REF!,#REF!))</f>
        <v/>
      </c>
      <c r="J1329" s="100" t="str">
        <f>IF(B1329="","",_xlfn.XLOOKUP(N1329,#REF!,芝麻工资表!B:B))</f>
        <v/>
      </c>
      <c r="K1329" s="100" t="str">
        <f t="shared" si="120"/>
        <v/>
      </c>
      <c r="L1329" s="100" t="str">
        <f t="shared" si="121"/>
        <v/>
      </c>
      <c r="M1329" s="100" t="str">
        <f>IF(Q1329="","",_xlfn.XLOOKUP(Q1329,立项!W:W,立项!H:H))</f>
        <v/>
      </c>
      <c r="N1329" s="104" t="str">
        <f t="shared" si="122"/>
        <v/>
      </c>
      <c r="O1329" s="104" t="str">
        <f t="shared" si="123"/>
        <v/>
      </c>
      <c r="P1329" s="105" t="str">
        <f t="shared" si="124"/>
        <v/>
      </c>
      <c r="Q1329" s="109" t="str">
        <f t="shared" si="125"/>
        <v/>
      </c>
      <c r="R1329" s="77"/>
      <c r="S1329" s="76"/>
      <c r="T1329" s="76"/>
      <c r="U1329" s="76"/>
    </row>
    <row r="1330" s="67" customFormat="1" customHeight="1" spans="2:21">
      <c r="B1330" s="68"/>
      <c r="C1330" s="69"/>
      <c r="D1330" s="69"/>
      <c r="E1330" s="69"/>
      <c r="F1330" s="70"/>
      <c r="G1330" s="71"/>
      <c r="H1330" s="72"/>
      <c r="I1330" s="103" t="str">
        <f>IF(B1330="","",_xlfn.XLOOKUP(N1330,#REF!,#REF!))</f>
        <v/>
      </c>
      <c r="J1330" s="100" t="str">
        <f>IF(B1330="","",_xlfn.XLOOKUP(N1330,#REF!,芝麻工资表!B:B))</f>
        <v/>
      </c>
      <c r="K1330" s="100" t="str">
        <f t="shared" si="120"/>
        <v/>
      </c>
      <c r="L1330" s="100" t="str">
        <f t="shared" si="121"/>
        <v/>
      </c>
      <c r="M1330" s="100" t="str">
        <f>IF(Q1330="","",_xlfn.XLOOKUP(Q1330,立项!W:W,立项!H:H))</f>
        <v/>
      </c>
      <c r="N1330" s="104" t="str">
        <f t="shared" si="122"/>
        <v/>
      </c>
      <c r="O1330" s="104" t="str">
        <f t="shared" si="123"/>
        <v/>
      </c>
      <c r="P1330" s="105" t="str">
        <f t="shared" si="124"/>
        <v/>
      </c>
      <c r="Q1330" s="109" t="str">
        <f t="shared" si="125"/>
        <v/>
      </c>
      <c r="R1330" s="77"/>
      <c r="S1330" s="76"/>
      <c r="T1330" s="76"/>
      <c r="U1330" s="76"/>
    </row>
    <row r="1331" s="67" customFormat="1" customHeight="1" spans="2:21">
      <c r="B1331" s="68"/>
      <c r="C1331" s="69"/>
      <c r="D1331" s="69"/>
      <c r="E1331" s="69"/>
      <c r="F1331" s="70"/>
      <c r="G1331" s="71"/>
      <c r="H1331" s="72"/>
      <c r="I1331" s="103" t="str">
        <f>IF(B1331="","",_xlfn.XLOOKUP(N1331,#REF!,#REF!))</f>
        <v/>
      </c>
      <c r="J1331" s="100" t="str">
        <f>IF(B1331="","",_xlfn.XLOOKUP(N1331,#REF!,芝麻工资表!B:B))</f>
        <v/>
      </c>
      <c r="K1331" s="100" t="str">
        <f t="shared" si="120"/>
        <v/>
      </c>
      <c r="L1331" s="100" t="str">
        <f t="shared" si="121"/>
        <v/>
      </c>
      <c r="M1331" s="100" t="str">
        <f>IF(Q1331="","",_xlfn.XLOOKUP(Q1331,立项!W:W,立项!H:H))</f>
        <v/>
      </c>
      <c r="N1331" s="104" t="str">
        <f t="shared" si="122"/>
        <v/>
      </c>
      <c r="O1331" s="104" t="str">
        <f t="shared" si="123"/>
        <v/>
      </c>
      <c r="P1331" s="105" t="str">
        <f t="shared" si="124"/>
        <v/>
      </c>
      <c r="Q1331" s="109" t="str">
        <f t="shared" si="125"/>
        <v/>
      </c>
      <c r="R1331" s="77"/>
      <c r="S1331" s="76"/>
      <c r="T1331" s="76"/>
      <c r="U1331" s="76"/>
    </row>
    <row r="1332" s="67" customFormat="1" customHeight="1" spans="2:21">
      <c r="B1332" s="68"/>
      <c r="C1332" s="69"/>
      <c r="D1332" s="69"/>
      <c r="E1332" s="69"/>
      <c r="F1332" s="70"/>
      <c r="G1332" s="71"/>
      <c r="H1332" s="72"/>
      <c r="I1332" s="103" t="str">
        <f>IF(B1332="","",_xlfn.XLOOKUP(N1332,#REF!,#REF!))</f>
        <v/>
      </c>
      <c r="J1332" s="100" t="str">
        <f>IF(B1332="","",_xlfn.XLOOKUP(N1332,#REF!,芝麻工资表!B:B))</f>
        <v/>
      </c>
      <c r="K1332" s="100" t="str">
        <f t="shared" si="120"/>
        <v/>
      </c>
      <c r="L1332" s="100" t="str">
        <f t="shared" si="121"/>
        <v/>
      </c>
      <c r="M1332" s="100" t="str">
        <f>IF(Q1332="","",_xlfn.XLOOKUP(Q1332,立项!W:W,立项!H:H))</f>
        <v/>
      </c>
      <c r="N1332" s="104" t="str">
        <f t="shared" si="122"/>
        <v/>
      </c>
      <c r="O1332" s="104" t="str">
        <f t="shared" si="123"/>
        <v/>
      </c>
      <c r="P1332" s="105" t="str">
        <f t="shared" si="124"/>
        <v/>
      </c>
      <c r="Q1332" s="109" t="str">
        <f t="shared" si="125"/>
        <v/>
      </c>
      <c r="R1332" s="77"/>
      <c r="S1332" s="76"/>
      <c r="T1332" s="76"/>
      <c r="U1332" s="76"/>
    </row>
    <row r="1333" s="67" customFormat="1" customHeight="1" spans="2:21">
      <c r="B1333" s="68"/>
      <c r="C1333" s="69"/>
      <c r="D1333" s="69"/>
      <c r="E1333" s="69"/>
      <c r="F1333" s="70"/>
      <c r="G1333" s="71"/>
      <c r="H1333" s="72"/>
      <c r="I1333" s="103" t="str">
        <f>IF(B1333="","",_xlfn.XLOOKUP(N1333,#REF!,#REF!))</f>
        <v/>
      </c>
      <c r="J1333" s="100" t="str">
        <f>IF(B1333="","",_xlfn.XLOOKUP(N1333,#REF!,芝麻工资表!B:B))</f>
        <v/>
      </c>
      <c r="K1333" s="100" t="str">
        <f t="shared" si="120"/>
        <v/>
      </c>
      <c r="L1333" s="100" t="str">
        <f t="shared" si="121"/>
        <v/>
      </c>
      <c r="M1333" s="100" t="str">
        <f>IF(Q1333="","",_xlfn.XLOOKUP(Q1333,立项!W:W,立项!H:H))</f>
        <v/>
      </c>
      <c r="N1333" s="104" t="str">
        <f t="shared" si="122"/>
        <v/>
      </c>
      <c r="O1333" s="104" t="str">
        <f t="shared" si="123"/>
        <v/>
      </c>
      <c r="P1333" s="105" t="str">
        <f t="shared" si="124"/>
        <v/>
      </c>
      <c r="Q1333" s="109" t="str">
        <f t="shared" si="125"/>
        <v/>
      </c>
      <c r="R1333" s="77"/>
      <c r="S1333" s="76"/>
      <c r="T1333" s="76"/>
      <c r="U1333" s="76"/>
    </row>
    <row r="1334" s="67" customFormat="1" customHeight="1" spans="2:21">
      <c r="B1334" s="68"/>
      <c r="C1334" s="69"/>
      <c r="D1334" s="69"/>
      <c r="E1334" s="69"/>
      <c r="F1334" s="70"/>
      <c r="G1334" s="71"/>
      <c r="H1334" s="72"/>
      <c r="I1334" s="103" t="str">
        <f>IF(B1334="","",_xlfn.XLOOKUP(N1334,#REF!,#REF!))</f>
        <v/>
      </c>
      <c r="J1334" s="100" t="str">
        <f>IF(B1334="","",_xlfn.XLOOKUP(N1334,#REF!,芝麻工资表!B:B))</f>
        <v/>
      </c>
      <c r="K1334" s="100" t="str">
        <f t="shared" si="120"/>
        <v/>
      </c>
      <c r="L1334" s="100" t="str">
        <f t="shared" si="121"/>
        <v/>
      </c>
      <c r="M1334" s="100" t="str">
        <f>IF(Q1334="","",_xlfn.XLOOKUP(Q1334,立项!W:W,立项!H:H))</f>
        <v/>
      </c>
      <c r="N1334" s="104" t="str">
        <f t="shared" si="122"/>
        <v/>
      </c>
      <c r="O1334" s="104" t="str">
        <f t="shared" si="123"/>
        <v/>
      </c>
      <c r="P1334" s="105" t="str">
        <f t="shared" si="124"/>
        <v/>
      </c>
      <c r="Q1334" s="109" t="str">
        <f t="shared" si="125"/>
        <v/>
      </c>
      <c r="R1334" s="77"/>
      <c r="S1334" s="76"/>
      <c r="T1334" s="76"/>
      <c r="U1334" s="76"/>
    </row>
    <row r="1335" s="67" customFormat="1" customHeight="1" spans="2:21">
      <c r="B1335" s="68"/>
      <c r="C1335" s="69"/>
      <c r="D1335" s="69"/>
      <c r="E1335" s="69"/>
      <c r="F1335" s="70"/>
      <c r="G1335" s="71"/>
      <c r="H1335" s="72"/>
      <c r="I1335" s="103" t="str">
        <f>IF(B1335="","",_xlfn.XLOOKUP(N1335,#REF!,#REF!))</f>
        <v/>
      </c>
      <c r="J1335" s="100" t="str">
        <f>IF(B1335="","",_xlfn.XLOOKUP(N1335,#REF!,芝麻工资表!B:B))</f>
        <v/>
      </c>
      <c r="K1335" s="100" t="str">
        <f t="shared" si="120"/>
        <v/>
      </c>
      <c r="L1335" s="100" t="str">
        <f t="shared" si="121"/>
        <v/>
      </c>
      <c r="M1335" s="100" t="str">
        <f>IF(Q1335="","",_xlfn.XLOOKUP(Q1335,立项!W:W,立项!H:H))</f>
        <v/>
      </c>
      <c r="N1335" s="104" t="str">
        <f t="shared" si="122"/>
        <v/>
      </c>
      <c r="O1335" s="104" t="str">
        <f t="shared" si="123"/>
        <v/>
      </c>
      <c r="P1335" s="105" t="str">
        <f t="shared" si="124"/>
        <v/>
      </c>
      <c r="Q1335" s="109" t="str">
        <f t="shared" si="125"/>
        <v/>
      </c>
      <c r="R1335" s="77"/>
      <c r="S1335" s="76"/>
      <c r="T1335" s="76"/>
      <c r="U1335" s="76"/>
    </row>
    <row r="1336" s="67" customFormat="1" customHeight="1" spans="2:21">
      <c r="B1336" s="68"/>
      <c r="C1336" s="69"/>
      <c r="D1336" s="69"/>
      <c r="E1336" s="69"/>
      <c r="F1336" s="70"/>
      <c r="G1336" s="71"/>
      <c r="H1336" s="72"/>
      <c r="I1336" s="103" t="str">
        <f>IF(B1336="","",_xlfn.XLOOKUP(N1336,#REF!,#REF!))</f>
        <v/>
      </c>
      <c r="J1336" s="100" t="str">
        <f>IF(B1336="","",_xlfn.XLOOKUP(N1336,#REF!,芝麻工资表!B:B))</f>
        <v/>
      </c>
      <c r="K1336" s="100" t="str">
        <f t="shared" si="120"/>
        <v/>
      </c>
      <c r="L1336" s="100" t="str">
        <f t="shared" si="121"/>
        <v/>
      </c>
      <c r="M1336" s="100" t="str">
        <f>IF(Q1336="","",_xlfn.XLOOKUP(Q1336,立项!W:W,立项!H:H))</f>
        <v/>
      </c>
      <c r="N1336" s="104" t="str">
        <f t="shared" si="122"/>
        <v/>
      </c>
      <c r="O1336" s="104" t="str">
        <f t="shared" si="123"/>
        <v/>
      </c>
      <c r="P1336" s="105" t="str">
        <f t="shared" si="124"/>
        <v/>
      </c>
      <c r="Q1336" s="109" t="str">
        <f t="shared" si="125"/>
        <v/>
      </c>
      <c r="R1336" s="77"/>
      <c r="S1336" s="76"/>
      <c r="T1336" s="76"/>
      <c r="U1336" s="76"/>
    </row>
    <row r="1337" s="67" customFormat="1" customHeight="1" spans="2:21">
      <c r="B1337" s="68"/>
      <c r="C1337" s="69"/>
      <c r="D1337" s="69"/>
      <c r="E1337" s="69"/>
      <c r="F1337" s="70"/>
      <c r="G1337" s="71"/>
      <c r="H1337" s="72"/>
      <c r="I1337" s="103" t="str">
        <f>IF(B1337="","",_xlfn.XLOOKUP(N1337,#REF!,#REF!))</f>
        <v/>
      </c>
      <c r="J1337" s="100" t="str">
        <f>IF(B1337="","",_xlfn.XLOOKUP(N1337,#REF!,芝麻工资表!B:B))</f>
        <v/>
      </c>
      <c r="K1337" s="100" t="str">
        <f t="shared" si="120"/>
        <v/>
      </c>
      <c r="L1337" s="100" t="str">
        <f t="shared" si="121"/>
        <v/>
      </c>
      <c r="M1337" s="100" t="str">
        <f>IF(Q1337="","",_xlfn.XLOOKUP(Q1337,立项!W:W,立项!H:H))</f>
        <v/>
      </c>
      <c r="N1337" s="104" t="str">
        <f t="shared" si="122"/>
        <v/>
      </c>
      <c r="O1337" s="104" t="str">
        <f t="shared" si="123"/>
        <v/>
      </c>
      <c r="P1337" s="105" t="str">
        <f t="shared" si="124"/>
        <v/>
      </c>
      <c r="Q1337" s="109" t="str">
        <f t="shared" si="125"/>
        <v/>
      </c>
      <c r="R1337" s="77"/>
      <c r="S1337" s="76"/>
      <c r="T1337" s="76"/>
      <c r="U1337" s="76"/>
    </row>
    <row r="1338" s="67" customFormat="1" customHeight="1" spans="2:21">
      <c r="B1338" s="68"/>
      <c r="C1338" s="69"/>
      <c r="D1338" s="69"/>
      <c r="E1338" s="69"/>
      <c r="F1338" s="70"/>
      <c r="G1338" s="71"/>
      <c r="H1338" s="72"/>
      <c r="I1338" s="103" t="str">
        <f>IF(B1338="","",_xlfn.XLOOKUP(N1338,#REF!,#REF!))</f>
        <v/>
      </c>
      <c r="J1338" s="100" t="str">
        <f>IF(B1338="","",_xlfn.XLOOKUP(N1338,#REF!,芝麻工资表!B:B))</f>
        <v/>
      </c>
      <c r="K1338" s="100" t="str">
        <f t="shared" si="120"/>
        <v/>
      </c>
      <c r="L1338" s="100" t="str">
        <f t="shared" si="121"/>
        <v/>
      </c>
      <c r="M1338" s="100" t="str">
        <f>IF(Q1338="","",_xlfn.XLOOKUP(Q1338,立项!W:W,立项!H:H))</f>
        <v/>
      </c>
      <c r="N1338" s="104" t="str">
        <f t="shared" si="122"/>
        <v/>
      </c>
      <c r="O1338" s="104" t="str">
        <f t="shared" si="123"/>
        <v/>
      </c>
      <c r="P1338" s="105" t="str">
        <f t="shared" si="124"/>
        <v/>
      </c>
      <c r="Q1338" s="109" t="str">
        <f t="shared" si="125"/>
        <v/>
      </c>
      <c r="R1338" s="77"/>
      <c r="S1338" s="76"/>
      <c r="T1338" s="76"/>
      <c r="U1338" s="76"/>
    </row>
    <row r="1339" s="67" customFormat="1" customHeight="1" spans="2:21">
      <c r="B1339" s="68"/>
      <c r="C1339" s="69"/>
      <c r="D1339" s="69"/>
      <c r="E1339" s="69"/>
      <c r="F1339" s="70"/>
      <c r="G1339" s="71"/>
      <c r="H1339" s="72"/>
      <c r="I1339" s="103" t="str">
        <f>IF(B1339="","",_xlfn.XLOOKUP(N1339,#REF!,#REF!))</f>
        <v/>
      </c>
      <c r="J1339" s="100" t="str">
        <f>IF(B1339="","",_xlfn.XLOOKUP(N1339,#REF!,芝麻工资表!B:B))</f>
        <v/>
      </c>
      <c r="K1339" s="100" t="str">
        <f t="shared" si="120"/>
        <v/>
      </c>
      <c r="L1339" s="100" t="str">
        <f t="shared" si="121"/>
        <v/>
      </c>
      <c r="M1339" s="100" t="str">
        <f>IF(Q1339="","",_xlfn.XLOOKUP(Q1339,立项!W:W,立项!H:H))</f>
        <v/>
      </c>
      <c r="N1339" s="104" t="str">
        <f t="shared" si="122"/>
        <v/>
      </c>
      <c r="O1339" s="104" t="str">
        <f t="shared" si="123"/>
        <v/>
      </c>
      <c r="P1339" s="105" t="str">
        <f t="shared" si="124"/>
        <v/>
      </c>
      <c r="Q1339" s="109" t="str">
        <f t="shared" si="125"/>
        <v/>
      </c>
      <c r="R1339" s="77"/>
      <c r="S1339" s="76"/>
      <c r="T1339" s="76"/>
      <c r="U1339" s="76"/>
    </row>
    <row r="1340" s="67" customFormat="1" customHeight="1" spans="2:21">
      <c r="B1340" s="68"/>
      <c r="C1340" s="69"/>
      <c r="D1340" s="69"/>
      <c r="E1340" s="69"/>
      <c r="F1340" s="70"/>
      <c r="G1340" s="71"/>
      <c r="H1340" s="72"/>
      <c r="I1340" s="103" t="str">
        <f>IF(B1340="","",_xlfn.XLOOKUP(N1340,#REF!,#REF!))</f>
        <v/>
      </c>
      <c r="J1340" s="100" t="str">
        <f>IF(B1340="","",_xlfn.XLOOKUP(N1340,#REF!,芝麻工资表!B:B))</f>
        <v/>
      </c>
      <c r="K1340" s="100" t="str">
        <f t="shared" si="120"/>
        <v/>
      </c>
      <c r="L1340" s="100" t="str">
        <f t="shared" si="121"/>
        <v/>
      </c>
      <c r="M1340" s="100" t="str">
        <f>IF(Q1340="","",_xlfn.XLOOKUP(Q1340,立项!W:W,立项!H:H))</f>
        <v/>
      </c>
      <c r="N1340" s="104" t="str">
        <f t="shared" si="122"/>
        <v/>
      </c>
      <c r="O1340" s="104" t="str">
        <f t="shared" si="123"/>
        <v/>
      </c>
      <c r="P1340" s="105" t="str">
        <f t="shared" si="124"/>
        <v/>
      </c>
      <c r="Q1340" s="109" t="str">
        <f t="shared" si="125"/>
        <v/>
      </c>
      <c r="R1340" s="77"/>
      <c r="S1340" s="76"/>
      <c r="T1340" s="76"/>
      <c r="U1340" s="76"/>
    </row>
    <row r="1341" s="67" customFormat="1" customHeight="1" spans="2:21">
      <c r="B1341" s="68"/>
      <c r="C1341" s="69"/>
      <c r="D1341" s="69"/>
      <c r="E1341" s="69"/>
      <c r="F1341" s="70"/>
      <c r="G1341" s="71"/>
      <c r="H1341" s="72"/>
      <c r="I1341" s="103" t="str">
        <f>IF(B1341="","",_xlfn.XLOOKUP(N1341,#REF!,#REF!))</f>
        <v/>
      </c>
      <c r="J1341" s="100" t="str">
        <f>IF(B1341="","",_xlfn.XLOOKUP(N1341,#REF!,芝麻工资表!B:B))</f>
        <v/>
      </c>
      <c r="K1341" s="100" t="str">
        <f t="shared" si="120"/>
        <v/>
      </c>
      <c r="L1341" s="100" t="str">
        <f t="shared" si="121"/>
        <v/>
      </c>
      <c r="M1341" s="100" t="str">
        <f>IF(Q1341="","",_xlfn.XLOOKUP(Q1341,立项!W:W,立项!H:H))</f>
        <v/>
      </c>
      <c r="N1341" s="104" t="str">
        <f t="shared" si="122"/>
        <v/>
      </c>
      <c r="O1341" s="104" t="str">
        <f t="shared" si="123"/>
        <v/>
      </c>
      <c r="P1341" s="105" t="str">
        <f t="shared" si="124"/>
        <v/>
      </c>
      <c r="Q1341" s="109" t="str">
        <f t="shared" si="125"/>
        <v/>
      </c>
      <c r="R1341" s="77"/>
      <c r="S1341" s="76"/>
      <c r="T1341" s="76"/>
      <c r="U1341" s="76"/>
    </row>
    <row r="1342" s="67" customFormat="1" customHeight="1" spans="2:21">
      <c r="B1342" s="68"/>
      <c r="C1342" s="69"/>
      <c r="D1342" s="69"/>
      <c r="E1342" s="69"/>
      <c r="F1342" s="70"/>
      <c r="G1342" s="71"/>
      <c r="H1342" s="72"/>
      <c r="I1342" s="103" t="str">
        <f>IF(B1342="","",_xlfn.XLOOKUP(N1342,#REF!,#REF!))</f>
        <v/>
      </c>
      <c r="J1342" s="100" t="str">
        <f>IF(B1342="","",_xlfn.XLOOKUP(N1342,#REF!,芝麻工资表!B:B))</f>
        <v/>
      </c>
      <c r="K1342" s="100" t="str">
        <f t="shared" si="120"/>
        <v/>
      </c>
      <c r="L1342" s="100" t="str">
        <f t="shared" si="121"/>
        <v/>
      </c>
      <c r="M1342" s="100" t="str">
        <f>IF(Q1342="","",_xlfn.XLOOKUP(Q1342,立项!W:W,立项!H:H))</f>
        <v/>
      </c>
      <c r="N1342" s="104" t="str">
        <f t="shared" si="122"/>
        <v/>
      </c>
      <c r="O1342" s="104" t="str">
        <f t="shared" si="123"/>
        <v/>
      </c>
      <c r="P1342" s="105" t="str">
        <f t="shared" si="124"/>
        <v/>
      </c>
      <c r="Q1342" s="109" t="str">
        <f t="shared" si="125"/>
        <v/>
      </c>
      <c r="R1342" s="77"/>
      <c r="S1342" s="76"/>
      <c r="T1342" s="76"/>
      <c r="U1342" s="76"/>
    </row>
    <row r="1343" s="67" customFormat="1" customHeight="1" spans="2:21">
      <c r="B1343" s="68"/>
      <c r="C1343" s="69"/>
      <c r="D1343" s="69"/>
      <c r="E1343" s="69"/>
      <c r="F1343" s="70"/>
      <c r="G1343" s="71"/>
      <c r="H1343" s="72"/>
      <c r="I1343" s="103" t="str">
        <f>IF(B1343="","",_xlfn.XLOOKUP(N1343,#REF!,#REF!))</f>
        <v/>
      </c>
      <c r="J1343" s="100" t="str">
        <f>IF(B1343="","",_xlfn.XLOOKUP(N1343,#REF!,芝麻工资表!B:B))</f>
        <v/>
      </c>
      <c r="K1343" s="100" t="str">
        <f t="shared" si="120"/>
        <v/>
      </c>
      <c r="L1343" s="100" t="str">
        <f t="shared" si="121"/>
        <v/>
      </c>
      <c r="M1343" s="100" t="str">
        <f>IF(Q1343="","",_xlfn.XLOOKUP(Q1343,立项!W:W,立项!H:H))</f>
        <v/>
      </c>
      <c r="N1343" s="104" t="str">
        <f t="shared" si="122"/>
        <v/>
      </c>
      <c r="O1343" s="104" t="str">
        <f t="shared" si="123"/>
        <v/>
      </c>
      <c r="P1343" s="105" t="str">
        <f t="shared" si="124"/>
        <v/>
      </c>
      <c r="Q1343" s="109" t="str">
        <f t="shared" si="125"/>
        <v/>
      </c>
      <c r="R1343" s="77"/>
      <c r="S1343" s="76"/>
      <c r="T1343" s="76"/>
      <c r="U1343" s="76"/>
    </row>
    <row r="1344" s="67" customFormat="1" customHeight="1" spans="2:21">
      <c r="B1344" s="68"/>
      <c r="C1344" s="69"/>
      <c r="D1344" s="69"/>
      <c r="E1344" s="69"/>
      <c r="F1344" s="70"/>
      <c r="G1344" s="71"/>
      <c r="H1344" s="72"/>
      <c r="I1344" s="103" t="str">
        <f>IF(B1344="","",_xlfn.XLOOKUP(N1344,#REF!,#REF!))</f>
        <v/>
      </c>
      <c r="J1344" s="100" t="str">
        <f>IF(B1344="","",_xlfn.XLOOKUP(N1344,#REF!,芝麻工资表!B:B))</f>
        <v/>
      </c>
      <c r="K1344" s="100" t="str">
        <f t="shared" si="120"/>
        <v/>
      </c>
      <c r="L1344" s="100" t="str">
        <f t="shared" si="121"/>
        <v/>
      </c>
      <c r="M1344" s="100" t="str">
        <f>IF(Q1344="","",_xlfn.XLOOKUP(Q1344,立项!W:W,立项!H:H))</f>
        <v/>
      </c>
      <c r="N1344" s="104" t="str">
        <f t="shared" si="122"/>
        <v/>
      </c>
      <c r="O1344" s="104" t="str">
        <f t="shared" si="123"/>
        <v/>
      </c>
      <c r="P1344" s="105" t="str">
        <f t="shared" si="124"/>
        <v/>
      </c>
      <c r="Q1344" s="109" t="str">
        <f t="shared" si="125"/>
        <v/>
      </c>
      <c r="R1344" s="77"/>
      <c r="S1344" s="76"/>
      <c r="T1344" s="76"/>
      <c r="U1344" s="76"/>
    </row>
    <row r="1345" s="67" customFormat="1" customHeight="1" spans="2:21">
      <c r="B1345" s="68"/>
      <c r="C1345" s="69"/>
      <c r="D1345" s="69"/>
      <c r="E1345" s="69"/>
      <c r="F1345" s="70"/>
      <c r="G1345" s="71"/>
      <c r="H1345" s="72"/>
      <c r="I1345" s="103" t="str">
        <f>IF(B1345="","",_xlfn.XLOOKUP(N1345,#REF!,#REF!))</f>
        <v/>
      </c>
      <c r="J1345" s="100" t="str">
        <f>IF(B1345="","",_xlfn.XLOOKUP(N1345,#REF!,芝麻工资表!B:B))</f>
        <v/>
      </c>
      <c r="K1345" s="100" t="str">
        <f t="shared" si="120"/>
        <v/>
      </c>
      <c r="L1345" s="100" t="str">
        <f t="shared" si="121"/>
        <v/>
      </c>
      <c r="M1345" s="100" t="str">
        <f>IF(Q1345="","",_xlfn.XLOOKUP(Q1345,立项!W:W,立项!H:H))</f>
        <v/>
      </c>
      <c r="N1345" s="104" t="str">
        <f t="shared" si="122"/>
        <v/>
      </c>
      <c r="O1345" s="104" t="str">
        <f t="shared" si="123"/>
        <v/>
      </c>
      <c r="P1345" s="105" t="str">
        <f t="shared" si="124"/>
        <v/>
      </c>
      <c r="Q1345" s="109" t="str">
        <f t="shared" si="125"/>
        <v/>
      </c>
      <c r="R1345" s="77"/>
      <c r="S1345" s="76"/>
      <c r="T1345" s="76"/>
      <c r="U1345" s="76"/>
    </row>
    <row r="1346" s="67" customFormat="1" customHeight="1" spans="2:21">
      <c r="B1346" s="68"/>
      <c r="C1346" s="69"/>
      <c r="D1346" s="69"/>
      <c r="E1346" s="69"/>
      <c r="F1346" s="70"/>
      <c r="G1346" s="71"/>
      <c r="H1346" s="72"/>
      <c r="I1346" s="103" t="str">
        <f>IF(B1346="","",_xlfn.XLOOKUP(N1346,#REF!,#REF!))</f>
        <v/>
      </c>
      <c r="J1346" s="100" t="str">
        <f>IF(B1346="","",_xlfn.XLOOKUP(N1346,#REF!,芝麻工资表!B:B))</f>
        <v/>
      </c>
      <c r="K1346" s="100" t="str">
        <f t="shared" ref="K1346:K1409" si="126">IF(F1346="","",F1346-L1346)</f>
        <v/>
      </c>
      <c r="L1346" s="100" t="str">
        <f t="shared" ref="L1346:L1409" si="127">IF(F1346="","",F1346*G1346/(1+G1346))</f>
        <v/>
      </c>
      <c r="M1346" s="100" t="str">
        <f>IF(Q1346="","",_xlfn.XLOOKUP(Q1346,立项!W:W,立项!H:H))</f>
        <v/>
      </c>
      <c r="N1346" s="104" t="str">
        <f t="shared" ref="N1346:N1409" si="128">IF(H1346="","",LEFT(B1346,7))</f>
        <v/>
      </c>
      <c r="O1346" s="104" t="str">
        <f t="shared" ref="O1346:O1409" si="129">IF(H1346="","",MONTH(H1346))</f>
        <v/>
      </c>
      <c r="P1346" s="105" t="str">
        <f t="shared" ref="P1346:P1409" si="130">IF(H1346="","",DAY(H1346))</f>
        <v/>
      </c>
      <c r="Q1346" s="109" t="str">
        <f t="shared" ref="Q1346:Q1409" si="131">IF(B1346="","",MID(B1346,9,16))</f>
        <v/>
      </c>
      <c r="R1346" s="77"/>
      <c r="S1346" s="76"/>
      <c r="T1346" s="76"/>
      <c r="U1346" s="76"/>
    </row>
    <row r="1347" s="67" customFormat="1" customHeight="1" spans="2:21">
      <c r="B1347" s="68"/>
      <c r="C1347" s="69"/>
      <c r="D1347" s="69"/>
      <c r="E1347" s="69"/>
      <c r="F1347" s="70"/>
      <c r="G1347" s="71"/>
      <c r="H1347" s="72"/>
      <c r="I1347" s="103" t="str">
        <f>IF(B1347="","",_xlfn.XLOOKUP(N1347,#REF!,#REF!))</f>
        <v/>
      </c>
      <c r="J1347" s="100" t="str">
        <f>IF(B1347="","",_xlfn.XLOOKUP(N1347,#REF!,芝麻工资表!B:B))</f>
        <v/>
      </c>
      <c r="K1347" s="100" t="str">
        <f t="shared" si="126"/>
        <v/>
      </c>
      <c r="L1347" s="100" t="str">
        <f t="shared" si="127"/>
        <v/>
      </c>
      <c r="M1347" s="100" t="str">
        <f>IF(Q1347="","",_xlfn.XLOOKUP(Q1347,立项!W:W,立项!H:H))</f>
        <v/>
      </c>
      <c r="N1347" s="104" t="str">
        <f t="shared" si="128"/>
        <v/>
      </c>
      <c r="O1347" s="104" t="str">
        <f t="shared" si="129"/>
        <v/>
      </c>
      <c r="P1347" s="105" t="str">
        <f t="shared" si="130"/>
        <v/>
      </c>
      <c r="Q1347" s="109" t="str">
        <f t="shared" si="131"/>
        <v/>
      </c>
      <c r="R1347" s="77"/>
      <c r="S1347" s="76"/>
      <c r="T1347" s="76"/>
      <c r="U1347" s="76"/>
    </row>
    <row r="1348" s="67" customFormat="1" customHeight="1" spans="2:21">
      <c r="B1348" s="68"/>
      <c r="C1348" s="69"/>
      <c r="D1348" s="69"/>
      <c r="E1348" s="69"/>
      <c r="F1348" s="70"/>
      <c r="G1348" s="71"/>
      <c r="H1348" s="72"/>
      <c r="I1348" s="103" t="str">
        <f>IF(B1348="","",_xlfn.XLOOKUP(N1348,#REF!,#REF!))</f>
        <v/>
      </c>
      <c r="J1348" s="100" t="str">
        <f>IF(B1348="","",_xlfn.XLOOKUP(N1348,#REF!,芝麻工资表!B:B))</f>
        <v/>
      </c>
      <c r="K1348" s="100" t="str">
        <f t="shared" si="126"/>
        <v/>
      </c>
      <c r="L1348" s="100" t="str">
        <f t="shared" si="127"/>
        <v/>
      </c>
      <c r="M1348" s="100" t="str">
        <f>IF(Q1348="","",_xlfn.XLOOKUP(Q1348,立项!W:W,立项!H:H))</f>
        <v/>
      </c>
      <c r="N1348" s="104" t="str">
        <f t="shared" si="128"/>
        <v/>
      </c>
      <c r="O1348" s="104" t="str">
        <f t="shared" si="129"/>
        <v/>
      </c>
      <c r="P1348" s="105" t="str">
        <f t="shared" si="130"/>
        <v/>
      </c>
      <c r="Q1348" s="109" t="str">
        <f t="shared" si="131"/>
        <v/>
      </c>
      <c r="R1348" s="77"/>
      <c r="S1348" s="76"/>
      <c r="T1348" s="76"/>
      <c r="U1348" s="76"/>
    </row>
    <row r="1349" s="67" customFormat="1" customHeight="1" spans="2:21">
      <c r="B1349" s="68"/>
      <c r="C1349" s="69"/>
      <c r="D1349" s="69"/>
      <c r="E1349" s="69"/>
      <c r="F1349" s="70"/>
      <c r="G1349" s="71"/>
      <c r="H1349" s="72"/>
      <c r="I1349" s="103" t="str">
        <f>IF(B1349="","",_xlfn.XLOOKUP(N1349,#REF!,#REF!))</f>
        <v/>
      </c>
      <c r="J1349" s="100" t="str">
        <f>IF(B1349="","",_xlfn.XLOOKUP(N1349,#REF!,芝麻工资表!B:B))</f>
        <v/>
      </c>
      <c r="K1349" s="100" t="str">
        <f t="shared" si="126"/>
        <v/>
      </c>
      <c r="L1349" s="100" t="str">
        <f t="shared" si="127"/>
        <v/>
      </c>
      <c r="M1349" s="100" t="str">
        <f>IF(Q1349="","",_xlfn.XLOOKUP(Q1349,立项!W:W,立项!H:H))</f>
        <v/>
      </c>
      <c r="N1349" s="104" t="str">
        <f t="shared" si="128"/>
        <v/>
      </c>
      <c r="O1349" s="104" t="str">
        <f t="shared" si="129"/>
        <v/>
      </c>
      <c r="P1349" s="105" t="str">
        <f t="shared" si="130"/>
        <v/>
      </c>
      <c r="Q1349" s="109" t="str">
        <f t="shared" si="131"/>
        <v/>
      </c>
      <c r="R1349" s="77"/>
      <c r="S1349" s="76"/>
      <c r="T1349" s="76"/>
      <c r="U1349" s="76"/>
    </row>
    <row r="1350" s="67" customFormat="1" customHeight="1" spans="2:21">
      <c r="B1350" s="68"/>
      <c r="C1350" s="69"/>
      <c r="D1350" s="69"/>
      <c r="E1350" s="69"/>
      <c r="F1350" s="70"/>
      <c r="G1350" s="71"/>
      <c r="H1350" s="72"/>
      <c r="I1350" s="103" t="str">
        <f>IF(B1350="","",_xlfn.XLOOKUP(N1350,#REF!,#REF!))</f>
        <v/>
      </c>
      <c r="J1350" s="100" t="str">
        <f>IF(B1350="","",_xlfn.XLOOKUP(N1350,#REF!,芝麻工资表!B:B))</f>
        <v/>
      </c>
      <c r="K1350" s="100" t="str">
        <f t="shared" si="126"/>
        <v/>
      </c>
      <c r="L1350" s="100" t="str">
        <f t="shared" si="127"/>
        <v/>
      </c>
      <c r="M1350" s="100" t="str">
        <f>IF(Q1350="","",_xlfn.XLOOKUP(Q1350,立项!W:W,立项!H:H))</f>
        <v/>
      </c>
      <c r="N1350" s="104" t="str">
        <f t="shared" si="128"/>
        <v/>
      </c>
      <c r="O1350" s="104" t="str">
        <f t="shared" si="129"/>
        <v/>
      </c>
      <c r="P1350" s="105" t="str">
        <f t="shared" si="130"/>
        <v/>
      </c>
      <c r="Q1350" s="109" t="str">
        <f t="shared" si="131"/>
        <v/>
      </c>
      <c r="R1350" s="77"/>
      <c r="S1350" s="76"/>
      <c r="T1350" s="76"/>
      <c r="U1350" s="76"/>
    </row>
    <row r="1351" s="67" customFormat="1" customHeight="1" spans="2:21">
      <c r="B1351" s="68"/>
      <c r="C1351" s="69"/>
      <c r="D1351" s="69"/>
      <c r="E1351" s="69"/>
      <c r="F1351" s="70"/>
      <c r="G1351" s="71"/>
      <c r="H1351" s="72"/>
      <c r="I1351" s="103" t="str">
        <f>IF(B1351="","",_xlfn.XLOOKUP(N1351,#REF!,#REF!))</f>
        <v/>
      </c>
      <c r="J1351" s="100" t="str">
        <f>IF(B1351="","",_xlfn.XLOOKUP(N1351,#REF!,芝麻工资表!B:B))</f>
        <v/>
      </c>
      <c r="K1351" s="100" t="str">
        <f t="shared" si="126"/>
        <v/>
      </c>
      <c r="L1351" s="100" t="str">
        <f t="shared" si="127"/>
        <v/>
      </c>
      <c r="M1351" s="100" t="str">
        <f>IF(Q1351="","",_xlfn.XLOOKUP(Q1351,立项!W:W,立项!H:H))</f>
        <v/>
      </c>
      <c r="N1351" s="104" t="str">
        <f t="shared" si="128"/>
        <v/>
      </c>
      <c r="O1351" s="104" t="str">
        <f t="shared" si="129"/>
        <v/>
      </c>
      <c r="P1351" s="105" t="str">
        <f t="shared" si="130"/>
        <v/>
      </c>
      <c r="Q1351" s="109" t="str">
        <f t="shared" si="131"/>
        <v/>
      </c>
      <c r="R1351" s="77"/>
      <c r="S1351" s="76"/>
      <c r="T1351" s="76"/>
      <c r="U1351" s="76"/>
    </row>
    <row r="1352" s="67" customFormat="1" customHeight="1" spans="2:21">
      <c r="B1352" s="68"/>
      <c r="C1352" s="69"/>
      <c r="D1352" s="69"/>
      <c r="E1352" s="69"/>
      <c r="F1352" s="70"/>
      <c r="G1352" s="71"/>
      <c r="H1352" s="72"/>
      <c r="I1352" s="103" t="str">
        <f>IF(B1352="","",_xlfn.XLOOKUP(N1352,#REF!,#REF!))</f>
        <v/>
      </c>
      <c r="J1352" s="100" t="str">
        <f>IF(B1352="","",_xlfn.XLOOKUP(N1352,#REF!,芝麻工资表!B:B))</f>
        <v/>
      </c>
      <c r="K1352" s="100" t="str">
        <f t="shared" si="126"/>
        <v/>
      </c>
      <c r="L1352" s="100" t="str">
        <f t="shared" si="127"/>
        <v/>
      </c>
      <c r="M1352" s="100" t="str">
        <f>IF(Q1352="","",_xlfn.XLOOKUP(Q1352,立项!W:W,立项!H:H))</f>
        <v/>
      </c>
      <c r="N1352" s="104" t="str">
        <f t="shared" si="128"/>
        <v/>
      </c>
      <c r="O1352" s="104" t="str">
        <f t="shared" si="129"/>
        <v/>
      </c>
      <c r="P1352" s="105" t="str">
        <f t="shared" si="130"/>
        <v/>
      </c>
      <c r="Q1352" s="109" t="str">
        <f t="shared" si="131"/>
        <v/>
      </c>
      <c r="R1352" s="77"/>
      <c r="S1352" s="76"/>
      <c r="T1352" s="76"/>
      <c r="U1352" s="76"/>
    </row>
    <row r="1353" s="67" customFormat="1" customHeight="1" spans="2:21">
      <c r="B1353" s="68"/>
      <c r="C1353" s="69"/>
      <c r="D1353" s="69"/>
      <c r="E1353" s="69"/>
      <c r="F1353" s="70"/>
      <c r="G1353" s="71"/>
      <c r="H1353" s="72"/>
      <c r="I1353" s="103" t="str">
        <f>IF(B1353="","",_xlfn.XLOOKUP(N1353,#REF!,#REF!))</f>
        <v/>
      </c>
      <c r="J1353" s="100" t="str">
        <f>IF(B1353="","",_xlfn.XLOOKUP(N1353,#REF!,芝麻工资表!B:B))</f>
        <v/>
      </c>
      <c r="K1353" s="100" t="str">
        <f t="shared" si="126"/>
        <v/>
      </c>
      <c r="L1353" s="100" t="str">
        <f t="shared" si="127"/>
        <v/>
      </c>
      <c r="M1353" s="100" t="str">
        <f>IF(Q1353="","",_xlfn.XLOOKUP(Q1353,立项!W:W,立项!H:H))</f>
        <v/>
      </c>
      <c r="N1353" s="104" t="str">
        <f t="shared" si="128"/>
        <v/>
      </c>
      <c r="O1353" s="104" t="str">
        <f t="shared" si="129"/>
        <v/>
      </c>
      <c r="P1353" s="105" t="str">
        <f t="shared" si="130"/>
        <v/>
      </c>
      <c r="Q1353" s="109" t="str">
        <f t="shared" si="131"/>
        <v/>
      </c>
      <c r="R1353" s="77"/>
      <c r="S1353" s="76"/>
      <c r="T1353" s="76"/>
      <c r="U1353" s="76"/>
    </row>
    <row r="1354" s="67" customFormat="1" customHeight="1" spans="2:21">
      <c r="B1354" s="68"/>
      <c r="C1354" s="69"/>
      <c r="D1354" s="69"/>
      <c r="E1354" s="69"/>
      <c r="F1354" s="70"/>
      <c r="G1354" s="71"/>
      <c r="H1354" s="72"/>
      <c r="I1354" s="103" t="str">
        <f>IF(B1354="","",_xlfn.XLOOKUP(N1354,#REF!,#REF!))</f>
        <v/>
      </c>
      <c r="J1354" s="100" t="str">
        <f>IF(B1354="","",_xlfn.XLOOKUP(N1354,#REF!,芝麻工资表!B:B))</f>
        <v/>
      </c>
      <c r="K1354" s="100" t="str">
        <f t="shared" si="126"/>
        <v/>
      </c>
      <c r="L1354" s="100" t="str">
        <f t="shared" si="127"/>
        <v/>
      </c>
      <c r="M1354" s="100" t="str">
        <f>IF(Q1354="","",_xlfn.XLOOKUP(Q1354,立项!W:W,立项!H:H))</f>
        <v/>
      </c>
      <c r="N1354" s="104" t="str">
        <f t="shared" si="128"/>
        <v/>
      </c>
      <c r="O1354" s="104" t="str">
        <f t="shared" si="129"/>
        <v/>
      </c>
      <c r="P1354" s="105" t="str">
        <f t="shared" si="130"/>
        <v/>
      </c>
      <c r="Q1354" s="109" t="str">
        <f t="shared" si="131"/>
        <v/>
      </c>
      <c r="R1354" s="77"/>
      <c r="S1354" s="76"/>
      <c r="T1354" s="76"/>
      <c r="U1354" s="76"/>
    </row>
    <row r="1355" s="67" customFormat="1" customHeight="1" spans="2:21">
      <c r="B1355" s="68"/>
      <c r="C1355" s="69"/>
      <c r="D1355" s="69"/>
      <c r="E1355" s="69"/>
      <c r="F1355" s="70"/>
      <c r="G1355" s="71"/>
      <c r="H1355" s="72"/>
      <c r="I1355" s="103" t="str">
        <f>IF(B1355="","",_xlfn.XLOOKUP(N1355,#REF!,#REF!))</f>
        <v/>
      </c>
      <c r="J1355" s="100" t="str">
        <f>IF(B1355="","",_xlfn.XLOOKUP(N1355,#REF!,芝麻工资表!B:B))</f>
        <v/>
      </c>
      <c r="K1355" s="100" t="str">
        <f t="shared" si="126"/>
        <v/>
      </c>
      <c r="L1355" s="100" t="str">
        <f t="shared" si="127"/>
        <v/>
      </c>
      <c r="M1355" s="100" t="str">
        <f>IF(Q1355="","",_xlfn.XLOOKUP(Q1355,立项!W:W,立项!H:H))</f>
        <v/>
      </c>
      <c r="N1355" s="104" t="str">
        <f t="shared" si="128"/>
        <v/>
      </c>
      <c r="O1355" s="104" t="str">
        <f t="shared" si="129"/>
        <v/>
      </c>
      <c r="P1355" s="105" t="str">
        <f t="shared" si="130"/>
        <v/>
      </c>
      <c r="Q1355" s="109" t="str">
        <f t="shared" si="131"/>
        <v/>
      </c>
      <c r="R1355" s="77"/>
      <c r="S1355" s="76"/>
      <c r="T1355" s="76"/>
      <c r="U1355" s="76"/>
    </row>
    <row r="1356" s="67" customFormat="1" customHeight="1" spans="2:21">
      <c r="B1356" s="68"/>
      <c r="C1356" s="69"/>
      <c r="D1356" s="69"/>
      <c r="E1356" s="69"/>
      <c r="F1356" s="70"/>
      <c r="G1356" s="71"/>
      <c r="H1356" s="72"/>
      <c r="I1356" s="103" t="str">
        <f>IF(B1356="","",_xlfn.XLOOKUP(N1356,#REF!,#REF!))</f>
        <v/>
      </c>
      <c r="J1356" s="100" t="str">
        <f>IF(B1356="","",_xlfn.XLOOKUP(N1356,#REF!,芝麻工资表!B:B))</f>
        <v/>
      </c>
      <c r="K1356" s="100" t="str">
        <f t="shared" si="126"/>
        <v/>
      </c>
      <c r="L1356" s="100" t="str">
        <f t="shared" si="127"/>
        <v/>
      </c>
      <c r="M1356" s="100" t="str">
        <f>IF(Q1356="","",_xlfn.XLOOKUP(Q1356,立项!W:W,立项!H:H))</f>
        <v/>
      </c>
      <c r="N1356" s="104" t="str">
        <f t="shared" si="128"/>
        <v/>
      </c>
      <c r="O1356" s="104" t="str">
        <f t="shared" si="129"/>
        <v/>
      </c>
      <c r="P1356" s="105" t="str">
        <f t="shared" si="130"/>
        <v/>
      </c>
      <c r="Q1356" s="109" t="str">
        <f t="shared" si="131"/>
        <v/>
      </c>
      <c r="R1356" s="77"/>
      <c r="S1356" s="76"/>
      <c r="T1356" s="76"/>
      <c r="U1356" s="76"/>
    </row>
    <row r="1357" s="67" customFormat="1" customHeight="1" spans="2:21">
      <c r="B1357" s="68"/>
      <c r="C1357" s="69"/>
      <c r="D1357" s="69"/>
      <c r="E1357" s="69"/>
      <c r="F1357" s="70"/>
      <c r="G1357" s="71"/>
      <c r="H1357" s="72"/>
      <c r="I1357" s="103" t="str">
        <f>IF(B1357="","",_xlfn.XLOOKUP(N1357,#REF!,#REF!))</f>
        <v/>
      </c>
      <c r="J1357" s="100" t="str">
        <f>IF(B1357="","",_xlfn.XLOOKUP(N1357,#REF!,芝麻工资表!B:B))</f>
        <v/>
      </c>
      <c r="K1357" s="100" t="str">
        <f t="shared" si="126"/>
        <v/>
      </c>
      <c r="L1357" s="100" t="str">
        <f t="shared" si="127"/>
        <v/>
      </c>
      <c r="M1357" s="100" t="str">
        <f>IF(Q1357="","",_xlfn.XLOOKUP(Q1357,立项!W:W,立项!H:H))</f>
        <v/>
      </c>
      <c r="N1357" s="104" t="str">
        <f t="shared" si="128"/>
        <v/>
      </c>
      <c r="O1357" s="104" t="str">
        <f t="shared" si="129"/>
        <v/>
      </c>
      <c r="P1357" s="105" t="str">
        <f t="shared" si="130"/>
        <v/>
      </c>
      <c r="Q1357" s="109" t="str">
        <f t="shared" si="131"/>
        <v/>
      </c>
      <c r="R1357" s="77"/>
      <c r="S1357" s="76"/>
      <c r="T1357" s="76"/>
      <c r="U1357" s="76"/>
    </row>
    <row r="1358" s="67" customFormat="1" customHeight="1" spans="2:21">
      <c r="B1358" s="68"/>
      <c r="C1358" s="69"/>
      <c r="D1358" s="69"/>
      <c r="E1358" s="69"/>
      <c r="F1358" s="70"/>
      <c r="G1358" s="71"/>
      <c r="H1358" s="72"/>
      <c r="I1358" s="103" t="str">
        <f>IF(B1358="","",_xlfn.XLOOKUP(N1358,#REF!,#REF!))</f>
        <v/>
      </c>
      <c r="J1358" s="100" t="str">
        <f>IF(B1358="","",_xlfn.XLOOKUP(N1358,#REF!,芝麻工资表!B:B))</f>
        <v/>
      </c>
      <c r="K1358" s="100" t="str">
        <f t="shared" si="126"/>
        <v/>
      </c>
      <c r="L1358" s="100" t="str">
        <f t="shared" si="127"/>
        <v/>
      </c>
      <c r="M1358" s="100" t="str">
        <f>IF(Q1358="","",_xlfn.XLOOKUP(Q1358,立项!W:W,立项!H:H))</f>
        <v/>
      </c>
      <c r="N1358" s="104" t="str">
        <f t="shared" si="128"/>
        <v/>
      </c>
      <c r="O1358" s="104" t="str">
        <f t="shared" si="129"/>
        <v/>
      </c>
      <c r="P1358" s="105" t="str">
        <f t="shared" si="130"/>
        <v/>
      </c>
      <c r="Q1358" s="109" t="str">
        <f t="shared" si="131"/>
        <v/>
      </c>
      <c r="R1358" s="77"/>
      <c r="S1358" s="76"/>
      <c r="T1358" s="76"/>
      <c r="U1358" s="76"/>
    </row>
    <row r="1359" s="67" customFormat="1" customHeight="1" spans="2:21">
      <c r="B1359" s="68"/>
      <c r="C1359" s="69"/>
      <c r="D1359" s="69"/>
      <c r="E1359" s="69"/>
      <c r="F1359" s="70"/>
      <c r="G1359" s="71"/>
      <c r="H1359" s="72"/>
      <c r="I1359" s="103" t="str">
        <f>IF(B1359="","",_xlfn.XLOOKUP(N1359,#REF!,#REF!))</f>
        <v/>
      </c>
      <c r="J1359" s="100" t="str">
        <f>IF(B1359="","",_xlfn.XLOOKUP(N1359,#REF!,芝麻工资表!B:B))</f>
        <v/>
      </c>
      <c r="K1359" s="100" t="str">
        <f t="shared" si="126"/>
        <v/>
      </c>
      <c r="L1359" s="100" t="str">
        <f t="shared" si="127"/>
        <v/>
      </c>
      <c r="M1359" s="100" t="str">
        <f>IF(Q1359="","",_xlfn.XLOOKUP(Q1359,立项!W:W,立项!H:H))</f>
        <v/>
      </c>
      <c r="N1359" s="104" t="str">
        <f t="shared" si="128"/>
        <v/>
      </c>
      <c r="O1359" s="104" t="str">
        <f t="shared" si="129"/>
        <v/>
      </c>
      <c r="P1359" s="105" t="str">
        <f t="shared" si="130"/>
        <v/>
      </c>
      <c r="Q1359" s="109" t="str">
        <f t="shared" si="131"/>
        <v/>
      </c>
      <c r="R1359" s="77"/>
      <c r="S1359" s="76"/>
      <c r="T1359" s="76"/>
      <c r="U1359" s="76"/>
    </row>
    <row r="1360" s="67" customFormat="1" customHeight="1" spans="2:21">
      <c r="B1360" s="68"/>
      <c r="C1360" s="69"/>
      <c r="D1360" s="69"/>
      <c r="E1360" s="69"/>
      <c r="F1360" s="70"/>
      <c r="G1360" s="71"/>
      <c r="H1360" s="72"/>
      <c r="I1360" s="103" t="str">
        <f>IF(B1360="","",_xlfn.XLOOKUP(N1360,#REF!,#REF!))</f>
        <v/>
      </c>
      <c r="J1360" s="100" t="str">
        <f>IF(B1360="","",_xlfn.XLOOKUP(N1360,#REF!,芝麻工资表!B:B))</f>
        <v/>
      </c>
      <c r="K1360" s="100" t="str">
        <f t="shared" si="126"/>
        <v/>
      </c>
      <c r="L1360" s="100" t="str">
        <f t="shared" si="127"/>
        <v/>
      </c>
      <c r="M1360" s="100" t="str">
        <f>IF(Q1360="","",_xlfn.XLOOKUP(Q1360,立项!W:W,立项!H:H))</f>
        <v/>
      </c>
      <c r="N1360" s="104" t="str">
        <f t="shared" si="128"/>
        <v/>
      </c>
      <c r="O1360" s="104" t="str">
        <f t="shared" si="129"/>
        <v/>
      </c>
      <c r="P1360" s="105" t="str">
        <f t="shared" si="130"/>
        <v/>
      </c>
      <c r="Q1360" s="109" t="str">
        <f t="shared" si="131"/>
        <v/>
      </c>
      <c r="R1360" s="77"/>
      <c r="S1360" s="76"/>
      <c r="T1360" s="76"/>
      <c r="U1360" s="76"/>
    </row>
    <row r="1361" s="67" customFormat="1" customHeight="1" spans="2:21">
      <c r="B1361" s="68"/>
      <c r="C1361" s="69"/>
      <c r="D1361" s="69"/>
      <c r="E1361" s="69"/>
      <c r="F1361" s="70"/>
      <c r="G1361" s="71"/>
      <c r="H1361" s="72"/>
      <c r="I1361" s="103" t="str">
        <f>IF(B1361="","",_xlfn.XLOOKUP(N1361,#REF!,#REF!))</f>
        <v/>
      </c>
      <c r="J1361" s="100" t="str">
        <f>IF(B1361="","",_xlfn.XLOOKUP(N1361,#REF!,芝麻工资表!B:B))</f>
        <v/>
      </c>
      <c r="K1361" s="100" t="str">
        <f t="shared" si="126"/>
        <v/>
      </c>
      <c r="L1361" s="100" t="str">
        <f t="shared" si="127"/>
        <v/>
      </c>
      <c r="M1361" s="100" t="str">
        <f>IF(Q1361="","",_xlfn.XLOOKUP(Q1361,立项!W:W,立项!H:H))</f>
        <v/>
      </c>
      <c r="N1361" s="104" t="str">
        <f t="shared" si="128"/>
        <v/>
      </c>
      <c r="O1361" s="104" t="str">
        <f t="shared" si="129"/>
        <v/>
      </c>
      <c r="P1361" s="105" t="str">
        <f t="shared" si="130"/>
        <v/>
      </c>
      <c r="Q1361" s="109" t="str">
        <f t="shared" si="131"/>
        <v/>
      </c>
      <c r="R1361" s="77"/>
      <c r="S1361" s="76"/>
      <c r="T1361" s="76"/>
      <c r="U1361" s="76"/>
    </row>
    <row r="1362" s="67" customFormat="1" customHeight="1" spans="2:21">
      <c r="B1362" s="68"/>
      <c r="C1362" s="69"/>
      <c r="D1362" s="69"/>
      <c r="E1362" s="69"/>
      <c r="F1362" s="70"/>
      <c r="G1362" s="71"/>
      <c r="H1362" s="72"/>
      <c r="I1362" s="103" t="str">
        <f>IF(B1362="","",_xlfn.XLOOKUP(N1362,#REF!,#REF!))</f>
        <v/>
      </c>
      <c r="J1362" s="100" t="str">
        <f>IF(B1362="","",_xlfn.XLOOKUP(N1362,#REF!,芝麻工资表!B:B))</f>
        <v/>
      </c>
      <c r="K1362" s="100" t="str">
        <f t="shared" si="126"/>
        <v/>
      </c>
      <c r="L1362" s="100" t="str">
        <f t="shared" si="127"/>
        <v/>
      </c>
      <c r="M1362" s="100" t="str">
        <f>IF(Q1362="","",_xlfn.XLOOKUP(Q1362,立项!W:W,立项!H:H))</f>
        <v/>
      </c>
      <c r="N1362" s="104" t="str">
        <f t="shared" si="128"/>
        <v/>
      </c>
      <c r="O1362" s="104" t="str">
        <f t="shared" si="129"/>
        <v/>
      </c>
      <c r="P1362" s="105" t="str">
        <f t="shared" si="130"/>
        <v/>
      </c>
      <c r="Q1362" s="109" t="str">
        <f t="shared" si="131"/>
        <v/>
      </c>
      <c r="R1362" s="77"/>
      <c r="S1362" s="76"/>
      <c r="T1362" s="76"/>
      <c r="U1362" s="76"/>
    </row>
    <row r="1363" s="67" customFormat="1" customHeight="1" spans="2:21">
      <c r="B1363" s="68"/>
      <c r="C1363" s="69"/>
      <c r="D1363" s="69"/>
      <c r="E1363" s="69"/>
      <c r="F1363" s="70"/>
      <c r="G1363" s="71"/>
      <c r="H1363" s="72"/>
      <c r="I1363" s="103" t="str">
        <f>IF(B1363="","",_xlfn.XLOOKUP(N1363,#REF!,#REF!))</f>
        <v/>
      </c>
      <c r="J1363" s="100" t="str">
        <f>IF(B1363="","",_xlfn.XLOOKUP(N1363,#REF!,芝麻工资表!B:B))</f>
        <v/>
      </c>
      <c r="K1363" s="100" t="str">
        <f t="shared" si="126"/>
        <v/>
      </c>
      <c r="L1363" s="100" t="str">
        <f t="shared" si="127"/>
        <v/>
      </c>
      <c r="M1363" s="100" t="str">
        <f>IF(Q1363="","",_xlfn.XLOOKUP(Q1363,立项!W:W,立项!H:H))</f>
        <v/>
      </c>
      <c r="N1363" s="104" t="str">
        <f t="shared" si="128"/>
        <v/>
      </c>
      <c r="O1363" s="104" t="str">
        <f t="shared" si="129"/>
        <v/>
      </c>
      <c r="P1363" s="105" t="str">
        <f t="shared" si="130"/>
        <v/>
      </c>
      <c r="Q1363" s="109" t="str">
        <f t="shared" si="131"/>
        <v/>
      </c>
      <c r="R1363" s="77"/>
      <c r="S1363" s="76"/>
      <c r="T1363" s="76"/>
      <c r="U1363" s="76"/>
    </row>
    <row r="1364" s="67" customFormat="1" customHeight="1" spans="2:21">
      <c r="B1364" s="68"/>
      <c r="C1364" s="69"/>
      <c r="D1364" s="69"/>
      <c r="E1364" s="69"/>
      <c r="F1364" s="70"/>
      <c r="G1364" s="71"/>
      <c r="H1364" s="72"/>
      <c r="I1364" s="103" t="str">
        <f>IF(B1364="","",_xlfn.XLOOKUP(N1364,#REF!,#REF!))</f>
        <v/>
      </c>
      <c r="J1364" s="100" t="str">
        <f>IF(B1364="","",_xlfn.XLOOKUP(N1364,#REF!,芝麻工资表!B:B))</f>
        <v/>
      </c>
      <c r="K1364" s="100" t="str">
        <f t="shared" si="126"/>
        <v/>
      </c>
      <c r="L1364" s="100" t="str">
        <f t="shared" si="127"/>
        <v/>
      </c>
      <c r="M1364" s="100" t="str">
        <f>IF(Q1364="","",_xlfn.XLOOKUP(Q1364,立项!W:W,立项!H:H))</f>
        <v/>
      </c>
      <c r="N1364" s="104" t="str">
        <f t="shared" si="128"/>
        <v/>
      </c>
      <c r="O1364" s="104" t="str">
        <f t="shared" si="129"/>
        <v/>
      </c>
      <c r="P1364" s="105" t="str">
        <f t="shared" si="130"/>
        <v/>
      </c>
      <c r="Q1364" s="109" t="str">
        <f t="shared" si="131"/>
        <v/>
      </c>
      <c r="R1364" s="77"/>
      <c r="S1364" s="76"/>
      <c r="T1364" s="76"/>
      <c r="U1364" s="76"/>
    </row>
    <row r="1365" s="67" customFormat="1" customHeight="1" spans="2:21">
      <c r="B1365" s="68"/>
      <c r="C1365" s="69"/>
      <c r="D1365" s="69"/>
      <c r="E1365" s="69"/>
      <c r="F1365" s="70"/>
      <c r="G1365" s="71"/>
      <c r="H1365" s="72"/>
      <c r="I1365" s="103" t="str">
        <f>IF(B1365="","",_xlfn.XLOOKUP(N1365,#REF!,#REF!))</f>
        <v/>
      </c>
      <c r="J1365" s="100" t="str">
        <f>IF(B1365="","",_xlfn.XLOOKUP(N1365,#REF!,芝麻工资表!B:B))</f>
        <v/>
      </c>
      <c r="K1365" s="100" t="str">
        <f t="shared" si="126"/>
        <v/>
      </c>
      <c r="L1365" s="100" t="str">
        <f t="shared" si="127"/>
        <v/>
      </c>
      <c r="M1365" s="100" t="str">
        <f>IF(Q1365="","",_xlfn.XLOOKUP(Q1365,立项!W:W,立项!H:H))</f>
        <v/>
      </c>
      <c r="N1365" s="104" t="str">
        <f t="shared" si="128"/>
        <v/>
      </c>
      <c r="O1365" s="104" t="str">
        <f t="shared" si="129"/>
        <v/>
      </c>
      <c r="P1365" s="105" t="str">
        <f t="shared" si="130"/>
        <v/>
      </c>
      <c r="Q1365" s="109" t="str">
        <f t="shared" si="131"/>
        <v/>
      </c>
      <c r="R1365" s="77"/>
      <c r="S1365" s="76"/>
      <c r="T1365" s="76"/>
      <c r="U1365" s="76"/>
    </row>
    <row r="1366" s="67" customFormat="1" customHeight="1" spans="2:21">
      <c r="B1366" s="68"/>
      <c r="C1366" s="69"/>
      <c r="D1366" s="69"/>
      <c r="E1366" s="69"/>
      <c r="F1366" s="70"/>
      <c r="G1366" s="71"/>
      <c r="H1366" s="72"/>
      <c r="I1366" s="103" t="str">
        <f>IF(B1366="","",_xlfn.XLOOKUP(N1366,#REF!,#REF!))</f>
        <v/>
      </c>
      <c r="J1366" s="100" t="str">
        <f>IF(B1366="","",_xlfn.XLOOKUP(N1366,#REF!,芝麻工资表!B:B))</f>
        <v/>
      </c>
      <c r="K1366" s="100" t="str">
        <f t="shared" si="126"/>
        <v/>
      </c>
      <c r="L1366" s="100" t="str">
        <f t="shared" si="127"/>
        <v/>
      </c>
      <c r="M1366" s="100" t="str">
        <f>IF(Q1366="","",_xlfn.XLOOKUP(Q1366,立项!W:W,立项!H:H))</f>
        <v/>
      </c>
      <c r="N1366" s="104" t="str">
        <f t="shared" si="128"/>
        <v/>
      </c>
      <c r="O1366" s="104" t="str">
        <f t="shared" si="129"/>
        <v/>
      </c>
      <c r="P1366" s="105" t="str">
        <f t="shared" si="130"/>
        <v/>
      </c>
      <c r="Q1366" s="109" t="str">
        <f t="shared" si="131"/>
        <v/>
      </c>
      <c r="R1366" s="77"/>
      <c r="S1366" s="76"/>
      <c r="T1366" s="76"/>
      <c r="U1366" s="76"/>
    </row>
    <row r="1367" s="67" customFormat="1" customHeight="1" spans="2:21">
      <c r="B1367" s="68"/>
      <c r="C1367" s="69"/>
      <c r="D1367" s="69"/>
      <c r="E1367" s="69"/>
      <c r="F1367" s="70"/>
      <c r="G1367" s="71"/>
      <c r="H1367" s="72"/>
      <c r="I1367" s="103" t="str">
        <f>IF(B1367="","",_xlfn.XLOOKUP(N1367,#REF!,#REF!))</f>
        <v/>
      </c>
      <c r="J1367" s="100" t="str">
        <f>IF(B1367="","",_xlfn.XLOOKUP(N1367,#REF!,芝麻工资表!B:B))</f>
        <v/>
      </c>
      <c r="K1367" s="100" t="str">
        <f t="shared" si="126"/>
        <v/>
      </c>
      <c r="L1367" s="100" t="str">
        <f t="shared" si="127"/>
        <v/>
      </c>
      <c r="M1367" s="100" t="str">
        <f>IF(Q1367="","",_xlfn.XLOOKUP(Q1367,立项!W:W,立项!H:H))</f>
        <v/>
      </c>
      <c r="N1367" s="104" t="str">
        <f t="shared" si="128"/>
        <v/>
      </c>
      <c r="O1367" s="104" t="str">
        <f t="shared" si="129"/>
        <v/>
      </c>
      <c r="P1367" s="105" t="str">
        <f t="shared" si="130"/>
        <v/>
      </c>
      <c r="Q1367" s="109" t="str">
        <f t="shared" si="131"/>
        <v/>
      </c>
      <c r="R1367" s="77"/>
      <c r="S1367" s="76"/>
      <c r="T1367" s="76"/>
      <c r="U1367" s="76"/>
    </row>
    <row r="1368" s="67" customFormat="1" customHeight="1" spans="2:21">
      <c r="B1368" s="68"/>
      <c r="C1368" s="69"/>
      <c r="D1368" s="69"/>
      <c r="E1368" s="69"/>
      <c r="F1368" s="70"/>
      <c r="G1368" s="71"/>
      <c r="H1368" s="72"/>
      <c r="I1368" s="103" t="str">
        <f>IF(B1368="","",_xlfn.XLOOKUP(N1368,#REF!,#REF!))</f>
        <v/>
      </c>
      <c r="J1368" s="100" t="str">
        <f>IF(B1368="","",_xlfn.XLOOKUP(N1368,#REF!,芝麻工资表!B:B))</f>
        <v/>
      </c>
      <c r="K1368" s="100" t="str">
        <f t="shared" si="126"/>
        <v/>
      </c>
      <c r="L1368" s="100" t="str">
        <f t="shared" si="127"/>
        <v/>
      </c>
      <c r="M1368" s="100" t="str">
        <f>IF(Q1368="","",_xlfn.XLOOKUP(Q1368,立项!W:W,立项!H:H))</f>
        <v/>
      </c>
      <c r="N1368" s="104" t="str">
        <f t="shared" si="128"/>
        <v/>
      </c>
      <c r="O1368" s="104" t="str">
        <f t="shared" si="129"/>
        <v/>
      </c>
      <c r="P1368" s="105" t="str">
        <f t="shared" si="130"/>
        <v/>
      </c>
      <c r="Q1368" s="109" t="str">
        <f t="shared" si="131"/>
        <v/>
      </c>
      <c r="R1368" s="77"/>
      <c r="S1368" s="76"/>
      <c r="T1368" s="76"/>
      <c r="U1368" s="76"/>
    </row>
    <row r="1369" s="67" customFormat="1" customHeight="1" spans="2:21">
      <c r="B1369" s="68"/>
      <c r="C1369" s="69"/>
      <c r="D1369" s="69"/>
      <c r="E1369" s="69"/>
      <c r="F1369" s="70"/>
      <c r="G1369" s="71"/>
      <c r="H1369" s="72"/>
      <c r="I1369" s="103" t="str">
        <f>IF(B1369="","",_xlfn.XLOOKUP(N1369,#REF!,#REF!))</f>
        <v/>
      </c>
      <c r="J1369" s="100" t="str">
        <f>IF(B1369="","",_xlfn.XLOOKUP(N1369,#REF!,芝麻工资表!B:B))</f>
        <v/>
      </c>
      <c r="K1369" s="100" t="str">
        <f t="shared" si="126"/>
        <v/>
      </c>
      <c r="L1369" s="100" t="str">
        <f t="shared" si="127"/>
        <v/>
      </c>
      <c r="M1369" s="100" t="str">
        <f>IF(Q1369="","",_xlfn.XLOOKUP(Q1369,立项!W:W,立项!H:H))</f>
        <v/>
      </c>
      <c r="N1369" s="104" t="str">
        <f t="shared" si="128"/>
        <v/>
      </c>
      <c r="O1369" s="104" t="str">
        <f t="shared" si="129"/>
        <v/>
      </c>
      <c r="P1369" s="105" t="str">
        <f t="shared" si="130"/>
        <v/>
      </c>
      <c r="Q1369" s="109" t="str">
        <f t="shared" si="131"/>
        <v/>
      </c>
      <c r="R1369" s="77"/>
      <c r="S1369" s="76"/>
      <c r="T1369" s="76"/>
      <c r="U1369" s="76"/>
    </row>
    <row r="1370" s="67" customFormat="1" customHeight="1" spans="2:21">
      <c r="B1370" s="68"/>
      <c r="C1370" s="69"/>
      <c r="D1370" s="69"/>
      <c r="E1370" s="69"/>
      <c r="F1370" s="70"/>
      <c r="G1370" s="71"/>
      <c r="H1370" s="72"/>
      <c r="I1370" s="103" t="str">
        <f>IF(B1370="","",_xlfn.XLOOKUP(N1370,#REF!,#REF!))</f>
        <v/>
      </c>
      <c r="J1370" s="100" t="str">
        <f>IF(B1370="","",_xlfn.XLOOKUP(N1370,#REF!,芝麻工资表!B:B))</f>
        <v/>
      </c>
      <c r="K1370" s="100" t="str">
        <f t="shared" si="126"/>
        <v/>
      </c>
      <c r="L1370" s="100" t="str">
        <f t="shared" si="127"/>
        <v/>
      </c>
      <c r="M1370" s="100" t="str">
        <f>IF(Q1370="","",_xlfn.XLOOKUP(Q1370,立项!W:W,立项!H:H))</f>
        <v/>
      </c>
      <c r="N1370" s="104" t="str">
        <f t="shared" si="128"/>
        <v/>
      </c>
      <c r="O1370" s="104" t="str">
        <f t="shared" si="129"/>
        <v/>
      </c>
      <c r="P1370" s="105" t="str">
        <f t="shared" si="130"/>
        <v/>
      </c>
      <c r="Q1370" s="109" t="str">
        <f t="shared" si="131"/>
        <v/>
      </c>
      <c r="R1370" s="77"/>
      <c r="S1370" s="76"/>
      <c r="T1370" s="76"/>
      <c r="U1370" s="76"/>
    </row>
    <row r="1371" s="67" customFormat="1" customHeight="1" spans="2:21">
      <c r="B1371" s="68"/>
      <c r="C1371" s="69"/>
      <c r="D1371" s="69"/>
      <c r="E1371" s="69"/>
      <c r="F1371" s="70"/>
      <c r="G1371" s="71"/>
      <c r="H1371" s="72"/>
      <c r="I1371" s="103" t="str">
        <f>IF(B1371="","",_xlfn.XLOOKUP(N1371,#REF!,#REF!))</f>
        <v/>
      </c>
      <c r="J1371" s="100" t="str">
        <f>IF(B1371="","",_xlfn.XLOOKUP(N1371,#REF!,芝麻工资表!B:B))</f>
        <v/>
      </c>
      <c r="K1371" s="100" t="str">
        <f t="shared" si="126"/>
        <v/>
      </c>
      <c r="L1371" s="100" t="str">
        <f t="shared" si="127"/>
        <v/>
      </c>
      <c r="M1371" s="100" t="str">
        <f>IF(Q1371="","",_xlfn.XLOOKUP(Q1371,立项!W:W,立项!H:H))</f>
        <v/>
      </c>
      <c r="N1371" s="104" t="str">
        <f t="shared" si="128"/>
        <v/>
      </c>
      <c r="O1371" s="104" t="str">
        <f t="shared" si="129"/>
        <v/>
      </c>
      <c r="P1371" s="105" t="str">
        <f t="shared" si="130"/>
        <v/>
      </c>
      <c r="Q1371" s="109" t="str">
        <f t="shared" si="131"/>
        <v/>
      </c>
      <c r="R1371" s="77"/>
      <c r="S1371" s="76"/>
      <c r="T1371" s="76"/>
      <c r="U1371" s="76"/>
    </row>
    <row r="1372" s="67" customFormat="1" customHeight="1" spans="2:21">
      <c r="B1372" s="68"/>
      <c r="C1372" s="69"/>
      <c r="D1372" s="69"/>
      <c r="E1372" s="69"/>
      <c r="F1372" s="70"/>
      <c r="G1372" s="71"/>
      <c r="H1372" s="72"/>
      <c r="I1372" s="103" t="str">
        <f>IF(B1372="","",_xlfn.XLOOKUP(N1372,#REF!,#REF!))</f>
        <v/>
      </c>
      <c r="J1372" s="100" t="str">
        <f>IF(B1372="","",_xlfn.XLOOKUP(N1372,#REF!,芝麻工资表!B:B))</f>
        <v/>
      </c>
      <c r="K1372" s="100" t="str">
        <f t="shared" si="126"/>
        <v/>
      </c>
      <c r="L1372" s="100" t="str">
        <f t="shared" si="127"/>
        <v/>
      </c>
      <c r="M1372" s="100" t="str">
        <f>IF(Q1372="","",_xlfn.XLOOKUP(Q1372,立项!W:W,立项!H:H))</f>
        <v/>
      </c>
      <c r="N1372" s="104" t="str">
        <f t="shared" si="128"/>
        <v/>
      </c>
      <c r="O1372" s="104" t="str">
        <f t="shared" si="129"/>
        <v/>
      </c>
      <c r="P1372" s="105" t="str">
        <f t="shared" si="130"/>
        <v/>
      </c>
      <c r="Q1372" s="109" t="str">
        <f t="shared" si="131"/>
        <v/>
      </c>
      <c r="R1372" s="77"/>
      <c r="S1372" s="76"/>
      <c r="T1372" s="76"/>
      <c r="U1372" s="76"/>
    </row>
    <row r="1373" s="67" customFormat="1" customHeight="1" spans="2:21">
      <c r="B1373" s="68"/>
      <c r="C1373" s="69"/>
      <c r="D1373" s="69"/>
      <c r="E1373" s="69"/>
      <c r="F1373" s="70"/>
      <c r="G1373" s="71"/>
      <c r="H1373" s="72"/>
      <c r="I1373" s="103" t="str">
        <f>IF(B1373="","",_xlfn.XLOOKUP(N1373,#REF!,#REF!))</f>
        <v/>
      </c>
      <c r="J1373" s="100" t="str">
        <f>IF(B1373="","",_xlfn.XLOOKUP(N1373,#REF!,芝麻工资表!B:B))</f>
        <v/>
      </c>
      <c r="K1373" s="100" t="str">
        <f t="shared" si="126"/>
        <v/>
      </c>
      <c r="L1373" s="100" t="str">
        <f t="shared" si="127"/>
        <v/>
      </c>
      <c r="M1373" s="100" t="str">
        <f>IF(Q1373="","",_xlfn.XLOOKUP(Q1373,立项!W:W,立项!H:H))</f>
        <v/>
      </c>
      <c r="N1373" s="104" t="str">
        <f t="shared" si="128"/>
        <v/>
      </c>
      <c r="O1373" s="104" t="str">
        <f t="shared" si="129"/>
        <v/>
      </c>
      <c r="P1373" s="105" t="str">
        <f t="shared" si="130"/>
        <v/>
      </c>
      <c r="Q1373" s="109" t="str">
        <f t="shared" si="131"/>
        <v/>
      </c>
      <c r="R1373" s="77"/>
      <c r="S1373" s="76"/>
      <c r="T1373" s="76"/>
      <c r="U1373" s="76"/>
    </row>
    <row r="1374" s="67" customFormat="1" customHeight="1" spans="2:21">
      <c r="B1374" s="68"/>
      <c r="C1374" s="69"/>
      <c r="D1374" s="69"/>
      <c r="E1374" s="69"/>
      <c r="F1374" s="70"/>
      <c r="G1374" s="71"/>
      <c r="H1374" s="72"/>
      <c r="I1374" s="103" t="str">
        <f>IF(B1374="","",_xlfn.XLOOKUP(N1374,#REF!,#REF!))</f>
        <v/>
      </c>
      <c r="J1374" s="100" t="str">
        <f>IF(B1374="","",_xlfn.XLOOKUP(N1374,#REF!,芝麻工资表!B:B))</f>
        <v/>
      </c>
      <c r="K1374" s="100" t="str">
        <f t="shared" si="126"/>
        <v/>
      </c>
      <c r="L1374" s="100" t="str">
        <f t="shared" si="127"/>
        <v/>
      </c>
      <c r="M1374" s="100" t="str">
        <f>IF(Q1374="","",_xlfn.XLOOKUP(Q1374,立项!W:W,立项!H:H))</f>
        <v/>
      </c>
      <c r="N1374" s="104" t="str">
        <f t="shared" si="128"/>
        <v/>
      </c>
      <c r="O1374" s="104" t="str">
        <f t="shared" si="129"/>
        <v/>
      </c>
      <c r="P1374" s="105" t="str">
        <f t="shared" si="130"/>
        <v/>
      </c>
      <c r="Q1374" s="109" t="str">
        <f t="shared" si="131"/>
        <v/>
      </c>
      <c r="R1374" s="77"/>
      <c r="S1374" s="76"/>
      <c r="T1374" s="76"/>
      <c r="U1374" s="76"/>
    </row>
    <row r="1375" s="67" customFormat="1" customHeight="1" spans="2:21">
      <c r="B1375" s="68"/>
      <c r="C1375" s="69"/>
      <c r="D1375" s="69"/>
      <c r="E1375" s="69"/>
      <c r="F1375" s="70"/>
      <c r="G1375" s="71"/>
      <c r="H1375" s="72"/>
      <c r="I1375" s="103" t="str">
        <f>IF(B1375="","",_xlfn.XLOOKUP(N1375,#REF!,#REF!))</f>
        <v/>
      </c>
      <c r="J1375" s="100" t="str">
        <f>IF(B1375="","",_xlfn.XLOOKUP(N1375,#REF!,芝麻工资表!B:B))</f>
        <v/>
      </c>
      <c r="K1375" s="100" t="str">
        <f t="shared" si="126"/>
        <v/>
      </c>
      <c r="L1375" s="100" t="str">
        <f t="shared" si="127"/>
        <v/>
      </c>
      <c r="M1375" s="100" t="str">
        <f>IF(Q1375="","",_xlfn.XLOOKUP(Q1375,立项!W:W,立项!H:H))</f>
        <v/>
      </c>
      <c r="N1375" s="104" t="str">
        <f t="shared" si="128"/>
        <v/>
      </c>
      <c r="O1375" s="104" t="str">
        <f t="shared" si="129"/>
        <v/>
      </c>
      <c r="P1375" s="105" t="str">
        <f t="shared" si="130"/>
        <v/>
      </c>
      <c r="Q1375" s="109" t="str">
        <f t="shared" si="131"/>
        <v/>
      </c>
      <c r="R1375" s="77"/>
      <c r="S1375" s="76"/>
      <c r="T1375" s="76"/>
      <c r="U1375" s="76"/>
    </row>
    <row r="1376" s="67" customFormat="1" customHeight="1" spans="2:21">
      <c r="B1376" s="68"/>
      <c r="C1376" s="69"/>
      <c r="D1376" s="69"/>
      <c r="E1376" s="69"/>
      <c r="F1376" s="70"/>
      <c r="G1376" s="71"/>
      <c r="H1376" s="72"/>
      <c r="I1376" s="103" t="str">
        <f>IF(B1376="","",_xlfn.XLOOKUP(N1376,#REF!,#REF!))</f>
        <v/>
      </c>
      <c r="J1376" s="100" t="str">
        <f>IF(B1376="","",_xlfn.XLOOKUP(N1376,#REF!,芝麻工资表!B:B))</f>
        <v/>
      </c>
      <c r="K1376" s="100" t="str">
        <f t="shared" si="126"/>
        <v/>
      </c>
      <c r="L1376" s="100" t="str">
        <f t="shared" si="127"/>
        <v/>
      </c>
      <c r="M1376" s="100" t="str">
        <f>IF(Q1376="","",_xlfn.XLOOKUP(Q1376,立项!W:W,立项!H:H))</f>
        <v/>
      </c>
      <c r="N1376" s="104" t="str">
        <f t="shared" si="128"/>
        <v/>
      </c>
      <c r="O1376" s="104" t="str">
        <f t="shared" si="129"/>
        <v/>
      </c>
      <c r="P1376" s="105" t="str">
        <f t="shared" si="130"/>
        <v/>
      </c>
      <c r="Q1376" s="109" t="str">
        <f t="shared" si="131"/>
        <v/>
      </c>
      <c r="R1376" s="77"/>
      <c r="S1376" s="76"/>
      <c r="T1376" s="76"/>
      <c r="U1376" s="76"/>
    </row>
    <row r="1377" s="67" customFormat="1" customHeight="1" spans="2:21">
      <c r="B1377" s="68"/>
      <c r="C1377" s="69"/>
      <c r="D1377" s="69"/>
      <c r="E1377" s="69"/>
      <c r="F1377" s="70"/>
      <c r="G1377" s="71"/>
      <c r="H1377" s="72"/>
      <c r="I1377" s="103" t="str">
        <f>IF(B1377="","",_xlfn.XLOOKUP(N1377,#REF!,#REF!))</f>
        <v/>
      </c>
      <c r="J1377" s="100" t="str">
        <f>IF(B1377="","",_xlfn.XLOOKUP(N1377,#REF!,芝麻工资表!B:B))</f>
        <v/>
      </c>
      <c r="K1377" s="100" t="str">
        <f t="shared" si="126"/>
        <v/>
      </c>
      <c r="L1377" s="100" t="str">
        <f t="shared" si="127"/>
        <v/>
      </c>
      <c r="M1377" s="100" t="str">
        <f>IF(Q1377="","",_xlfn.XLOOKUP(Q1377,立项!W:W,立项!H:H))</f>
        <v/>
      </c>
      <c r="N1377" s="104" t="str">
        <f t="shared" si="128"/>
        <v/>
      </c>
      <c r="O1377" s="104" t="str">
        <f t="shared" si="129"/>
        <v/>
      </c>
      <c r="P1377" s="105" t="str">
        <f t="shared" si="130"/>
        <v/>
      </c>
      <c r="Q1377" s="109" t="str">
        <f t="shared" si="131"/>
        <v/>
      </c>
      <c r="R1377" s="77"/>
      <c r="S1377" s="76"/>
      <c r="T1377" s="76"/>
      <c r="U1377" s="76"/>
    </row>
    <row r="1378" s="67" customFormat="1" customHeight="1" spans="2:21">
      <c r="B1378" s="68"/>
      <c r="C1378" s="69"/>
      <c r="D1378" s="69"/>
      <c r="E1378" s="69"/>
      <c r="F1378" s="70"/>
      <c r="G1378" s="71"/>
      <c r="H1378" s="72"/>
      <c r="I1378" s="103" t="str">
        <f>IF(B1378="","",_xlfn.XLOOKUP(N1378,#REF!,#REF!))</f>
        <v/>
      </c>
      <c r="J1378" s="100" t="str">
        <f>IF(B1378="","",_xlfn.XLOOKUP(N1378,#REF!,芝麻工资表!B:B))</f>
        <v/>
      </c>
      <c r="K1378" s="100" t="str">
        <f t="shared" si="126"/>
        <v/>
      </c>
      <c r="L1378" s="100" t="str">
        <f t="shared" si="127"/>
        <v/>
      </c>
      <c r="M1378" s="100" t="str">
        <f>IF(Q1378="","",_xlfn.XLOOKUP(Q1378,立项!W:W,立项!H:H))</f>
        <v/>
      </c>
      <c r="N1378" s="104" t="str">
        <f t="shared" si="128"/>
        <v/>
      </c>
      <c r="O1378" s="104" t="str">
        <f t="shared" si="129"/>
        <v/>
      </c>
      <c r="P1378" s="105" t="str">
        <f t="shared" si="130"/>
        <v/>
      </c>
      <c r="Q1378" s="109" t="str">
        <f t="shared" si="131"/>
        <v/>
      </c>
      <c r="R1378" s="77"/>
      <c r="S1378" s="76"/>
      <c r="T1378" s="76"/>
      <c r="U1378" s="76"/>
    </row>
    <row r="1379" s="67" customFormat="1" customHeight="1" spans="2:21">
      <c r="B1379" s="68"/>
      <c r="C1379" s="69"/>
      <c r="D1379" s="69"/>
      <c r="E1379" s="69"/>
      <c r="F1379" s="70"/>
      <c r="G1379" s="71"/>
      <c r="H1379" s="72"/>
      <c r="I1379" s="103" t="str">
        <f>IF(B1379="","",_xlfn.XLOOKUP(N1379,#REF!,#REF!))</f>
        <v/>
      </c>
      <c r="J1379" s="100" t="str">
        <f>IF(B1379="","",_xlfn.XLOOKUP(N1379,#REF!,芝麻工资表!B:B))</f>
        <v/>
      </c>
      <c r="K1379" s="100" t="str">
        <f t="shared" si="126"/>
        <v/>
      </c>
      <c r="L1379" s="100" t="str">
        <f t="shared" si="127"/>
        <v/>
      </c>
      <c r="M1379" s="100" t="str">
        <f>IF(Q1379="","",_xlfn.XLOOKUP(Q1379,立项!W:W,立项!H:H))</f>
        <v/>
      </c>
      <c r="N1379" s="104" t="str">
        <f t="shared" si="128"/>
        <v/>
      </c>
      <c r="O1379" s="104" t="str">
        <f t="shared" si="129"/>
        <v/>
      </c>
      <c r="P1379" s="105" t="str">
        <f t="shared" si="130"/>
        <v/>
      </c>
      <c r="Q1379" s="109" t="str">
        <f t="shared" si="131"/>
        <v/>
      </c>
      <c r="R1379" s="77"/>
      <c r="S1379" s="76"/>
      <c r="T1379" s="76"/>
      <c r="U1379" s="76"/>
    </row>
    <row r="1380" s="67" customFormat="1" customHeight="1" spans="2:21">
      <c r="B1380" s="68"/>
      <c r="C1380" s="69"/>
      <c r="D1380" s="69"/>
      <c r="E1380" s="69"/>
      <c r="F1380" s="70"/>
      <c r="G1380" s="71"/>
      <c r="H1380" s="72"/>
      <c r="I1380" s="103" t="str">
        <f>IF(B1380="","",_xlfn.XLOOKUP(N1380,#REF!,#REF!))</f>
        <v/>
      </c>
      <c r="J1380" s="100" t="str">
        <f>IF(B1380="","",_xlfn.XLOOKUP(N1380,#REF!,芝麻工资表!B:B))</f>
        <v/>
      </c>
      <c r="K1380" s="100" t="str">
        <f t="shared" si="126"/>
        <v/>
      </c>
      <c r="L1380" s="100" t="str">
        <f t="shared" si="127"/>
        <v/>
      </c>
      <c r="M1380" s="100" t="str">
        <f>IF(Q1380="","",_xlfn.XLOOKUP(Q1380,立项!W:W,立项!H:H))</f>
        <v/>
      </c>
      <c r="N1380" s="104" t="str">
        <f t="shared" si="128"/>
        <v/>
      </c>
      <c r="O1380" s="104" t="str">
        <f t="shared" si="129"/>
        <v/>
      </c>
      <c r="P1380" s="105" t="str">
        <f t="shared" si="130"/>
        <v/>
      </c>
      <c r="Q1380" s="109" t="str">
        <f t="shared" si="131"/>
        <v/>
      </c>
      <c r="R1380" s="77"/>
      <c r="S1380" s="76"/>
      <c r="T1380" s="76"/>
      <c r="U1380" s="76"/>
    </row>
    <row r="1381" s="67" customFormat="1" customHeight="1" spans="2:21">
      <c r="B1381" s="68"/>
      <c r="C1381" s="69"/>
      <c r="D1381" s="69"/>
      <c r="E1381" s="69"/>
      <c r="F1381" s="70"/>
      <c r="G1381" s="71"/>
      <c r="H1381" s="72"/>
      <c r="I1381" s="103" t="str">
        <f>IF(B1381="","",_xlfn.XLOOKUP(N1381,#REF!,#REF!))</f>
        <v/>
      </c>
      <c r="J1381" s="100" t="str">
        <f>IF(B1381="","",_xlfn.XLOOKUP(N1381,#REF!,芝麻工资表!B:B))</f>
        <v/>
      </c>
      <c r="K1381" s="100" t="str">
        <f t="shared" si="126"/>
        <v/>
      </c>
      <c r="L1381" s="100" t="str">
        <f t="shared" si="127"/>
        <v/>
      </c>
      <c r="M1381" s="100" t="str">
        <f>IF(Q1381="","",_xlfn.XLOOKUP(Q1381,立项!W:W,立项!H:H))</f>
        <v/>
      </c>
      <c r="N1381" s="104" t="str">
        <f t="shared" si="128"/>
        <v/>
      </c>
      <c r="O1381" s="104" t="str">
        <f t="shared" si="129"/>
        <v/>
      </c>
      <c r="P1381" s="105" t="str">
        <f t="shared" si="130"/>
        <v/>
      </c>
      <c r="Q1381" s="109" t="str">
        <f t="shared" si="131"/>
        <v/>
      </c>
      <c r="R1381" s="77"/>
      <c r="S1381" s="76"/>
      <c r="T1381" s="76"/>
      <c r="U1381" s="76"/>
    </row>
    <row r="1382" s="67" customFormat="1" customHeight="1" spans="2:21">
      <c r="B1382" s="68"/>
      <c r="C1382" s="69"/>
      <c r="D1382" s="69"/>
      <c r="E1382" s="69"/>
      <c r="F1382" s="70"/>
      <c r="G1382" s="71"/>
      <c r="H1382" s="72"/>
      <c r="I1382" s="103" t="str">
        <f>IF(B1382="","",_xlfn.XLOOKUP(N1382,#REF!,#REF!))</f>
        <v/>
      </c>
      <c r="J1382" s="100" t="str">
        <f>IF(B1382="","",_xlfn.XLOOKUP(N1382,#REF!,芝麻工资表!B:B))</f>
        <v/>
      </c>
      <c r="K1382" s="100" t="str">
        <f t="shared" si="126"/>
        <v/>
      </c>
      <c r="L1382" s="100" t="str">
        <f t="shared" si="127"/>
        <v/>
      </c>
      <c r="M1382" s="100" t="str">
        <f>IF(Q1382="","",_xlfn.XLOOKUP(Q1382,立项!W:W,立项!H:H))</f>
        <v/>
      </c>
      <c r="N1382" s="104" t="str">
        <f t="shared" si="128"/>
        <v/>
      </c>
      <c r="O1382" s="104" t="str">
        <f t="shared" si="129"/>
        <v/>
      </c>
      <c r="P1382" s="105" t="str">
        <f t="shared" si="130"/>
        <v/>
      </c>
      <c r="Q1382" s="109" t="str">
        <f t="shared" si="131"/>
        <v/>
      </c>
      <c r="R1382" s="77"/>
      <c r="S1382" s="76"/>
      <c r="T1382" s="76"/>
      <c r="U1382" s="76"/>
    </row>
    <row r="1383" s="67" customFormat="1" customHeight="1" spans="2:21">
      <c r="B1383" s="68"/>
      <c r="C1383" s="69"/>
      <c r="D1383" s="69"/>
      <c r="E1383" s="69"/>
      <c r="F1383" s="70"/>
      <c r="G1383" s="71"/>
      <c r="H1383" s="72"/>
      <c r="I1383" s="103" t="str">
        <f>IF(B1383="","",_xlfn.XLOOKUP(N1383,#REF!,#REF!))</f>
        <v/>
      </c>
      <c r="J1383" s="100" t="str">
        <f>IF(B1383="","",_xlfn.XLOOKUP(N1383,#REF!,芝麻工资表!B:B))</f>
        <v/>
      </c>
      <c r="K1383" s="100" t="str">
        <f t="shared" si="126"/>
        <v/>
      </c>
      <c r="L1383" s="100" t="str">
        <f t="shared" si="127"/>
        <v/>
      </c>
      <c r="M1383" s="100" t="str">
        <f>IF(Q1383="","",_xlfn.XLOOKUP(Q1383,立项!W:W,立项!H:H))</f>
        <v/>
      </c>
      <c r="N1383" s="104" t="str">
        <f t="shared" si="128"/>
        <v/>
      </c>
      <c r="O1383" s="104" t="str">
        <f t="shared" si="129"/>
        <v/>
      </c>
      <c r="P1383" s="105" t="str">
        <f t="shared" si="130"/>
        <v/>
      </c>
      <c r="Q1383" s="109" t="str">
        <f t="shared" si="131"/>
        <v/>
      </c>
      <c r="R1383" s="77"/>
      <c r="S1383" s="76"/>
      <c r="T1383" s="76"/>
      <c r="U1383" s="76"/>
    </row>
    <row r="1384" s="67" customFormat="1" customHeight="1" spans="2:21">
      <c r="B1384" s="68"/>
      <c r="C1384" s="69"/>
      <c r="D1384" s="69"/>
      <c r="E1384" s="69"/>
      <c r="F1384" s="70"/>
      <c r="G1384" s="71"/>
      <c r="H1384" s="72"/>
      <c r="I1384" s="103" t="str">
        <f>IF(B1384="","",_xlfn.XLOOKUP(N1384,#REF!,#REF!))</f>
        <v/>
      </c>
      <c r="J1384" s="100" t="str">
        <f>IF(B1384="","",_xlfn.XLOOKUP(N1384,#REF!,芝麻工资表!B:B))</f>
        <v/>
      </c>
      <c r="K1384" s="100" t="str">
        <f t="shared" si="126"/>
        <v/>
      </c>
      <c r="L1384" s="100" t="str">
        <f t="shared" si="127"/>
        <v/>
      </c>
      <c r="M1384" s="100" t="str">
        <f>IF(Q1384="","",_xlfn.XLOOKUP(Q1384,立项!W:W,立项!H:H))</f>
        <v/>
      </c>
      <c r="N1384" s="104" t="str">
        <f t="shared" si="128"/>
        <v/>
      </c>
      <c r="O1384" s="104" t="str">
        <f t="shared" si="129"/>
        <v/>
      </c>
      <c r="P1384" s="105" t="str">
        <f t="shared" si="130"/>
        <v/>
      </c>
      <c r="Q1384" s="109" t="str">
        <f t="shared" si="131"/>
        <v/>
      </c>
      <c r="R1384" s="77"/>
      <c r="S1384" s="76"/>
      <c r="T1384" s="76"/>
      <c r="U1384" s="76"/>
    </row>
    <row r="1385" s="67" customFormat="1" customHeight="1" spans="2:21">
      <c r="B1385" s="68"/>
      <c r="C1385" s="69"/>
      <c r="D1385" s="69"/>
      <c r="E1385" s="69"/>
      <c r="F1385" s="70"/>
      <c r="G1385" s="71"/>
      <c r="H1385" s="72"/>
      <c r="I1385" s="103" t="str">
        <f>IF(B1385="","",_xlfn.XLOOKUP(N1385,#REF!,#REF!))</f>
        <v/>
      </c>
      <c r="J1385" s="100" t="str">
        <f>IF(B1385="","",_xlfn.XLOOKUP(N1385,#REF!,芝麻工资表!B:B))</f>
        <v/>
      </c>
      <c r="K1385" s="100" t="str">
        <f t="shared" si="126"/>
        <v/>
      </c>
      <c r="L1385" s="100" t="str">
        <f t="shared" si="127"/>
        <v/>
      </c>
      <c r="M1385" s="100" t="str">
        <f>IF(Q1385="","",_xlfn.XLOOKUP(Q1385,立项!W:W,立项!H:H))</f>
        <v/>
      </c>
      <c r="N1385" s="104" t="str">
        <f t="shared" si="128"/>
        <v/>
      </c>
      <c r="O1385" s="104" t="str">
        <f t="shared" si="129"/>
        <v/>
      </c>
      <c r="P1385" s="105" t="str">
        <f t="shared" si="130"/>
        <v/>
      </c>
      <c r="Q1385" s="109" t="str">
        <f t="shared" si="131"/>
        <v/>
      </c>
      <c r="R1385" s="77"/>
      <c r="S1385" s="76"/>
      <c r="T1385" s="76"/>
      <c r="U1385" s="76"/>
    </row>
    <row r="1386" s="67" customFormat="1" customHeight="1" spans="2:21">
      <c r="B1386" s="68"/>
      <c r="C1386" s="69"/>
      <c r="D1386" s="69"/>
      <c r="E1386" s="69"/>
      <c r="F1386" s="70"/>
      <c r="G1386" s="71"/>
      <c r="H1386" s="72"/>
      <c r="I1386" s="103" t="str">
        <f>IF(B1386="","",_xlfn.XLOOKUP(N1386,#REF!,#REF!))</f>
        <v/>
      </c>
      <c r="J1386" s="100" t="str">
        <f>IF(B1386="","",_xlfn.XLOOKUP(N1386,#REF!,芝麻工资表!B:B))</f>
        <v/>
      </c>
      <c r="K1386" s="100" t="str">
        <f t="shared" si="126"/>
        <v/>
      </c>
      <c r="L1386" s="100" t="str">
        <f t="shared" si="127"/>
        <v/>
      </c>
      <c r="M1386" s="100" t="str">
        <f>IF(Q1386="","",_xlfn.XLOOKUP(Q1386,立项!W:W,立项!H:H))</f>
        <v/>
      </c>
      <c r="N1386" s="104" t="str">
        <f t="shared" si="128"/>
        <v/>
      </c>
      <c r="O1386" s="104" t="str">
        <f t="shared" si="129"/>
        <v/>
      </c>
      <c r="P1386" s="105" t="str">
        <f t="shared" si="130"/>
        <v/>
      </c>
      <c r="Q1386" s="109" t="str">
        <f t="shared" si="131"/>
        <v/>
      </c>
      <c r="R1386" s="77"/>
      <c r="S1386" s="76"/>
      <c r="T1386" s="76"/>
      <c r="U1386" s="76"/>
    </row>
    <row r="1387" s="67" customFormat="1" customHeight="1" spans="2:21">
      <c r="B1387" s="68"/>
      <c r="C1387" s="69"/>
      <c r="D1387" s="69"/>
      <c r="E1387" s="69"/>
      <c r="F1387" s="70"/>
      <c r="G1387" s="71"/>
      <c r="H1387" s="72"/>
      <c r="I1387" s="103" t="str">
        <f>IF(B1387="","",_xlfn.XLOOKUP(N1387,#REF!,#REF!))</f>
        <v/>
      </c>
      <c r="J1387" s="100" t="str">
        <f>IF(B1387="","",_xlfn.XLOOKUP(N1387,#REF!,芝麻工资表!B:B))</f>
        <v/>
      </c>
      <c r="K1387" s="100" t="str">
        <f t="shared" si="126"/>
        <v/>
      </c>
      <c r="L1387" s="100" t="str">
        <f t="shared" si="127"/>
        <v/>
      </c>
      <c r="M1387" s="100" t="str">
        <f>IF(Q1387="","",_xlfn.XLOOKUP(Q1387,立项!W:W,立项!H:H))</f>
        <v/>
      </c>
      <c r="N1387" s="104" t="str">
        <f t="shared" si="128"/>
        <v/>
      </c>
      <c r="O1387" s="104" t="str">
        <f t="shared" si="129"/>
        <v/>
      </c>
      <c r="P1387" s="105" t="str">
        <f t="shared" si="130"/>
        <v/>
      </c>
      <c r="Q1387" s="109" t="str">
        <f t="shared" si="131"/>
        <v/>
      </c>
      <c r="R1387" s="77"/>
      <c r="S1387" s="76"/>
      <c r="T1387" s="76"/>
      <c r="U1387" s="76"/>
    </row>
    <row r="1388" s="67" customFormat="1" customHeight="1" spans="2:21">
      <c r="B1388" s="68"/>
      <c r="C1388" s="69"/>
      <c r="D1388" s="69"/>
      <c r="E1388" s="69"/>
      <c r="F1388" s="70"/>
      <c r="G1388" s="71"/>
      <c r="H1388" s="72"/>
      <c r="I1388" s="103" t="str">
        <f>IF(B1388="","",_xlfn.XLOOKUP(N1388,#REF!,#REF!))</f>
        <v/>
      </c>
      <c r="J1388" s="100" t="str">
        <f>IF(B1388="","",_xlfn.XLOOKUP(N1388,#REF!,芝麻工资表!B:B))</f>
        <v/>
      </c>
      <c r="K1388" s="100" t="str">
        <f t="shared" si="126"/>
        <v/>
      </c>
      <c r="L1388" s="100" t="str">
        <f t="shared" si="127"/>
        <v/>
      </c>
      <c r="M1388" s="100" t="str">
        <f>IF(Q1388="","",_xlfn.XLOOKUP(Q1388,立项!W:W,立项!H:H))</f>
        <v/>
      </c>
      <c r="N1388" s="104" t="str">
        <f t="shared" si="128"/>
        <v/>
      </c>
      <c r="O1388" s="104" t="str">
        <f t="shared" si="129"/>
        <v/>
      </c>
      <c r="P1388" s="105" t="str">
        <f t="shared" si="130"/>
        <v/>
      </c>
      <c r="Q1388" s="109" t="str">
        <f t="shared" si="131"/>
        <v/>
      </c>
      <c r="R1388" s="77"/>
      <c r="S1388" s="76"/>
      <c r="T1388" s="76"/>
      <c r="U1388" s="76"/>
    </row>
    <row r="1389" s="67" customFormat="1" customHeight="1" spans="2:21">
      <c r="B1389" s="68"/>
      <c r="C1389" s="69"/>
      <c r="D1389" s="69"/>
      <c r="E1389" s="69"/>
      <c r="F1389" s="70"/>
      <c r="G1389" s="71"/>
      <c r="H1389" s="72"/>
      <c r="I1389" s="103" t="str">
        <f>IF(B1389="","",_xlfn.XLOOKUP(N1389,#REF!,#REF!))</f>
        <v/>
      </c>
      <c r="J1389" s="100" t="str">
        <f>IF(B1389="","",_xlfn.XLOOKUP(N1389,#REF!,芝麻工资表!B:B))</f>
        <v/>
      </c>
      <c r="K1389" s="100" t="str">
        <f t="shared" si="126"/>
        <v/>
      </c>
      <c r="L1389" s="100" t="str">
        <f t="shared" si="127"/>
        <v/>
      </c>
      <c r="M1389" s="100" t="str">
        <f>IF(Q1389="","",_xlfn.XLOOKUP(Q1389,立项!W:W,立项!H:H))</f>
        <v/>
      </c>
      <c r="N1389" s="104" t="str">
        <f t="shared" si="128"/>
        <v/>
      </c>
      <c r="O1389" s="104" t="str">
        <f t="shared" si="129"/>
        <v/>
      </c>
      <c r="P1389" s="105" t="str">
        <f t="shared" si="130"/>
        <v/>
      </c>
      <c r="Q1389" s="109" t="str">
        <f t="shared" si="131"/>
        <v/>
      </c>
      <c r="R1389" s="77"/>
      <c r="S1389" s="76"/>
      <c r="T1389" s="76"/>
      <c r="U1389" s="76"/>
    </row>
    <row r="1390" s="67" customFormat="1" customHeight="1" spans="2:21">
      <c r="B1390" s="68"/>
      <c r="C1390" s="69"/>
      <c r="D1390" s="69"/>
      <c r="E1390" s="69"/>
      <c r="F1390" s="70"/>
      <c r="G1390" s="71"/>
      <c r="H1390" s="72"/>
      <c r="I1390" s="103" t="str">
        <f>IF(B1390="","",_xlfn.XLOOKUP(N1390,#REF!,#REF!))</f>
        <v/>
      </c>
      <c r="J1390" s="100" t="str">
        <f>IF(B1390="","",_xlfn.XLOOKUP(N1390,#REF!,芝麻工资表!B:B))</f>
        <v/>
      </c>
      <c r="K1390" s="100" t="str">
        <f t="shared" si="126"/>
        <v/>
      </c>
      <c r="L1390" s="100" t="str">
        <f t="shared" si="127"/>
        <v/>
      </c>
      <c r="M1390" s="100" t="str">
        <f>IF(Q1390="","",_xlfn.XLOOKUP(Q1390,立项!W:W,立项!H:H))</f>
        <v/>
      </c>
      <c r="N1390" s="104" t="str">
        <f t="shared" si="128"/>
        <v/>
      </c>
      <c r="O1390" s="104" t="str">
        <f t="shared" si="129"/>
        <v/>
      </c>
      <c r="P1390" s="105" t="str">
        <f t="shared" si="130"/>
        <v/>
      </c>
      <c r="Q1390" s="109" t="str">
        <f t="shared" si="131"/>
        <v/>
      </c>
      <c r="R1390" s="77"/>
      <c r="S1390" s="76"/>
      <c r="T1390" s="76"/>
      <c r="U1390" s="76"/>
    </row>
    <row r="1391" s="67" customFormat="1" customHeight="1" spans="2:21">
      <c r="B1391" s="68"/>
      <c r="C1391" s="69"/>
      <c r="D1391" s="69"/>
      <c r="E1391" s="69"/>
      <c r="F1391" s="70"/>
      <c r="G1391" s="71"/>
      <c r="H1391" s="72"/>
      <c r="I1391" s="103" t="str">
        <f>IF(B1391="","",_xlfn.XLOOKUP(N1391,#REF!,#REF!))</f>
        <v/>
      </c>
      <c r="J1391" s="100" t="str">
        <f>IF(B1391="","",_xlfn.XLOOKUP(N1391,#REF!,芝麻工资表!B:B))</f>
        <v/>
      </c>
      <c r="K1391" s="100" t="str">
        <f t="shared" si="126"/>
        <v/>
      </c>
      <c r="L1391" s="100" t="str">
        <f t="shared" si="127"/>
        <v/>
      </c>
      <c r="M1391" s="100" t="str">
        <f>IF(Q1391="","",_xlfn.XLOOKUP(Q1391,立项!W:W,立项!H:H))</f>
        <v/>
      </c>
      <c r="N1391" s="104" t="str">
        <f t="shared" si="128"/>
        <v/>
      </c>
      <c r="O1391" s="104" t="str">
        <f t="shared" si="129"/>
        <v/>
      </c>
      <c r="P1391" s="105" t="str">
        <f t="shared" si="130"/>
        <v/>
      </c>
      <c r="Q1391" s="109" t="str">
        <f t="shared" si="131"/>
        <v/>
      </c>
      <c r="R1391" s="77"/>
      <c r="S1391" s="76"/>
      <c r="T1391" s="76"/>
      <c r="U1391" s="76"/>
    </row>
    <row r="1392" s="67" customFormat="1" customHeight="1" spans="2:21">
      <c r="B1392" s="68"/>
      <c r="C1392" s="69"/>
      <c r="D1392" s="69"/>
      <c r="E1392" s="69"/>
      <c r="F1392" s="70"/>
      <c r="G1392" s="71"/>
      <c r="H1392" s="72"/>
      <c r="I1392" s="103" t="str">
        <f>IF(B1392="","",_xlfn.XLOOKUP(N1392,#REF!,#REF!))</f>
        <v/>
      </c>
      <c r="J1392" s="100" t="str">
        <f>IF(B1392="","",_xlfn.XLOOKUP(N1392,#REF!,芝麻工资表!B:B))</f>
        <v/>
      </c>
      <c r="K1392" s="100" t="str">
        <f t="shared" si="126"/>
        <v/>
      </c>
      <c r="L1392" s="100" t="str">
        <f t="shared" si="127"/>
        <v/>
      </c>
      <c r="M1392" s="100" t="str">
        <f>IF(Q1392="","",_xlfn.XLOOKUP(Q1392,立项!W:W,立项!H:H))</f>
        <v/>
      </c>
      <c r="N1392" s="104" t="str">
        <f t="shared" si="128"/>
        <v/>
      </c>
      <c r="O1392" s="104" t="str">
        <f t="shared" si="129"/>
        <v/>
      </c>
      <c r="P1392" s="105" t="str">
        <f t="shared" si="130"/>
        <v/>
      </c>
      <c r="Q1392" s="109" t="str">
        <f t="shared" si="131"/>
        <v/>
      </c>
      <c r="R1392" s="77"/>
      <c r="S1392" s="76"/>
      <c r="T1392" s="76"/>
      <c r="U1392" s="76"/>
    </row>
    <row r="1393" s="67" customFormat="1" customHeight="1" spans="2:21">
      <c r="B1393" s="68"/>
      <c r="C1393" s="69"/>
      <c r="D1393" s="69"/>
      <c r="E1393" s="69"/>
      <c r="F1393" s="70"/>
      <c r="G1393" s="71"/>
      <c r="H1393" s="72"/>
      <c r="I1393" s="103" t="str">
        <f>IF(B1393="","",_xlfn.XLOOKUP(N1393,#REF!,#REF!))</f>
        <v/>
      </c>
      <c r="J1393" s="100" t="str">
        <f>IF(B1393="","",_xlfn.XLOOKUP(N1393,#REF!,芝麻工资表!B:B))</f>
        <v/>
      </c>
      <c r="K1393" s="100" t="str">
        <f t="shared" si="126"/>
        <v/>
      </c>
      <c r="L1393" s="100" t="str">
        <f t="shared" si="127"/>
        <v/>
      </c>
      <c r="M1393" s="100" t="str">
        <f>IF(Q1393="","",_xlfn.XLOOKUP(Q1393,立项!W:W,立项!H:H))</f>
        <v/>
      </c>
      <c r="N1393" s="104" t="str">
        <f t="shared" si="128"/>
        <v/>
      </c>
      <c r="O1393" s="104" t="str">
        <f t="shared" si="129"/>
        <v/>
      </c>
      <c r="P1393" s="105" t="str">
        <f t="shared" si="130"/>
        <v/>
      </c>
      <c r="Q1393" s="109" t="str">
        <f t="shared" si="131"/>
        <v/>
      </c>
      <c r="R1393" s="77"/>
      <c r="S1393" s="76"/>
      <c r="T1393" s="76"/>
      <c r="U1393" s="76"/>
    </row>
    <row r="1394" s="67" customFormat="1" customHeight="1" spans="2:21">
      <c r="B1394" s="68"/>
      <c r="C1394" s="69"/>
      <c r="D1394" s="69"/>
      <c r="E1394" s="69"/>
      <c r="F1394" s="70"/>
      <c r="G1394" s="71"/>
      <c r="H1394" s="72"/>
      <c r="I1394" s="103" t="str">
        <f>IF(B1394="","",_xlfn.XLOOKUP(N1394,#REF!,#REF!))</f>
        <v/>
      </c>
      <c r="J1394" s="100" t="str">
        <f>IF(B1394="","",_xlfn.XLOOKUP(N1394,#REF!,芝麻工资表!B:B))</f>
        <v/>
      </c>
      <c r="K1394" s="100" t="str">
        <f t="shared" si="126"/>
        <v/>
      </c>
      <c r="L1394" s="100" t="str">
        <f t="shared" si="127"/>
        <v/>
      </c>
      <c r="M1394" s="100" t="str">
        <f>IF(Q1394="","",_xlfn.XLOOKUP(Q1394,立项!W:W,立项!H:H))</f>
        <v/>
      </c>
      <c r="N1394" s="104" t="str">
        <f t="shared" si="128"/>
        <v/>
      </c>
      <c r="O1394" s="104" t="str">
        <f t="shared" si="129"/>
        <v/>
      </c>
      <c r="P1394" s="105" t="str">
        <f t="shared" si="130"/>
        <v/>
      </c>
      <c r="Q1394" s="109" t="str">
        <f t="shared" si="131"/>
        <v/>
      </c>
      <c r="R1394" s="77"/>
      <c r="S1394" s="76"/>
      <c r="T1394" s="76"/>
      <c r="U1394" s="76"/>
    </row>
    <row r="1395" s="67" customFormat="1" customHeight="1" spans="2:21">
      <c r="B1395" s="68"/>
      <c r="C1395" s="69"/>
      <c r="D1395" s="69"/>
      <c r="E1395" s="69"/>
      <c r="F1395" s="70"/>
      <c r="G1395" s="71"/>
      <c r="H1395" s="72"/>
      <c r="I1395" s="103" t="str">
        <f>IF(B1395="","",_xlfn.XLOOKUP(N1395,#REF!,#REF!))</f>
        <v/>
      </c>
      <c r="J1395" s="100" t="str">
        <f>IF(B1395="","",_xlfn.XLOOKUP(N1395,#REF!,芝麻工资表!B:B))</f>
        <v/>
      </c>
      <c r="K1395" s="100" t="str">
        <f t="shared" si="126"/>
        <v/>
      </c>
      <c r="L1395" s="100" t="str">
        <f t="shared" si="127"/>
        <v/>
      </c>
      <c r="M1395" s="100" t="str">
        <f>IF(Q1395="","",_xlfn.XLOOKUP(Q1395,立项!W:W,立项!H:H))</f>
        <v/>
      </c>
      <c r="N1395" s="104" t="str">
        <f t="shared" si="128"/>
        <v/>
      </c>
      <c r="O1395" s="104" t="str">
        <f t="shared" si="129"/>
        <v/>
      </c>
      <c r="P1395" s="105" t="str">
        <f t="shared" si="130"/>
        <v/>
      </c>
      <c r="Q1395" s="109" t="str">
        <f t="shared" si="131"/>
        <v/>
      </c>
      <c r="R1395" s="77"/>
      <c r="S1395" s="76"/>
      <c r="T1395" s="76"/>
      <c r="U1395" s="76"/>
    </row>
    <row r="1396" s="67" customFormat="1" customHeight="1" spans="2:21">
      <c r="B1396" s="68"/>
      <c r="C1396" s="69"/>
      <c r="D1396" s="69"/>
      <c r="E1396" s="69"/>
      <c r="F1396" s="70"/>
      <c r="G1396" s="71"/>
      <c r="H1396" s="72"/>
      <c r="I1396" s="103" t="str">
        <f>IF(B1396="","",_xlfn.XLOOKUP(N1396,#REF!,#REF!))</f>
        <v/>
      </c>
      <c r="J1396" s="100" t="str">
        <f>IF(B1396="","",_xlfn.XLOOKUP(N1396,#REF!,芝麻工资表!B:B))</f>
        <v/>
      </c>
      <c r="K1396" s="100" t="str">
        <f t="shared" si="126"/>
        <v/>
      </c>
      <c r="L1396" s="100" t="str">
        <f t="shared" si="127"/>
        <v/>
      </c>
      <c r="M1396" s="100" t="str">
        <f>IF(Q1396="","",_xlfn.XLOOKUP(Q1396,立项!W:W,立项!H:H))</f>
        <v/>
      </c>
      <c r="N1396" s="104" t="str">
        <f t="shared" si="128"/>
        <v/>
      </c>
      <c r="O1396" s="104" t="str">
        <f t="shared" si="129"/>
        <v/>
      </c>
      <c r="P1396" s="105" t="str">
        <f t="shared" si="130"/>
        <v/>
      </c>
      <c r="Q1396" s="109" t="str">
        <f t="shared" si="131"/>
        <v/>
      </c>
      <c r="R1396" s="77"/>
      <c r="S1396" s="76"/>
      <c r="T1396" s="76"/>
      <c r="U1396" s="76"/>
    </row>
    <row r="1397" s="67" customFormat="1" customHeight="1" spans="2:21">
      <c r="B1397" s="68"/>
      <c r="C1397" s="69"/>
      <c r="D1397" s="69"/>
      <c r="E1397" s="69"/>
      <c r="F1397" s="70"/>
      <c r="G1397" s="71"/>
      <c r="H1397" s="72"/>
      <c r="I1397" s="103" t="str">
        <f>IF(B1397="","",_xlfn.XLOOKUP(N1397,#REF!,#REF!))</f>
        <v/>
      </c>
      <c r="J1397" s="100" t="str">
        <f>IF(B1397="","",_xlfn.XLOOKUP(N1397,#REF!,芝麻工资表!B:B))</f>
        <v/>
      </c>
      <c r="K1397" s="100" t="str">
        <f t="shared" si="126"/>
        <v/>
      </c>
      <c r="L1397" s="100" t="str">
        <f t="shared" si="127"/>
        <v/>
      </c>
      <c r="M1397" s="100" t="str">
        <f>IF(Q1397="","",_xlfn.XLOOKUP(Q1397,立项!W:W,立项!H:H))</f>
        <v/>
      </c>
      <c r="N1397" s="104" t="str">
        <f t="shared" si="128"/>
        <v/>
      </c>
      <c r="O1397" s="104" t="str">
        <f t="shared" si="129"/>
        <v/>
      </c>
      <c r="P1397" s="105" t="str">
        <f t="shared" si="130"/>
        <v/>
      </c>
      <c r="Q1397" s="109" t="str">
        <f t="shared" si="131"/>
        <v/>
      </c>
      <c r="R1397" s="77"/>
      <c r="S1397" s="76"/>
      <c r="T1397" s="76"/>
      <c r="U1397" s="76"/>
    </row>
    <row r="1398" s="67" customFormat="1" customHeight="1" spans="2:21">
      <c r="B1398" s="68"/>
      <c r="C1398" s="69"/>
      <c r="D1398" s="69"/>
      <c r="E1398" s="69"/>
      <c r="F1398" s="70"/>
      <c r="G1398" s="71"/>
      <c r="H1398" s="72"/>
      <c r="I1398" s="103" t="str">
        <f>IF(B1398="","",_xlfn.XLOOKUP(N1398,#REF!,#REF!))</f>
        <v/>
      </c>
      <c r="J1398" s="100" t="str">
        <f>IF(B1398="","",_xlfn.XLOOKUP(N1398,#REF!,芝麻工资表!B:B))</f>
        <v/>
      </c>
      <c r="K1398" s="100" t="str">
        <f t="shared" si="126"/>
        <v/>
      </c>
      <c r="L1398" s="100" t="str">
        <f t="shared" si="127"/>
        <v/>
      </c>
      <c r="M1398" s="100" t="str">
        <f>IF(Q1398="","",_xlfn.XLOOKUP(Q1398,立项!W:W,立项!H:H))</f>
        <v/>
      </c>
      <c r="N1398" s="104" t="str">
        <f t="shared" si="128"/>
        <v/>
      </c>
      <c r="O1398" s="104" t="str">
        <f t="shared" si="129"/>
        <v/>
      </c>
      <c r="P1398" s="105" t="str">
        <f t="shared" si="130"/>
        <v/>
      </c>
      <c r="Q1398" s="109" t="str">
        <f t="shared" si="131"/>
        <v/>
      </c>
      <c r="R1398" s="77"/>
      <c r="S1398" s="76"/>
      <c r="T1398" s="76"/>
      <c r="U1398" s="76"/>
    </row>
    <row r="1399" s="67" customFormat="1" customHeight="1" spans="2:21">
      <c r="B1399" s="68"/>
      <c r="C1399" s="69"/>
      <c r="D1399" s="69"/>
      <c r="E1399" s="69"/>
      <c r="F1399" s="70"/>
      <c r="G1399" s="71"/>
      <c r="H1399" s="72"/>
      <c r="I1399" s="103" t="str">
        <f>IF(B1399="","",_xlfn.XLOOKUP(N1399,#REF!,#REF!))</f>
        <v/>
      </c>
      <c r="J1399" s="100" t="str">
        <f>IF(B1399="","",_xlfn.XLOOKUP(N1399,#REF!,芝麻工资表!B:B))</f>
        <v/>
      </c>
      <c r="K1399" s="100" t="str">
        <f t="shared" si="126"/>
        <v/>
      </c>
      <c r="L1399" s="100" t="str">
        <f t="shared" si="127"/>
        <v/>
      </c>
      <c r="M1399" s="100" t="str">
        <f>IF(Q1399="","",_xlfn.XLOOKUP(Q1399,立项!W:W,立项!H:H))</f>
        <v/>
      </c>
      <c r="N1399" s="104" t="str">
        <f t="shared" si="128"/>
        <v/>
      </c>
      <c r="O1399" s="104" t="str">
        <f t="shared" si="129"/>
        <v/>
      </c>
      <c r="P1399" s="105" t="str">
        <f t="shared" si="130"/>
        <v/>
      </c>
      <c r="Q1399" s="109" t="str">
        <f t="shared" si="131"/>
        <v/>
      </c>
      <c r="R1399" s="77"/>
      <c r="S1399" s="76"/>
      <c r="T1399" s="76"/>
      <c r="U1399" s="76"/>
    </row>
    <row r="1400" s="67" customFormat="1" customHeight="1" spans="2:21">
      <c r="B1400" s="68"/>
      <c r="C1400" s="69"/>
      <c r="D1400" s="69"/>
      <c r="E1400" s="69"/>
      <c r="F1400" s="70"/>
      <c r="G1400" s="71"/>
      <c r="H1400" s="72"/>
      <c r="I1400" s="103" t="str">
        <f>IF(B1400="","",_xlfn.XLOOKUP(N1400,#REF!,#REF!))</f>
        <v/>
      </c>
      <c r="J1400" s="100" t="str">
        <f>IF(B1400="","",_xlfn.XLOOKUP(N1400,#REF!,芝麻工资表!B:B))</f>
        <v/>
      </c>
      <c r="K1400" s="100" t="str">
        <f t="shared" si="126"/>
        <v/>
      </c>
      <c r="L1400" s="100" t="str">
        <f t="shared" si="127"/>
        <v/>
      </c>
      <c r="M1400" s="100" t="str">
        <f>IF(Q1400="","",_xlfn.XLOOKUP(Q1400,立项!W:W,立项!H:H))</f>
        <v/>
      </c>
      <c r="N1400" s="104" t="str">
        <f t="shared" si="128"/>
        <v/>
      </c>
      <c r="O1400" s="104" t="str">
        <f t="shared" si="129"/>
        <v/>
      </c>
      <c r="P1400" s="105" t="str">
        <f t="shared" si="130"/>
        <v/>
      </c>
      <c r="Q1400" s="109" t="str">
        <f t="shared" si="131"/>
        <v/>
      </c>
      <c r="R1400" s="77"/>
      <c r="S1400" s="76"/>
      <c r="T1400" s="76"/>
      <c r="U1400" s="76"/>
    </row>
    <row r="1401" s="67" customFormat="1" customHeight="1" spans="2:21">
      <c r="B1401" s="68"/>
      <c r="C1401" s="69"/>
      <c r="D1401" s="69"/>
      <c r="E1401" s="69"/>
      <c r="F1401" s="70"/>
      <c r="G1401" s="71"/>
      <c r="H1401" s="72"/>
      <c r="I1401" s="103" t="str">
        <f>IF(B1401="","",_xlfn.XLOOKUP(N1401,#REF!,#REF!))</f>
        <v/>
      </c>
      <c r="J1401" s="100" t="str">
        <f>IF(B1401="","",_xlfn.XLOOKUP(N1401,#REF!,芝麻工资表!B:B))</f>
        <v/>
      </c>
      <c r="K1401" s="100" t="str">
        <f t="shared" si="126"/>
        <v/>
      </c>
      <c r="L1401" s="100" t="str">
        <f t="shared" si="127"/>
        <v/>
      </c>
      <c r="M1401" s="100" t="str">
        <f>IF(Q1401="","",_xlfn.XLOOKUP(Q1401,立项!W:W,立项!H:H))</f>
        <v/>
      </c>
      <c r="N1401" s="104" t="str">
        <f t="shared" si="128"/>
        <v/>
      </c>
      <c r="O1401" s="104" t="str">
        <f t="shared" si="129"/>
        <v/>
      </c>
      <c r="P1401" s="105" t="str">
        <f t="shared" si="130"/>
        <v/>
      </c>
      <c r="Q1401" s="109" t="str">
        <f t="shared" si="131"/>
        <v/>
      </c>
      <c r="R1401" s="77"/>
      <c r="S1401" s="76"/>
      <c r="T1401" s="76"/>
      <c r="U1401" s="76"/>
    </row>
    <row r="1402" s="67" customFormat="1" customHeight="1" spans="2:21">
      <c r="B1402" s="68"/>
      <c r="C1402" s="69"/>
      <c r="D1402" s="69"/>
      <c r="E1402" s="69"/>
      <c r="F1402" s="70"/>
      <c r="G1402" s="71"/>
      <c r="H1402" s="72"/>
      <c r="I1402" s="103" t="str">
        <f>IF(B1402="","",_xlfn.XLOOKUP(N1402,#REF!,#REF!))</f>
        <v/>
      </c>
      <c r="J1402" s="100" t="str">
        <f>IF(B1402="","",_xlfn.XLOOKUP(N1402,#REF!,芝麻工资表!B:B))</f>
        <v/>
      </c>
      <c r="K1402" s="100" t="str">
        <f t="shared" si="126"/>
        <v/>
      </c>
      <c r="L1402" s="100" t="str">
        <f t="shared" si="127"/>
        <v/>
      </c>
      <c r="M1402" s="100" t="str">
        <f>IF(Q1402="","",_xlfn.XLOOKUP(Q1402,立项!W:W,立项!H:H))</f>
        <v/>
      </c>
      <c r="N1402" s="104" t="str">
        <f t="shared" si="128"/>
        <v/>
      </c>
      <c r="O1402" s="104" t="str">
        <f t="shared" si="129"/>
        <v/>
      </c>
      <c r="P1402" s="105" t="str">
        <f t="shared" si="130"/>
        <v/>
      </c>
      <c r="Q1402" s="109" t="str">
        <f t="shared" si="131"/>
        <v/>
      </c>
      <c r="R1402" s="77"/>
      <c r="S1402" s="76"/>
      <c r="T1402" s="76"/>
      <c r="U1402" s="76"/>
    </row>
    <row r="1403" s="67" customFormat="1" customHeight="1" spans="2:21">
      <c r="B1403" s="68"/>
      <c r="C1403" s="69"/>
      <c r="D1403" s="69"/>
      <c r="E1403" s="69"/>
      <c r="F1403" s="70"/>
      <c r="G1403" s="71"/>
      <c r="H1403" s="72"/>
      <c r="I1403" s="103" t="str">
        <f>IF(B1403="","",_xlfn.XLOOKUP(N1403,#REF!,#REF!))</f>
        <v/>
      </c>
      <c r="J1403" s="100" t="str">
        <f>IF(B1403="","",_xlfn.XLOOKUP(N1403,#REF!,芝麻工资表!B:B))</f>
        <v/>
      </c>
      <c r="K1403" s="100" t="str">
        <f t="shared" si="126"/>
        <v/>
      </c>
      <c r="L1403" s="100" t="str">
        <f t="shared" si="127"/>
        <v/>
      </c>
      <c r="M1403" s="100" t="str">
        <f>IF(Q1403="","",_xlfn.XLOOKUP(Q1403,立项!W:W,立项!H:H))</f>
        <v/>
      </c>
      <c r="N1403" s="104" t="str">
        <f t="shared" si="128"/>
        <v/>
      </c>
      <c r="O1403" s="104" t="str">
        <f t="shared" si="129"/>
        <v/>
      </c>
      <c r="P1403" s="105" t="str">
        <f t="shared" si="130"/>
        <v/>
      </c>
      <c r="Q1403" s="109" t="str">
        <f t="shared" si="131"/>
        <v/>
      </c>
      <c r="R1403" s="77"/>
      <c r="S1403" s="76"/>
      <c r="T1403" s="76"/>
      <c r="U1403" s="76"/>
    </row>
    <row r="1404" s="67" customFormat="1" customHeight="1" spans="2:21">
      <c r="B1404" s="68"/>
      <c r="C1404" s="69"/>
      <c r="D1404" s="69"/>
      <c r="E1404" s="69"/>
      <c r="F1404" s="70"/>
      <c r="G1404" s="71"/>
      <c r="H1404" s="72"/>
      <c r="I1404" s="103" t="str">
        <f>IF(B1404="","",_xlfn.XLOOKUP(N1404,#REF!,#REF!))</f>
        <v/>
      </c>
      <c r="J1404" s="100" t="str">
        <f>IF(B1404="","",_xlfn.XLOOKUP(N1404,#REF!,芝麻工资表!B:B))</f>
        <v/>
      </c>
      <c r="K1404" s="100" t="str">
        <f t="shared" si="126"/>
        <v/>
      </c>
      <c r="L1404" s="100" t="str">
        <f t="shared" si="127"/>
        <v/>
      </c>
      <c r="M1404" s="100" t="str">
        <f>IF(Q1404="","",_xlfn.XLOOKUP(Q1404,立项!W:W,立项!H:H))</f>
        <v/>
      </c>
      <c r="N1404" s="104" t="str">
        <f t="shared" si="128"/>
        <v/>
      </c>
      <c r="O1404" s="104" t="str">
        <f t="shared" si="129"/>
        <v/>
      </c>
      <c r="P1404" s="105" t="str">
        <f t="shared" si="130"/>
        <v/>
      </c>
      <c r="Q1404" s="109" t="str">
        <f t="shared" si="131"/>
        <v/>
      </c>
      <c r="R1404" s="77"/>
      <c r="S1404" s="76"/>
      <c r="T1404" s="76"/>
      <c r="U1404" s="76"/>
    </row>
    <row r="1405" s="67" customFormat="1" customHeight="1" spans="2:21">
      <c r="B1405" s="68"/>
      <c r="C1405" s="69"/>
      <c r="D1405" s="69"/>
      <c r="E1405" s="69"/>
      <c r="F1405" s="70"/>
      <c r="G1405" s="71"/>
      <c r="H1405" s="72"/>
      <c r="I1405" s="103" t="str">
        <f>IF(B1405="","",_xlfn.XLOOKUP(N1405,#REF!,#REF!))</f>
        <v/>
      </c>
      <c r="J1405" s="100" t="str">
        <f>IF(B1405="","",_xlfn.XLOOKUP(N1405,#REF!,芝麻工资表!B:B))</f>
        <v/>
      </c>
      <c r="K1405" s="100" t="str">
        <f t="shared" si="126"/>
        <v/>
      </c>
      <c r="L1405" s="100" t="str">
        <f t="shared" si="127"/>
        <v/>
      </c>
      <c r="M1405" s="100" t="str">
        <f>IF(Q1405="","",_xlfn.XLOOKUP(Q1405,立项!W:W,立项!H:H))</f>
        <v/>
      </c>
      <c r="N1405" s="104" t="str">
        <f t="shared" si="128"/>
        <v/>
      </c>
      <c r="O1405" s="104" t="str">
        <f t="shared" si="129"/>
        <v/>
      </c>
      <c r="P1405" s="105" t="str">
        <f t="shared" si="130"/>
        <v/>
      </c>
      <c r="Q1405" s="109" t="str">
        <f t="shared" si="131"/>
        <v/>
      </c>
      <c r="R1405" s="77"/>
      <c r="S1405" s="76"/>
      <c r="T1405" s="76"/>
      <c r="U1405" s="76"/>
    </row>
    <row r="1406" s="67" customFormat="1" customHeight="1" spans="2:21">
      <c r="B1406" s="68"/>
      <c r="C1406" s="69"/>
      <c r="D1406" s="69"/>
      <c r="E1406" s="69"/>
      <c r="F1406" s="70"/>
      <c r="G1406" s="71"/>
      <c r="H1406" s="72"/>
      <c r="I1406" s="103" t="str">
        <f>IF(B1406="","",_xlfn.XLOOKUP(N1406,#REF!,#REF!))</f>
        <v/>
      </c>
      <c r="J1406" s="100" t="str">
        <f>IF(B1406="","",_xlfn.XLOOKUP(N1406,#REF!,芝麻工资表!B:B))</f>
        <v/>
      </c>
      <c r="K1406" s="100" t="str">
        <f t="shared" si="126"/>
        <v/>
      </c>
      <c r="L1406" s="100" t="str">
        <f t="shared" si="127"/>
        <v/>
      </c>
      <c r="M1406" s="100" t="str">
        <f>IF(Q1406="","",_xlfn.XLOOKUP(Q1406,立项!W:W,立项!H:H))</f>
        <v/>
      </c>
      <c r="N1406" s="104" t="str">
        <f t="shared" si="128"/>
        <v/>
      </c>
      <c r="O1406" s="104" t="str">
        <f t="shared" si="129"/>
        <v/>
      </c>
      <c r="P1406" s="105" t="str">
        <f t="shared" si="130"/>
        <v/>
      </c>
      <c r="Q1406" s="109" t="str">
        <f t="shared" si="131"/>
        <v/>
      </c>
      <c r="R1406" s="77"/>
      <c r="S1406" s="76"/>
      <c r="T1406" s="76"/>
      <c r="U1406" s="76"/>
    </row>
    <row r="1407" s="67" customFormat="1" customHeight="1" spans="2:21">
      <c r="B1407" s="68"/>
      <c r="C1407" s="69"/>
      <c r="D1407" s="69"/>
      <c r="E1407" s="69"/>
      <c r="F1407" s="70"/>
      <c r="G1407" s="71"/>
      <c r="H1407" s="72"/>
      <c r="I1407" s="103" t="str">
        <f>IF(B1407="","",_xlfn.XLOOKUP(N1407,#REF!,#REF!))</f>
        <v/>
      </c>
      <c r="J1407" s="100" t="str">
        <f>IF(B1407="","",_xlfn.XLOOKUP(N1407,#REF!,芝麻工资表!B:B))</f>
        <v/>
      </c>
      <c r="K1407" s="100" t="str">
        <f t="shared" si="126"/>
        <v/>
      </c>
      <c r="L1407" s="100" t="str">
        <f t="shared" si="127"/>
        <v/>
      </c>
      <c r="M1407" s="100" t="str">
        <f>IF(Q1407="","",_xlfn.XLOOKUP(Q1407,立项!W:W,立项!H:H))</f>
        <v/>
      </c>
      <c r="N1407" s="104" t="str">
        <f t="shared" si="128"/>
        <v/>
      </c>
      <c r="O1407" s="104" t="str">
        <f t="shared" si="129"/>
        <v/>
      </c>
      <c r="P1407" s="105" t="str">
        <f t="shared" si="130"/>
        <v/>
      </c>
      <c r="Q1407" s="109" t="str">
        <f t="shared" si="131"/>
        <v/>
      </c>
      <c r="R1407" s="77"/>
      <c r="S1407" s="76"/>
      <c r="T1407" s="76"/>
      <c r="U1407" s="76"/>
    </row>
    <row r="1408" s="67" customFormat="1" customHeight="1" spans="2:21">
      <c r="B1408" s="68"/>
      <c r="C1408" s="69"/>
      <c r="D1408" s="69"/>
      <c r="E1408" s="69"/>
      <c r="F1408" s="70"/>
      <c r="G1408" s="71"/>
      <c r="H1408" s="72"/>
      <c r="I1408" s="103" t="str">
        <f>IF(B1408="","",_xlfn.XLOOKUP(N1408,#REF!,#REF!))</f>
        <v/>
      </c>
      <c r="J1408" s="100" t="str">
        <f>IF(B1408="","",_xlfn.XLOOKUP(N1408,#REF!,芝麻工资表!B:B))</f>
        <v/>
      </c>
      <c r="K1408" s="100" t="str">
        <f t="shared" si="126"/>
        <v/>
      </c>
      <c r="L1408" s="100" t="str">
        <f t="shared" si="127"/>
        <v/>
      </c>
      <c r="M1408" s="100" t="str">
        <f>IF(Q1408="","",_xlfn.XLOOKUP(Q1408,立项!W:W,立项!H:H))</f>
        <v/>
      </c>
      <c r="N1408" s="104" t="str">
        <f t="shared" si="128"/>
        <v/>
      </c>
      <c r="O1408" s="104" t="str">
        <f t="shared" si="129"/>
        <v/>
      </c>
      <c r="P1408" s="105" t="str">
        <f t="shared" si="130"/>
        <v/>
      </c>
      <c r="Q1408" s="109" t="str">
        <f t="shared" si="131"/>
        <v/>
      </c>
      <c r="R1408" s="77"/>
      <c r="S1408" s="76"/>
      <c r="T1408" s="76"/>
      <c r="U1408" s="76"/>
    </row>
    <row r="1409" s="67" customFormat="1" customHeight="1" spans="2:21">
      <c r="B1409" s="68"/>
      <c r="C1409" s="69"/>
      <c r="D1409" s="69"/>
      <c r="E1409" s="69"/>
      <c r="F1409" s="70"/>
      <c r="G1409" s="71"/>
      <c r="H1409" s="72"/>
      <c r="I1409" s="103" t="str">
        <f>IF(B1409="","",_xlfn.XLOOKUP(N1409,#REF!,#REF!))</f>
        <v/>
      </c>
      <c r="J1409" s="100" t="str">
        <f>IF(B1409="","",_xlfn.XLOOKUP(N1409,#REF!,芝麻工资表!B:B))</f>
        <v/>
      </c>
      <c r="K1409" s="100" t="str">
        <f t="shared" si="126"/>
        <v/>
      </c>
      <c r="L1409" s="100" t="str">
        <f t="shared" si="127"/>
        <v/>
      </c>
      <c r="M1409" s="100" t="str">
        <f>IF(Q1409="","",_xlfn.XLOOKUP(Q1409,立项!W:W,立项!H:H))</f>
        <v/>
      </c>
      <c r="N1409" s="104" t="str">
        <f t="shared" si="128"/>
        <v/>
      </c>
      <c r="O1409" s="104" t="str">
        <f t="shared" si="129"/>
        <v/>
      </c>
      <c r="P1409" s="105" t="str">
        <f t="shared" si="130"/>
        <v/>
      </c>
      <c r="Q1409" s="109" t="str">
        <f t="shared" si="131"/>
        <v/>
      </c>
      <c r="R1409" s="77"/>
      <c r="S1409" s="76"/>
      <c r="T1409" s="76"/>
      <c r="U1409" s="76"/>
    </row>
    <row r="1410" s="67" customFormat="1" customHeight="1" spans="2:21">
      <c r="B1410" s="68"/>
      <c r="C1410" s="69"/>
      <c r="D1410" s="69"/>
      <c r="E1410" s="69"/>
      <c r="F1410" s="70"/>
      <c r="G1410" s="71"/>
      <c r="H1410" s="72"/>
      <c r="I1410" s="103" t="str">
        <f>IF(B1410="","",_xlfn.XLOOKUP(N1410,#REF!,#REF!))</f>
        <v/>
      </c>
      <c r="J1410" s="100" t="str">
        <f>IF(B1410="","",_xlfn.XLOOKUP(N1410,#REF!,芝麻工资表!B:B))</f>
        <v/>
      </c>
      <c r="K1410" s="100" t="str">
        <f t="shared" ref="K1410:K1473" si="132">IF(F1410="","",F1410-L1410)</f>
        <v/>
      </c>
      <c r="L1410" s="100" t="str">
        <f t="shared" ref="L1410:L1473" si="133">IF(F1410="","",F1410*G1410/(1+G1410))</f>
        <v/>
      </c>
      <c r="M1410" s="100" t="str">
        <f>IF(Q1410="","",_xlfn.XLOOKUP(Q1410,立项!W:W,立项!H:H))</f>
        <v/>
      </c>
      <c r="N1410" s="104" t="str">
        <f t="shared" ref="N1410:N1473" si="134">IF(H1410="","",LEFT(B1410,7))</f>
        <v/>
      </c>
      <c r="O1410" s="104" t="str">
        <f t="shared" ref="O1410:O1473" si="135">IF(H1410="","",MONTH(H1410))</f>
        <v/>
      </c>
      <c r="P1410" s="105" t="str">
        <f t="shared" ref="P1410:P1473" si="136">IF(H1410="","",DAY(H1410))</f>
        <v/>
      </c>
      <c r="Q1410" s="109" t="str">
        <f t="shared" ref="Q1410:Q1473" si="137">IF(B1410="","",MID(B1410,9,16))</f>
        <v/>
      </c>
      <c r="R1410" s="77"/>
      <c r="S1410" s="76"/>
      <c r="T1410" s="76"/>
      <c r="U1410" s="76"/>
    </row>
    <row r="1411" s="67" customFormat="1" customHeight="1" spans="2:21">
      <c r="B1411" s="68"/>
      <c r="C1411" s="69"/>
      <c r="D1411" s="69"/>
      <c r="E1411" s="69"/>
      <c r="F1411" s="70"/>
      <c r="G1411" s="71"/>
      <c r="H1411" s="72"/>
      <c r="I1411" s="103" t="str">
        <f>IF(B1411="","",_xlfn.XLOOKUP(N1411,#REF!,#REF!))</f>
        <v/>
      </c>
      <c r="J1411" s="100" t="str">
        <f>IF(B1411="","",_xlfn.XLOOKUP(N1411,#REF!,芝麻工资表!B:B))</f>
        <v/>
      </c>
      <c r="K1411" s="100" t="str">
        <f t="shared" si="132"/>
        <v/>
      </c>
      <c r="L1411" s="100" t="str">
        <f t="shared" si="133"/>
        <v/>
      </c>
      <c r="M1411" s="100" t="str">
        <f>IF(Q1411="","",_xlfn.XLOOKUP(Q1411,立项!W:W,立项!H:H))</f>
        <v/>
      </c>
      <c r="N1411" s="104" t="str">
        <f t="shared" si="134"/>
        <v/>
      </c>
      <c r="O1411" s="104" t="str">
        <f t="shared" si="135"/>
        <v/>
      </c>
      <c r="P1411" s="105" t="str">
        <f t="shared" si="136"/>
        <v/>
      </c>
      <c r="Q1411" s="109" t="str">
        <f t="shared" si="137"/>
        <v/>
      </c>
      <c r="R1411" s="77"/>
      <c r="S1411" s="76"/>
      <c r="T1411" s="76"/>
      <c r="U1411" s="76"/>
    </row>
    <row r="1412" s="67" customFormat="1" customHeight="1" spans="2:21">
      <c r="B1412" s="68"/>
      <c r="C1412" s="69"/>
      <c r="D1412" s="69"/>
      <c r="E1412" s="69"/>
      <c r="F1412" s="70"/>
      <c r="G1412" s="71"/>
      <c r="H1412" s="72"/>
      <c r="I1412" s="103" t="str">
        <f>IF(B1412="","",_xlfn.XLOOKUP(N1412,#REF!,#REF!))</f>
        <v/>
      </c>
      <c r="J1412" s="100" t="str">
        <f>IF(B1412="","",_xlfn.XLOOKUP(N1412,#REF!,芝麻工资表!B:B))</f>
        <v/>
      </c>
      <c r="K1412" s="100" t="str">
        <f t="shared" si="132"/>
        <v/>
      </c>
      <c r="L1412" s="100" t="str">
        <f t="shared" si="133"/>
        <v/>
      </c>
      <c r="M1412" s="100" t="str">
        <f>IF(Q1412="","",_xlfn.XLOOKUP(Q1412,立项!W:W,立项!H:H))</f>
        <v/>
      </c>
      <c r="N1412" s="104" t="str">
        <f t="shared" si="134"/>
        <v/>
      </c>
      <c r="O1412" s="104" t="str">
        <f t="shared" si="135"/>
        <v/>
      </c>
      <c r="P1412" s="105" t="str">
        <f t="shared" si="136"/>
        <v/>
      </c>
      <c r="Q1412" s="109" t="str">
        <f t="shared" si="137"/>
        <v/>
      </c>
      <c r="R1412" s="77"/>
      <c r="S1412" s="76"/>
      <c r="T1412" s="76"/>
      <c r="U1412" s="76"/>
    </row>
    <row r="1413" s="67" customFormat="1" customHeight="1" spans="2:21">
      <c r="B1413" s="68"/>
      <c r="C1413" s="69"/>
      <c r="D1413" s="69"/>
      <c r="E1413" s="69"/>
      <c r="F1413" s="70"/>
      <c r="G1413" s="71"/>
      <c r="H1413" s="72"/>
      <c r="I1413" s="103" t="str">
        <f>IF(B1413="","",_xlfn.XLOOKUP(N1413,#REF!,#REF!))</f>
        <v/>
      </c>
      <c r="J1413" s="100" t="str">
        <f>IF(B1413="","",_xlfn.XLOOKUP(N1413,#REF!,芝麻工资表!B:B))</f>
        <v/>
      </c>
      <c r="K1413" s="100" t="str">
        <f t="shared" si="132"/>
        <v/>
      </c>
      <c r="L1413" s="100" t="str">
        <f t="shared" si="133"/>
        <v/>
      </c>
      <c r="M1413" s="100" t="str">
        <f>IF(Q1413="","",_xlfn.XLOOKUP(Q1413,立项!W:W,立项!H:H))</f>
        <v/>
      </c>
      <c r="N1413" s="104" t="str">
        <f t="shared" si="134"/>
        <v/>
      </c>
      <c r="O1413" s="104" t="str">
        <f t="shared" si="135"/>
        <v/>
      </c>
      <c r="P1413" s="105" t="str">
        <f t="shared" si="136"/>
        <v/>
      </c>
      <c r="Q1413" s="109" t="str">
        <f t="shared" si="137"/>
        <v/>
      </c>
      <c r="R1413" s="77"/>
      <c r="S1413" s="76"/>
      <c r="T1413" s="76"/>
      <c r="U1413" s="76"/>
    </row>
    <row r="1414" s="67" customFormat="1" customHeight="1" spans="2:21">
      <c r="B1414" s="68"/>
      <c r="C1414" s="69"/>
      <c r="D1414" s="69"/>
      <c r="E1414" s="69"/>
      <c r="F1414" s="70"/>
      <c r="G1414" s="71"/>
      <c r="H1414" s="72"/>
      <c r="I1414" s="103" t="str">
        <f>IF(B1414="","",_xlfn.XLOOKUP(N1414,#REF!,#REF!))</f>
        <v/>
      </c>
      <c r="J1414" s="100" t="str">
        <f>IF(B1414="","",_xlfn.XLOOKUP(N1414,#REF!,芝麻工资表!B:B))</f>
        <v/>
      </c>
      <c r="K1414" s="100" t="str">
        <f t="shared" si="132"/>
        <v/>
      </c>
      <c r="L1414" s="100" t="str">
        <f t="shared" si="133"/>
        <v/>
      </c>
      <c r="M1414" s="100" t="str">
        <f>IF(Q1414="","",_xlfn.XLOOKUP(Q1414,立项!W:W,立项!H:H))</f>
        <v/>
      </c>
      <c r="N1414" s="104" t="str">
        <f t="shared" si="134"/>
        <v/>
      </c>
      <c r="O1414" s="104" t="str">
        <f t="shared" si="135"/>
        <v/>
      </c>
      <c r="P1414" s="105" t="str">
        <f t="shared" si="136"/>
        <v/>
      </c>
      <c r="Q1414" s="109" t="str">
        <f t="shared" si="137"/>
        <v/>
      </c>
      <c r="R1414" s="77"/>
      <c r="S1414" s="76"/>
      <c r="T1414" s="76"/>
      <c r="U1414" s="76"/>
    </row>
    <row r="1415" s="67" customFormat="1" customHeight="1" spans="2:21">
      <c r="B1415" s="68"/>
      <c r="C1415" s="69"/>
      <c r="D1415" s="69"/>
      <c r="E1415" s="69"/>
      <c r="F1415" s="70"/>
      <c r="G1415" s="71"/>
      <c r="H1415" s="72"/>
      <c r="I1415" s="103" t="str">
        <f>IF(B1415="","",_xlfn.XLOOKUP(N1415,#REF!,#REF!))</f>
        <v/>
      </c>
      <c r="J1415" s="100" t="str">
        <f>IF(B1415="","",_xlfn.XLOOKUP(N1415,#REF!,芝麻工资表!B:B))</f>
        <v/>
      </c>
      <c r="K1415" s="100" t="str">
        <f t="shared" si="132"/>
        <v/>
      </c>
      <c r="L1415" s="100" t="str">
        <f t="shared" si="133"/>
        <v/>
      </c>
      <c r="M1415" s="100" t="str">
        <f>IF(Q1415="","",_xlfn.XLOOKUP(Q1415,立项!W:W,立项!H:H))</f>
        <v/>
      </c>
      <c r="N1415" s="104" t="str">
        <f t="shared" si="134"/>
        <v/>
      </c>
      <c r="O1415" s="104" t="str">
        <f t="shared" si="135"/>
        <v/>
      </c>
      <c r="P1415" s="105" t="str">
        <f t="shared" si="136"/>
        <v/>
      </c>
      <c r="Q1415" s="109" t="str">
        <f t="shared" si="137"/>
        <v/>
      </c>
      <c r="R1415" s="77"/>
      <c r="S1415" s="76"/>
      <c r="T1415" s="76"/>
      <c r="U1415" s="76"/>
    </row>
    <row r="1416" s="67" customFormat="1" customHeight="1" spans="2:21">
      <c r="B1416" s="68"/>
      <c r="C1416" s="69"/>
      <c r="D1416" s="69"/>
      <c r="E1416" s="69"/>
      <c r="F1416" s="70"/>
      <c r="G1416" s="71"/>
      <c r="H1416" s="72"/>
      <c r="I1416" s="103" t="str">
        <f>IF(B1416="","",_xlfn.XLOOKUP(N1416,#REF!,#REF!))</f>
        <v/>
      </c>
      <c r="J1416" s="100" t="str">
        <f>IF(B1416="","",_xlfn.XLOOKUP(N1416,#REF!,芝麻工资表!B:B))</f>
        <v/>
      </c>
      <c r="K1416" s="100" t="str">
        <f t="shared" si="132"/>
        <v/>
      </c>
      <c r="L1416" s="100" t="str">
        <f t="shared" si="133"/>
        <v/>
      </c>
      <c r="M1416" s="100" t="str">
        <f>IF(Q1416="","",_xlfn.XLOOKUP(Q1416,立项!W:W,立项!H:H))</f>
        <v/>
      </c>
      <c r="N1416" s="104" t="str">
        <f t="shared" si="134"/>
        <v/>
      </c>
      <c r="O1416" s="104" t="str">
        <f t="shared" si="135"/>
        <v/>
      </c>
      <c r="P1416" s="105" t="str">
        <f t="shared" si="136"/>
        <v/>
      </c>
      <c r="Q1416" s="109" t="str">
        <f t="shared" si="137"/>
        <v/>
      </c>
      <c r="R1416" s="77"/>
      <c r="S1416" s="76"/>
      <c r="T1416" s="76"/>
      <c r="U1416" s="76"/>
    </row>
    <row r="1417" s="67" customFormat="1" customHeight="1" spans="2:21">
      <c r="B1417" s="68"/>
      <c r="C1417" s="69"/>
      <c r="D1417" s="69"/>
      <c r="E1417" s="69"/>
      <c r="F1417" s="70"/>
      <c r="G1417" s="71"/>
      <c r="H1417" s="72"/>
      <c r="I1417" s="103" t="str">
        <f>IF(B1417="","",_xlfn.XLOOKUP(N1417,#REF!,#REF!))</f>
        <v/>
      </c>
      <c r="J1417" s="100" t="str">
        <f>IF(B1417="","",_xlfn.XLOOKUP(N1417,#REF!,芝麻工资表!B:B))</f>
        <v/>
      </c>
      <c r="K1417" s="100" t="str">
        <f t="shared" si="132"/>
        <v/>
      </c>
      <c r="L1417" s="100" t="str">
        <f t="shared" si="133"/>
        <v/>
      </c>
      <c r="M1417" s="100" t="str">
        <f>IF(Q1417="","",_xlfn.XLOOKUP(Q1417,立项!W:W,立项!H:H))</f>
        <v/>
      </c>
      <c r="N1417" s="104" t="str">
        <f t="shared" si="134"/>
        <v/>
      </c>
      <c r="O1417" s="104" t="str">
        <f t="shared" si="135"/>
        <v/>
      </c>
      <c r="P1417" s="105" t="str">
        <f t="shared" si="136"/>
        <v/>
      </c>
      <c r="Q1417" s="109" t="str">
        <f t="shared" si="137"/>
        <v/>
      </c>
      <c r="R1417" s="77"/>
      <c r="S1417" s="76"/>
      <c r="T1417" s="76"/>
      <c r="U1417" s="76"/>
    </row>
    <row r="1418" s="67" customFormat="1" customHeight="1" spans="2:21">
      <c r="B1418" s="68"/>
      <c r="C1418" s="69"/>
      <c r="D1418" s="69"/>
      <c r="E1418" s="69"/>
      <c r="F1418" s="70"/>
      <c r="G1418" s="71"/>
      <c r="H1418" s="72"/>
      <c r="I1418" s="103" t="str">
        <f>IF(B1418="","",_xlfn.XLOOKUP(N1418,#REF!,#REF!))</f>
        <v/>
      </c>
      <c r="J1418" s="100" t="str">
        <f>IF(B1418="","",_xlfn.XLOOKUP(N1418,#REF!,芝麻工资表!B:B))</f>
        <v/>
      </c>
      <c r="K1418" s="100" t="str">
        <f t="shared" si="132"/>
        <v/>
      </c>
      <c r="L1418" s="100" t="str">
        <f t="shared" si="133"/>
        <v/>
      </c>
      <c r="M1418" s="100" t="str">
        <f>IF(Q1418="","",_xlfn.XLOOKUP(Q1418,立项!W:W,立项!H:H))</f>
        <v/>
      </c>
      <c r="N1418" s="104" t="str">
        <f t="shared" si="134"/>
        <v/>
      </c>
      <c r="O1418" s="104" t="str">
        <f t="shared" si="135"/>
        <v/>
      </c>
      <c r="P1418" s="105" t="str">
        <f t="shared" si="136"/>
        <v/>
      </c>
      <c r="Q1418" s="109" t="str">
        <f t="shared" si="137"/>
        <v/>
      </c>
      <c r="R1418" s="77"/>
      <c r="S1418" s="76"/>
      <c r="T1418" s="76"/>
      <c r="U1418" s="76"/>
    </row>
    <row r="1419" s="67" customFormat="1" customHeight="1" spans="2:21">
      <c r="B1419" s="68"/>
      <c r="C1419" s="69"/>
      <c r="D1419" s="69"/>
      <c r="E1419" s="69"/>
      <c r="F1419" s="70"/>
      <c r="G1419" s="71"/>
      <c r="H1419" s="72"/>
      <c r="I1419" s="103" t="str">
        <f>IF(B1419="","",_xlfn.XLOOKUP(N1419,#REF!,#REF!))</f>
        <v/>
      </c>
      <c r="J1419" s="100" t="str">
        <f>IF(B1419="","",_xlfn.XLOOKUP(N1419,#REF!,芝麻工资表!B:B))</f>
        <v/>
      </c>
      <c r="K1419" s="100" t="str">
        <f t="shared" si="132"/>
        <v/>
      </c>
      <c r="L1419" s="100" t="str">
        <f t="shared" si="133"/>
        <v/>
      </c>
      <c r="M1419" s="100" t="str">
        <f>IF(Q1419="","",_xlfn.XLOOKUP(Q1419,立项!W:W,立项!H:H))</f>
        <v/>
      </c>
      <c r="N1419" s="104" t="str">
        <f t="shared" si="134"/>
        <v/>
      </c>
      <c r="O1419" s="104" t="str">
        <f t="shared" si="135"/>
        <v/>
      </c>
      <c r="P1419" s="105" t="str">
        <f t="shared" si="136"/>
        <v/>
      </c>
      <c r="Q1419" s="109" t="str">
        <f t="shared" si="137"/>
        <v/>
      </c>
      <c r="R1419" s="77"/>
      <c r="S1419" s="76"/>
      <c r="T1419" s="76"/>
      <c r="U1419" s="76"/>
    </row>
    <row r="1420" s="67" customFormat="1" customHeight="1" spans="2:21">
      <c r="B1420" s="68"/>
      <c r="C1420" s="69"/>
      <c r="D1420" s="69"/>
      <c r="E1420" s="69"/>
      <c r="F1420" s="70"/>
      <c r="G1420" s="71"/>
      <c r="H1420" s="72"/>
      <c r="I1420" s="103" t="str">
        <f>IF(B1420="","",_xlfn.XLOOKUP(N1420,#REF!,#REF!))</f>
        <v/>
      </c>
      <c r="J1420" s="100" t="str">
        <f>IF(B1420="","",_xlfn.XLOOKUP(N1420,#REF!,芝麻工资表!B:B))</f>
        <v/>
      </c>
      <c r="K1420" s="100" t="str">
        <f t="shared" si="132"/>
        <v/>
      </c>
      <c r="L1420" s="100" t="str">
        <f t="shared" si="133"/>
        <v/>
      </c>
      <c r="M1420" s="100" t="str">
        <f>IF(Q1420="","",_xlfn.XLOOKUP(Q1420,立项!W:W,立项!H:H))</f>
        <v/>
      </c>
      <c r="N1420" s="104" t="str">
        <f t="shared" si="134"/>
        <v/>
      </c>
      <c r="O1420" s="104" t="str">
        <f t="shared" si="135"/>
        <v/>
      </c>
      <c r="P1420" s="105" t="str">
        <f t="shared" si="136"/>
        <v/>
      </c>
      <c r="Q1420" s="109" t="str">
        <f t="shared" si="137"/>
        <v/>
      </c>
      <c r="R1420" s="77"/>
      <c r="S1420" s="76"/>
      <c r="T1420" s="76"/>
      <c r="U1420" s="76"/>
    </row>
    <row r="1421" s="67" customFormat="1" customHeight="1" spans="2:21">
      <c r="B1421" s="68"/>
      <c r="C1421" s="69"/>
      <c r="D1421" s="69"/>
      <c r="E1421" s="69"/>
      <c r="F1421" s="70"/>
      <c r="G1421" s="71"/>
      <c r="H1421" s="72"/>
      <c r="I1421" s="103" t="str">
        <f>IF(B1421="","",_xlfn.XLOOKUP(N1421,#REF!,#REF!))</f>
        <v/>
      </c>
      <c r="J1421" s="100" t="str">
        <f>IF(B1421="","",_xlfn.XLOOKUP(N1421,#REF!,芝麻工资表!B:B))</f>
        <v/>
      </c>
      <c r="K1421" s="100" t="str">
        <f t="shared" si="132"/>
        <v/>
      </c>
      <c r="L1421" s="100" t="str">
        <f t="shared" si="133"/>
        <v/>
      </c>
      <c r="M1421" s="100" t="str">
        <f>IF(Q1421="","",_xlfn.XLOOKUP(Q1421,立项!W:W,立项!H:H))</f>
        <v/>
      </c>
      <c r="N1421" s="104" t="str">
        <f t="shared" si="134"/>
        <v/>
      </c>
      <c r="O1421" s="104" t="str">
        <f t="shared" si="135"/>
        <v/>
      </c>
      <c r="P1421" s="105" t="str">
        <f t="shared" si="136"/>
        <v/>
      </c>
      <c r="Q1421" s="109" t="str">
        <f t="shared" si="137"/>
        <v/>
      </c>
      <c r="R1421" s="77"/>
      <c r="S1421" s="76"/>
      <c r="T1421" s="76"/>
      <c r="U1421" s="76"/>
    </row>
    <row r="1422" s="67" customFormat="1" customHeight="1" spans="2:21">
      <c r="B1422" s="68"/>
      <c r="C1422" s="69"/>
      <c r="D1422" s="69"/>
      <c r="E1422" s="69"/>
      <c r="F1422" s="70"/>
      <c r="G1422" s="71"/>
      <c r="H1422" s="72"/>
      <c r="I1422" s="103" t="str">
        <f>IF(B1422="","",_xlfn.XLOOKUP(N1422,#REF!,#REF!))</f>
        <v/>
      </c>
      <c r="J1422" s="100" t="str">
        <f>IF(B1422="","",_xlfn.XLOOKUP(N1422,#REF!,芝麻工资表!B:B))</f>
        <v/>
      </c>
      <c r="K1422" s="100" t="str">
        <f t="shared" si="132"/>
        <v/>
      </c>
      <c r="L1422" s="100" t="str">
        <f t="shared" si="133"/>
        <v/>
      </c>
      <c r="M1422" s="100" t="str">
        <f>IF(Q1422="","",_xlfn.XLOOKUP(Q1422,立项!W:W,立项!H:H))</f>
        <v/>
      </c>
      <c r="N1422" s="104" t="str">
        <f t="shared" si="134"/>
        <v/>
      </c>
      <c r="O1422" s="104" t="str">
        <f t="shared" si="135"/>
        <v/>
      </c>
      <c r="P1422" s="105" t="str">
        <f t="shared" si="136"/>
        <v/>
      </c>
      <c r="Q1422" s="109" t="str">
        <f t="shared" si="137"/>
        <v/>
      </c>
      <c r="R1422" s="77"/>
      <c r="S1422" s="76"/>
      <c r="T1422" s="76"/>
      <c r="U1422" s="76"/>
    </row>
    <row r="1423" s="67" customFormat="1" customHeight="1" spans="2:21">
      <c r="B1423" s="68"/>
      <c r="C1423" s="69"/>
      <c r="D1423" s="69"/>
      <c r="E1423" s="69"/>
      <c r="F1423" s="70"/>
      <c r="G1423" s="71"/>
      <c r="H1423" s="72"/>
      <c r="I1423" s="103" t="str">
        <f>IF(B1423="","",_xlfn.XLOOKUP(N1423,#REF!,#REF!))</f>
        <v/>
      </c>
      <c r="J1423" s="100" t="str">
        <f>IF(B1423="","",_xlfn.XLOOKUP(N1423,#REF!,芝麻工资表!B:B))</f>
        <v/>
      </c>
      <c r="K1423" s="100" t="str">
        <f t="shared" si="132"/>
        <v/>
      </c>
      <c r="L1423" s="100" t="str">
        <f t="shared" si="133"/>
        <v/>
      </c>
      <c r="M1423" s="100" t="str">
        <f>IF(Q1423="","",_xlfn.XLOOKUP(Q1423,立项!W:W,立项!H:H))</f>
        <v/>
      </c>
      <c r="N1423" s="104" t="str">
        <f t="shared" si="134"/>
        <v/>
      </c>
      <c r="O1423" s="104" t="str">
        <f t="shared" si="135"/>
        <v/>
      </c>
      <c r="P1423" s="105" t="str">
        <f t="shared" si="136"/>
        <v/>
      </c>
      <c r="Q1423" s="109" t="str">
        <f t="shared" si="137"/>
        <v/>
      </c>
      <c r="R1423" s="77"/>
      <c r="S1423" s="76"/>
      <c r="T1423" s="76"/>
      <c r="U1423" s="76"/>
    </row>
    <row r="1424" s="67" customFormat="1" customHeight="1" spans="2:21">
      <c r="B1424" s="68"/>
      <c r="C1424" s="69"/>
      <c r="D1424" s="69"/>
      <c r="E1424" s="69"/>
      <c r="F1424" s="70"/>
      <c r="G1424" s="71"/>
      <c r="H1424" s="72"/>
      <c r="I1424" s="103" t="str">
        <f>IF(B1424="","",_xlfn.XLOOKUP(N1424,#REF!,#REF!))</f>
        <v/>
      </c>
      <c r="J1424" s="100" t="str">
        <f>IF(B1424="","",_xlfn.XLOOKUP(N1424,#REF!,芝麻工资表!B:B))</f>
        <v/>
      </c>
      <c r="K1424" s="100" t="str">
        <f t="shared" si="132"/>
        <v/>
      </c>
      <c r="L1424" s="100" t="str">
        <f t="shared" si="133"/>
        <v/>
      </c>
      <c r="M1424" s="100" t="str">
        <f>IF(Q1424="","",_xlfn.XLOOKUP(Q1424,立项!W:W,立项!H:H))</f>
        <v/>
      </c>
      <c r="N1424" s="104" t="str">
        <f t="shared" si="134"/>
        <v/>
      </c>
      <c r="O1424" s="104" t="str">
        <f t="shared" si="135"/>
        <v/>
      </c>
      <c r="P1424" s="105" t="str">
        <f t="shared" si="136"/>
        <v/>
      </c>
      <c r="Q1424" s="109" t="str">
        <f t="shared" si="137"/>
        <v/>
      </c>
      <c r="R1424" s="77"/>
      <c r="S1424" s="76"/>
      <c r="T1424" s="76"/>
      <c r="U1424" s="76"/>
    </row>
    <row r="1425" s="67" customFormat="1" customHeight="1" spans="2:21">
      <c r="B1425" s="68"/>
      <c r="C1425" s="69"/>
      <c r="D1425" s="69"/>
      <c r="E1425" s="69"/>
      <c r="F1425" s="70"/>
      <c r="G1425" s="71"/>
      <c r="H1425" s="72"/>
      <c r="I1425" s="103" t="str">
        <f>IF(B1425="","",_xlfn.XLOOKUP(N1425,#REF!,#REF!))</f>
        <v/>
      </c>
      <c r="J1425" s="100" t="str">
        <f>IF(B1425="","",_xlfn.XLOOKUP(N1425,#REF!,芝麻工资表!B:B))</f>
        <v/>
      </c>
      <c r="K1425" s="100" t="str">
        <f t="shared" si="132"/>
        <v/>
      </c>
      <c r="L1425" s="100" t="str">
        <f t="shared" si="133"/>
        <v/>
      </c>
      <c r="M1425" s="100" t="str">
        <f>IF(Q1425="","",_xlfn.XLOOKUP(Q1425,立项!W:W,立项!H:H))</f>
        <v/>
      </c>
      <c r="N1425" s="104" t="str">
        <f t="shared" si="134"/>
        <v/>
      </c>
      <c r="O1425" s="104" t="str">
        <f t="shared" si="135"/>
        <v/>
      </c>
      <c r="P1425" s="105" t="str">
        <f t="shared" si="136"/>
        <v/>
      </c>
      <c r="Q1425" s="109" t="str">
        <f t="shared" si="137"/>
        <v/>
      </c>
      <c r="R1425" s="77"/>
      <c r="S1425" s="76"/>
      <c r="T1425" s="76"/>
      <c r="U1425" s="76"/>
    </row>
    <row r="1426" s="67" customFormat="1" customHeight="1" spans="2:21">
      <c r="B1426" s="68"/>
      <c r="C1426" s="69"/>
      <c r="D1426" s="69"/>
      <c r="E1426" s="69"/>
      <c r="F1426" s="70"/>
      <c r="G1426" s="71"/>
      <c r="H1426" s="72"/>
      <c r="I1426" s="103" t="str">
        <f>IF(B1426="","",_xlfn.XLOOKUP(N1426,#REF!,#REF!))</f>
        <v/>
      </c>
      <c r="J1426" s="100" t="str">
        <f>IF(B1426="","",_xlfn.XLOOKUP(N1426,#REF!,芝麻工资表!B:B))</f>
        <v/>
      </c>
      <c r="K1426" s="100" t="str">
        <f t="shared" si="132"/>
        <v/>
      </c>
      <c r="L1426" s="100" t="str">
        <f t="shared" si="133"/>
        <v/>
      </c>
      <c r="M1426" s="100" t="str">
        <f>IF(Q1426="","",_xlfn.XLOOKUP(Q1426,立项!W:W,立项!H:H))</f>
        <v/>
      </c>
      <c r="N1426" s="104" t="str">
        <f t="shared" si="134"/>
        <v/>
      </c>
      <c r="O1426" s="104" t="str">
        <f t="shared" si="135"/>
        <v/>
      </c>
      <c r="P1426" s="105" t="str">
        <f t="shared" si="136"/>
        <v/>
      </c>
      <c r="Q1426" s="109" t="str">
        <f t="shared" si="137"/>
        <v/>
      </c>
      <c r="R1426" s="77"/>
      <c r="S1426" s="76"/>
      <c r="T1426" s="76"/>
      <c r="U1426" s="76"/>
    </row>
    <row r="1427" s="67" customFormat="1" customHeight="1" spans="2:21">
      <c r="B1427" s="68"/>
      <c r="C1427" s="69"/>
      <c r="D1427" s="69"/>
      <c r="E1427" s="69"/>
      <c r="F1427" s="70"/>
      <c r="G1427" s="71"/>
      <c r="H1427" s="72"/>
      <c r="I1427" s="103" t="str">
        <f>IF(B1427="","",_xlfn.XLOOKUP(N1427,#REF!,#REF!))</f>
        <v/>
      </c>
      <c r="J1427" s="100" t="str">
        <f>IF(B1427="","",_xlfn.XLOOKUP(N1427,#REF!,芝麻工资表!B:B))</f>
        <v/>
      </c>
      <c r="K1427" s="100" t="str">
        <f t="shared" si="132"/>
        <v/>
      </c>
      <c r="L1427" s="100" t="str">
        <f t="shared" si="133"/>
        <v/>
      </c>
      <c r="M1427" s="100" t="str">
        <f>IF(Q1427="","",_xlfn.XLOOKUP(Q1427,立项!W:W,立项!H:H))</f>
        <v/>
      </c>
      <c r="N1427" s="104" t="str">
        <f t="shared" si="134"/>
        <v/>
      </c>
      <c r="O1427" s="104" t="str">
        <f t="shared" si="135"/>
        <v/>
      </c>
      <c r="P1427" s="105" t="str">
        <f t="shared" si="136"/>
        <v/>
      </c>
      <c r="Q1427" s="109" t="str">
        <f t="shared" si="137"/>
        <v/>
      </c>
      <c r="R1427" s="77"/>
      <c r="S1427" s="76"/>
      <c r="T1427" s="76"/>
      <c r="U1427" s="76"/>
    </row>
    <row r="1428" s="67" customFormat="1" customHeight="1" spans="2:21">
      <c r="B1428" s="68"/>
      <c r="C1428" s="69"/>
      <c r="D1428" s="69"/>
      <c r="E1428" s="69"/>
      <c r="F1428" s="70"/>
      <c r="G1428" s="71"/>
      <c r="H1428" s="72"/>
      <c r="I1428" s="103" t="str">
        <f>IF(B1428="","",_xlfn.XLOOKUP(N1428,#REF!,#REF!))</f>
        <v/>
      </c>
      <c r="J1428" s="100" t="str">
        <f>IF(B1428="","",_xlfn.XLOOKUP(N1428,#REF!,芝麻工资表!B:B))</f>
        <v/>
      </c>
      <c r="K1428" s="100" t="str">
        <f t="shared" si="132"/>
        <v/>
      </c>
      <c r="L1428" s="100" t="str">
        <f t="shared" si="133"/>
        <v/>
      </c>
      <c r="M1428" s="100" t="str">
        <f>IF(Q1428="","",_xlfn.XLOOKUP(Q1428,立项!W:W,立项!H:H))</f>
        <v/>
      </c>
      <c r="N1428" s="104" t="str">
        <f t="shared" si="134"/>
        <v/>
      </c>
      <c r="O1428" s="104" t="str">
        <f t="shared" si="135"/>
        <v/>
      </c>
      <c r="P1428" s="105" t="str">
        <f t="shared" si="136"/>
        <v/>
      </c>
      <c r="Q1428" s="109" t="str">
        <f t="shared" si="137"/>
        <v/>
      </c>
      <c r="R1428" s="77"/>
      <c r="S1428" s="76"/>
      <c r="T1428" s="76"/>
      <c r="U1428" s="76"/>
    </row>
    <row r="1429" s="67" customFormat="1" customHeight="1" spans="2:21">
      <c r="B1429" s="68"/>
      <c r="C1429" s="69"/>
      <c r="D1429" s="69"/>
      <c r="E1429" s="69"/>
      <c r="F1429" s="70"/>
      <c r="G1429" s="71"/>
      <c r="H1429" s="72"/>
      <c r="I1429" s="103" t="str">
        <f>IF(B1429="","",_xlfn.XLOOKUP(N1429,#REF!,#REF!))</f>
        <v/>
      </c>
      <c r="J1429" s="100" t="str">
        <f>IF(B1429="","",_xlfn.XLOOKUP(N1429,#REF!,芝麻工资表!B:B))</f>
        <v/>
      </c>
      <c r="K1429" s="100" t="str">
        <f t="shared" si="132"/>
        <v/>
      </c>
      <c r="L1429" s="100" t="str">
        <f t="shared" si="133"/>
        <v/>
      </c>
      <c r="M1429" s="100" t="str">
        <f>IF(Q1429="","",_xlfn.XLOOKUP(Q1429,立项!W:W,立项!H:H))</f>
        <v/>
      </c>
      <c r="N1429" s="104" t="str">
        <f t="shared" si="134"/>
        <v/>
      </c>
      <c r="O1429" s="104" t="str">
        <f t="shared" si="135"/>
        <v/>
      </c>
      <c r="P1429" s="105" t="str">
        <f t="shared" si="136"/>
        <v/>
      </c>
      <c r="Q1429" s="109" t="str">
        <f t="shared" si="137"/>
        <v/>
      </c>
      <c r="R1429" s="77"/>
      <c r="S1429" s="76"/>
      <c r="T1429" s="76"/>
      <c r="U1429" s="76"/>
    </row>
    <row r="1430" s="67" customFormat="1" customHeight="1" spans="2:21">
      <c r="B1430" s="68"/>
      <c r="C1430" s="69"/>
      <c r="D1430" s="69"/>
      <c r="E1430" s="69"/>
      <c r="F1430" s="70"/>
      <c r="G1430" s="71"/>
      <c r="H1430" s="72"/>
      <c r="I1430" s="103" t="str">
        <f>IF(B1430="","",_xlfn.XLOOKUP(N1430,#REF!,#REF!))</f>
        <v/>
      </c>
      <c r="J1430" s="100" t="str">
        <f>IF(B1430="","",_xlfn.XLOOKUP(N1430,#REF!,芝麻工资表!B:B))</f>
        <v/>
      </c>
      <c r="K1430" s="100" t="str">
        <f t="shared" si="132"/>
        <v/>
      </c>
      <c r="L1430" s="100" t="str">
        <f t="shared" si="133"/>
        <v/>
      </c>
      <c r="M1430" s="100" t="str">
        <f>IF(Q1430="","",_xlfn.XLOOKUP(Q1430,立项!W:W,立项!H:H))</f>
        <v/>
      </c>
      <c r="N1430" s="104" t="str">
        <f t="shared" si="134"/>
        <v/>
      </c>
      <c r="O1430" s="104" t="str">
        <f t="shared" si="135"/>
        <v/>
      </c>
      <c r="P1430" s="105" t="str">
        <f t="shared" si="136"/>
        <v/>
      </c>
      <c r="Q1430" s="109" t="str">
        <f t="shared" si="137"/>
        <v/>
      </c>
      <c r="R1430" s="77"/>
      <c r="S1430" s="76"/>
      <c r="T1430" s="76"/>
      <c r="U1430" s="76"/>
    </row>
    <row r="1431" s="67" customFormat="1" customHeight="1" spans="2:21">
      <c r="B1431" s="68"/>
      <c r="C1431" s="69"/>
      <c r="D1431" s="69"/>
      <c r="E1431" s="69"/>
      <c r="F1431" s="70"/>
      <c r="G1431" s="71"/>
      <c r="H1431" s="72"/>
      <c r="I1431" s="103" t="str">
        <f>IF(B1431="","",_xlfn.XLOOKUP(N1431,#REF!,#REF!))</f>
        <v/>
      </c>
      <c r="J1431" s="100" t="str">
        <f>IF(B1431="","",_xlfn.XLOOKUP(N1431,#REF!,芝麻工资表!B:B))</f>
        <v/>
      </c>
      <c r="K1431" s="100" t="str">
        <f t="shared" si="132"/>
        <v/>
      </c>
      <c r="L1431" s="100" t="str">
        <f t="shared" si="133"/>
        <v/>
      </c>
      <c r="M1431" s="100" t="str">
        <f>IF(Q1431="","",_xlfn.XLOOKUP(Q1431,立项!W:W,立项!H:H))</f>
        <v/>
      </c>
      <c r="N1431" s="104" t="str">
        <f t="shared" si="134"/>
        <v/>
      </c>
      <c r="O1431" s="104" t="str">
        <f t="shared" si="135"/>
        <v/>
      </c>
      <c r="P1431" s="105" t="str">
        <f t="shared" si="136"/>
        <v/>
      </c>
      <c r="Q1431" s="109" t="str">
        <f t="shared" si="137"/>
        <v/>
      </c>
      <c r="R1431" s="77"/>
      <c r="S1431" s="76"/>
      <c r="T1431" s="76"/>
      <c r="U1431" s="76"/>
    </row>
    <row r="1432" s="67" customFormat="1" customHeight="1" spans="2:21">
      <c r="B1432" s="68"/>
      <c r="C1432" s="69"/>
      <c r="D1432" s="69"/>
      <c r="E1432" s="69"/>
      <c r="F1432" s="70"/>
      <c r="G1432" s="71"/>
      <c r="H1432" s="72"/>
      <c r="I1432" s="103" t="str">
        <f>IF(B1432="","",_xlfn.XLOOKUP(N1432,#REF!,#REF!))</f>
        <v/>
      </c>
      <c r="J1432" s="100" t="str">
        <f>IF(B1432="","",_xlfn.XLOOKUP(N1432,#REF!,芝麻工资表!B:B))</f>
        <v/>
      </c>
      <c r="K1432" s="100" t="str">
        <f t="shared" si="132"/>
        <v/>
      </c>
      <c r="L1432" s="100" t="str">
        <f t="shared" si="133"/>
        <v/>
      </c>
      <c r="M1432" s="100" t="str">
        <f>IF(Q1432="","",_xlfn.XLOOKUP(Q1432,立项!W:W,立项!H:H))</f>
        <v/>
      </c>
      <c r="N1432" s="104" t="str">
        <f t="shared" si="134"/>
        <v/>
      </c>
      <c r="O1432" s="104" t="str">
        <f t="shared" si="135"/>
        <v/>
      </c>
      <c r="P1432" s="105" t="str">
        <f t="shared" si="136"/>
        <v/>
      </c>
      <c r="Q1432" s="109" t="str">
        <f t="shared" si="137"/>
        <v/>
      </c>
      <c r="R1432" s="77"/>
      <c r="S1432" s="76"/>
      <c r="T1432" s="76"/>
      <c r="U1432" s="76"/>
    </row>
    <row r="1433" s="67" customFormat="1" customHeight="1" spans="2:21">
      <c r="B1433" s="68"/>
      <c r="C1433" s="69"/>
      <c r="D1433" s="69"/>
      <c r="E1433" s="69"/>
      <c r="F1433" s="70"/>
      <c r="G1433" s="71"/>
      <c r="H1433" s="72"/>
      <c r="I1433" s="103" t="str">
        <f>IF(B1433="","",_xlfn.XLOOKUP(N1433,#REF!,#REF!))</f>
        <v/>
      </c>
      <c r="J1433" s="100" t="str">
        <f>IF(B1433="","",_xlfn.XLOOKUP(N1433,#REF!,芝麻工资表!B:B))</f>
        <v/>
      </c>
      <c r="K1433" s="100" t="str">
        <f t="shared" si="132"/>
        <v/>
      </c>
      <c r="L1433" s="100" t="str">
        <f t="shared" si="133"/>
        <v/>
      </c>
      <c r="M1433" s="100" t="str">
        <f>IF(Q1433="","",_xlfn.XLOOKUP(Q1433,立项!W:W,立项!H:H))</f>
        <v/>
      </c>
      <c r="N1433" s="104" t="str">
        <f t="shared" si="134"/>
        <v/>
      </c>
      <c r="O1433" s="104" t="str">
        <f t="shared" si="135"/>
        <v/>
      </c>
      <c r="P1433" s="105" t="str">
        <f t="shared" si="136"/>
        <v/>
      </c>
      <c r="Q1433" s="109" t="str">
        <f t="shared" si="137"/>
        <v/>
      </c>
      <c r="R1433" s="77"/>
      <c r="S1433" s="76"/>
      <c r="T1433" s="76"/>
      <c r="U1433" s="76"/>
    </row>
    <row r="1434" s="67" customFormat="1" customHeight="1" spans="2:21">
      <c r="B1434" s="68"/>
      <c r="C1434" s="69"/>
      <c r="D1434" s="69"/>
      <c r="E1434" s="69"/>
      <c r="F1434" s="70"/>
      <c r="G1434" s="71"/>
      <c r="H1434" s="72"/>
      <c r="I1434" s="103" t="str">
        <f>IF(B1434="","",_xlfn.XLOOKUP(N1434,#REF!,#REF!))</f>
        <v/>
      </c>
      <c r="J1434" s="100" t="str">
        <f>IF(B1434="","",_xlfn.XLOOKUP(N1434,#REF!,芝麻工资表!B:B))</f>
        <v/>
      </c>
      <c r="K1434" s="100" t="str">
        <f t="shared" si="132"/>
        <v/>
      </c>
      <c r="L1434" s="100" t="str">
        <f t="shared" si="133"/>
        <v/>
      </c>
      <c r="M1434" s="100" t="str">
        <f>IF(Q1434="","",_xlfn.XLOOKUP(Q1434,立项!W:W,立项!H:H))</f>
        <v/>
      </c>
      <c r="N1434" s="104" t="str">
        <f t="shared" si="134"/>
        <v/>
      </c>
      <c r="O1434" s="104" t="str">
        <f t="shared" si="135"/>
        <v/>
      </c>
      <c r="P1434" s="105" t="str">
        <f t="shared" si="136"/>
        <v/>
      </c>
      <c r="Q1434" s="109" t="str">
        <f t="shared" si="137"/>
        <v/>
      </c>
      <c r="R1434" s="77"/>
      <c r="S1434" s="76"/>
      <c r="T1434" s="76"/>
      <c r="U1434" s="76"/>
    </row>
    <row r="1435" s="67" customFormat="1" customHeight="1" spans="2:21">
      <c r="B1435" s="68"/>
      <c r="C1435" s="69"/>
      <c r="D1435" s="69"/>
      <c r="E1435" s="69"/>
      <c r="F1435" s="70"/>
      <c r="G1435" s="71"/>
      <c r="H1435" s="72"/>
      <c r="I1435" s="103" t="str">
        <f>IF(B1435="","",_xlfn.XLOOKUP(N1435,#REF!,#REF!))</f>
        <v/>
      </c>
      <c r="J1435" s="100" t="str">
        <f>IF(B1435="","",_xlfn.XLOOKUP(N1435,#REF!,芝麻工资表!B:B))</f>
        <v/>
      </c>
      <c r="K1435" s="100" t="str">
        <f t="shared" si="132"/>
        <v/>
      </c>
      <c r="L1435" s="100" t="str">
        <f t="shared" si="133"/>
        <v/>
      </c>
      <c r="M1435" s="100" t="str">
        <f>IF(Q1435="","",_xlfn.XLOOKUP(Q1435,立项!W:W,立项!H:H))</f>
        <v/>
      </c>
      <c r="N1435" s="104" t="str">
        <f t="shared" si="134"/>
        <v/>
      </c>
      <c r="O1435" s="104" t="str">
        <f t="shared" si="135"/>
        <v/>
      </c>
      <c r="P1435" s="105" t="str">
        <f t="shared" si="136"/>
        <v/>
      </c>
      <c r="Q1435" s="109" t="str">
        <f t="shared" si="137"/>
        <v/>
      </c>
      <c r="R1435" s="77"/>
      <c r="S1435" s="76"/>
      <c r="T1435" s="76"/>
      <c r="U1435" s="76"/>
    </row>
    <row r="1436" s="67" customFormat="1" customHeight="1" spans="2:21">
      <c r="B1436" s="68"/>
      <c r="C1436" s="69"/>
      <c r="D1436" s="69"/>
      <c r="E1436" s="69"/>
      <c r="F1436" s="70"/>
      <c r="G1436" s="71"/>
      <c r="H1436" s="72"/>
      <c r="I1436" s="103" t="str">
        <f>IF(B1436="","",_xlfn.XLOOKUP(N1436,#REF!,#REF!))</f>
        <v/>
      </c>
      <c r="J1436" s="100" t="str">
        <f>IF(B1436="","",_xlfn.XLOOKUP(N1436,#REF!,芝麻工资表!B:B))</f>
        <v/>
      </c>
      <c r="K1436" s="100" t="str">
        <f t="shared" si="132"/>
        <v/>
      </c>
      <c r="L1436" s="100" t="str">
        <f t="shared" si="133"/>
        <v/>
      </c>
      <c r="M1436" s="100" t="str">
        <f>IF(Q1436="","",_xlfn.XLOOKUP(Q1436,立项!W:W,立项!H:H))</f>
        <v/>
      </c>
      <c r="N1436" s="104" t="str">
        <f t="shared" si="134"/>
        <v/>
      </c>
      <c r="O1436" s="104" t="str">
        <f t="shared" si="135"/>
        <v/>
      </c>
      <c r="P1436" s="105" t="str">
        <f t="shared" si="136"/>
        <v/>
      </c>
      <c r="Q1436" s="109" t="str">
        <f t="shared" si="137"/>
        <v/>
      </c>
      <c r="R1436" s="77"/>
      <c r="S1436" s="76"/>
      <c r="T1436" s="76"/>
      <c r="U1436" s="76"/>
    </row>
    <row r="1437" s="67" customFormat="1" customHeight="1" spans="2:21">
      <c r="B1437" s="68"/>
      <c r="C1437" s="69"/>
      <c r="D1437" s="69"/>
      <c r="E1437" s="69"/>
      <c r="F1437" s="70"/>
      <c r="G1437" s="71"/>
      <c r="H1437" s="72"/>
      <c r="I1437" s="103" t="str">
        <f>IF(B1437="","",_xlfn.XLOOKUP(N1437,#REF!,#REF!))</f>
        <v/>
      </c>
      <c r="J1437" s="100" t="str">
        <f>IF(B1437="","",_xlfn.XLOOKUP(N1437,#REF!,芝麻工资表!B:B))</f>
        <v/>
      </c>
      <c r="K1437" s="100" t="str">
        <f t="shared" si="132"/>
        <v/>
      </c>
      <c r="L1437" s="100" t="str">
        <f t="shared" si="133"/>
        <v/>
      </c>
      <c r="M1437" s="100" t="str">
        <f>IF(Q1437="","",_xlfn.XLOOKUP(Q1437,立项!W:W,立项!H:H))</f>
        <v/>
      </c>
      <c r="N1437" s="104" t="str">
        <f t="shared" si="134"/>
        <v/>
      </c>
      <c r="O1437" s="104" t="str">
        <f t="shared" si="135"/>
        <v/>
      </c>
      <c r="P1437" s="105" t="str">
        <f t="shared" si="136"/>
        <v/>
      </c>
      <c r="Q1437" s="109" t="str">
        <f t="shared" si="137"/>
        <v/>
      </c>
      <c r="R1437" s="77"/>
      <c r="S1437" s="76"/>
      <c r="T1437" s="76"/>
      <c r="U1437" s="76"/>
    </row>
    <row r="1438" s="67" customFormat="1" customHeight="1" spans="2:21">
      <c r="B1438" s="68"/>
      <c r="C1438" s="69"/>
      <c r="D1438" s="69"/>
      <c r="E1438" s="69"/>
      <c r="F1438" s="70"/>
      <c r="G1438" s="71"/>
      <c r="H1438" s="72"/>
      <c r="I1438" s="103" t="str">
        <f>IF(B1438="","",_xlfn.XLOOKUP(N1438,#REF!,#REF!))</f>
        <v/>
      </c>
      <c r="J1438" s="100" t="str">
        <f>IF(B1438="","",_xlfn.XLOOKUP(N1438,#REF!,芝麻工资表!B:B))</f>
        <v/>
      </c>
      <c r="K1438" s="100" t="str">
        <f t="shared" si="132"/>
        <v/>
      </c>
      <c r="L1438" s="100" t="str">
        <f t="shared" si="133"/>
        <v/>
      </c>
      <c r="M1438" s="100" t="str">
        <f>IF(Q1438="","",_xlfn.XLOOKUP(Q1438,立项!W:W,立项!H:H))</f>
        <v/>
      </c>
      <c r="N1438" s="104" t="str">
        <f t="shared" si="134"/>
        <v/>
      </c>
      <c r="O1438" s="104" t="str">
        <f t="shared" si="135"/>
        <v/>
      </c>
      <c r="P1438" s="105" t="str">
        <f t="shared" si="136"/>
        <v/>
      </c>
      <c r="Q1438" s="109" t="str">
        <f t="shared" si="137"/>
        <v/>
      </c>
      <c r="R1438" s="77"/>
      <c r="S1438" s="76"/>
      <c r="T1438" s="76"/>
      <c r="U1438" s="76"/>
    </row>
    <row r="1439" s="67" customFormat="1" customHeight="1" spans="2:21">
      <c r="B1439" s="68"/>
      <c r="C1439" s="69"/>
      <c r="D1439" s="69"/>
      <c r="E1439" s="69"/>
      <c r="F1439" s="70"/>
      <c r="G1439" s="71"/>
      <c r="H1439" s="72"/>
      <c r="I1439" s="103" t="str">
        <f>IF(B1439="","",_xlfn.XLOOKUP(N1439,#REF!,#REF!))</f>
        <v/>
      </c>
      <c r="J1439" s="100" t="str">
        <f>IF(B1439="","",_xlfn.XLOOKUP(N1439,#REF!,芝麻工资表!B:B))</f>
        <v/>
      </c>
      <c r="K1439" s="100" t="str">
        <f t="shared" si="132"/>
        <v/>
      </c>
      <c r="L1439" s="100" t="str">
        <f t="shared" si="133"/>
        <v/>
      </c>
      <c r="M1439" s="100" t="str">
        <f>IF(Q1439="","",_xlfn.XLOOKUP(Q1439,立项!W:W,立项!H:H))</f>
        <v/>
      </c>
      <c r="N1439" s="104" t="str">
        <f t="shared" si="134"/>
        <v/>
      </c>
      <c r="O1439" s="104" t="str">
        <f t="shared" si="135"/>
        <v/>
      </c>
      <c r="P1439" s="105" t="str">
        <f t="shared" si="136"/>
        <v/>
      </c>
      <c r="Q1439" s="109" t="str">
        <f t="shared" si="137"/>
        <v/>
      </c>
      <c r="R1439" s="77"/>
      <c r="S1439" s="76"/>
      <c r="T1439" s="76"/>
      <c r="U1439" s="76"/>
    </row>
    <row r="1440" s="67" customFormat="1" customHeight="1" spans="2:21">
      <c r="B1440" s="68"/>
      <c r="C1440" s="69"/>
      <c r="D1440" s="69"/>
      <c r="E1440" s="69"/>
      <c r="F1440" s="70"/>
      <c r="G1440" s="71"/>
      <c r="H1440" s="72"/>
      <c r="I1440" s="103" t="str">
        <f>IF(B1440="","",_xlfn.XLOOKUP(N1440,#REF!,#REF!))</f>
        <v/>
      </c>
      <c r="J1440" s="100" t="str">
        <f>IF(B1440="","",_xlfn.XLOOKUP(N1440,#REF!,芝麻工资表!B:B))</f>
        <v/>
      </c>
      <c r="K1440" s="100" t="str">
        <f t="shared" si="132"/>
        <v/>
      </c>
      <c r="L1440" s="100" t="str">
        <f t="shared" si="133"/>
        <v/>
      </c>
      <c r="M1440" s="100" t="str">
        <f>IF(Q1440="","",_xlfn.XLOOKUP(Q1440,立项!W:W,立项!H:H))</f>
        <v/>
      </c>
      <c r="N1440" s="104" t="str">
        <f t="shared" si="134"/>
        <v/>
      </c>
      <c r="O1440" s="104" t="str">
        <f t="shared" si="135"/>
        <v/>
      </c>
      <c r="P1440" s="105" t="str">
        <f t="shared" si="136"/>
        <v/>
      </c>
      <c r="Q1440" s="109" t="str">
        <f t="shared" si="137"/>
        <v/>
      </c>
      <c r="R1440" s="77"/>
      <c r="S1440" s="76"/>
      <c r="T1440" s="76"/>
      <c r="U1440" s="76"/>
    </row>
    <row r="1441" s="67" customFormat="1" customHeight="1" spans="2:21">
      <c r="B1441" s="68"/>
      <c r="C1441" s="69"/>
      <c r="D1441" s="69"/>
      <c r="E1441" s="69"/>
      <c r="F1441" s="70"/>
      <c r="G1441" s="71"/>
      <c r="H1441" s="72"/>
      <c r="I1441" s="103" t="str">
        <f>IF(B1441="","",_xlfn.XLOOKUP(N1441,#REF!,#REF!))</f>
        <v/>
      </c>
      <c r="J1441" s="100" t="str">
        <f>IF(B1441="","",_xlfn.XLOOKUP(N1441,#REF!,芝麻工资表!B:B))</f>
        <v/>
      </c>
      <c r="K1441" s="100" t="str">
        <f t="shared" si="132"/>
        <v/>
      </c>
      <c r="L1441" s="100" t="str">
        <f t="shared" si="133"/>
        <v/>
      </c>
      <c r="M1441" s="100" t="str">
        <f>IF(Q1441="","",_xlfn.XLOOKUP(Q1441,立项!W:W,立项!H:H))</f>
        <v/>
      </c>
      <c r="N1441" s="104" t="str">
        <f t="shared" si="134"/>
        <v/>
      </c>
      <c r="O1441" s="104" t="str">
        <f t="shared" si="135"/>
        <v/>
      </c>
      <c r="P1441" s="105" t="str">
        <f t="shared" si="136"/>
        <v/>
      </c>
      <c r="Q1441" s="109" t="str">
        <f t="shared" si="137"/>
        <v/>
      </c>
      <c r="R1441" s="77"/>
      <c r="S1441" s="76"/>
      <c r="T1441" s="76"/>
      <c r="U1441" s="76"/>
    </row>
    <row r="1442" s="67" customFormat="1" customHeight="1" spans="2:21">
      <c r="B1442" s="68"/>
      <c r="C1442" s="69"/>
      <c r="D1442" s="69"/>
      <c r="E1442" s="69"/>
      <c r="F1442" s="70"/>
      <c r="G1442" s="71"/>
      <c r="H1442" s="72"/>
      <c r="I1442" s="103" t="str">
        <f>IF(B1442="","",_xlfn.XLOOKUP(N1442,#REF!,#REF!))</f>
        <v/>
      </c>
      <c r="J1442" s="100" t="str">
        <f>IF(B1442="","",_xlfn.XLOOKUP(N1442,#REF!,芝麻工资表!B:B))</f>
        <v/>
      </c>
      <c r="K1442" s="100" t="str">
        <f t="shared" si="132"/>
        <v/>
      </c>
      <c r="L1442" s="100" t="str">
        <f t="shared" si="133"/>
        <v/>
      </c>
      <c r="M1442" s="100" t="str">
        <f>IF(Q1442="","",_xlfn.XLOOKUP(Q1442,立项!W:W,立项!H:H))</f>
        <v/>
      </c>
      <c r="N1442" s="104" t="str">
        <f t="shared" si="134"/>
        <v/>
      </c>
      <c r="O1442" s="104" t="str">
        <f t="shared" si="135"/>
        <v/>
      </c>
      <c r="P1442" s="105" t="str">
        <f t="shared" si="136"/>
        <v/>
      </c>
      <c r="Q1442" s="109" t="str">
        <f t="shared" si="137"/>
        <v/>
      </c>
      <c r="R1442" s="77"/>
      <c r="S1442" s="76"/>
      <c r="T1442" s="76"/>
      <c r="U1442" s="76"/>
    </row>
    <row r="1443" s="67" customFormat="1" customHeight="1" spans="2:21">
      <c r="B1443" s="68"/>
      <c r="C1443" s="69"/>
      <c r="D1443" s="69"/>
      <c r="E1443" s="69"/>
      <c r="F1443" s="70"/>
      <c r="G1443" s="71"/>
      <c r="H1443" s="72"/>
      <c r="I1443" s="103" t="str">
        <f>IF(B1443="","",_xlfn.XLOOKUP(N1443,#REF!,#REF!))</f>
        <v/>
      </c>
      <c r="J1443" s="100" t="str">
        <f>IF(B1443="","",_xlfn.XLOOKUP(N1443,#REF!,芝麻工资表!B:B))</f>
        <v/>
      </c>
      <c r="K1443" s="100" t="str">
        <f t="shared" si="132"/>
        <v/>
      </c>
      <c r="L1443" s="100" t="str">
        <f t="shared" si="133"/>
        <v/>
      </c>
      <c r="M1443" s="100" t="str">
        <f>IF(Q1443="","",_xlfn.XLOOKUP(Q1443,立项!W:W,立项!H:H))</f>
        <v/>
      </c>
      <c r="N1443" s="104" t="str">
        <f t="shared" si="134"/>
        <v/>
      </c>
      <c r="O1443" s="104" t="str">
        <f t="shared" si="135"/>
        <v/>
      </c>
      <c r="P1443" s="105" t="str">
        <f t="shared" si="136"/>
        <v/>
      </c>
      <c r="Q1443" s="109" t="str">
        <f t="shared" si="137"/>
        <v/>
      </c>
      <c r="R1443" s="77"/>
      <c r="S1443" s="76"/>
      <c r="T1443" s="76"/>
      <c r="U1443" s="76"/>
    </row>
    <row r="1444" s="67" customFormat="1" customHeight="1" spans="2:21">
      <c r="B1444" s="68"/>
      <c r="C1444" s="69"/>
      <c r="D1444" s="69"/>
      <c r="E1444" s="69"/>
      <c r="F1444" s="70"/>
      <c r="G1444" s="71"/>
      <c r="H1444" s="72"/>
      <c r="I1444" s="103" t="str">
        <f>IF(B1444="","",_xlfn.XLOOKUP(N1444,#REF!,#REF!))</f>
        <v/>
      </c>
      <c r="J1444" s="100" t="str">
        <f>IF(B1444="","",_xlfn.XLOOKUP(N1444,#REF!,芝麻工资表!B:B))</f>
        <v/>
      </c>
      <c r="K1444" s="100" t="str">
        <f t="shared" si="132"/>
        <v/>
      </c>
      <c r="L1444" s="100" t="str">
        <f t="shared" si="133"/>
        <v/>
      </c>
      <c r="M1444" s="100" t="str">
        <f>IF(Q1444="","",_xlfn.XLOOKUP(Q1444,立项!W:W,立项!H:H))</f>
        <v/>
      </c>
      <c r="N1444" s="104" t="str">
        <f t="shared" si="134"/>
        <v/>
      </c>
      <c r="O1444" s="104" t="str">
        <f t="shared" si="135"/>
        <v/>
      </c>
      <c r="P1444" s="105" t="str">
        <f t="shared" si="136"/>
        <v/>
      </c>
      <c r="Q1444" s="109" t="str">
        <f t="shared" si="137"/>
        <v/>
      </c>
      <c r="R1444" s="77"/>
      <c r="S1444" s="76"/>
      <c r="T1444" s="76"/>
      <c r="U1444" s="76"/>
    </row>
    <row r="1445" s="67" customFormat="1" customHeight="1" spans="2:21">
      <c r="B1445" s="68"/>
      <c r="C1445" s="69"/>
      <c r="D1445" s="69"/>
      <c r="E1445" s="69"/>
      <c r="F1445" s="70"/>
      <c r="G1445" s="71"/>
      <c r="H1445" s="72"/>
      <c r="I1445" s="103" t="str">
        <f>IF(B1445="","",_xlfn.XLOOKUP(N1445,#REF!,#REF!))</f>
        <v/>
      </c>
      <c r="J1445" s="100" t="str">
        <f>IF(B1445="","",_xlfn.XLOOKUP(N1445,#REF!,芝麻工资表!B:B))</f>
        <v/>
      </c>
      <c r="K1445" s="100" t="str">
        <f t="shared" si="132"/>
        <v/>
      </c>
      <c r="L1445" s="100" t="str">
        <f t="shared" si="133"/>
        <v/>
      </c>
      <c r="M1445" s="100" t="str">
        <f>IF(Q1445="","",_xlfn.XLOOKUP(Q1445,立项!W:W,立项!H:H))</f>
        <v/>
      </c>
      <c r="N1445" s="104" t="str">
        <f t="shared" si="134"/>
        <v/>
      </c>
      <c r="O1445" s="104" t="str">
        <f t="shared" si="135"/>
        <v/>
      </c>
      <c r="P1445" s="105" t="str">
        <f t="shared" si="136"/>
        <v/>
      </c>
      <c r="Q1445" s="109" t="str">
        <f t="shared" si="137"/>
        <v/>
      </c>
      <c r="R1445" s="77"/>
      <c r="S1445" s="76"/>
      <c r="T1445" s="76"/>
      <c r="U1445" s="76"/>
    </row>
    <row r="1446" s="67" customFormat="1" customHeight="1" spans="2:21">
      <c r="B1446" s="68"/>
      <c r="C1446" s="69"/>
      <c r="D1446" s="69"/>
      <c r="E1446" s="69"/>
      <c r="F1446" s="70"/>
      <c r="G1446" s="71"/>
      <c r="H1446" s="72"/>
      <c r="I1446" s="103" t="str">
        <f>IF(B1446="","",_xlfn.XLOOKUP(N1446,#REF!,#REF!))</f>
        <v/>
      </c>
      <c r="J1446" s="100" t="str">
        <f>IF(B1446="","",_xlfn.XLOOKUP(N1446,#REF!,芝麻工资表!B:B))</f>
        <v/>
      </c>
      <c r="K1446" s="100" t="str">
        <f t="shared" si="132"/>
        <v/>
      </c>
      <c r="L1446" s="100" t="str">
        <f t="shared" si="133"/>
        <v/>
      </c>
      <c r="M1446" s="100" t="str">
        <f>IF(Q1446="","",_xlfn.XLOOKUP(Q1446,立项!W:W,立项!H:H))</f>
        <v/>
      </c>
      <c r="N1446" s="104" t="str">
        <f t="shared" si="134"/>
        <v/>
      </c>
      <c r="O1446" s="104" t="str">
        <f t="shared" si="135"/>
        <v/>
      </c>
      <c r="P1446" s="105" t="str">
        <f t="shared" si="136"/>
        <v/>
      </c>
      <c r="Q1446" s="109" t="str">
        <f t="shared" si="137"/>
        <v/>
      </c>
      <c r="R1446" s="77"/>
      <c r="S1446" s="76"/>
      <c r="T1446" s="76"/>
      <c r="U1446" s="76"/>
    </row>
    <row r="1447" s="67" customFormat="1" customHeight="1" spans="2:21">
      <c r="B1447" s="68"/>
      <c r="C1447" s="69"/>
      <c r="D1447" s="69"/>
      <c r="E1447" s="69"/>
      <c r="F1447" s="70"/>
      <c r="G1447" s="71"/>
      <c r="H1447" s="72"/>
      <c r="I1447" s="103" t="str">
        <f>IF(B1447="","",_xlfn.XLOOKUP(N1447,#REF!,#REF!))</f>
        <v/>
      </c>
      <c r="J1447" s="100" t="str">
        <f>IF(B1447="","",_xlfn.XLOOKUP(N1447,#REF!,芝麻工资表!B:B))</f>
        <v/>
      </c>
      <c r="K1447" s="100" t="str">
        <f t="shared" si="132"/>
        <v/>
      </c>
      <c r="L1447" s="100" t="str">
        <f t="shared" si="133"/>
        <v/>
      </c>
      <c r="M1447" s="100" t="str">
        <f>IF(Q1447="","",_xlfn.XLOOKUP(Q1447,立项!W:W,立项!H:H))</f>
        <v/>
      </c>
      <c r="N1447" s="104" t="str">
        <f t="shared" si="134"/>
        <v/>
      </c>
      <c r="O1447" s="104" t="str">
        <f t="shared" si="135"/>
        <v/>
      </c>
      <c r="P1447" s="105" t="str">
        <f t="shared" si="136"/>
        <v/>
      </c>
      <c r="Q1447" s="109" t="str">
        <f t="shared" si="137"/>
        <v/>
      </c>
      <c r="R1447" s="77"/>
      <c r="S1447" s="76"/>
      <c r="T1447" s="76"/>
      <c r="U1447" s="76"/>
    </row>
    <row r="1448" s="67" customFormat="1" customHeight="1" spans="2:21">
      <c r="B1448" s="68"/>
      <c r="C1448" s="69"/>
      <c r="D1448" s="69"/>
      <c r="E1448" s="69"/>
      <c r="F1448" s="70"/>
      <c r="G1448" s="71"/>
      <c r="H1448" s="72"/>
      <c r="I1448" s="103" t="str">
        <f>IF(B1448="","",_xlfn.XLOOKUP(N1448,#REF!,#REF!))</f>
        <v/>
      </c>
      <c r="J1448" s="100" t="str">
        <f>IF(B1448="","",_xlfn.XLOOKUP(N1448,#REF!,芝麻工资表!B:B))</f>
        <v/>
      </c>
      <c r="K1448" s="100" t="str">
        <f t="shared" si="132"/>
        <v/>
      </c>
      <c r="L1448" s="100" t="str">
        <f t="shared" si="133"/>
        <v/>
      </c>
      <c r="M1448" s="100" t="str">
        <f>IF(Q1448="","",_xlfn.XLOOKUP(Q1448,立项!W:W,立项!H:H))</f>
        <v/>
      </c>
      <c r="N1448" s="104" t="str">
        <f t="shared" si="134"/>
        <v/>
      </c>
      <c r="O1448" s="104" t="str">
        <f t="shared" si="135"/>
        <v/>
      </c>
      <c r="P1448" s="105" t="str">
        <f t="shared" si="136"/>
        <v/>
      </c>
      <c r="Q1448" s="109" t="str">
        <f t="shared" si="137"/>
        <v/>
      </c>
      <c r="R1448" s="77"/>
      <c r="S1448" s="76"/>
      <c r="T1448" s="76"/>
      <c r="U1448" s="76"/>
    </row>
    <row r="1449" s="67" customFormat="1" customHeight="1" spans="2:21">
      <c r="B1449" s="68"/>
      <c r="C1449" s="69"/>
      <c r="D1449" s="69"/>
      <c r="E1449" s="69"/>
      <c r="F1449" s="70"/>
      <c r="G1449" s="71"/>
      <c r="H1449" s="72"/>
      <c r="I1449" s="103" t="str">
        <f>IF(B1449="","",_xlfn.XLOOKUP(N1449,#REF!,#REF!))</f>
        <v/>
      </c>
      <c r="J1449" s="100" t="str">
        <f>IF(B1449="","",_xlfn.XLOOKUP(N1449,#REF!,芝麻工资表!B:B))</f>
        <v/>
      </c>
      <c r="K1449" s="100" t="str">
        <f t="shared" si="132"/>
        <v/>
      </c>
      <c r="L1449" s="100" t="str">
        <f t="shared" si="133"/>
        <v/>
      </c>
      <c r="M1449" s="100" t="str">
        <f>IF(Q1449="","",_xlfn.XLOOKUP(Q1449,立项!W:W,立项!H:H))</f>
        <v/>
      </c>
      <c r="N1449" s="104" t="str">
        <f t="shared" si="134"/>
        <v/>
      </c>
      <c r="O1449" s="104" t="str">
        <f t="shared" si="135"/>
        <v/>
      </c>
      <c r="P1449" s="105" t="str">
        <f t="shared" si="136"/>
        <v/>
      </c>
      <c r="Q1449" s="109" t="str">
        <f t="shared" si="137"/>
        <v/>
      </c>
      <c r="R1449" s="77"/>
      <c r="S1449" s="76"/>
      <c r="T1449" s="76"/>
      <c r="U1449" s="76"/>
    </row>
    <row r="1450" s="67" customFormat="1" customHeight="1" spans="2:21">
      <c r="B1450" s="68"/>
      <c r="C1450" s="69"/>
      <c r="D1450" s="69"/>
      <c r="E1450" s="69"/>
      <c r="F1450" s="70"/>
      <c r="G1450" s="71"/>
      <c r="H1450" s="72"/>
      <c r="I1450" s="103" t="str">
        <f>IF(B1450="","",_xlfn.XLOOKUP(N1450,#REF!,#REF!))</f>
        <v/>
      </c>
      <c r="J1450" s="100" t="str">
        <f>IF(B1450="","",_xlfn.XLOOKUP(N1450,#REF!,芝麻工资表!B:B))</f>
        <v/>
      </c>
      <c r="K1450" s="100" t="str">
        <f t="shared" si="132"/>
        <v/>
      </c>
      <c r="L1450" s="100" t="str">
        <f t="shared" si="133"/>
        <v/>
      </c>
      <c r="M1450" s="100" t="str">
        <f>IF(Q1450="","",_xlfn.XLOOKUP(Q1450,立项!W:W,立项!H:H))</f>
        <v/>
      </c>
      <c r="N1450" s="104" t="str">
        <f t="shared" si="134"/>
        <v/>
      </c>
      <c r="O1450" s="104" t="str">
        <f t="shared" si="135"/>
        <v/>
      </c>
      <c r="P1450" s="105" t="str">
        <f t="shared" si="136"/>
        <v/>
      </c>
      <c r="Q1450" s="109" t="str">
        <f t="shared" si="137"/>
        <v/>
      </c>
      <c r="R1450" s="77"/>
      <c r="S1450" s="76"/>
      <c r="T1450" s="76"/>
      <c r="U1450" s="76"/>
    </row>
    <row r="1451" s="67" customFormat="1" customHeight="1" spans="2:21">
      <c r="B1451" s="68"/>
      <c r="C1451" s="69"/>
      <c r="D1451" s="69"/>
      <c r="E1451" s="69"/>
      <c r="F1451" s="70"/>
      <c r="G1451" s="71"/>
      <c r="H1451" s="72"/>
      <c r="I1451" s="103" t="str">
        <f>IF(B1451="","",_xlfn.XLOOKUP(N1451,#REF!,#REF!))</f>
        <v/>
      </c>
      <c r="J1451" s="100" t="str">
        <f>IF(B1451="","",_xlfn.XLOOKUP(N1451,#REF!,芝麻工资表!B:B))</f>
        <v/>
      </c>
      <c r="K1451" s="100" t="str">
        <f t="shared" si="132"/>
        <v/>
      </c>
      <c r="L1451" s="100" t="str">
        <f t="shared" si="133"/>
        <v/>
      </c>
      <c r="M1451" s="100" t="str">
        <f>IF(Q1451="","",_xlfn.XLOOKUP(Q1451,立项!W:W,立项!H:H))</f>
        <v/>
      </c>
      <c r="N1451" s="104" t="str">
        <f t="shared" si="134"/>
        <v/>
      </c>
      <c r="O1451" s="104" t="str">
        <f t="shared" si="135"/>
        <v/>
      </c>
      <c r="P1451" s="105" t="str">
        <f t="shared" si="136"/>
        <v/>
      </c>
      <c r="Q1451" s="109" t="str">
        <f t="shared" si="137"/>
        <v/>
      </c>
      <c r="R1451" s="77"/>
      <c r="S1451" s="76"/>
      <c r="T1451" s="76"/>
      <c r="U1451" s="76"/>
    </row>
    <row r="1452" s="67" customFormat="1" customHeight="1" spans="2:21">
      <c r="B1452" s="68"/>
      <c r="C1452" s="69"/>
      <c r="D1452" s="69"/>
      <c r="E1452" s="69"/>
      <c r="F1452" s="70"/>
      <c r="G1452" s="71"/>
      <c r="H1452" s="72"/>
      <c r="I1452" s="103" t="str">
        <f>IF(B1452="","",_xlfn.XLOOKUP(N1452,#REF!,#REF!))</f>
        <v/>
      </c>
      <c r="J1452" s="100" t="str">
        <f>IF(B1452="","",_xlfn.XLOOKUP(N1452,#REF!,芝麻工资表!B:B))</f>
        <v/>
      </c>
      <c r="K1452" s="100" t="str">
        <f t="shared" si="132"/>
        <v/>
      </c>
      <c r="L1452" s="100" t="str">
        <f t="shared" si="133"/>
        <v/>
      </c>
      <c r="M1452" s="100" t="str">
        <f>IF(Q1452="","",_xlfn.XLOOKUP(Q1452,立项!W:W,立项!H:H))</f>
        <v/>
      </c>
      <c r="N1452" s="104" t="str">
        <f t="shared" si="134"/>
        <v/>
      </c>
      <c r="O1452" s="104" t="str">
        <f t="shared" si="135"/>
        <v/>
      </c>
      <c r="P1452" s="105" t="str">
        <f t="shared" si="136"/>
        <v/>
      </c>
      <c r="Q1452" s="109" t="str">
        <f t="shared" si="137"/>
        <v/>
      </c>
      <c r="R1452" s="77"/>
      <c r="S1452" s="76"/>
      <c r="T1452" s="76"/>
      <c r="U1452" s="76"/>
    </row>
    <row r="1453" s="67" customFormat="1" customHeight="1" spans="2:21">
      <c r="B1453" s="68"/>
      <c r="C1453" s="69"/>
      <c r="D1453" s="69"/>
      <c r="E1453" s="69"/>
      <c r="F1453" s="70"/>
      <c r="G1453" s="71"/>
      <c r="H1453" s="72"/>
      <c r="I1453" s="103" t="str">
        <f>IF(B1453="","",_xlfn.XLOOKUP(N1453,#REF!,#REF!))</f>
        <v/>
      </c>
      <c r="J1453" s="100" t="str">
        <f>IF(B1453="","",_xlfn.XLOOKUP(N1453,#REF!,芝麻工资表!B:B))</f>
        <v/>
      </c>
      <c r="K1453" s="100" t="str">
        <f t="shared" si="132"/>
        <v/>
      </c>
      <c r="L1453" s="100" t="str">
        <f t="shared" si="133"/>
        <v/>
      </c>
      <c r="M1453" s="100" t="str">
        <f>IF(Q1453="","",_xlfn.XLOOKUP(Q1453,立项!W:W,立项!H:H))</f>
        <v/>
      </c>
      <c r="N1453" s="104" t="str">
        <f t="shared" si="134"/>
        <v/>
      </c>
      <c r="O1453" s="104" t="str">
        <f t="shared" si="135"/>
        <v/>
      </c>
      <c r="P1453" s="105" t="str">
        <f t="shared" si="136"/>
        <v/>
      </c>
      <c r="Q1453" s="109" t="str">
        <f t="shared" si="137"/>
        <v/>
      </c>
      <c r="R1453" s="77"/>
      <c r="S1453" s="76"/>
      <c r="T1453" s="76"/>
      <c r="U1453" s="76"/>
    </row>
    <row r="1454" s="67" customFormat="1" customHeight="1" spans="2:21">
      <c r="B1454" s="68"/>
      <c r="C1454" s="69"/>
      <c r="D1454" s="69"/>
      <c r="E1454" s="69"/>
      <c r="F1454" s="70"/>
      <c r="G1454" s="71"/>
      <c r="H1454" s="72"/>
      <c r="I1454" s="103" t="str">
        <f>IF(B1454="","",_xlfn.XLOOKUP(N1454,#REF!,#REF!))</f>
        <v/>
      </c>
      <c r="J1454" s="100" t="str">
        <f>IF(B1454="","",_xlfn.XLOOKUP(N1454,#REF!,芝麻工资表!B:B))</f>
        <v/>
      </c>
      <c r="K1454" s="100" t="str">
        <f t="shared" si="132"/>
        <v/>
      </c>
      <c r="L1454" s="100" t="str">
        <f t="shared" si="133"/>
        <v/>
      </c>
      <c r="M1454" s="100" t="str">
        <f>IF(Q1454="","",_xlfn.XLOOKUP(Q1454,立项!W:W,立项!H:H))</f>
        <v/>
      </c>
      <c r="N1454" s="104" t="str">
        <f t="shared" si="134"/>
        <v/>
      </c>
      <c r="O1454" s="104" t="str">
        <f t="shared" si="135"/>
        <v/>
      </c>
      <c r="P1454" s="105" t="str">
        <f t="shared" si="136"/>
        <v/>
      </c>
      <c r="Q1454" s="109" t="str">
        <f t="shared" si="137"/>
        <v/>
      </c>
      <c r="R1454" s="77"/>
      <c r="S1454" s="76"/>
      <c r="T1454" s="76"/>
      <c r="U1454" s="76"/>
    </row>
    <row r="1455" s="67" customFormat="1" customHeight="1" spans="2:21">
      <c r="B1455" s="68"/>
      <c r="C1455" s="69"/>
      <c r="D1455" s="69"/>
      <c r="E1455" s="69"/>
      <c r="F1455" s="70"/>
      <c r="G1455" s="71"/>
      <c r="H1455" s="72"/>
      <c r="I1455" s="103" t="str">
        <f>IF(B1455="","",_xlfn.XLOOKUP(N1455,#REF!,#REF!))</f>
        <v/>
      </c>
      <c r="J1455" s="100" t="str">
        <f>IF(B1455="","",_xlfn.XLOOKUP(N1455,#REF!,芝麻工资表!B:B))</f>
        <v/>
      </c>
      <c r="K1455" s="100" t="str">
        <f t="shared" si="132"/>
        <v/>
      </c>
      <c r="L1455" s="100" t="str">
        <f t="shared" si="133"/>
        <v/>
      </c>
      <c r="M1455" s="100" t="str">
        <f>IF(Q1455="","",_xlfn.XLOOKUP(Q1455,立项!W:W,立项!H:H))</f>
        <v/>
      </c>
      <c r="N1455" s="104" t="str">
        <f t="shared" si="134"/>
        <v/>
      </c>
      <c r="O1455" s="104" t="str">
        <f t="shared" si="135"/>
        <v/>
      </c>
      <c r="P1455" s="105" t="str">
        <f t="shared" si="136"/>
        <v/>
      </c>
      <c r="Q1455" s="109" t="str">
        <f t="shared" si="137"/>
        <v/>
      </c>
      <c r="R1455" s="77"/>
      <c r="S1455" s="76"/>
      <c r="T1455" s="76"/>
      <c r="U1455" s="76"/>
    </row>
    <row r="1456" s="67" customFormat="1" customHeight="1" spans="2:21">
      <c r="B1456" s="68"/>
      <c r="C1456" s="69"/>
      <c r="D1456" s="69"/>
      <c r="E1456" s="69"/>
      <c r="F1456" s="70"/>
      <c r="G1456" s="71"/>
      <c r="H1456" s="72"/>
      <c r="I1456" s="103" t="str">
        <f>IF(B1456="","",_xlfn.XLOOKUP(N1456,#REF!,#REF!))</f>
        <v/>
      </c>
      <c r="J1456" s="100" t="str">
        <f>IF(B1456="","",_xlfn.XLOOKUP(N1456,#REF!,芝麻工资表!B:B))</f>
        <v/>
      </c>
      <c r="K1456" s="100" t="str">
        <f t="shared" si="132"/>
        <v/>
      </c>
      <c r="L1456" s="100" t="str">
        <f t="shared" si="133"/>
        <v/>
      </c>
      <c r="M1456" s="100" t="str">
        <f>IF(Q1456="","",_xlfn.XLOOKUP(Q1456,立项!W:W,立项!H:H))</f>
        <v/>
      </c>
      <c r="N1456" s="104" t="str">
        <f t="shared" si="134"/>
        <v/>
      </c>
      <c r="O1456" s="104" t="str">
        <f t="shared" si="135"/>
        <v/>
      </c>
      <c r="P1456" s="105" t="str">
        <f t="shared" si="136"/>
        <v/>
      </c>
      <c r="Q1456" s="109" t="str">
        <f t="shared" si="137"/>
        <v/>
      </c>
      <c r="R1456" s="77"/>
      <c r="S1456" s="76"/>
      <c r="T1456" s="76"/>
      <c r="U1456" s="76"/>
    </row>
    <row r="1457" s="67" customFormat="1" customHeight="1" spans="2:21">
      <c r="B1457" s="68"/>
      <c r="C1457" s="69"/>
      <c r="D1457" s="69"/>
      <c r="E1457" s="69"/>
      <c r="F1457" s="70"/>
      <c r="G1457" s="71"/>
      <c r="H1457" s="72"/>
      <c r="I1457" s="103" t="str">
        <f>IF(B1457="","",_xlfn.XLOOKUP(N1457,#REF!,#REF!))</f>
        <v/>
      </c>
      <c r="J1457" s="100" t="str">
        <f>IF(B1457="","",_xlfn.XLOOKUP(N1457,#REF!,芝麻工资表!B:B))</f>
        <v/>
      </c>
      <c r="K1457" s="100" t="str">
        <f t="shared" si="132"/>
        <v/>
      </c>
      <c r="L1457" s="100" t="str">
        <f t="shared" si="133"/>
        <v/>
      </c>
      <c r="M1457" s="100" t="str">
        <f>IF(Q1457="","",_xlfn.XLOOKUP(Q1457,立项!W:W,立项!H:H))</f>
        <v/>
      </c>
      <c r="N1457" s="104" t="str">
        <f t="shared" si="134"/>
        <v/>
      </c>
      <c r="O1457" s="104" t="str">
        <f t="shared" si="135"/>
        <v/>
      </c>
      <c r="P1457" s="105" t="str">
        <f t="shared" si="136"/>
        <v/>
      </c>
      <c r="Q1457" s="109" t="str">
        <f t="shared" si="137"/>
        <v/>
      </c>
      <c r="R1457" s="77"/>
      <c r="S1457" s="76"/>
      <c r="T1457" s="76"/>
      <c r="U1457" s="76"/>
    </row>
    <row r="1458" s="67" customFormat="1" customHeight="1" spans="2:21">
      <c r="B1458" s="68"/>
      <c r="C1458" s="69"/>
      <c r="D1458" s="69"/>
      <c r="E1458" s="69"/>
      <c r="F1458" s="70"/>
      <c r="G1458" s="71"/>
      <c r="H1458" s="72"/>
      <c r="I1458" s="103" t="str">
        <f>IF(B1458="","",_xlfn.XLOOKUP(N1458,#REF!,#REF!))</f>
        <v/>
      </c>
      <c r="J1458" s="100" t="str">
        <f>IF(B1458="","",_xlfn.XLOOKUP(N1458,#REF!,芝麻工资表!B:B))</f>
        <v/>
      </c>
      <c r="K1458" s="100" t="str">
        <f t="shared" si="132"/>
        <v/>
      </c>
      <c r="L1458" s="100" t="str">
        <f t="shared" si="133"/>
        <v/>
      </c>
      <c r="M1458" s="100" t="str">
        <f>IF(Q1458="","",_xlfn.XLOOKUP(Q1458,立项!W:W,立项!H:H))</f>
        <v/>
      </c>
      <c r="N1458" s="104" t="str">
        <f t="shared" si="134"/>
        <v/>
      </c>
      <c r="O1458" s="104" t="str">
        <f t="shared" si="135"/>
        <v/>
      </c>
      <c r="P1458" s="105" t="str">
        <f t="shared" si="136"/>
        <v/>
      </c>
      <c r="Q1458" s="109" t="str">
        <f t="shared" si="137"/>
        <v/>
      </c>
      <c r="R1458" s="77"/>
      <c r="S1458" s="76"/>
      <c r="T1458" s="76"/>
      <c r="U1458" s="76"/>
    </row>
    <row r="1459" s="67" customFormat="1" customHeight="1" spans="2:21">
      <c r="B1459" s="68"/>
      <c r="C1459" s="69"/>
      <c r="D1459" s="69"/>
      <c r="E1459" s="69"/>
      <c r="F1459" s="70"/>
      <c r="G1459" s="71"/>
      <c r="H1459" s="72"/>
      <c r="I1459" s="103" t="str">
        <f>IF(B1459="","",_xlfn.XLOOKUP(N1459,#REF!,#REF!))</f>
        <v/>
      </c>
      <c r="J1459" s="100" t="str">
        <f>IF(B1459="","",_xlfn.XLOOKUP(N1459,#REF!,芝麻工资表!B:B))</f>
        <v/>
      </c>
      <c r="K1459" s="100" t="str">
        <f t="shared" si="132"/>
        <v/>
      </c>
      <c r="L1459" s="100" t="str">
        <f t="shared" si="133"/>
        <v/>
      </c>
      <c r="M1459" s="100" t="str">
        <f>IF(Q1459="","",_xlfn.XLOOKUP(Q1459,立项!W:W,立项!H:H))</f>
        <v/>
      </c>
      <c r="N1459" s="104" t="str">
        <f t="shared" si="134"/>
        <v/>
      </c>
      <c r="O1459" s="104" t="str">
        <f t="shared" si="135"/>
        <v/>
      </c>
      <c r="P1459" s="105" t="str">
        <f t="shared" si="136"/>
        <v/>
      </c>
      <c r="Q1459" s="109" t="str">
        <f t="shared" si="137"/>
        <v/>
      </c>
      <c r="R1459" s="77"/>
      <c r="S1459" s="76"/>
      <c r="T1459" s="76"/>
      <c r="U1459" s="76"/>
    </row>
    <row r="1460" s="67" customFormat="1" customHeight="1" spans="2:21">
      <c r="B1460" s="68"/>
      <c r="C1460" s="69"/>
      <c r="D1460" s="69"/>
      <c r="E1460" s="69"/>
      <c r="F1460" s="70"/>
      <c r="G1460" s="71"/>
      <c r="H1460" s="72"/>
      <c r="I1460" s="103" t="str">
        <f>IF(B1460="","",_xlfn.XLOOKUP(N1460,#REF!,#REF!))</f>
        <v/>
      </c>
      <c r="J1460" s="100" t="str">
        <f>IF(B1460="","",_xlfn.XLOOKUP(N1460,#REF!,芝麻工资表!B:B))</f>
        <v/>
      </c>
      <c r="K1460" s="100" t="str">
        <f t="shared" si="132"/>
        <v/>
      </c>
      <c r="L1460" s="100" t="str">
        <f t="shared" si="133"/>
        <v/>
      </c>
      <c r="M1460" s="100" t="str">
        <f>IF(Q1460="","",_xlfn.XLOOKUP(Q1460,立项!W:W,立项!H:H))</f>
        <v/>
      </c>
      <c r="N1460" s="104" t="str">
        <f t="shared" si="134"/>
        <v/>
      </c>
      <c r="O1460" s="104" t="str">
        <f t="shared" si="135"/>
        <v/>
      </c>
      <c r="P1460" s="105" t="str">
        <f t="shared" si="136"/>
        <v/>
      </c>
      <c r="Q1460" s="109" t="str">
        <f t="shared" si="137"/>
        <v/>
      </c>
      <c r="R1460" s="77"/>
      <c r="S1460" s="76"/>
      <c r="T1460" s="76"/>
      <c r="U1460" s="76"/>
    </row>
    <row r="1461" s="67" customFormat="1" customHeight="1" spans="2:21">
      <c r="B1461" s="68"/>
      <c r="C1461" s="69"/>
      <c r="D1461" s="69"/>
      <c r="E1461" s="69"/>
      <c r="F1461" s="70"/>
      <c r="G1461" s="71"/>
      <c r="H1461" s="72"/>
      <c r="I1461" s="103" t="str">
        <f>IF(B1461="","",_xlfn.XLOOKUP(N1461,#REF!,#REF!))</f>
        <v/>
      </c>
      <c r="J1461" s="100" t="str">
        <f>IF(B1461="","",_xlfn.XLOOKUP(N1461,#REF!,芝麻工资表!B:B))</f>
        <v/>
      </c>
      <c r="K1461" s="100" t="str">
        <f t="shared" si="132"/>
        <v/>
      </c>
      <c r="L1461" s="100" t="str">
        <f t="shared" si="133"/>
        <v/>
      </c>
      <c r="M1461" s="100" t="str">
        <f>IF(Q1461="","",_xlfn.XLOOKUP(Q1461,立项!W:W,立项!H:H))</f>
        <v/>
      </c>
      <c r="N1461" s="104" t="str">
        <f t="shared" si="134"/>
        <v/>
      </c>
      <c r="O1461" s="104" t="str">
        <f t="shared" si="135"/>
        <v/>
      </c>
      <c r="P1461" s="105" t="str">
        <f t="shared" si="136"/>
        <v/>
      </c>
      <c r="Q1461" s="109" t="str">
        <f t="shared" si="137"/>
        <v/>
      </c>
      <c r="R1461" s="77"/>
      <c r="S1461" s="76"/>
      <c r="T1461" s="76"/>
      <c r="U1461" s="76"/>
    </row>
    <row r="1462" s="67" customFormat="1" customHeight="1" spans="2:21">
      <c r="B1462" s="68"/>
      <c r="C1462" s="69"/>
      <c r="D1462" s="69"/>
      <c r="E1462" s="69"/>
      <c r="F1462" s="70"/>
      <c r="G1462" s="71"/>
      <c r="H1462" s="72"/>
      <c r="I1462" s="103" t="str">
        <f>IF(B1462="","",_xlfn.XLOOKUP(N1462,#REF!,#REF!))</f>
        <v/>
      </c>
      <c r="J1462" s="100" t="str">
        <f>IF(B1462="","",_xlfn.XLOOKUP(N1462,#REF!,芝麻工资表!B:B))</f>
        <v/>
      </c>
      <c r="K1462" s="100" t="str">
        <f t="shared" si="132"/>
        <v/>
      </c>
      <c r="L1462" s="100" t="str">
        <f t="shared" si="133"/>
        <v/>
      </c>
      <c r="M1462" s="100" t="str">
        <f>IF(Q1462="","",_xlfn.XLOOKUP(Q1462,立项!W:W,立项!H:H))</f>
        <v/>
      </c>
      <c r="N1462" s="104" t="str">
        <f t="shared" si="134"/>
        <v/>
      </c>
      <c r="O1462" s="104" t="str">
        <f t="shared" si="135"/>
        <v/>
      </c>
      <c r="P1462" s="105" t="str">
        <f t="shared" si="136"/>
        <v/>
      </c>
      <c r="Q1462" s="109" t="str">
        <f t="shared" si="137"/>
        <v/>
      </c>
      <c r="R1462" s="77"/>
      <c r="S1462" s="76"/>
      <c r="T1462" s="76"/>
      <c r="U1462" s="76"/>
    </row>
    <row r="1463" s="67" customFormat="1" customHeight="1" spans="2:21">
      <c r="B1463" s="68"/>
      <c r="C1463" s="69"/>
      <c r="D1463" s="69"/>
      <c r="E1463" s="69"/>
      <c r="F1463" s="70"/>
      <c r="G1463" s="71"/>
      <c r="H1463" s="72"/>
      <c r="I1463" s="103" t="str">
        <f>IF(B1463="","",_xlfn.XLOOKUP(N1463,#REF!,#REF!))</f>
        <v/>
      </c>
      <c r="J1463" s="100" t="str">
        <f>IF(B1463="","",_xlfn.XLOOKUP(N1463,#REF!,芝麻工资表!B:B))</f>
        <v/>
      </c>
      <c r="K1463" s="100" t="str">
        <f t="shared" si="132"/>
        <v/>
      </c>
      <c r="L1463" s="100" t="str">
        <f t="shared" si="133"/>
        <v/>
      </c>
      <c r="M1463" s="100" t="str">
        <f>IF(Q1463="","",_xlfn.XLOOKUP(Q1463,立项!W:W,立项!H:H))</f>
        <v/>
      </c>
      <c r="N1463" s="104" t="str">
        <f t="shared" si="134"/>
        <v/>
      </c>
      <c r="O1463" s="104" t="str">
        <f t="shared" si="135"/>
        <v/>
      </c>
      <c r="P1463" s="105" t="str">
        <f t="shared" si="136"/>
        <v/>
      </c>
      <c r="Q1463" s="109" t="str">
        <f t="shared" si="137"/>
        <v/>
      </c>
      <c r="R1463" s="77"/>
      <c r="S1463" s="76"/>
      <c r="T1463" s="76"/>
      <c r="U1463" s="76"/>
    </row>
    <row r="1464" s="67" customFormat="1" customHeight="1" spans="2:21">
      <c r="B1464" s="68"/>
      <c r="C1464" s="69"/>
      <c r="D1464" s="69"/>
      <c r="E1464" s="69"/>
      <c r="F1464" s="70"/>
      <c r="G1464" s="71"/>
      <c r="H1464" s="72"/>
      <c r="I1464" s="103" t="str">
        <f>IF(B1464="","",_xlfn.XLOOKUP(N1464,#REF!,#REF!))</f>
        <v/>
      </c>
      <c r="J1464" s="100" t="str">
        <f>IF(B1464="","",_xlfn.XLOOKUP(N1464,#REF!,芝麻工资表!B:B))</f>
        <v/>
      </c>
      <c r="K1464" s="100" t="str">
        <f t="shared" si="132"/>
        <v/>
      </c>
      <c r="L1464" s="100" t="str">
        <f t="shared" si="133"/>
        <v/>
      </c>
      <c r="M1464" s="100" t="str">
        <f>IF(Q1464="","",_xlfn.XLOOKUP(Q1464,立项!W:W,立项!H:H))</f>
        <v/>
      </c>
      <c r="N1464" s="104" t="str">
        <f t="shared" si="134"/>
        <v/>
      </c>
      <c r="O1464" s="104" t="str">
        <f t="shared" si="135"/>
        <v/>
      </c>
      <c r="P1464" s="105" t="str">
        <f t="shared" si="136"/>
        <v/>
      </c>
      <c r="Q1464" s="109" t="str">
        <f t="shared" si="137"/>
        <v/>
      </c>
      <c r="R1464" s="77"/>
      <c r="S1464" s="76"/>
      <c r="T1464" s="76"/>
      <c r="U1464" s="76"/>
    </row>
    <row r="1465" s="67" customFormat="1" customHeight="1" spans="2:21">
      <c r="B1465" s="68"/>
      <c r="C1465" s="69"/>
      <c r="D1465" s="69"/>
      <c r="E1465" s="69"/>
      <c r="F1465" s="70"/>
      <c r="G1465" s="71"/>
      <c r="H1465" s="72"/>
      <c r="I1465" s="103" t="str">
        <f>IF(B1465="","",_xlfn.XLOOKUP(N1465,#REF!,#REF!))</f>
        <v/>
      </c>
      <c r="J1465" s="100" t="str">
        <f>IF(B1465="","",_xlfn.XLOOKUP(N1465,#REF!,芝麻工资表!B:B))</f>
        <v/>
      </c>
      <c r="K1465" s="100" t="str">
        <f t="shared" si="132"/>
        <v/>
      </c>
      <c r="L1465" s="100" t="str">
        <f t="shared" si="133"/>
        <v/>
      </c>
      <c r="M1465" s="100" t="str">
        <f>IF(Q1465="","",_xlfn.XLOOKUP(Q1465,立项!W:W,立项!H:H))</f>
        <v/>
      </c>
      <c r="N1465" s="104" t="str">
        <f t="shared" si="134"/>
        <v/>
      </c>
      <c r="O1465" s="104" t="str">
        <f t="shared" si="135"/>
        <v/>
      </c>
      <c r="P1465" s="105" t="str">
        <f t="shared" si="136"/>
        <v/>
      </c>
      <c r="Q1465" s="109" t="str">
        <f t="shared" si="137"/>
        <v/>
      </c>
      <c r="R1465" s="77"/>
      <c r="S1465" s="76"/>
      <c r="T1465" s="76"/>
      <c r="U1465" s="76"/>
    </row>
    <row r="1466" s="67" customFormat="1" customHeight="1" spans="2:21">
      <c r="B1466" s="68"/>
      <c r="C1466" s="69"/>
      <c r="D1466" s="69"/>
      <c r="E1466" s="69"/>
      <c r="F1466" s="70"/>
      <c r="G1466" s="71"/>
      <c r="H1466" s="72"/>
      <c r="I1466" s="103" t="str">
        <f>IF(B1466="","",_xlfn.XLOOKUP(N1466,#REF!,#REF!))</f>
        <v/>
      </c>
      <c r="J1466" s="100" t="str">
        <f>IF(B1466="","",_xlfn.XLOOKUP(N1466,#REF!,芝麻工资表!B:B))</f>
        <v/>
      </c>
      <c r="K1466" s="100" t="str">
        <f t="shared" si="132"/>
        <v/>
      </c>
      <c r="L1466" s="100" t="str">
        <f t="shared" si="133"/>
        <v/>
      </c>
      <c r="M1466" s="100" t="str">
        <f>IF(Q1466="","",_xlfn.XLOOKUP(Q1466,立项!W:W,立项!H:H))</f>
        <v/>
      </c>
      <c r="N1466" s="104" t="str">
        <f t="shared" si="134"/>
        <v/>
      </c>
      <c r="O1466" s="104" t="str">
        <f t="shared" si="135"/>
        <v/>
      </c>
      <c r="P1466" s="105" t="str">
        <f t="shared" si="136"/>
        <v/>
      </c>
      <c r="Q1466" s="109" t="str">
        <f t="shared" si="137"/>
        <v/>
      </c>
      <c r="R1466" s="77"/>
      <c r="S1466" s="76"/>
      <c r="T1466" s="76"/>
      <c r="U1466" s="76"/>
    </row>
    <row r="1467" s="67" customFormat="1" customHeight="1" spans="2:21">
      <c r="B1467" s="68"/>
      <c r="C1467" s="69"/>
      <c r="D1467" s="69"/>
      <c r="E1467" s="69"/>
      <c r="F1467" s="70"/>
      <c r="G1467" s="71"/>
      <c r="H1467" s="72"/>
      <c r="I1467" s="103" t="str">
        <f>IF(B1467="","",_xlfn.XLOOKUP(N1467,#REF!,#REF!))</f>
        <v/>
      </c>
      <c r="J1467" s="100" t="str">
        <f>IF(B1467="","",_xlfn.XLOOKUP(N1467,#REF!,芝麻工资表!B:B))</f>
        <v/>
      </c>
      <c r="K1467" s="100" t="str">
        <f t="shared" si="132"/>
        <v/>
      </c>
      <c r="L1467" s="100" t="str">
        <f t="shared" si="133"/>
        <v/>
      </c>
      <c r="M1467" s="100" t="str">
        <f>IF(Q1467="","",_xlfn.XLOOKUP(Q1467,立项!W:W,立项!H:H))</f>
        <v/>
      </c>
      <c r="N1467" s="104" t="str">
        <f t="shared" si="134"/>
        <v/>
      </c>
      <c r="O1467" s="104" t="str">
        <f t="shared" si="135"/>
        <v/>
      </c>
      <c r="P1467" s="105" t="str">
        <f t="shared" si="136"/>
        <v/>
      </c>
      <c r="Q1467" s="109" t="str">
        <f t="shared" si="137"/>
        <v/>
      </c>
      <c r="R1467" s="77"/>
      <c r="S1467" s="76"/>
      <c r="T1467" s="76"/>
      <c r="U1467" s="76"/>
    </row>
    <row r="1468" s="67" customFormat="1" customHeight="1" spans="2:21">
      <c r="B1468" s="68"/>
      <c r="C1468" s="69"/>
      <c r="D1468" s="69"/>
      <c r="E1468" s="69"/>
      <c r="F1468" s="70"/>
      <c r="G1468" s="71"/>
      <c r="H1468" s="72"/>
      <c r="I1468" s="103" t="str">
        <f>IF(B1468="","",_xlfn.XLOOKUP(N1468,#REF!,#REF!))</f>
        <v/>
      </c>
      <c r="J1468" s="100" t="str">
        <f>IF(B1468="","",_xlfn.XLOOKUP(N1468,#REF!,芝麻工资表!B:B))</f>
        <v/>
      </c>
      <c r="K1468" s="100" t="str">
        <f t="shared" si="132"/>
        <v/>
      </c>
      <c r="L1468" s="100" t="str">
        <f t="shared" si="133"/>
        <v/>
      </c>
      <c r="M1468" s="100" t="str">
        <f>IF(Q1468="","",_xlfn.XLOOKUP(Q1468,立项!W:W,立项!H:H))</f>
        <v/>
      </c>
      <c r="N1468" s="104" t="str">
        <f t="shared" si="134"/>
        <v/>
      </c>
      <c r="O1468" s="104" t="str">
        <f t="shared" si="135"/>
        <v/>
      </c>
      <c r="P1468" s="105" t="str">
        <f t="shared" si="136"/>
        <v/>
      </c>
      <c r="Q1468" s="109" t="str">
        <f t="shared" si="137"/>
        <v/>
      </c>
      <c r="R1468" s="77"/>
      <c r="S1468" s="76"/>
      <c r="T1468" s="76"/>
      <c r="U1468" s="76"/>
    </row>
    <row r="1469" s="67" customFormat="1" customHeight="1" spans="2:21">
      <c r="B1469" s="68"/>
      <c r="C1469" s="69"/>
      <c r="D1469" s="69"/>
      <c r="E1469" s="69"/>
      <c r="F1469" s="70"/>
      <c r="G1469" s="71"/>
      <c r="H1469" s="72"/>
      <c r="I1469" s="103" t="str">
        <f>IF(B1469="","",_xlfn.XLOOKUP(N1469,#REF!,#REF!))</f>
        <v/>
      </c>
      <c r="J1469" s="100" t="str">
        <f>IF(B1469="","",_xlfn.XLOOKUP(N1469,#REF!,芝麻工资表!B:B))</f>
        <v/>
      </c>
      <c r="K1469" s="100" t="str">
        <f t="shared" si="132"/>
        <v/>
      </c>
      <c r="L1469" s="100" t="str">
        <f t="shared" si="133"/>
        <v/>
      </c>
      <c r="M1469" s="100" t="str">
        <f>IF(Q1469="","",_xlfn.XLOOKUP(Q1469,立项!W:W,立项!H:H))</f>
        <v/>
      </c>
      <c r="N1469" s="104" t="str">
        <f t="shared" si="134"/>
        <v/>
      </c>
      <c r="O1469" s="104" t="str">
        <f t="shared" si="135"/>
        <v/>
      </c>
      <c r="P1469" s="105" t="str">
        <f t="shared" si="136"/>
        <v/>
      </c>
      <c r="Q1469" s="109" t="str">
        <f t="shared" si="137"/>
        <v/>
      </c>
      <c r="R1469" s="77"/>
      <c r="S1469" s="76"/>
      <c r="T1469" s="76"/>
      <c r="U1469" s="76"/>
    </row>
    <row r="1470" s="67" customFormat="1" customHeight="1" spans="2:21">
      <c r="B1470" s="68"/>
      <c r="C1470" s="69"/>
      <c r="D1470" s="69"/>
      <c r="E1470" s="69"/>
      <c r="F1470" s="70"/>
      <c r="G1470" s="71"/>
      <c r="H1470" s="72"/>
      <c r="I1470" s="103" t="str">
        <f>IF(B1470="","",_xlfn.XLOOKUP(N1470,#REF!,#REF!))</f>
        <v/>
      </c>
      <c r="J1470" s="100" t="str">
        <f>IF(B1470="","",_xlfn.XLOOKUP(N1470,#REF!,芝麻工资表!B:B))</f>
        <v/>
      </c>
      <c r="K1470" s="100" t="str">
        <f t="shared" si="132"/>
        <v/>
      </c>
      <c r="L1470" s="100" t="str">
        <f t="shared" si="133"/>
        <v/>
      </c>
      <c r="M1470" s="100" t="str">
        <f>IF(Q1470="","",_xlfn.XLOOKUP(Q1470,立项!W:W,立项!H:H))</f>
        <v/>
      </c>
      <c r="N1470" s="104" t="str">
        <f t="shared" si="134"/>
        <v/>
      </c>
      <c r="O1470" s="104" t="str">
        <f t="shared" si="135"/>
        <v/>
      </c>
      <c r="P1470" s="105" t="str">
        <f t="shared" si="136"/>
        <v/>
      </c>
      <c r="Q1470" s="109" t="str">
        <f t="shared" si="137"/>
        <v/>
      </c>
      <c r="R1470" s="77"/>
      <c r="S1470" s="76"/>
      <c r="T1470" s="76"/>
      <c r="U1470" s="76"/>
    </row>
    <row r="1471" s="67" customFormat="1" customHeight="1" spans="2:21">
      <c r="B1471" s="68"/>
      <c r="C1471" s="69"/>
      <c r="D1471" s="69"/>
      <c r="E1471" s="69"/>
      <c r="F1471" s="70"/>
      <c r="G1471" s="71"/>
      <c r="H1471" s="72"/>
      <c r="I1471" s="103" t="str">
        <f>IF(B1471="","",_xlfn.XLOOKUP(N1471,#REF!,#REF!))</f>
        <v/>
      </c>
      <c r="J1471" s="100" t="str">
        <f>IF(B1471="","",_xlfn.XLOOKUP(N1471,#REF!,芝麻工资表!B:B))</f>
        <v/>
      </c>
      <c r="K1471" s="100" t="str">
        <f t="shared" si="132"/>
        <v/>
      </c>
      <c r="L1471" s="100" t="str">
        <f t="shared" si="133"/>
        <v/>
      </c>
      <c r="M1471" s="100" t="str">
        <f>IF(Q1471="","",_xlfn.XLOOKUP(Q1471,立项!W:W,立项!H:H))</f>
        <v/>
      </c>
      <c r="N1471" s="104" t="str">
        <f t="shared" si="134"/>
        <v/>
      </c>
      <c r="O1471" s="104" t="str">
        <f t="shared" si="135"/>
        <v/>
      </c>
      <c r="P1471" s="105" t="str">
        <f t="shared" si="136"/>
        <v/>
      </c>
      <c r="Q1471" s="109" t="str">
        <f t="shared" si="137"/>
        <v/>
      </c>
      <c r="R1471" s="77"/>
      <c r="S1471" s="76"/>
      <c r="T1471" s="76"/>
      <c r="U1471" s="76"/>
    </row>
    <row r="1472" s="67" customFormat="1" customHeight="1" spans="2:21">
      <c r="B1472" s="68"/>
      <c r="C1472" s="69"/>
      <c r="D1472" s="69"/>
      <c r="E1472" s="69"/>
      <c r="F1472" s="70"/>
      <c r="G1472" s="71"/>
      <c r="H1472" s="72"/>
      <c r="I1472" s="103" t="str">
        <f>IF(B1472="","",_xlfn.XLOOKUP(N1472,#REF!,#REF!))</f>
        <v/>
      </c>
      <c r="J1472" s="100" t="str">
        <f>IF(B1472="","",_xlfn.XLOOKUP(N1472,#REF!,芝麻工资表!B:B))</f>
        <v/>
      </c>
      <c r="K1472" s="100" t="str">
        <f t="shared" si="132"/>
        <v/>
      </c>
      <c r="L1472" s="100" t="str">
        <f t="shared" si="133"/>
        <v/>
      </c>
      <c r="M1472" s="100" t="str">
        <f>IF(Q1472="","",_xlfn.XLOOKUP(Q1472,立项!W:W,立项!H:H))</f>
        <v/>
      </c>
      <c r="N1472" s="104" t="str">
        <f t="shared" si="134"/>
        <v/>
      </c>
      <c r="O1472" s="104" t="str">
        <f t="shared" si="135"/>
        <v/>
      </c>
      <c r="P1472" s="105" t="str">
        <f t="shared" si="136"/>
        <v/>
      </c>
      <c r="Q1472" s="109" t="str">
        <f t="shared" si="137"/>
        <v/>
      </c>
      <c r="R1472" s="77"/>
      <c r="S1472" s="76"/>
      <c r="T1472" s="76"/>
      <c r="U1472" s="76"/>
    </row>
    <row r="1473" s="67" customFormat="1" customHeight="1" spans="2:21">
      <c r="B1473" s="68"/>
      <c r="C1473" s="69"/>
      <c r="D1473" s="69"/>
      <c r="E1473" s="69"/>
      <c r="F1473" s="70"/>
      <c r="G1473" s="71"/>
      <c r="H1473" s="72"/>
      <c r="I1473" s="103" t="str">
        <f>IF(B1473="","",_xlfn.XLOOKUP(N1473,#REF!,#REF!))</f>
        <v/>
      </c>
      <c r="J1473" s="100" t="str">
        <f>IF(B1473="","",_xlfn.XLOOKUP(N1473,#REF!,芝麻工资表!B:B))</f>
        <v/>
      </c>
      <c r="K1473" s="100" t="str">
        <f t="shared" si="132"/>
        <v/>
      </c>
      <c r="L1473" s="100" t="str">
        <f t="shared" si="133"/>
        <v/>
      </c>
      <c r="M1473" s="100" t="str">
        <f>IF(Q1473="","",_xlfn.XLOOKUP(Q1473,立项!W:W,立项!H:H))</f>
        <v/>
      </c>
      <c r="N1473" s="104" t="str">
        <f t="shared" si="134"/>
        <v/>
      </c>
      <c r="O1473" s="104" t="str">
        <f t="shared" si="135"/>
        <v/>
      </c>
      <c r="P1473" s="105" t="str">
        <f t="shared" si="136"/>
        <v/>
      </c>
      <c r="Q1473" s="109" t="str">
        <f t="shared" si="137"/>
        <v/>
      </c>
      <c r="R1473" s="77"/>
      <c r="S1473" s="76"/>
      <c r="T1473" s="76"/>
      <c r="U1473" s="76"/>
    </row>
    <row r="1474" s="67" customFormat="1" customHeight="1" spans="2:21">
      <c r="B1474" s="68"/>
      <c r="C1474" s="69"/>
      <c r="D1474" s="69"/>
      <c r="E1474" s="69"/>
      <c r="F1474" s="70"/>
      <c r="G1474" s="71"/>
      <c r="H1474" s="72"/>
      <c r="I1474" s="103" t="str">
        <f>IF(B1474="","",_xlfn.XLOOKUP(N1474,#REF!,#REF!))</f>
        <v/>
      </c>
      <c r="J1474" s="100" t="str">
        <f>IF(B1474="","",_xlfn.XLOOKUP(N1474,#REF!,芝麻工资表!B:B))</f>
        <v/>
      </c>
      <c r="K1474" s="100" t="str">
        <f t="shared" ref="K1474:K1537" si="138">IF(F1474="","",F1474-L1474)</f>
        <v/>
      </c>
      <c r="L1474" s="100" t="str">
        <f t="shared" ref="L1474:L1537" si="139">IF(F1474="","",F1474*G1474/(1+G1474))</f>
        <v/>
      </c>
      <c r="M1474" s="100" t="str">
        <f>IF(Q1474="","",_xlfn.XLOOKUP(Q1474,立项!W:W,立项!H:H))</f>
        <v/>
      </c>
      <c r="N1474" s="104" t="str">
        <f t="shared" ref="N1474:N1537" si="140">IF(H1474="","",LEFT(B1474,7))</f>
        <v/>
      </c>
      <c r="O1474" s="104" t="str">
        <f t="shared" ref="O1474:O1537" si="141">IF(H1474="","",MONTH(H1474))</f>
        <v/>
      </c>
      <c r="P1474" s="105" t="str">
        <f t="shared" ref="P1474:P1537" si="142">IF(H1474="","",DAY(H1474))</f>
        <v/>
      </c>
      <c r="Q1474" s="109" t="str">
        <f t="shared" ref="Q1474:Q1537" si="143">IF(B1474="","",MID(B1474,9,16))</f>
        <v/>
      </c>
      <c r="R1474" s="77"/>
      <c r="S1474" s="76"/>
      <c r="T1474" s="76"/>
      <c r="U1474" s="76"/>
    </row>
    <row r="1475" s="67" customFormat="1" customHeight="1" spans="2:21">
      <c r="B1475" s="68"/>
      <c r="C1475" s="69"/>
      <c r="D1475" s="69"/>
      <c r="E1475" s="69"/>
      <c r="F1475" s="70"/>
      <c r="G1475" s="71"/>
      <c r="H1475" s="72"/>
      <c r="I1475" s="103" t="str">
        <f>IF(B1475="","",_xlfn.XLOOKUP(N1475,#REF!,#REF!))</f>
        <v/>
      </c>
      <c r="J1475" s="100" t="str">
        <f>IF(B1475="","",_xlfn.XLOOKUP(N1475,#REF!,芝麻工资表!B:B))</f>
        <v/>
      </c>
      <c r="K1475" s="100" t="str">
        <f t="shared" si="138"/>
        <v/>
      </c>
      <c r="L1475" s="100" t="str">
        <f t="shared" si="139"/>
        <v/>
      </c>
      <c r="M1475" s="100" t="str">
        <f>IF(Q1475="","",_xlfn.XLOOKUP(Q1475,立项!W:W,立项!H:H))</f>
        <v/>
      </c>
      <c r="N1475" s="104" t="str">
        <f t="shared" si="140"/>
        <v/>
      </c>
      <c r="O1475" s="104" t="str">
        <f t="shared" si="141"/>
        <v/>
      </c>
      <c r="P1475" s="105" t="str">
        <f t="shared" si="142"/>
        <v/>
      </c>
      <c r="Q1475" s="109" t="str">
        <f t="shared" si="143"/>
        <v/>
      </c>
      <c r="R1475" s="77"/>
      <c r="S1475" s="76"/>
      <c r="T1475" s="76"/>
      <c r="U1475" s="76"/>
    </row>
    <row r="1476" s="67" customFormat="1" customHeight="1" spans="2:21">
      <c r="B1476" s="68"/>
      <c r="C1476" s="69"/>
      <c r="D1476" s="69"/>
      <c r="E1476" s="69"/>
      <c r="F1476" s="70"/>
      <c r="G1476" s="71"/>
      <c r="H1476" s="72"/>
      <c r="I1476" s="103" t="str">
        <f>IF(B1476="","",_xlfn.XLOOKUP(N1476,#REF!,#REF!))</f>
        <v/>
      </c>
      <c r="J1476" s="100" t="str">
        <f>IF(B1476="","",_xlfn.XLOOKUP(N1476,#REF!,芝麻工资表!B:B))</f>
        <v/>
      </c>
      <c r="K1476" s="100" t="str">
        <f t="shared" si="138"/>
        <v/>
      </c>
      <c r="L1476" s="100" t="str">
        <f t="shared" si="139"/>
        <v/>
      </c>
      <c r="M1476" s="100" t="str">
        <f>IF(Q1476="","",_xlfn.XLOOKUP(Q1476,立项!W:W,立项!H:H))</f>
        <v/>
      </c>
      <c r="N1476" s="104" t="str">
        <f t="shared" si="140"/>
        <v/>
      </c>
      <c r="O1476" s="104" t="str">
        <f t="shared" si="141"/>
        <v/>
      </c>
      <c r="P1476" s="105" t="str">
        <f t="shared" si="142"/>
        <v/>
      </c>
      <c r="Q1476" s="109" t="str">
        <f t="shared" si="143"/>
        <v/>
      </c>
      <c r="R1476" s="77"/>
      <c r="S1476" s="76"/>
      <c r="T1476" s="76"/>
      <c r="U1476" s="76"/>
    </row>
    <row r="1477" s="67" customFormat="1" customHeight="1" spans="2:21">
      <c r="B1477" s="68"/>
      <c r="C1477" s="69"/>
      <c r="D1477" s="69"/>
      <c r="E1477" s="69"/>
      <c r="F1477" s="70"/>
      <c r="G1477" s="71"/>
      <c r="H1477" s="72"/>
      <c r="I1477" s="103" t="str">
        <f>IF(B1477="","",_xlfn.XLOOKUP(N1477,#REF!,#REF!))</f>
        <v/>
      </c>
      <c r="J1477" s="100" t="str">
        <f>IF(B1477="","",_xlfn.XLOOKUP(N1477,#REF!,芝麻工资表!B:B))</f>
        <v/>
      </c>
      <c r="K1477" s="100" t="str">
        <f t="shared" si="138"/>
        <v/>
      </c>
      <c r="L1477" s="100" t="str">
        <f t="shared" si="139"/>
        <v/>
      </c>
      <c r="M1477" s="100" t="str">
        <f>IF(Q1477="","",_xlfn.XLOOKUP(Q1477,立项!W:W,立项!H:H))</f>
        <v/>
      </c>
      <c r="N1477" s="104" t="str">
        <f t="shared" si="140"/>
        <v/>
      </c>
      <c r="O1477" s="104" t="str">
        <f t="shared" si="141"/>
        <v/>
      </c>
      <c r="P1477" s="105" t="str">
        <f t="shared" si="142"/>
        <v/>
      </c>
      <c r="Q1477" s="109" t="str">
        <f t="shared" si="143"/>
        <v/>
      </c>
      <c r="R1477" s="77"/>
      <c r="S1477" s="76"/>
      <c r="T1477" s="76"/>
      <c r="U1477" s="76"/>
    </row>
    <row r="1478" s="67" customFormat="1" customHeight="1" spans="2:21">
      <c r="B1478" s="68"/>
      <c r="C1478" s="69"/>
      <c r="D1478" s="69"/>
      <c r="E1478" s="69"/>
      <c r="F1478" s="70"/>
      <c r="G1478" s="71"/>
      <c r="H1478" s="72"/>
      <c r="I1478" s="103" t="str">
        <f>IF(B1478="","",_xlfn.XLOOKUP(N1478,#REF!,#REF!))</f>
        <v/>
      </c>
      <c r="J1478" s="100" t="str">
        <f>IF(B1478="","",_xlfn.XLOOKUP(N1478,#REF!,芝麻工资表!B:B))</f>
        <v/>
      </c>
      <c r="K1478" s="100" t="str">
        <f t="shared" si="138"/>
        <v/>
      </c>
      <c r="L1478" s="100" t="str">
        <f t="shared" si="139"/>
        <v/>
      </c>
      <c r="M1478" s="100" t="str">
        <f>IF(Q1478="","",_xlfn.XLOOKUP(Q1478,立项!W:W,立项!H:H))</f>
        <v/>
      </c>
      <c r="N1478" s="104" t="str">
        <f t="shared" si="140"/>
        <v/>
      </c>
      <c r="O1478" s="104" t="str">
        <f t="shared" si="141"/>
        <v/>
      </c>
      <c r="P1478" s="105" t="str">
        <f t="shared" si="142"/>
        <v/>
      </c>
      <c r="Q1478" s="109" t="str">
        <f t="shared" si="143"/>
        <v/>
      </c>
      <c r="R1478" s="77"/>
      <c r="S1478" s="76"/>
      <c r="T1478" s="76"/>
      <c r="U1478" s="76"/>
    </row>
    <row r="1479" s="67" customFormat="1" customHeight="1" spans="2:21">
      <c r="B1479" s="68"/>
      <c r="C1479" s="69"/>
      <c r="D1479" s="69"/>
      <c r="E1479" s="69"/>
      <c r="F1479" s="70"/>
      <c r="G1479" s="71"/>
      <c r="H1479" s="72"/>
      <c r="I1479" s="103" t="str">
        <f>IF(B1479="","",_xlfn.XLOOKUP(N1479,#REF!,#REF!))</f>
        <v/>
      </c>
      <c r="J1479" s="100" t="str">
        <f>IF(B1479="","",_xlfn.XLOOKUP(N1479,#REF!,芝麻工资表!B:B))</f>
        <v/>
      </c>
      <c r="K1479" s="100" t="str">
        <f t="shared" si="138"/>
        <v/>
      </c>
      <c r="L1479" s="100" t="str">
        <f t="shared" si="139"/>
        <v/>
      </c>
      <c r="M1479" s="100" t="str">
        <f>IF(Q1479="","",_xlfn.XLOOKUP(Q1479,立项!W:W,立项!H:H))</f>
        <v/>
      </c>
      <c r="N1479" s="104" t="str">
        <f t="shared" si="140"/>
        <v/>
      </c>
      <c r="O1479" s="104" t="str">
        <f t="shared" si="141"/>
        <v/>
      </c>
      <c r="P1479" s="105" t="str">
        <f t="shared" si="142"/>
        <v/>
      </c>
      <c r="Q1479" s="109" t="str">
        <f t="shared" si="143"/>
        <v/>
      </c>
      <c r="R1479" s="77"/>
      <c r="S1479" s="76"/>
      <c r="T1479" s="76"/>
      <c r="U1479" s="76"/>
    </row>
    <row r="1480" s="67" customFormat="1" customHeight="1" spans="2:21">
      <c r="B1480" s="68"/>
      <c r="C1480" s="69"/>
      <c r="D1480" s="69"/>
      <c r="E1480" s="69"/>
      <c r="F1480" s="70"/>
      <c r="G1480" s="71"/>
      <c r="H1480" s="72"/>
      <c r="I1480" s="103" t="str">
        <f>IF(B1480="","",_xlfn.XLOOKUP(N1480,#REF!,#REF!))</f>
        <v/>
      </c>
      <c r="J1480" s="100" t="str">
        <f>IF(B1480="","",_xlfn.XLOOKUP(N1480,#REF!,芝麻工资表!B:B))</f>
        <v/>
      </c>
      <c r="K1480" s="100" t="str">
        <f t="shared" si="138"/>
        <v/>
      </c>
      <c r="L1480" s="100" t="str">
        <f t="shared" si="139"/>
        <v/>
      </c>
      <c r="M1480" s="100" t="str">
        <f>IF(Q1480="","",_xlfn.XLOOKUP(Q1480,立项!W:W,立项!H:H))</f>
        <v/>
      </c>
      <c r="N1480" s="104" t="str">
        <f t="shared" si="140"/>
        <v/>
      </c>
      <c r="O1480" s="104" t="str">
        <f t="shared" si="141"/>
        <v/>
      </c>
      <c r="P1480" s="105" t="str">
        <f t="shared" si="142"/>
        <v/>
      </c>
      <c r="Q1480" s="109" t="str">
        <f t="shared" si="143"/>
        <v/>
      </c>
      <c r="R1480" s="77"/>
      <c r="S1480" s="76"/>
      <c r="T1480" s="76"/>
      <c r="U1480" s="76"/>
    </row>
    <row r="1481" s="67" customFormat="1" customHeight="1" spans="2:21">
      <c r="B1481" s="68"/>
      <c r="C1481" s="69"/>
      <c r="D1481" s="69"/>
      <c r="E1481" s="69"/>
      <c r="F1481" s="70"/>
      <c r="G1481" s="71"/>
      <c r="H1481" s="72"/>
      <c r="I1481" s="103" t="str">
        <f>IF(B1481="","",_xlfn.XLOOKUP(N1481,#REF!,#REF!))</f>
        <v/>
      </c>
      <c r="J1481" s="100" t="str">
        <f>IF(B1481="","",_xlfn.XLOOKUP(N1481,#REF!,芝麻工资表!B:B))</f>
        <v/>
      </c>
      <c r="K1481" s="100" t="str">
        <f t="shared" si="138"/>
        <v/>
      </c>
      <c r="L1481" s="100" t="str">
        <f t="shared" si="139"/>
        <v/>
      </c>
      <c r="M1481" s="100" t="str">
        <f>IF(Q1481="","",_xlfn.XLOOKUP(Q1481,立项!W:W,立项!H:H))</f>
        <v/>
      </c>
      <c r="N1481" s="104" t="str">
        <f t="shared" si="140"/>
        <v/>
      </c>
      <c r="O1481" s="104" t="str">
        <f t="shared" si="141"/>
        <v/>
      </c>
      <c r="P1481" s="105" t="str">
        <f t="shared" si="142"/>
        <v/>
      </c>
      <c r="Q1481" s="109" t="str">
        <f t="shared" si="143"/>
        <v/>
      </c>
      <c r="R1481" s="77"/>
      <c r="S1481" s="76"/>
      <c r="T1481" s="76"/>
      <c r="U1481" s="76"/>
    </row>
    <row r="1482" s="67" customFormat="1" customHeight="1" spans="2:21">
      <c r="B1482" s="68"/>
      <c r="C1482" s="69"/>
      <c r="D1482" s="69"/>
      <c r="E1482" s="69"/>
      <c r="F1482" s="70"/>
      <c r="G1482" s="71"/>
      <c r="H1482" s="72"/>
      <c r="I1482" s="103" t="str">
        <f>IF(B1482="","",_xlfn.XLOOKUP(N1482,#REF!,#REF!))</f>
        <v/>
      </c>
      <c r="J1482" s="100" t="str">
        <f>IF(B1482="","",_xlfn.XLOOKUP(N1482,#REF!,芝麻工资表!B:B))</f>
        <v/>
      </c>
      <c r="K1482" s="100" t="str">
        <f t="shared" si="138"/>
        <v/>
      </c>
      <c r="L1482" s="100" t="str">
        <f t="shared" si="139"/>
        <v/>
      </c>
      <c r="M1482" s="100" t="str">
        <f>IF(Q1482="","",_xlfn.XLOOKUP(Q1482,立项!W:W,立项!H:H))</f>
        <v/>
      </c>
      <c r="N1482" s="104" t="str">
        <f t="shared" si="140"/>
        <v/>
      </c>
      <c r="O1482" s="104" t="str">
        <f t="shared" si="141"/>
        <v/>
      </c>
      <c r="P1482" s="105" t="str">
        <f t="shared" si="142"/>
        <v/>
      </c>
      <c r="Q1482" s="109" t="str">
        <f t="shared" si="143"/>
        <v/>
      </c>
      <c r="R1482" s="77"/>
      <c r="S1482" s="76"/>
      <c r="T1482" s="76"/>
      <c r="U1482" s="76"/>
    </row>
    <row r="1483" s="67" customFormat="1" customHeight="1" spans="2:21">
      <c r="B1483" s="68"/>
      <c r="C1483" s="69"/>
      <c r="D1483" s="69"/>
      <c r="E1483" s="69"/>
      <c r="F1483" s="70"/>
      <c r="G1483" s="71"/>
      <c r="H1483" s="72"/>
      <c r="I1483" s="103" t="str">
        <f>IF(B1483="","",_xlfn.XLOOKUP(N1483,#REF!,#REF!))</f>
        <v/>
      </c>
      <c r="J1483" s="100" t="str">
        <f>IF(B1483="","",_xlfn.XLOOKUP(N1483,#REF!,芝麻工资表!B:B))</f>
        <v/>
      </c>
      <c r="K1483" s="100" t="str">
        <f t="shared" si="138"/>
        <v/>
      </c>
      <c r="L1483" s="100" t="str">
        <f t="shared" si="139"/>
        <v/>
      </c>
      <c r="M1483" s="100" t="str">
        <f>IF(Q1483="","",_xlfn.XLOOKUP(Q1483,立项!W:W,立项!H:H))</f>
        <v/>
      </c>
      <c r="N1483" s="104" t="str">
        <f t="shared" si="140"/>
        <v/>
      </c>
      <c r="O1483" s="104" t="str">
        <f t="shared" si="141"/>
        <v/>
      </c>
      <c r="P1483" s="105" t="str">
        <f t="shared" si="142"/>
        <v/>
      </c>
      <c r="Q1483" s="109" t="str">
        <f t="shared" si="143"/>
        <v/>
      </c>
      <c r="R1483" s="77"/>
      <c r="S1483" s="76"/>
      <c r="T1483" s="76"/>
      <c r="U1483" s="76"/>
    </row>
    <row r="1484" s="67" customFormat="1" customHeight="1" spans="2:21">
      <c r="B1484" s="68"/>
      <c r="C1484" s="69"/>
      <c r="D1484" s="69"/>
      <c r="E1484" s="69"/>
      <c r="F1484" s="70"/>
      <c r="G1484" s="71"/>
      <c r="H1484" s="72"/>
      <c r="I1484" s="103" t="str">
        <f>IF(B1484="","",_xlfn.XLOOKUP(N1484,#REF!,#REF!))</f>
        <v/>
      </c>
      <c r="J1484" s="100" t="str">
        <f>IF(B1484="","",_xlfn.XLOOKUP(N1484,#REF!,芝麻工资表!B:B))</f>
        <v/>
      </c>
      <c r="K1484" s="100" t="str">
        <f t="shared" si="138"/>
        <v/>
      </c>
      <c r="L1484" s="100" t="str">
        <f t="shared" si="139"/>
        <v/>
      </c>
      <c r="M1484" s="100" t="str">
        <f>IF(Q1484="","",_xlfn.XLOOKUP(Q1484,立项!W:W,立项!H:H))</f>
        <v/>
      </c>
      <c r="N1484" s="104" t="str">
        <f t="shared" si="140"/>
        <v/>
      </c>
      <c r="O1484" s="104" t="str">
        <f t="shared" si="141"/>
        <v/>
      </c>
      <c r="P1484" s="105" t="str">
        <f t="shared" si="142"/>
        <v/>
      </c>
      <c r="Q1484" s="109" t="str">
        <f t="shared" si="143"/>
        <v/>
      </c>
      <c r="R1484" s="77"/>
      <c r="S1484" s="76"/>
      <c r="T1484" s="76"/>
      <c r="U1484" s="76"/>
    </row>
    <row r="1485" s="67" customFormat="1" customHeight="1" spans="2:21">
      <c r="B1485" s="68"/>
      <c r="C1485" s="69"/>
      <c r="D1485" s="69"/>
      <c r="E1485" s="69"/>
      <c r="F1485" s="70"/>
      <c r="G1485" s="71"/>
      <c r="H1485" s="72"/>
      <c r="I1485" s="103" t="str">
        <f>IF(B1485="","",_xlfn.XLOOKUP(N1485,#REF!,#REF!))</f>
        <v/>
      </c>
      <c r="J1485" s="100" t="str">
        <f>IF(B1485="","",_xlfn.XLOOKUP(N1485,#REF!,芝麻工资表!B:B))</f>
        <v/>
      </c>
      <c r="K1485" s="100" t="str">
        <f t="shared" si="138"/>
        <v/>
      </c>
      <c r="L1485" s="100" t="str">
        <f t="shared" si="139"/>
        <v/>
      </c>
      <c r="M1485" s="100" t="str">
        <f>IF(Q1485="","",_xlfn.XLOOKUP(Q1485,立项!W:W,立项!H:H))</f>
        <v/>
      </c>
      <c r="N1485" s="104" t="str">
        <f t="shared" si="140"/>
        <v/>
      </c>
      <c r="O1485" s="104" t="str">
        <f t="shared" si="141"/>
        <v/>
      </c>
      <c r="P1485" s="105" t="str">
        <f t="shared" si="142"/>
        <v/>
      </c>
      <c r="Q1485" s="109" t="str">
        <f t="shared" si="143"/>
        <v/>
      </c>
      <c r="R1485" s="77"/>
      <c r="S1485" s="76"/>
      <c r="T1485" s="76"/>
      <c r="U1485" s="76"/>
    </row>
    <row r="1486" s="67" customFormat="1" customHeight="1" spans="2:21">
      <c r="B1486" s="68"/>
      <c r="C1486" s="69"/>
      <c r="D1486" s="69"/>
      <c r="E1486" s="69"/>
      <c r="F1486" s="70"/>
      <c r="G1486" s="71"/>
      <c r="H1486" s="72"/>
      <c r="I1486" s="103" t="str">
        <f>IF(B1486="","",_xlfn.XLOOKUP(N1486,#REF!,#REF!))</f>
        <v/>
      </c>
      <c r="J1486" s="100" t="str">
        <f>IF(B1486="","",_xlfn.XLOOKUP(N1486,#REF!,芝麻工资表!B:B))</f>
        <v/>
      </c>
      <c r="K1486" s="100" t="str">
        <f t="shared" si="138"/>
        <v/>
      </c>
      <c r="L1486" s="100" t="str">
        <f t="shared" si="139"/>
        <v/>
      </c>
      <c r="M1486" s="100" t="str">
        <f>IF(Q1486="","",_xlfn.XLOOKUP(Q1486,立项!W:W,立项!H:H))</f>
        <v/>
      </c>
      <c r="N1486" s="104" t="str">
        <f t="shared" si="140"/>
        <v/>
      </c>
      <c r="O1486" s="104" t="str">
        <f t="shared" si="141"/>
        <v/>
      </c>
      <c r="P1486" s="105" t="str">
        <f t="shared" si="142"/>
        <v/>
      </c>
      <c r="Q1486" s="109" t="str">
        <f t="shared" si="143"/>
        <v/>
      </c>
      <c r="R1486" s="77"/>
      <c r="S1486" s="76"/>
      <c r="T1486" s="76"/>
      <c r="U1486" s="76"/>
    </row>
    <row r="1487" s="67" customFormat="1" customHeight="1" spans="2:21">
      <c r="B1487" s="68"/>
      <c r="C1487" s="69"/>
      <c r="D1487" s="69"/>
      <c r="E1487" s="69"/>
      <c r="F1487" s="70"/>
      <c r="G1487" s="71"/>
      <c r="H1487" s="72"/>
      <c r="I1487" s="103" t="str">
        <f>IF(B1487="","",_xlfn.XLOOKUP(N1487,#REF!,#REF!))</f>
        <v/>
      </c>
      <c r="J1487" s="100" t="str">
        <f>IF(B1487="","",_xlfn.XLOOKUP(N1487,#REF!,芝麻工资表!B:B))</f>
        <v/>
      </c>
      <c r="K1487" s="100" t="str">
        <f t="shared" si="138"/>
        <v/>
      </c>
      <c r="L1487" s="100" t="str">
        <f t="shared" si="139"/>
        <v/>
      </c>
      <c r="M1487" s="100" t="str">
        <f>IF(Q1487="","",_xlfn.XLOOKUP(Q1487,立项!W:W,立项!H:H))</f>
        <v/>
      </c>
      <c r="N1487" s="104" t="str">
        <f t="shared" si="140"/>
        <v/>
      </c>
      <c r="O1487" s="104" t="str">
        <f t="shared" si="141"/>
        <v/>
      </c>
      <c r="P1487" s="105" t="str">
        <f t="shared" si="142"/>
        <v/>
      </c>
      <c r="Q1487" s="109" t="str">
        <f t="shared" si="143"/>
        <v/>
      </c>
      <c r="R1487" s="77"/>
      <c r="S1487" s="76"/>
      <c r="T1487" s="76"/>
      <c r="U1487" s="76"/>
    </row>
    <row r="1488" s="67" customFormat="1" customHeight="1" spans="2:21">
      <c r="B1488" s="68"/>
      <c r="C1488" s="69"/>
      <c r="D1488" s="69"/>
      <c r="E1488" s="69"/>
      <c r="F1488" s="70"/>
      <c r="G1488" s="71"/>
      <c r="H1488" s="72"/>
      <c r="I1488" s="103" t="str">
        <f>IF(B1488="","",_xlfn.XLOOKUP(N1488,#REF!,#REF!))</f>
        <v/>
      </c>
      <c r="J1488" s="100" t="str">
        <f>IF(B1488="","",_xlfn.XLOOKUP(N1488,#REF!,芝麻工资表!B:B))</f>
        <v/>
      </c>
      <c r="K1488" s="100" t="str">
        <f t="shared" si="138"/>
        <v/>
      </c>
      <c r="L1488" s="100" t="str">
        <f t="shared" si="139"/>
        <v/>
      </c>
      <c r="M1488" s="100" t="str">
        <f>IF(Q1488="","",_xlfn.XLOOKUP(Q1488,立项!W:W,立项!H:H))</f>
        <v/>
      </c>
      <c r="N1488" s="104" t="str">
        <f t="shared" si="140"/>
        <v/>
      </c>
      <c r="O1488" s="104" t="str">
        <f t="shared" si="141"/>
        <v/>
      </c>
      <c r="P1488" s="105" t="str">
        <f t="shared" si="142"/>
        <v/>
      </c>
      <c r="Q1488" s="109" t="str">
        <f t="shared" si="143"/>
        <v/>
      </c>
      <c r="R1488" s="77"/>
      <c r="S1488" s="76"/>
      <c r="T1488" s="76"/>
      <c r="U1488" s="76"/>
    </row>
    <row r="1489" s="67" customFormat="1" customHeight="1" spans="2:21">
      <c r="B1489" s="68"/>
      <c r="C1489" s="69"/>
      <c r="D1489" s="69"/>
      <c r="E1489" s="69"/>
      <c r="F1489" s="70"/>
      <c r="G1489" s="71"/>
      <c r="H1489" s="72"/>
      <c r="I1489" s="103" t="str">
        <f>IF(B1489="","",_xlfn.XLOOKUP(N1489,#REF!,#REF!))</f>
        <v/>
      </c>
      <c r="J1489" s="100" t="str">
        <f>IF(B1489="","",_xlfn.XLOOKUP(N1489,#REF!,芝麻工资表!B:B))</f>
        <v/>
      </c>
      <c r="K1489" s="100" t="str">
        <f t="shared" si="138"/>
        <v/>
      </c>
      <c r="L1489" s="100" t="str">
        <f t="shared" si="139"/>
        <v/>
      </c>
      <c r="M1489" s="100" t="str">
        <f>IF(Q1489="","",_xlfn.XLOOKUP(Q1489,立项!W:W,立项!H:H))</f>
        <v/>
      </c>
      <c r="N1489" s="104" t="str">
        <f t="shared" si="140"/>
        <v/>
      </c>
      <c r="O1489" s="104" t="str">
        <f t="shared" si="141"/>
        <v/>
      </c>
      <c r="P1489" s="105" t="str">
        <f t="shared" si="142"/>
        <v/>
      </c>
      <c r="Q1489" s="109" t="str">
        <f t="shared" si="143"/>
        <v/>
      </c>
      <c r="R1489" s="77"/>
      <c r="S1489" s="76"/>
      <c r="T1489" s="76"/>
      <c r="U1489" s="76"/>
    </row>
    <row r="1490" s="67" customFormat="1" customHeight="1" spans="2:21">
      <c r="B1490" s="68"/>
      <c r="C1490" s="69"/>
      <c r="D1490" s="69"/>
      <c r="E1490" s="69"/>
      <c r="F1490" s="70"/>
      <c r="G1490" s="71"/>
      <c r="H1490" s="72"/>
      <c r="I1490" s="103" t="str">
        <f>IF(B1490="","",_xlfn.XLOOKUP(N1490,#REF!,#REF!))</f>
        <v/>
      </c>
      <c r="J1490" s="100" t="str">
        <f>IF(B1490="","",_xlfn.XLOOKUP(N1490,#REF!,芝麻工资表!B:B))</f>
        <v/>
      </c>
      <c r="K1490" s="100" t="str">
        <f t="shared" si="138"/>
        <v/>
      </c>
      <c r="L1490" s="100" t="str">
        <f t="shared" si="139"/>
        <v/>
      </c>
      <c r="M1490" s="100" t="str">
        <f>IF(Q1490="","",_xlfn.XLOOKUP(Q1490,立项!W:W,立项!H:H))</f>
        <v/>
      </c>
      <c r="N1490" s="104" t="str">
        <f t="shared" si="140"/>
        <v/>
      </c>
      <c r="O1490" s="104" t="str">
        <f t="shared" si="141"/>
        <v/>
      </c>
      <c r="P1490" s="105" t="str">
        <f t="shared" si="142"/>
        <v/>
      </c>
      <c r="Q1490" s="109" t="str">
        <f t="shared" si="143"/>
        <v/>
      </c>
      <c r="R1490" s="77"/>
      <c r="S1490" s="76"/>
      <c r="T1490" s="76"/>
      <c r="U1490" s="76"/>
    </row>
    <row r="1491" s="67" customFormat="1" customHeight="1" spans="2:21">
      <c r="B1491" s="68"/>
      <c r="C1491" s="69"/>
      <c r="D1491" s="69"/>
      <c r="E1491" s="69"/>
      <c r="F1491" s="70"/>
      <c r="G1491" s="71"/>
      <c r="H1491" s="72"/>
      <c r="I1491" s="103" t="str">
        <f>IF(B1491="","",_xlfn.XLOOKUP(N1491,#REF!,#REF!))</f>
        <v/>
      </c>
      <c r="J1491" s="100" t="str">
        <f>IF(B1491="","",_xlfn.XLOOKUP(N1491,#REF!,芝麻工资表!B:B))</f>
        <v/>
      </c>
      <c r="K1491" s="100" t="str">
        <f t="shared" si="138"/>
        <v/>
      </c>
      <c r="L1491" s="100" t="str">
        <f t="shared" si="139"/>
        <v/>
      </c>
      <c r="M1491" s="100" t="str">
        <f>IF(Q1491="","",_xlfn.XLOOKUP(Q1491,立项!W:W,立项!H:H))</f>
        <v/>
      </c>
      <c r="N1491" s="104" t="str">
        <f t="shared" si="140"/>
        <v/>
      </c>
      <c r="O1491" s="104" t="str">
        <f t="shared" si="141"/>
        <v/>
      </c>
      <c r="P1491" s="105" t="str">
        <f t="shared" si="142"/>
        <v/>
      </c>
      <c r="Q1491" s="109" t="str">
        <f t="shared" si="143"/>
        <v/>
      </c>
      <c r="R1491" s="77"/>
      <c r="S1491" s="76"/>
      <c r="T1491" s="76"/>
      <c r="U1491" s="76"/>
    </row>
    <row r="1492" s="67" customFormat="1" customHeight="1" spans="2:21">
      <c r="B1492" s="68"/>
      <c r="C1492" s="69"/>
      <c r="D1492" s="69"/>
      <c r="E1492" s="69"/>
      <c r="F1492" s="70"/>
      <c r="G1492" s="71"/>
      <c r="H1492" s="72"/>
      <c r="I1492" s="103" t="str">
        <f>IF(B1492="","",_xlfn.XLOOKUP(N1492,#REF!,#REF!))</f>
        <v/>
      </c>
      <c r="J1492" s="100" t="str">
        <f>IF(B1492="","",_xlfn.XLOOKUP(N1492,#REF!,芝麻工资表!B:B))</f>
        <v/>
      </c>
      <c r="K1492" s="100" t="str">
        <f t="shared" si="138"/>
        <v/>
      </c>
      <c r="L1492" s="100" t="str">
        <f t="shared" si="139"/>
        <v/>
      </c>
      <c r="M1492" s="100" t="str">
        <f>IF(Q1492="","",_xlfn.XLOOKUP(Q1492,立项!W:W,立项!H:H))</f>
        <v/>
      </c>
      <c r="N1492" s="104" t="str">
        <f t="shared" si="140"/>
        <v/>
      </c>
      <c r="O1492" s="104" t="str">
        <f t="shared" si="141"/>
        <v/>
      </c>
      <c r="P1492" s="105" t="str">
        <f t="shared" si="142"/>
        <v/>
      </c>
      <c r="Q1492" s="109" t="str">
        <f t="shared" si="143"/>
        <v/>
      </c>
      <c r="R1492" s="77"/>
      <c r="S1492" s="76"/>
      <c r="T1492" s="76"/>
      <c r="U1492" s="76"/>
    </row>
    <row r="1493" s="67" customFormat="1" customHeight="1" spans="2:21">
      <c r="B1493" s="68"/>
      <c r="C1493" s="69"/>
      <c r="D1493" s="69"/>
      <c r="E1493" s="69"/>
      <c r="F1493" s="70"/>
      <c r="G1493" s="71"/>
      <c r="H1493" s="72"/>
      <c r="I1493" s="103" t="str">
        <f>IF(B1493="","",_xlfn.XLOOKUP(N1493,#REF!,#REF!))</f>
        <v/>
      </c>
      <c r="J1493" s="100" t="str">
        <f>IF(B1493="","",_xlfn.XLOOKUP(N1493,#REF!,芝麻工资表!B:B))</f>
        <v/>
      </c>
      <c r="K1493" s="100" t="str">
        <f t="shared" si="138"/>
        <v/>
      </c>
      <c r="L1493" s="100" t="str">
        <f t="shared" si="139"/>
        <v/>
      </c>
      <c r="M1493" s="100" t="str">
        <f>IF(Q1493="","",_xlfn.XLOOKUP(Q1493,立项!W:W,立项!H:H))</f>
        <v/>
      </c>
      <c r="N1493" s="104" t="str">
        <f t="shared" si="140"/>
        <v/>
      </c>
      <c r="O1493" s="104" t="str">
        <f t="shared" si="141"/>
        <v/>
      </c>
      <c r="P1493" s="105" t="str">
        <f t="shared" si="142"/>
        <v/>
      </c>
      <c r="Q1493" s="109" t="str">
        <f t="shared" si="143"/>
        <v/>
      </c>
      <c r="R1493" s="77"/>
      <c r="S1493" s="76"/>
      <c r="T1493" s="76"/>
      <c r="U1493" s="76"/>
    </row>
    <row r="1494" s="67" customFormat="1" customHeight="1" spans="2:21">
      <c r="B1494" s="68"/>
      <c r="C1494" s="69"/>
      <c r="D1494" s="69"/>
      <c r="E1494" s="69"/>
      <c r="F1494" s="70"/>
      <c r="G1494" s="71"/>
      <c r="H1494" s="72"/>
      <c r="I1494" s="103" t="str">
        <f>IF(B1494="","",_xlfn.XLOOKUP(N1494,#REF!,#REF!))</f>
        <v/>
      </c>
      <c r="J1494" s="100" t="str">
        <f>IF(B1494="","",_xlfn.XLOOKUP(N1494,#REF!,芝麻工资表!B:B))</f>
        <v/>
      </c>
      <c r="K1494" s="100" t="str">
        <f t="shared" si="138"/>
        <v/>
      </c>
      <c r="L1494" s="100" t="str">
        <f t="shared" si="139"/>
        <v/>
      </c>
      <c r="M1494" s="100" t="str">
        <f>IF(Q1494="","",_xlfn.XLOOKUP(Q1494,立项!W:W,立项!H:H))</f>
        <v/>
      </c>
      <c r="N1494" s="104" t="str">
        <f t="shared" si="140"/>
        <v/>
      </c>
      <c r="O1494" s="104" t="str">
        <f t="shared" si="141"/>
        <v/>
      </c>
      <c r="P1494" s="105" t="str">
        <f t="shared" si="142"/>
        <v/>
      </c>
      <c r="Q1494" s="109" t="str">
        <f t="shared" si="143"/>
        <v/>
      </c>
      <c r="R1494" s="77"/>
      <c r="S1494" s="76"/>
      <c r="T1494" s="76"/>
      <c r="U1494" s="76"/>
    </row>
    <row r="1495" s="67" customFormat="1" customHeight="1" spans="2:21">
      <c r="B1495" s="68"/>
      <c r="C1495" s="69"/>
      <c r="D1495" s="69"/>
      <c r="E1495" s="69"/>
      <c r="F1495" s="70"/>
      <c r="G1495" s="71"/>
      <c r="H1495" s="72"/>
      <c r="I1495" s="103" t="str">
        <f>IF(B1495="","",_xlfn.XLOOKUP(N1495,#REF!,#REF!))</f>
        <v/>
      </c>
      <c r="J1495" s="100" t="str">
        <f>IF(B1495="","",_xlfn.XLOOKUP(N1495,#REF!,芝麻工资表!B:B))</f>
        <v/>
      </c>
      <c r="K1495" s="100" t="str">
        <f t="shared" si="138"/>
        <v/>
      </c>
      <c r="L1495" s="100" t="str">
        <f t="shared" si="139"/>
        <v/>
      </c>
      <c r="M1495" s="100" t="str">
        <f>IF(Q1495="","",_xlfn.XLOOKUP(Q1495,立项!W:W,立项!H:H))</f>
        <v/>
      </c>
      <c r="N1495" s="104" t="str">
        <f t="shared" si="140"/>
        <v/>
      </c>
      <c r="O1495" s="104" t="str">
        <f t="shared" si="141"/>
        <v/>
      </c>
      <c r="P1495" s="105" t="str">
        <f t="shared" si="142"/>
        <v/>
      </c>
      <c r="Q1495" s="109" t="str">
        <f t="shared" si="143"/>
        <v/>
      </c>
      <c r="R1495" s="77"/>
      <c r="S1495" s="76"/>
      <c r="T1495" s="76"/>
      <c r="U1495" s="76"/>
    </row>
    <row r="1496" s="67" customFormat="1" customHeight="1" spans="2:21">
      <c r="B1496" s="68"/>
      <c r="C1496" s="69"/>
      <c r="D1496" s="69"/>
      <c r="E1496" s="69"/>
      <c r="F1496" s="70"/>
      <c r="G1496" s="71"/>
      <c r="H1496" s="72"/>
      <c r="I1496" s="103" t="str">
        <f>IF(B1496="","",_xlfn.XLOOKUP(N1496,#REF!,#REF!))</f>
        <v/>
      </c>
      <c r="J1496" s="100" t="str">
        <f>IF(B1496="","",_xlfn.XLOOKUP(N1496,#REF!,芝麻工资表!B:B))</f>
        <v/>
      </c>
      <c r="K1496" s="100" t="str">
        <f t="shared" si="138"/>
        <v/>
      </c>
      <c r="L1496" s="100" t="str">
        <f t="shared" si="139"/>
        <v/>
      </c>
      <c r="M1496" s="100" t="str">
        <f>IF(Q1496="","",_xlfn.XLOOKUP(Q1496,立项!W:W,立项!H:H))</f>
        <v/>
      </c>
      <c r="N1496" s="104" t="str">
        <f t="shared" si="140"/>
        <v/>
      </c>
      <c r="O1496" s="104" t="str">
        <f t="shared" si="141"/>
        <v/>
      </c>
      <c r="P1496" s="105" t="str">
        <f t="shared" si="142"/>
        <v/>
      </c>
      <c r="Q1496" s="109" t="str">
        <f t="shared" si="143"/>
        <v/>
      </c>
      <c r="R1496" s="77"/>
      <c r="S1496" s="76"/>
      <c r="T1496" s="76"/>
      <c r="U1496" s="76"/>
    </row>
    <row r="1497" s="67" customFormat="1" customHeight="1" spans="2:21">
      <c r="B1497" s="68"/>
      <c r="C1497" s="69"/>
      <c r="D1497" s="69"/>
      <c r="E1497" s="69"/>
      <c r="F1497" s="70"/>
      <c r="G1497" s="71"/>
      <c r="H1497" s="72"/>
      <c r="I1497" s="103" t="str">
        <f>IF(B1497="","",_xlfn.XLOOKUP(N1497,#REF!,#REF!))</f>
        <v/>
      </c>
      <c r="J1497" s="100" t="str">
        <f>IF(B1497="","",_xlfn.XLOOKUP(N1497,#REF!,芝麻工资表!B:B))</f>
        <v/>
      </c>
      <c r="K1497" s="100" t="str">
        <f t="shared" si="138"/>
        <v/>
      </c>
      <c r="L1497" s="100" t="str">
        <f t="shared" si="139"/>
        <v/>
      </c>
      <c r="M1497" s="100" t="str">
        <f>IF(Q1497="","",_xlfn.XLOOKUP(Q1497,立项!W:W,立项!H:H))</f>
        <v/>
      </c>
      <c r="N1497" s="104" t="str">
        <f t="shared" si="140"/>
        <v/>
      </c>
      <c r="O1497" s="104" t="str">
        <f t="shared" si="141"/>
        <v/>
      </c>
      <c r="P1497" s="105" t="str">
        <f t="shared" si="142"/>
        <v/>
      </c>
      <c r="Q1497" s="109" t="str">
        <f t="shared" si="143"/>
        <v/>
      </c>
      <c r="R1497" s="77"/>
      <c r="S1497" s="76"/>
      <c r="T1497" s="76"/>
      <c r="U1497" s="76"/>
    </row>
    <row r="1498" s="67" customFormat="1" customHeight="1" spans="2:21">
      <c r="B1498" s="68"/>
      <c r="C1498" s="69"/>
      <c r="D1498" s="69"/>
      <c r="E1498" s="69"/>
      <c r="F1498" s="70"/>
      <c r="G1498" s="71"/>
      <c r="H1498" s="72"/>
      <c r="I1498" s="103" t="str">
        <f>IF(B1498="","",_xlfn.XLOOKUP(N1498,#REF!,#REF!))</f>
        <v/>
      </c>
      <c r="J1498" s="100" t="str">
        <f>IF(B1498="","",_xlfn.XLOOKUP(N1498,#REF!,芝麻工资表!B:B))</f>
        <v/>
      </c>
      <c r="K1498" s="100" t="str">
        <f t="shared" si="138"/>
        <v/>
      </c>
      <c r="L1498" s="100" t="str">
        <f t="shared" si="139"/>
        <v/>
      </c>
      <c r="M1498" s="100" t="str">
        <f>IF(Q1498="","",_xlfn.XLOOKUP(Q1498,立项!W:W,立项!H:H))</f>
        <v/>
      </c>
      <c r="N1498" s="104" t="str">
        <f t="shared" si="140"/>
        <v/>
      </c>
      <c r="O1498" s="104" t="str">
        <f t="shared" si="141"/>
        <v/>
      </c>
      <c r="P1498" s="105" t="str">
        <f t="shared" si="142"/>
        <v/>
      </c>
      <c r="Q1498" s="109" t="str">
        <f t="shared" si="143"/>
        <v/>
      </c>
      <c r="R1498" s="77"/>
      <c r="S1498" s="76"/>
      <c r="T1498" s="76"/>
      <c r="U1498" s="76"/>
    </row>
    <row r="1499" s="67" customFormat="1" customHeight="1" spans="2:21">
      <c r="B1499" s="68"/>
      <c r="C1499" s="69"/>
      <c r="D1499" s="69"/>
      <c r="E1499" s="69"/>
      <c r="F1499" s="70"/>
      <c r="G1499" s="71"/>
      <c r="H1499" s="72"/>
      <c r="I1499" s="103" t="str">
        <f>IF(B1499="","",_xlfn.XLOOKUP(N1499,#REF!,#REF!))</f>
        <v/>
      </c>
      <c r="J1499" s="100" t="str">
        <f>IF(B1499="","",_xlfn.XLOOKUP(N1499,#REF!,芝麻工资表!B:B))</f>
        <v/>
      </c>
      <c r="K1499" s="100" t="str">
        <f t="shared" si="138"/>
        <v/>
      </c>
      <c r="L1499" s="100" t="str">
        <f t="shared" si="139"/>
        <v/>
      </c>
      <c r="M1499" s="100" t="str">
        <f>IF(Q1499="","",_xlfn.XLOOKUP(Q1499,立项!W:W,立项!H:H))</f>
        <v/>
      </c>
      <c r="N1499" s="104" t="str">
        <f t="shared" si="140"/>
        <v/>
      </c>
      <c r="O1499" s="104" t="str">
        <f t="shared" si="141"/>
        <v/>
      </c>
      <c r="P1499" s="105" t="str">
        <f t="shared" si="142"/>
        <v/>
      </c>
      <c r="Q1499" s="109" t="str">
        <f t="shared" si="143"/>
        <v/>
      </c>
      <c r="R1499" s="77"/>
      <c r="S1499" s="76"/>
      <c r="T1499" s="76"/>
      <c r="U1499" s="76"/>
    </row>
    <row r="1500" s="67" customFormat="1" customHeight="1" spans="2:21">
      <c r="B1500" s="68"/>
      <c r="C1500" s="69"/>
      <c r="D1500" s="69"/>
      <c r="E1500" s="69"/>
      <c r="F1500" s="70"/>
      <c r="G1500" s="71"/>
      <c r="H1500" s="72"/>
      <c r="I1500" s="103" t="str">
        <f>IF(B1500="","",_xlfn.XLOOKUP(N1500,#REF!,#REF!))</f>
        <v/>
      </c>
      <c r="J1500" s="100" t="str">
        <f>IF(B1500="","",_xlfn.XLOOKUP(N1500,#REF!,芝麻工资表!B:B))</f>
        <v/>
      </c>
      <c r="K1500" s="100" t="str">
        <f t="shared" si="138"/>
        <v/>
      </c>
      <c r="L1500" s="100" t="str">
        <f t="shared" si="139"/>
        <v/>
      </c>
      <c r="M1500" s="100" t="str">
        <f>IF(Q1500="","",_xlfn.XLOOKUP(Q1500,立项!W:W,立项!H:H))</f>
        <v/>
      </c>
      <c r="N1500" s="104" t="str">
        <f t="shared" si="140"/>
        <v/>
      </c>
      <c r="O1500" s="104" t="str">
        <f t="shared" si="141"/>
        <v/>
      </c>
      <c r="P1500" s="105" t="str">
        <f t="shared" si="142"/>
        <v/>
      </c>
      <c r="Q1500" s="109" t="str">
        <f t="shared" si="143"/>
        <v/>
      </c>
      <c r="R1500" s="77"/>
      <c r="S1500" s="76"/>
      <c r="T1500" s="76"/>
      <c r="U1500" s="76"/>
    </row>
    <row r="1501" s="67" customFormat="1" customHeight="1" spans="2:21">
      <c r="B1501" s="68"/>
      <c r="C1501" s="69"/>
      <c r="D1501" s="69"/>
      <c r="E1501" s="69"/>
      <c r="F1501" s="70"/>
      <c r="G1501" s="71"/>
      <c r="H1501" s="72"/>
      <c r="I1501" s="103" t="str">
        <f>IF(B1501="","",_xlfn.XLOOKUP(N1501,#REF!,#REF!))</f>
        <v/>
      </c>
      <c r="J1501" s="100" t="str">
        <f>IF(B1501="","",_xlfn.XLOOKUP(N1501,#REF!,芝麻工资表!B:B))</f>
        <v/>
      </c>
      <c r="K1501" s="100" t="str">
        <f t="shared" si="138"/>
        <v/>
      </c>
      <c r="L1501" s="100" t="str">
        <f t="shared" si="139"/>
        <v/>
      </c>
      <c r="M1501" s="100" t="str">
        <f>IF(Q1501="","",_xlfn.XLOOKUP(Q1501,立项!W:W,立项!H:H))</f>
        <v/>
      </c>
      <c r="N1501" s="104" t="str">
        <f t="shared" si="140"/>
        <v/>
      </c>
      <c r="O1501" s="104" t="str">
        <f t="shared" si="141"/>
        <v/>
      </c>
      <c r="P1501" s="105" t="str">
        <f t="shared" si="142"/>
        <v/>
      </c>
      <c r="Q1501" s="109" t="str">
        <f t="shared" si="143"/>
        <v/>
      </c>
      <c r="R1501" s="77"/>
      <c r="S1501" s="76"/>
      <c r="T1501" s="76"/>
      <c r="U1501" s="76"/>
    </row>
    <row r="1502" s="67" customFormat="1" customHeight="1" spans="2:21">
      <c r="B1502" s="68"/>
      <c r="C1502" s="69"/>
      <c r="D1502" s="69"/>
      <c r="E1502" s="69"/>
      <c r="F1502" s="70"/>
      <c r="G1502" s="71"/>
      <c r="H1502" s="72"/>
      <c r="I1502" s="103" t="str">
        <f>IF(B1502="","",_xlfn.XLOOKUP(N1502,#REF!,#REF!))</f>
        <v/>
      </c>
      <c r="J1502" s="100" t="str">
        <f>IF(B1502="","",_xlfn.XLOOKUP(N1502,#REF!,芝麻工资表!B:B))</f>
        <v/>
      </c>
      <c r="K1502" s="100" t="str">
        <f t="shared" si="138"/>
        <v/>
      </c>
      <c r="L1502" s="100" t="str">
        <f t="shared" si="139"/>
        <v/>
      </c>
      <c r="M1502" s="100" t="str">
        <f>IF(Q1502="","",_xlfn.XLOOKUP(Q1502,立项!W:W,立项!H:H))</f>
        <v/>
      </c>
      <c r="N1502" s="104" t="str">
        <f t="shared" si="140"/>
        <v/>
      </c>
      <c r="O1502" s="104" t="str">
        <f t="shared" si="141"/>
        <v/>
      </c>
      <c r="P1502" s="105" t="str">
        <f t="shared" si="142"/>
        <v/>
      </c>
      <c r="Q1502" s="109" t="str">
        <f t="shared" si="143"/>
        <v/>
      </c>
      <c r="R1502" s="77"/>
      <c r="S1502" s="76"/>
      <c r="T1502" s="76"/>
      <c r="U1502" s="76"/>
    </row>
    <row r="1503" s="67" customFormat="1" customHeight="1" spans="2:21">
      <c r="B1503" s="68"/>
      <c r="C1503" s="69"/>
      <c r="D1503" s="69"/>
      <c r="E1503" s="69"/>
      <c r="F1503" s="70"/>
      <c r="G1503" s="71"/>
      <c r="H1503" s="72"/>
      <c r="I1503" s="103" t="str">
        <f>IF(B1503="","",_xlfn.XLOOKUP(N1503,#REF!,#REF!))</f>
        <v/>
      </c>
      <c r="J1503" s="100" t="str">
        <f>IF(B1503="","",_xlfn.XLOOKUP(N1503,#REF!,芝麻工资表!B:B))</f>
        <v/>
      </c>
      <c r="K1503" s="100" t="str">
        <f t="shared" si="138"/>
        <v/>
      </c>
      <c r="L1503" s="100" t="str">
        <f t="shared" si="139"/>
        <v/>
      </c>
      <c r="M1503" s="100" t="str">
        <f>IF(Q1503="","",_xlfn.XLOOKUP(Q1503,立项!W:W,立项!H:H))</f>
        <v/>
      </c>
      <c r="N1503" s="104" t="str">
        <f t="shared" si="140"/>
        <v/>
      </c>
      <c r="O1503" s="104" t="str">
        <f t="shared" si="141"/>
        <v/>
      </c>
      <c r="P1503" s="105" t="str">
        <f t="shared" si="142"/>
        <v/>
      </c>
      <c r="Q1503" s="109" t="str">
        <f t="shared" si="143"/>
        <v/>
      </c>
      <c r="R1503" s="77"/>
      <c r="S1503" s="76"/>
      <c r="T1503" s="76"/>
      <c r="U1503" s="76"/>
    </row>
    <row r="1504" s="67" customFormat="1" customHeight="1" spans="2:21">
      <c r="B1504" s="68"/>
      <c r="C1504" s="69"/>
      <c r="D1504" s="69"/>
      <c r="E1504" s="69"/>
      <c r="F1504" s="70"/>
      <c r="G1504" s="71"/>
      <c r="H1504" s="72"/>
      <c r="I1504" s="103" t="str">
        <f>IF(B1504="","",_xlfn.XLOOKUP(N1504,#REF!,#REF!))</f>
        <v/>
      </c>
      <c r="J1504" s="100" t="str">
        <f>IF(B1504="","",_xlfn.XLOOKUP(N1504,#REF!,芝麻工资表!B:B))</f>
        <v/>
      </c>
      <c r="K1504" s="100" t="str">
        <f t="shared" si="138"/>
        <v/>
      </c>
      <c r="L1504" s="100" t="str">
        <f t="shared" si="139"/>
        <v/>
      </c>
      <c r="M1504" s="100" t="str">
        <f>IF(Q1504="","",_xlfn.XLOOKUP(Q1504,立项!W:W,立项!H:H))</f>
        <v/>
      </c>
      <c r="N1504" s="104" t="str">
        <f t="shared" si="140"/>
        <v/>
      </c>
      <c r="O1504" s="104" t="str">
        <f t="shared" si="141"/>
        <v/>
      </c>
      <c r="P1504" s="105" t="str">
        <f t="shared" si="142"/>
        <v/>
      </c>
      <c r="Q1504" s="109" t="str">
        <f t="shared" si="143"/>
        <v/>
      </c>
      <c r="R1504" s="77"/>
      <c r="S1504" s="76"/>
      <c r="T1504" s="76"/>
      <c r="U1504" s="76"/>
    </row>
    <row r="1505" s="67" customFormat="1" customHeight="1" spans="2:21">
      <c r="B1505" s="68"/>
      <c r="C1505" s="69"/>
      <c r="D1505" s="69"/>
      <c r="E1505" s="69"/>
      <c r="F1505" s="70"/>
      <c r="G1505" s="71"/>
      <c r="H1505" s="72"/>
      <c r="I1505" s="103" t="str">
        <f>IF(B1505="","",_xlfn.XLOOKUP(N1505,#REF!,#REF!))</f>
        <v/>
      </c>
      <c r="J1505" s="100" t="str">
        <f>IF(B1505="","",_xlfn.XLOOKUP(N1505,#REF!,芝麻工资表!B:B))</f>
        <v/>
      </c>
      <c r="K1505" s="100" t="str">
        <f t="shared" si="138"/>
        <v/>
      </c>
      <c r="L1505" s="100" t="str">
        <f t="shared" si="139"/>
        <v/>
      </c>
      <c r="M1505" s="100" t="str">
        <f>IF(Q1505="","",_xlfn.XLOOKUP(Q1505,立项!W:W,立项!H:H))</f>
        <v/>
      </c>
      <c r="N1505" s="104" t="str">
        <f t="shared" si="140"/>
        <v/>
      </c>
      <c r="O1505" s="104" t="str">
        <f t="shared" si="141"/>
        <v/>
      </c>
      <c r="P1505" s="105" t="str">
        <f t="shared" si="142"/>
        <v/>
      </c>
      <c r="Q1505" s="109" t="str">
        <f t="shared" si="143"/>
        <v/>
      </c>
      <c r="R1505" s="77"/>
      <c r="S1505" s="76"/>
      <c r="T1505" s="76"/>
      <c r="U1505" s="76"/>
    </row>
    <row r="1506" s="67" customFormat="1" customHeight="1" spans="2:21">
      <c r="B1506" s="68"/>
      <c r="C1506" s="69"/>
      <c r="D1506" s="69"/>
      <c r="E1506" s="69"/>
      <c r="F1506" s="70"/>
      <c r="G1506" s="71"/>
      <c r="H1506" s="72"/>
      <c r="I1506" s="103" t="str">
        <f>IF(B1506="","",_xlfn.XLOOKUP(N1506,#REF!,#REF!))</f>
        <v/>
      </c>
      <c r="J1506" s="100" t="str">
        <f>IF(B1506="","",_xlfn.XLOOKUP(N1506,#REF!,芝麻工资表!B:B))</f>
        <v/>
      </c>
      <c r="K1506" s="100" t="str">
        <f t="shared" si="138"/>
        <v/>
      </c>
      <c r="L1506" s="100" t="str">
        <f t="shared" si="139"/>
        <v/>
      </c>
      <c r="M1506" s="100" t="str">
        <f>IF(Q1506="","",_xlfn.XLOOKUP(Q1506,立项!W:W,立项!H:H))</f>
        <v/>
      </c>
      <c r="N1506" s="104" t="str">
        <f t="shared" si="140"/>
        <v/>
      </c>
      <c r="O1506" s="104" t="str">
        <f t="shared" si="141"/>
        <v/>
      </c>
      <c r="P1506" s="105" t="str">
        <f t="shared" si="142"/>
        <v/>
      </c>
      <c r="Q1506" s="109" t="str">
        <f t="shared" si="143"/>
        <v/>
      </c>
      <c r="R1506" s="77"/>
      <c r="S1506" s="76"/>
      <c r="T1506" s="76"/>
      <c r="U1506" s="76"/>
    </row>
    <row r="1507" s="67" customFormat="1" customHeight="1" spans="2:21">
      <c r="B1507" s="68"/>
      <c r="C1507" s="69"/>
      <c r="D1507" s="69"/>
      <c r="E1507" s="69"/>
      <c r="F1507" s="70"/>
      <c r="G1507" s="71"/>
      <c r="H1507" s="72"/>
      <c r="I1507" s="103" t="str">
        <f>IF(B1507="","",_xlfn.XLOOKUP(N1507,#REF!,#REF!))</f>
        <v/>
      </c>
      <c r="J1507" s="100" t="str">
        <f>IF(B1507="","",_xlfn.XLOOKUP(N1507,#REF!,芝麻工资表!B:B))</f>
        <v/>
      </c>
      <c r="K1507" s="100" t="str">
        <f t="shared" si="138"/>
        <v/>
      </c>
      <c r="L1507" s="100" t="str">
        <f t="shared" si="139"/>
        <v/>
      </c>
      <c r="M1507" s="100" t="str">
        <f>IF(Q1507="","",_xlfn.XLOOKUP(Q1507,立项!W:W,立项!H:H))</f>
        <v/>
      </c>
      <c r="N1507" s="104" t="str">
        <f t="shared" si="140"/>
        <v/>
      </c>
      <c r="O1507" s="104" t="str">
        <f t="shared" si="141"/>
        <v/>
      </c>
      <c r="P1507" s="105" t="str">
        <f t="shared" si="142"/>
        <v/>
      </c>
      <c r="Q1507" s="109" t="str">
        <f t="shared" si="143"/>
        <v/>
      </c>
      <c r="R1507" s="77"/>
      <c r="S1507" s="76"/>
      <c r="T1507" s="76"/>
      <c r="U1507" s="76"/>
    </row>
    <row r="1508" s="67" customFormat="1" customHeight="1" spans="2:21">
      <c r="B1508" s="68"/>
      <c r="C1508" s="69"/>
      <c r="D1508" s="69"/>
      <c r="E1508" s="69"/>
      <c r="F1508" s="70"/>
      <c r="G1508" s="71"/>
      <c r="H1508" s="72"/>
      <c r="I1508" s="103" t="str">
        <f>IF(B1508="","",_xlfn.XLOOKUP(N1508,#REF!,#REF!))</f>
        <v/>
      </c>
      <c r="J1508" s="100" t="str">
        <f>IF(B1508="","",_xlfn.XLOOKUP(N1508,#REF!,芝麻工资表!B:B))</f>
        <v/>
      </c>
      <c r="K1508" s="100" t="str">
        <f t="shared" si="138"/>
        <v/>
      </c>
      <c r="L1508" s="100" t="str">
        <f t="shared" si="139"/>
        <v/>
      </c>
      <c r="M1508" s="100" t="str">
        <f>IF(Q1508="","",_xlfn.XLOOKUP(Q1508,立项!W:W,立项!H:H))</f>
        <v/>
      </c>
      <c r="N1508" s="104" t="str">
        <f t="shared" si="140"/>
        <v/>
      </c>
      <c r="O1508" s="104" t="str">
        <f t="shared" si="141"/>
        <v/>
      </c>
      <c r="P1508" s="105" t="str">
        <f t="shared" si="142"/>
        <v/>
      </c>
      <c r="Q1508" s="109" t="str">
        <f t="shared" si="143"/>
        <v/>
      </c>
      <c r="R1508" s="77"/>
      <c r="S1508" s="76"/>
      <c r="T1508" s="76"/>
      <c r="U1508" s="76"/>
    </row>
    <row r="1509" s="67" customFormat="1" customHeight="1" spans="2:21">
      <c r="B1509" s="68"/>
      <c r="C1509" s="69"/>
      <c r="D1509" s="69"/>
      <c r="E1509" s="69"/>
      <c r="F1509" s="70"/>
      <c r="G1509" s="71"/>
      <c r="H1509" s="72"/>
      <c r="I1509" s="103" t="str">
        <f>IF(B1509="","",_xlfn.XLOOKUP(N1509,#REF!,#REF!))</f>
        <v/>
      </c>
      <c r="J1509" s="100" t="str">
        <f>IF(B1509="","",_xlfn.XLOOKUP(N1509,#REF!,芝麻工资表!B:B))</f>
        <v/>
      </c>
      <c r="K1509" s="100" t="str">
        <f t="shared" si="138"/>
        <v/>
      </c>
      <c r="L1509" s="100" t="str">
        <f t="shared" si="139"/>
        <v/>
      </c>
      <c r="M1509" s="100" t="str">
        <f>IF(Q1509="","",_xlfn.XLOOKUP(Q1509,立项!W:W,立项!H:H))</f>
        <v/>
      </c>
      <c r="N1509" s="104" t="str">
        <f t="shared" si="140"/>
        <v/>
      </c>
      <c r="O1509" s="104" t="str">
        <f t="shared" si="141"/>
        <v/>
      </c>
      <c r="P1509" s="105" t="str">
        <f t="shared" si="142"/>
        <v/>
      </c>
      <c r="Q1509" s="109" t="str">
        <f t="shared" si="143"/>
        <v/>
      </c>
      <c r="R1509" s="77"/>
      <c r="S1509" s="76"/>
      <c r="T1509" s="76"/>
      <c r="U1509" s="76"/>
    </row>
    <row r="1510" s="67" customFormat="1" customHeight="1" spans="2:21">
      <c r="B1510" s="68"/>
      <c r="C1510" s="69"/>
      <c r="D1510" s="69"/>
      <c r="E1510" s="69"/>
      <c r="F1510" s="70"/>
      <c r="G1510" s="71"/>
      <c r="H1510" s="72"/>
      <c r="I1510" s="103" t="str">
        <f>IF(B1510="","",_xlfn.XLOOKUP(N1510,#REF!,#REF!))</f>
        <v/>
      </c>
      <c r="J1510" s="100" t="str">
        <f>IF(B1510="","",_xlfn.XLOOKUP(N1510,#REF!,芝麻工资表!B:B))</f>
        <v/>
      </c>
      <c r="K1510" s="100" t="str">
        <f t="shared" si="138"/>
        <v/>
      </c>
      <c r="L1510" s="100" t="str">
        <f t="shared" si="139"/>
        <v/>
      </c>
      <c r="M1510" s="100" t="str">
        <f>IF(Q1510="","",_xlfn.XLOOKUP(Q1510,立项!W:W,立项!H:H))</f>
        <v/>
      </c>
      <c r="N1510" s="104" t="str">
        <f t="shared" si="140"/>
        <v/>
      </c>
      <c r="O1510" s="104" t="str">
        <f t="shared" si="141"/>
        <v/>
      </c>
      <c r="P1510" s="105" t="str">
        <f t="shared" si="142"/>
        <v/>
      </c>
      <c r="Q1510" s="109" t="str">
        <f t="shared" si="143"/>
        <v/>
      </c>
      <c r="R1510" s="77"/>
      <c r="S1510" s="76"/>
      <c r="T1510" s="76"/>
      <c r="U1510" s="76"/>
    </row>
    <row r="1511" s="67" customFormat="1" customHeight="1" spans="2:21">
      <c r="B1511" s="68"/>
      <c r="C1511" s="69"/>
      <c r="D1511" s="69"/>
      <c r="E1511" s="69"/>
      <c r="F1511" s="70"/>
      <c r="G1511" s="71"/>
      <c r="H1511" s="72"/>
      <c r="I1511" s="103" t="str">
        <f>IF(B1511="","",_xlfn.XLOOKUP(N1511,#REF!,#REF!))</f>
        <v/>
      </c>
      <c r="J1511" s="100" t="str">
        <f>IF(B1511="","",_xlfn.XLOOKUP(N1511,#REF!,芝麻工资表!B:B))</f>
        <v/>
      </c>
      <c r="K1511" s="100" t="str">
        <f t="shared" si="138"/>
        <v/>
      </c>
      <c r="L1511" s="100" t="str">
        <f t="shared" si="139"/>
        <v/>
      </c>
      <c r="M1511" s="100" t="str">
        <f>IF(Q1511="","",_xlfn.XLOOKUP(Q1511,立项!W:W,立项!H:H))</f>
        <v/>
      </c>
      <c r="N1511" s="104" t="str">
        <f t="shared" si="140"/>
        <v/>
      </c>
      <c r="O1511" s="104" t="str">
        <f t="shared" si="141"/>
        <v/>
      </c>
      <c r="P1511" s="105" t="str">
        <f t="shared" si="142"/>
        <v/>
      </c>
      <c r="Q1511" s="109" t="str">
        <f t="shared" si="143"/>
        <v/>
      </c>
      <c r="R1511" s="77"/>
      <c r="S1511" s="76"/>
      <c r="T1511" s="76"/>
      <c r="U1511" s="76"/>
    </row>
    <row r="1512" s="67" customFormat="1" customHeight="1" spans="2:21">
      <c r="B1512" s="68"/>
      <c r="C1512" s="69"/>
      <c r="D1512" s="69"/>
      <c r="E1512" s="69"/>
      <c r="F1512" s="70"/>
      <c r="G1512" s="71"/>
      <c r="H1512" s="72"/>
      <c r="I1512" s="103" t="str">
        <f>IF(B1512="","",_xlfn.XLOOKUP(N1512,#REF!,#REF!))</f>
        <v/>
      </c>
      <c r="J1512" s="100" t="str">
        <f>IF(B1512="","",_xlfn.XLOOKUP(N1512,#REF!,芝麻工资表!B:B))</f>
        <v/>
      </c>
      <c r="K1512" s="100" t="str">
        <f t="shared" si="138"/>
        <v/>
      </c>
      <c r="L1512" s="100" t="str">
        <f t="shared" si="139"/>
        <v/>
      </c>
      <c r="M1512" s="100" t="str">
        <f>IF(Q1512="","",_xlfn.XLOOKUP(Q1512,立项!W:W,立项!H:H))</f>
        <v/>
      </c>
      <c r="N1512" s="104" t="str">
        <f t="shared" si="140"/>
        <v/>
      </c>
      <c r="O1512" s="104" t="str">
        <f t="shared" si="141"/>
        <v/>
      </c>
      <c r="P1512" s="105" t="str">
        <f t="shared" si="142"/>
        <v/>
      </c>
      <c r="Q1512" s="109" t="str">
        <f t="shared" si="143"/>
        <v/>
      </c>
      <c r="R1512" s="77"/>
      <c r="S1512" s="76"/>
      <c r="T1512" s="76"/>
      <c r="U1512" s="76"/>
    </row>
    <row r="1513" s="67" customFormat="1" customHeight="1" spans="2:21">
      <c r="B1513" s="68"/>
      <c r="C1513" s="69"/>
      <c r="D1513" s="69"/>
      <c r="E1513" s="69"/>
      <c r="F1513" s="70"/>
      <c r="G1513" s="71"/>
      <c r="H1513" s="72"/>
      <c r="I1513" s="103" t="str">
        <f>IF(B1513="","",_xlfn.XLOOKUP(N1513,#REF!,#REF!))</f>
        <v/>
      </c>
      <c r="J1513" s="100" t="str">
        <f>IF(B1513="","",_xlfn.XLOOKUP(N1513,#REF!,芝麻工资表!B:B))</f>
        <v/>
      </c>
      <c r="K1513" s="100" t="str">
        <f t="shared" si="138"/>
        <v/>
      </c>
      <c r="L1513" s="100" t="str">
        <f t="shared" si="139"/>
        <v/>
      </c>
      <c r="M1513" s="100" t="str">
        <f>IF(Q1513="","",_xlfn.XLOOKUP(Q1513,立项!W:W,立项!H:H))</f>
        <v/>
      </c>
      <c r="N1513" s="104" t="str">
        <f t="shared" si="140"/>
        <v/>
      </c>
      <c r="O1513" s="104" t="str">
        <f t="shared" si="141"/>
        <v/>
      </c>
      <c r="P1513" s="105" t="str">
        <f t="shared" si="142"/>
        <v/>
      </c>
      <c r="Q1513" s="109" t="str">
        <f t="shared" si="143"/>
        <v/>
      </c>
      <c r="R1513" s="77"/>
      <c r="S1513" s="76"/>
      <c r="T1513" s="76"/>
      <c r="U1513" s="76"/>
    </row>
    <row r="1514" s="67" customFormat="1" customHeight="1" spans="2:21">
      <c r="B1514" s="68"/>
      <c r="C1514" s="69"/>
      <c r="D1514" s="69"/>
      <c r="E1514" s="69"/>
      <c r="F1514" s="70"/>
      <c r="G1514" s="71"/>
      <c r="H1514" s="72"/>
      <c r="I1514" s="103" t="str">
        <f>IF(B1514="","",_xlfn.XLOOKUP(N1514,#REF!,#REF!))</f>
        <v/>
      </c>
      <c r="J1514" s="100" t="str">
        <f>IF(B1514="","",_xlfn.XLOOKUP(N1514,#REF!,芝麻工资表!B:B))</f>
        <v/>
      </c>
      <c r="K1514" s="100" t="str">
        <f t="shared" si="138"/>
        <v/>
      </c>
      <c r="L1514" s="100" t="str">
        <f t="shared" si="139"/>
        <v/>
      </c>
      <c r="M1514" s="100" t="str">
        <f>IF(Q1514="","",_xlfn.XLOOKUP(Q1514,立项!W:W,立项!H:H))</f>
        <v/>
      </c>
      <c r="N1514" s="104" t="str">
        <f t="shared" si="140"/>
        <v/>
      </c>
      <c r="O1514" s="104" t="str">
        <f t="shared" si="141"/>
        <v/>
      </c>
      <c r="P1514" s="105" t="str">
        <f t="shared" si="142"/>
        <v/>
      </c>
      <c r="Q1514" s="109" t="str">
        <f t="shared" si="143"/>
        <v/>
      </c>
      <c r="R1514" s="77"/>
      <c r="S1514" s="76"/>
      <c r="T1514" s="76"/>
      <c r="U1514" s="76"/>
    </row>
    <row r="1515" s="67" customFormat="1" customHeight="1" spans="2:21">
      <c r="B1515" s="68"/>
      <c r="C1515" s="69"/>
      <c r="D1515" s="69"/>
      <c r="E1515" s="69"/>
      <c r="F1515" s="70"/>
      <c r="G1515" s="71"/>
      <c r="H1515" s="72"/>
      <c r="I1515" s="103" t="str">
        <f>IF(B1515="","",_xlfn.XLOOKUP(N1515,#REF!,#REF!))</f>
        <v/>
      </c>
      <c r="J1515" s="100" t="str">
        <f>IF(B1515="","",_xlfn.XLOOKUP(N1515,#REF!,芝麻工资表!B:B))</f>
        <v/>
      </c>
      <c r="K1515" s="100" t="str">
        <f t="shared" si="138"/>
        <v/>
      </c>
      <c r="L1515" s="100" t="str">
        <f t="shared" si="139"/>
        <v/>
      </c>
      <c r="M1515" s="100" t="str">
        <f>IF(Q1515="","",_xlfn.XLOOKUP(Q1515,立项!W:W,立项!H:H))</f>
        <v/>
      </c>
      <c r="N1515" s="104" t="str">
        <f t="shared" si="140"/>
        <v/>
      </c>
      <c r="O1515" s="104" t="str">
        <f t="shared" si="141"/>
        <v/>
      </c>
      <c r="P1515" s="105" t="str">
        <f t="shared" si="142"/>
        <v/>
      </c>
      <c r="Q1515" s="109" t="str">
        <f t="shared" si="143"/>
        <v/>
      </c>
      <c r="R1515" s="77"/>
      <c r="S1515" s="76"/>
      <c r="T1515" s="76"/>
      <c r="U1515" s="76"/>
    </row>
    <row r="1516" s="67" customFormat="1" customHeight="1" spans="2:21">
      <c r="B1516" s="68"/>
      <c r="C1516" s="69"/>
      <c r="D1516" s="69"/>
      <c r="E1516" s="69"/>
      <c r="F1516" s="70"/>
      <c r="G1516" s="71"/>
      <c r="H1516" s="72"/>
      <c r="I1516" s="103" t="str">
        <f>IF(B1516="","",_xlfn.XLOOKUP(N1516,#REF!,#REF!))</f>
        <v/>
      </c>
      <c r="J1516" s="100" t="str">
        <f>IF(B1516="","",_xlfn.XLOOKUP(N1516,#REF!,芝麻工资表!B:B))</f>
        <v/>
      </c>
      <c r="K1516" s="100" t="str">
        <f t="shared" si="138"/>
        <v/>
      </c>
      <c r="L1516" s="100" t="str">
        <f t="shared" si="139"/>
        <v/>
      </c>
      <c r="M1516" s="100" t="str">
        <f>IF(Q1516="","",_xlfn.XLOOKUP(Q1516,立项!W:W,立项!H:H))</f>
        <v/>
      </c>
      <c r="N1516" s="104" t="str">
        <f t="shared" si="140"/>
        <v/>
      </c>
      <c r="O1516" s="104" t="str">
        <f t="shared" si="141"/>
        <v/>
      </c>
      <c r="P1516" s="105" t="str">
        <f t="shared" si="142"/>
        <v/>
      </c>
      <c r="Q1516" s="109" t="str">
        <f t="shared" si="143"/>
        <v/>
      </c>
      <c r="R1516" s="77"/>
      <c r="S1516" s="76"/>
      <c r="T1516" s="76"/>
      <c r="U1516" s="76"/>
    </row>
    <row r="1517" s="67" customFormat="1" customHeight="1" spans="2:21">
      <c r="B1517" s="68"/>
      <c r="C1517" s="69"/>
      <c r="D1517" s="69"/>
      <c r="E1517" s="69"/>
      <c r="F1517" s="70"/>
      <c r="G1517" s="71"/>
      <c r="H1517" s="72"/>
      <c r="I1517" s="103" t="str">
        <f>IF(B1517="","",_xlfn.XLOOKUP(N1517,#REF!,#REF!))</f>
        <v/>
      </c>
      <c r="J1517" s="100" t="str">
        <f>IF(B1517="","",_xlfn.XLOOKUP(N1517,#REF!,芝麻工资表!B:B))</f>
        <v/>
      </c>
      <c r="K1517" s="100" t="str">
        <f t="shared" si="138"/>
        <v/>
      </c>
      <c r="L1517" s="100" t="str">
        <f t="shared" si="139"/>
        <v/>
      </c>
      <c r="M1517" s="100" t="str">
        <f>IF(Q1517="","",_xlfn.XLOOKUP(Q1517,立项!W:W,立项!H:H))</f>
        <v/>
      </c>
      <c r="N1517" s="104" t="str">
        <f t="shared" si="140"/>
        <v/>
      </c>
      <c r="O1517" s="104" t="str">
        <f t="shared" si="141"/>
        <v/>
      </c>
      <c r="P1517" s="105" t="str">
        <f t="shared" si="142"/>
        <v/>
      </c>
      <c r="Q1517" s="109" t="str">
        <f t="shared" si="143"/>
        <v/>
      </c>
      <c r="R1517" s="77"/>
      <c r="S1517" s="76"/>
      <c r="T1517" s="76"/>
      <c r="U1517" s="76"/>
    </row>
    <row r="1518" s="67" customFormat="1" customHeight="1" spans="2:21">
      <c r="B1518" s="68"/>
      <c r="C1518" s="69"/>
      <c r="D1518" s="69"/>
      <c r="E1518" s="69"/>
      <c r="F1518" s="70"/>
      <c r="G1518" s="71"/>
      <c r="H1518" s="72"/>
      <c r="I1518" s="103" t="str">
        <f>IF(B1518="","",_xlfn.XLOOKUP(N1518,#REF!,#REF!))</f>
        <v/>
      </c>
      <c r="J1518" s="100" t="str">
        <f>IF(B1518="","",_xlfn.XLOOKUP(N1518,#REF!,芝麻工资表!B:B))</f>
        <v/>
      </c>
      <c r="K1518" s="100" t="str">
        <f t="shared" si="138"/>
        <v/>
      </c>
      <c r="L1518" s="100" t="str">
        <f t="shared" si="139"/>
        <v/>
      </c>
      <c r="M1518" s="100" t="str">
        <f>IF(Q1518="","",_xlfn.XLOOKUP(Q1518,立项!W:W,立项!H:H))</f>
        <v/>
      </c>
      <c r="N1518" s="104" t="str">
        <f t="shared" si="140"/>
        <v/>
      </c>
      <c r="O1518" s="104" t="str">
        <f t="shared" si="141"/>
        <v/>
      </c>
      <c r="P1518" s="105" t="str">
        <f t="shared" si="142"/>
        <v/>
      </c>
      <c r="Q1518" s="109" t="str">
        <f t="shared" si="143"/>
        <v/>
      </c>
      <c r="R1518" s="77"/>
      <c r="S1518" s="76"/>
      <c r="T1518" s="76"/>
      <c r="U1518" s="76"/>
    </row>
    <row r="1519" s="67" customFormat="1" customHeight="1" spans="2:21">
      <c r="B1519" s="68"/>
      <c r="C1519" s="69"/>
      <c r="D1519" s="69"/>
      <c r="E1519" s="69"/>
      <c r="F1519" s="70"/>
      <c r="G1519" s="71"/>
      <c r="H1519" s="72"/>
      <c r="I1519" s="103" t="str">
        <f>IF(B1519="","",_xlfn.XLOOKUP(N1519,#REF!,#REF!))</f>
        <v/>
      </c>
      <c r="J1519" s="100" t="str">
        <f>IF(B1519="","",_xlfn.XLOOKUP(N1519,#REF!,芝麻工资表!B:B))</f>
        <v/>
      </c>
      <c r="K1519" s="100" t="str">
        <f t="shared" si="138"/>
        <v/>
      </c>
      <c r="L1519" s="100" t="str">
        <f t="shared" si="139"/>
        <v/>
      </c>
      <c r="M1519" s="100" t="str">
        <f>IF(Q1519="","",_xlfn.XLOOKUP(Q1519,立项!W:W,立项!H:H))</f>
        <v/>
      </c>
      <c r="N1519" s="104" t="str">
        <f t="shared" si="140"/>
        <v/>
      </c>
      <c r="O1519" s="104" t="str">
        <f t="shared" si="141"/>
        <v/>
      </c>
      <c r="P1519" s="105" t="str">
        <f t="shared" si="142"/>
        <v/>
      </c>
      <c r="Q1519" s="109" t="str">
        <f t="shared" si="143"/>
        <v/>
      </c>
      <c r="R1519" s="77"/>
      <c r="S1519" s="76"/>
      <c r="T1519" s="76"/>
      <c r="U1519" s="76"/>
    </row>
    <row r="1520" s="67" customFormat="1" customHeight="1" spans="2:21">
      <c r="B1520" s="68"/>
      <c r="C1520" s="69"/>
      <c r="D1520" s="69"/>
      <c r="E1520" s="69"/>
      <c r="F1520" s="70"/>
      <c r="G1520" s="71"/>
      <c r="H1520" s="72"/>
      <c r="I1520" s="103" t="str">
        <f>IF(B1520="","",_xlfn.XLOOKUP(N1520,#REF!,#REF!))</f>
        <v/>
      </c>
      <c r="J1520" s="100" t="str">
        <f>IF(B1520="","",_xlfn.XLOOKUP(N1520,#REF!,芝麻工资表!B:B))</f>
        <v/>
      </c>
      <c r="K1520" s="100" t="str">
        <f t="shared" si="138"/>
        <v/>
      </c>
      <c r="L1520" s="100" t="str">
        <f t="shared" si="139"/>
        <v/>
      </c>
      <c r="M1520" s="100" t="str">
        <f>IF(Q1520="","",_xlfn.XLOOKUP(Q1520,立项!W:W,立项!H:H))</f>
        <v/>
      </c>
      <c r="N1520" s="104" t="str">
        <f t="shared" si="140"/>
        <v/>
      </c>
      <c r="O1520" s="104" t="str">
        <f t="shared" si="141"/>
        <v/>
      </c>
      <c r="P1520" s="105" t="str">
        <f t="shared" si="142"/>
        <v/>
      </c>
      <c r="Q1520" s="109" t="str">
        <f t="shared" si="143"/>
        <v/>
      </c>
      <c r="R1520" s="77"/>
      <c r="S1520" s="76"/>
      <c r="T1520" s="76"/>
      <c r="U1520" s="76"/>
    </row>
    <row r="1521" s="67" customFormat="1" customHeight="1" spans="2:21">
      <c r="B1521" s="68"/>
      <c r="C1521" s="69"/>
      <c r="D1521" s="69"/>
      <c r="E1521" s="69"/>
      <c r="F1521" s="70"/>
      <c r="G1521" s="71"/>
      <c r="H1521" s="72"/>
      <c r="I1521" s="103" t="str">
        <f>IF(B1521="","",_xlfn.XLOOKUP(N1521,#REF!,#REF!))</f>
        <v/>
      </c>
      <c r="J1521" s="100" t="str">
        <f>IF(B1521="","",_xlfn.XLOOKUP(N1521,#REF!,芝麻工资表!B:B))</f>
        <v/>
      </c>
      <c r="K1521" s="100" t="str">
        <f t="shared" si="138"/>
        <v/>
      </c>
      <c r="L1521" s="100" t="str">
        <f t="shared" si="139"/>
        <v/>
      </c>
      <c r="M1521" s="100" t="str">
        <f>IF(Q1521="","",_xlfn.XLOOKUP(Q1521,立项!W:W,立项!H:H))</f>
        <v/>
      </c>
      <c r="N1521" s="104" t="str">
        <f t="shared" si="140"/>
        <v/>
      </c>
      <c r="O1521" s="104" t="str">
        <f t="shared" si="141"/>
        <v/>
      </c>
      <c r="P1521" s="105" t="str">
        <f t="shared" si="142"/>
        <v/>
      </c>
      <c r="Q1521" s="109" t="str">
        <f t="shared" si="143"/>
        <v/>
      </c>
      <c r="R1521" s="77"/>
      <c r="S1521" s="76"/>
      <c r="T1521" s="76"/>
      <c r="U1521" s="76"/>
    </row>
    <row r="1522" s="67" customFormat="1" customHeight="1" spans="2:21">
      <c r="B1522" s="68"/>
      <c r="C1522" s="69"/>
      <c r="D1522" s="69"/>
      <c r="E1522" s="69"/>
      <c r="F1522" s="70"/>
      <c r="G1522" s="71"/>
      <c r="H1522" s="72"/>
      <c r="I1522" s="103" t="str">
        <f>IF(B1522="","",_xlfn.XLOOKUP(N1522,#REF!,#REF!))</f>
        <v/>
      </c>
      <c r="J1522" s="100" t="str">
        <f>IF(B1522="","",_xlfn.XLOOKUP(N1522,#REF!,芝麻工资表!B:B))</f>
        <v/>
      </c>
      <c r="K1522" s="100" t="str">
        <f t="shared" si="138"/>
        <v/>
      </c>
      <c r="L1522" s="100" t="str">
        <f t="shared" si="139"/>
        <v/>
      </c>
      <c r="M1522" s="100" t="str">
        <f>IF(Q1522="","",_xlfn.XLOOKUP(Q1522,立项!W:W,立项!H:H))</f>
        <v/>
      </c>
      <c r="N1522" s="104" t="str">
        <f t="shared" si="140"/>
        <v/>
      </c>
      <c r="O1522" s="104" t="str">
        <f t="shared" si="141"/>
        <v/>
      </c>
      <c r="P1522" s="105" t="str">
        <f t="shared" si="142"/>
        <v/>
      </c>
      <c r="Q1522" s="109" t="str">
        <f t="shared" si="143"/>
        <v/>
      </c>
      <c r="R1522" s="77"/>
      <c r="S1522" s="76"/>
      <c r="T1522" s="76"/>
      <c r="U1522" s="76"/>
    </row>
    <row r="1523" s="67" customFormat="1" customHeight="1" spans="2:21">
      <c r="B1523" s="68"/>
      <c r="C1523" s="69"/>
      <c r="D1523" s="69"/>
      <c r="E1523" s="69"/>
      <c r="F1523" s="70"/>
      <c r="G1523" s="71"/>
      <c r="H1523" s="72"/>
      <c r="I1523" s="103" t="str">
        <f>IF(B1523="","",_xlfn.XLOOKUP(N1523,#REF!,#REF!))</f>
        <v/>
      </c>
      <c r="J1523" s="100" t="str">
        <f>IF(B1523="","",_xlfn.XLOOKUP(N1523,#REF!,芝麻工资表!B:B))</f>
        <v/>
      </c>
      <c r="K1523" s="100" t="str">
        <f t="shared" si="138"/>
        <v/>
      </c>
      <c r="L1523" s="100" t="str">
        <f t="shared" si="139"/>
        <v/>
      </c>
      <c r="M1523" s="100" t="str">
        <f>IF(Q1523="","",_xlfn.XLOOKUP(Q1523,立项!W:W,立项!H:H))</f>
        <v/>
      </c>
      <c r="N1523" s="104" t="str">
        <f t="shared" si="140"/>
        <v/>
      </c>
      <c r="O1523" s="104" t="str">
        <f t="shared" si="141"/>
        <v/>
      </c>
      <c r="P1523" s="105" t="str">
        <f t="shared" si="142"/>
        <v/>
      </c>
      <c r="Q1523" s="109" t="str">
        <f t="shared" si="143"/>
        <v/>
      </c>
      <c r="R1523" s="77"/>
      <c r="S1523" s="76"/>
      <c r="T1523" s="76"/>
      <c r="U1523" s="76"/>
    </row>
    <row r="1524" s="67" customFormat="1" customHeight="1" spans="2:21">
      <c r="B1524" s="68"/>
      <c r="C1524" s="69"/>
      <c r="D1524" s="69"/>
      <c r="E1524" s="69"/>
      <c r="F1524" s="70"/>
      <c r="G1524" s="71"/>
      <c r="H1524" s="72"/>
      <c r="I1524" s="103" t="str">
        <f>IF(B1524="","",_xlfn.XLOOKUP(N1524,#REF!,#REF!))</f>
        <v/>
      </c>
      <c r="J1524" s="100" t="str">
        <f>IF(B1524="","",_xlfn.XLOOKUP(N1524,#REF!,芝麻工资表!B:B))</f>
        <v/>
      </c>
      <c r="K1524" s="100" t="str">
        <f t="shared" si="138"/>
        <v/>
      </c>
      <c r="L1524" s="100" t="str">
        <f t="shared" si="139"/>
        <v/>
      </c>
      <c r="M1524" s="100" t="str">
        <f>IF(Q1524="","",_xlfn.XLOOKUP(Q1524,立项!W:W,立项!H:H))</f>
        <v/>
      </c>
      <c r="N1524" s="104" t="str">
        <f t="shared" si="140"/>
        <v/>
      </c>
      <c r="O1524" s="104" t="str">
        <f t="shared" si="141"/>
        <v/>
      </c>
      <c r="P1524" s="105" t="str">
        <f t="shared" si="142"/>
        <v/>
      </c>
      <c r="Q1524" s="109" t="str">
        <f t="shared" si="143"/>
        <v/>
      </c>
      <c r="R1524" s="77"/>
      <c r="S1524" s="76"/>
      <c r="T1524" s="76"/>
      <c r="U1524" s="76"/>
    </row>
    <row r="1525" s="67" customFormat="1" customHeight="1" spans="2:21">
      <c r="B1525" s="68"/>
      <c r="C1525" s="69"/>
      <c r="D1525" s="69"/>
      <c r="E1525" s="69"/>
      <c r="F1525" s="70"/>
      <c r="G1525" s="71"/>
      <c r="H1525" s="72"/>
      <c r="I1525" s="103" t="str">
        <f>IF(B1525="","",_xlfn.XLOOKUP(N1525,#REF!,#REF!))</f>
        <v/>
      </c>
      <c r="J1525" s="100" t="str">
        <f>IF(B1525="","",_xlfn.XLOOKUP(N1525,#REF!,芝麻工资表!B:B))</f>
        <v/>
      </c>
      <c r="K1525" s="100" t="str">
        <f t="shared" si="138"/>
        <v/>
      </c>
      <c r="L1525" s="100" t="str">
        <f t="shared" si="139"/>
        <v/>
      </c>
      <c r="M1525" s="100" t="str">
        <f>IF(Q1525="","",_xlfn.XLOOKUP(Q1525,立项!W:W,立项!H:H))</f>
        <v/>
      </c>
      <c r="N1525" s="104" t="str">
        <f t="shared" si="140"/>
        <v/>
      </c>
      <c r="O1525" s="104" t="str">
        <f t="shared" si="141"/>
        <v/>
      </c>
      <c r="P1525" s="105" t="str">
        <f t="shared" si="142"/>
        <v/>
      </c>
      <c r="Q1525" s="109" t="str">
        <f t="shared" si="143"/>
        <v/>
      </c>
      <c r="R1525" s="77"/>
      <c r="S1525" s="76"/>
      <c r="T1525" s="76"/>
      <c r="U1525" s="76"/>
    </row>
    <row r="1526" s="67" customFormat="1" customHeight="1" spans="2:21">
      <c r="B1526" s="68"/>
      <c r="C1526" s="69"/>
      <c r="D1526" s="69"/>
      <c r="E1526" s="69"/>
      <c r="F1526" s="70"/>
      <c r="G1526" s="71"/>
      <c r="H1526" s="72"/>
      <c r="I1526" s="103" t="str">
        <f>IF(B1526="","",_xlfn.XLOOKUP(N1526,#REF!,#REF!))</f>
        <v/>
      </c>
      <c r="J1526" s="100" t="str">
        <f>IF(B1526="","",_xlfn.XLOOKUP(N1526,#REF!,芝麻工资表!B:B))</f>
        <v/>
      </c>
      <c r="K1526" s="100" t="str">
        <f t="shared" si="138"/>
        <v/>
      </c>
      <c r="L1526" s="100" t="str">
        <f t="shared" si="139"/>
        <v/>
      </c>
      <c r="M1526" s="100" t="str">
        <f>IF(Q1526="","",_xlfn.XLOOKUP(Q1526,立项!W:W,立项!H:H))</f>
        <v/>
      </c>
      <c r="N1526" s="104" t="str">
        <f t="shared" si="140"/>
        <v/>
      </c>
      <c r="O1526" s="104" t="str">
        <f t="shared" si="141"/>
        <v/>
      </c>
      <c r="P1526" s="105" t="str">
        <f t="shared" si="142"/>
        <v/>
      </c>
      <c r="Q1526" s="109" t="str">
        <f t="shared" si="143"/>
        <v/>
      </c>
      <c r="R1526" s="77"/>
      <c r="S1526" s="76"/>
      <c r="T1526" s="76"/>
      <c r="U1526" s="76"/>
    </row>
    <row r="1527" s="67" customFormat="1" customHeight="1" spans="2:21">
      <c r="B1527" s="68"/>
      <c r="C1527" s="69"/>
      <c r="D1527" s="69"/>
      <c r="E1527" s="69"/>
      <c r="F1527" s="70"/>
      <c r="G1527" s="71"/>
      <c r="H1527" s="72"/>
      <c r="I1527" s="103" t="str">
        <f>IF(B1527="","",_xlfn.XLOOKUP(N1527,#REF!,#REF!))</f>
        <v/>
      </c>
      <c r="J1527" s="100" t="str">
        <f>IF(B1527="","",_xlfn.XLOOKUP(N1527,#REF!,芝麻工资表!B:B))</f>
        <v/>
      </c>
      <c r="K1527" s="100" t="str">
        <f t="shared" si="138"/>
        <v/>
      </c>
      <c r="L1527" s="100" t="str">
        <f t="shared" si="139"/>
        <v/>
      </c>
      <c r="M1527" s="100" t="str">
        <f>IF(Q1527="","",_xlfn.XLOOKUP(Q1527,立项!W:W,立项!H:H))</f>
        <v/>
      </c>
      <c r="N1527" s="104" t="str">
        <f t="shared" si="140"/>
        <v/>
      </c>
      <c r="O1527" s="104" t="str">
        <f t="shared" si="141"/>
        <v/>
      </c>
      <c r="P1527" s="105" t="str">
        <f t="shared" si="142"/>
        <v/>
      </c>
      <c r="Q1527" s="109" t="str">
        <f t="shared" si="143"/>
        <v/>
      </c>
      <c r="R1527" s="77"/>
      <c r="S1527" s="76"/>
      <c r="T1527" s="76"/>
      <c r="U1527" s="76"/>
    </row>
    <row r="1528" s="67" customFormat="1" customHeight="1" spans="2:21">
      <c r="B1528" s="68"/>
      <c r="C1528" s="69"/>
      <c r="D1528" s="69"/>
      <c r="E1528" s="69"/>
      <c r="F1528" s="70"/>
      <c r="G1528" s="71"/>
      <c r="H1528" s="72"/>
      <c r="I1528" s="103" t="str">
        <f>IF(B1528="","",_xlfn.XLOOKUP(N1528,#REF!,#REF!))</f>
        <v/>
      </c>
      <c r="J1528" s="100" t="str">
        <f>IF(B1528="","",_xlfn.XLOOKUP(N1528,#REF!,芝麻工资表!B:B))</f>
        <v/>
      </c>
      <c r="K1528" s="100" t="str">
        <f t="shared" si="138"/>
        <v/>
      </c>
      <c r="L1528" s="100" t="str">
        <f t="shared" si="139"/>
        <v/>
      </c>
      <c r="M1528" s="100" t="str">
        <f>IF(Q1528="","",_xlfn.XLOOKUP(Q1528,立项!W:W,立项!H:H))</f>
        <v/>
      </c>
      <c r="N1528" s="104" t="str">
        <f t="shared" si="140"/>
        <v/>
      </c>
      <c r="O1528" s="104" t="str">
        <f t="shared" si="141"/>
        <v/>
      </c>
      <c r="P1528" s="105" t="str">
        <f t="shared" si="142"/>
        <v/>
      </c>
      <c r="Q1528" s="109" t="str">
        <f t="shared" si="143"/>
        <v/>
      </c>
      <c r="R1528" s="77"/>
      <c r="S1528" s="76"/>
      <c r="T1528" s="76"/>
      <c r="U1528" s="76"/>
    </row>
    <row r="1529" s="67" customFormat="1" customHeight="1" spans="2:21">
      <c r="B1529" s="68"/>
      <c r="C1529" s="69"/>
      <c r="D1529" s="69"/>
      <c r="E1529" s="69"/>
      <c r="F1529" s="70"/>
      <c r="G1529" s="71"/>
      <c r="H1529" s="72"/>
      <c r="I1529" s="103" t="str">
        <f>IF(B1529="","",_xlfn.XLOOKUP(N1529,#REF!,#REF!))</f>
        <v/>
      </c>
      <c r="J1529" s="100" t="str">
        <f>IF(B1529="","",_xlfn.XLOOKUP(N1529,#REF!,芝麻工资表!B:B))</f>
        <v/>
      </c>
      <c r="K1529" s="100" t="str">
        <f t="shared" si="138"/>
        <v/>
      </c>
      <c r="L1529" s="100" t="str">
        <f t="shared" si="139"/>
        <v/>
      </c>
      <c r="M1529" s="100" t="str">
        <f>IF(Q1529="","",_xlfn.XLOOKUP(Q1529,立项!W:W,立项!H:H))</f>
        <v/>
      </c>
      <c r="N1529" s="104" t="str">
        <f t="shared" si="140"/>
        <v/>
      </c>
      <c r="O1529" s="104" t="str">
        <f t="shared" si="141"/>
        <v/>
      </c>
      <c r="P1529" s="105" t="str">
        <f t="shared" si="142"/>
        <v/>
      </c>
      <c r="Q1529" s="109" t="str">
        <f t="shared" si="143"/>
        <v/>
      </c>
      <c r="R1529" s="77"/>
      <c r="S1529" s="76"/>
      <c r="T1529" s="76"/>
      <c r="U1529" s="76"/>
    </row>
    <row r="1530" s="67" customFormat="1" customHeight="1" spans="2:21">
      <c r="B1530" s="68"/>
      <c r="C1530" s="69"/>
      <c r="D1530" s="69"/>
      <c r="E1530" s="69"/>
      <c r="F1530" s="70"/>
      <c r="G1530" s="71"/>
      <c r="H1530" s="72"/>
      <c r="I1530" s="103" t="str">
        <f>IF(B1530="","",_xlfn.XLOOKUP(N1530,#REF!,#REF!))</f>
        <v/>
      </c>
      <c r="J1530" s="100" t="str">
        <f>IF(B1530="","",_xlfn.XLOOKUP(N1530,#REF!,芝麻工资表!B:B))</f>
        <v/>
      </c>
      <c r="K1530" s="100" t="str">
        <f t="shared" si="138"/>
        <v/>
      </c>
      <c r="L1530" s="100" t="str">
        <f t="shared" si="139"/>
        <v/>
      </c>
      <c r="M1530" s="100" t="str">
        <f>IF(Q1530="","",_xlfn.XLOOKUP(Q1530,立项!W:W,立项!H:H))</f>
        <v/>
      </c>
      <c r="N1530" s="104" t="str">
        <f t="shared" si="140"/>
        <v/>
      </c>
      <c r="O1530" s="104" t="str">
        <f t="shared" si="141"/>
        <v/>
      </c>
      <c r="P1530" s="105" t="str">
        <f t="shared" si="142"/>
        <v/>
      </c>
      <c r="Q1530" s="109" t="str">
        <f t="shared" si="143"/>
        <v/>
      </c>
      <c r="R1530" s="77"/>
      <c r="S1530" s="76"/>
      <c r="T1530" s="76"/>
      <c r="U1530" s="76"/>
    </row>
    <row r="1531" s="67" customFormat="1" customHeight="1" spans="2:21">
      <c r="B1531" s="68"/>
      <c r="C1531" s="69"/>
      <c r="D1531" s="69"/>
      <c r="E1531" s="69"/>
      <c r="F1531" s="70"/>
      <c r="G1531" s="71"/>
      <c r="H1531" s="72"/>
      <c r="I1531" s="103" t="str">
        <f>IF(B1531="","",_xlfn.XLOOKUP(N1531,#REF!,#REF!))</f>
        <v/>
      </c>
      <c r="J1531" s="100" t="str">
        <f>IF(B1531="","",_xlfn.XLOOKUP(N1531,#REF!,芝麻工资表!B:B))</f>
        <v/>
      </c>
      <c r="K1531" s="100" t="str">
        <f t="shared" si="138"/>
        <v/>
      </c>
      <c r="L1531" s="100" t="str">
        <f t="shared" si="139"/>
        <v/>
      </c>
      <c r="M1531" s="100" t="str">
        <f>IF(Q1531="","",_xlfn.XLOOKUP(Q1531,立项!W:W,立项!H:H))</f>
        <v/>
      </c>
      <c r="N1531" s="104" t="str">
        <f t="shared" si="140"/>
        <v/>
      </c>
      <c r="O1531" s="104" t="str">
        <f t="shared" si="141"/>
        <v/>
      </c>
      <c r="P1531" s="105" t="str">
        <f t="shared" si="142"/>
        <v/>
      </c>
      <c r="Q1531" s="109" t="str">
        <f t="shared" si="143"/>
        <v/>
      </c>
      <c r="R1531" s="77"/>
      <c r="S1531" s="76"/>
      <c r="T1531" s="76"/>
      <c r="U1531" s="76"/>
    </row>
    <row r="1532" s="67" customFormat="1" customHeight="1" spans="2:21">
      <c r="B1532" s="68"/>
      <c r="C1532" s="69"/>
      <c r="D1532" s="69"/>
      <c r="E1532" s="69"/>
      <c r="F1532" s="70"/>
      <c r="G1532" s="71"/>
      <c r="H1532" s="72"/>
      <c r="I1532" s="103" t="str">
        <f>IF(B1532="","",_xlfn.XLOOKUP(N1532,#REF!,#REF!))</f>
        <v/>
      </c>
      <c r="J1532" s="100" t="str">
        <f>IF(B1532="","",_xlfn.XLOOKUP(N1532,#REF!,芝麻工资表!B:B))</f>
        <v/>
      </c>
      <c r="K1532" s="100" t="str">
        <f t="shared" si="138"/>
        <v/>
      </c>
      <c r="L1532" s="100" t="str">
        <f t="shared" si="139"/>
        <v/>
      </c>
      <c r="M1532" s="100" t="str">
        <f>IF(Q1532="","",_xlfn.XLOOKUP(Q1532,立项!W:W,立项!H:H))</f>
        <v/>
      </c>
      <c r="N1532" s="104" t="str">
        <f t="shared" si="140"/>
        <v/>
      </c>
      <c r="O1532" s="104" t="str">
        <f t="shared" si="141"/>
        <v/>
      </c>
      <c r="P1532" s="105" t="str">
        <f t="shared" si="142"/>
        <v/>
      </c>
      <c r="Q1532" s="109" t="str">
        <f t="shared" si="143"/>
        <v/>
      </c>
      <c r="R1532" s="77"/>
      <c r="S1532" s="76"/>
      <c r="T1532" s="76"/>
      <c r="U1532" s="76"/>
    </row>
    <row r="1533" s="67" customFormat="1" customHeight="1" spans="2:21">
      <c r="B1533" s="68"/>
      <c r="C1533" s="69"/>
      <c r="D1533" s="69"/>
      <c r="E1533" s="69"/>
      <c r="F1533" s="70"/>
      <c r="G1533" s="71"/>
      <c r="H1533" s="72"/>
      <c r="I1533" s="103" t="str">
        <f>IF(B1533="","",_xlfn.XLOOKUP(N1533,#REF!,#REF!))</f>
        <v/>
      </c>
      <c r="J1533" s="100" t="str">
        <f>IF(B1533="","",_xlfn.XLOOKUP(N1533,#REF!,芝麻工资表!B:B))</f>
        <v/>
      </c>
      <c r="K1533" s="100" t="str">
        <f t="shared" si="138"/>
        <v/>
      </c>
      <c r="L1533" s="100" t="str">
        <f t="shared" si="139"/>
        <v/>
      </c>
      <c r="M1533" s="100" t="str">
        <f>IF(Q1533="","",_xlfn.XLOOKUP(Q1533,立项!W:W,立项!H:H))</f>
        <v/>
      </c>
      <c r="N1533" s="104" t="str">
        <f t="shared" si="140"/>
        <v/>
      </c>
      <c r="O1533" s="104" t="str">
        <f t="shared" si="141"/>
        <v/>
      </c>
      <c r="P1533" s="105" t="str">
        <f t="shared" si="142"/>
        <v/>
      </c>
      <c r="Q1533" s="109" t="str">
        <f t="shared" si="143"/>
        <v/>
      </c>
      <c r="R1533" s="77"/>
      <c r="S1533" s="76"/>
      <c r="T1533" s="76"/>
      <c r="U1533" s="76"/>
    </row>
    <row r="1534" s="67" customFormat="1" customHeight="1" spans="2:21">
      <c r="B1534" s="68"/>
      <c r="C1534" s="69"/>
      <c r="D1534" s="69"/>
      <c r="E1534" s="69"/>
      <c r="F1534" s="70"/>
      <c r="G1534" s="71"/>
      <c r="H1534" s="72"/>
      <c r="I1534" s="103" t="str">
        <f>IF(B1534="","",_xlfn.XLOOKUP(N1534,#REF!,#REF!))</f>
        <v/>
      </c>
      <c r="J1534" s="100" t="str">
        <f>IF(B1534="","",_xlfn.XLOOKUP(N1534,#REF!,芝麻工资表!B:B))</f>
        <v/>
      </c>
      <c r="K1534" s="100" t="str">
        <f t="shared" si="138"/>
        <v/>
      </c>
      <c r="L1534" s="100" t="str">
        <f t="shared" si="139"/>
        <v/>
      </c>
      <c r="M1534" s="100" t="str">
        <f>IF(Q1534="","",_xlfn.XLOOKUP(Q1534,立项!W:W,立项!H:H))</f>
        <v/>
      </c>
      <c r="N1534" s="104" t="str">
        <f t="shared" si="140"/>
        <v/>
      </c>
      <c r="O1534" s="104" t="str">
        <f t="shared" si="141"/>
        <v/>
      </c>
      <c r="P1534" s="105" t="str">
        <f t="shared" si="142"/>
        <v/>
      </c>
      <c r="Q1534" s="109" t="str">
        <f t="shared" si="143"/>
        <v/>
      </c>
      <c r="R1534" s="77"/>
      <c r="S1534" s="76"/>
      <c r="T1534" s="76"/>
      <c r="U1534" s="76"/>
    </row>
    <row r="1535" s="67" customFormat="1" customHeight="1" spans="2:21">
      <c r="B1535" s="68"/>
      <c r="C1535" s="69"/>
      <c r="D1535" s="69"/>
      <c r="E1535" s="69"/>
      <c r="F1535" s="70"/>
      <c r="G1535" s="71"/>
      <c r="H1535" s="72"/>
      <c r="I1535" s="103" t="str">
        <f>IF(B1535="","",_xlfn.XLOOKUP(N1535,#REF!,#REF!))</f>
        <v/>
      </c>
      <c r="J1535" s="100" t="str">
        <f>IF(B1535="","",_xlfn.XLOOKUP(N1535,#REF!,芝麻工资表!B:B))</f>
        <v/>
      </c>
      <c r="K1535" s="100" t="str">
        <f t="shared" si="138"/>
        <v/>
      </c>
      <c r="L1535" s="100" t="str">
        <f t="shared" si="139"/>
        <v/>
      </c>
      <c r="M1535" s="100" t="str">
        <f>IF(Q1535="","",_xlfn.XLOOKUP(Q1535,立项!W:W,立项!H:H))</f>
        <v/>
      </c>
      <c r="N1535" s="104" t="str">
        <f t="shared" si="140"/>
        <v/>
      </c>
      <c r="O1535" s="104" t="str">
        <f t="shared" si="141"/>
        <v/>
      </c>
      <c r="P1535" s="105" t="str">
        <f t="shared" si="142"/>
        <v/>
      </c>
      <c r="Q1535" s="109" t="str">
        <f t="shared" si="143"/>
        <v/>
      </c>
      <c r="R1535" s="77"/>
      <c r="S1535" s="76"/>
      <c r="T1535" s="76"/>
      <c r="U1535" s="76"/>
    </row>
    <row r="1536" s="67" customFormat="1" customHeight="1" spans="2:21">
      <c r="B1536" s="68"/>
      <c r="C1536" s="69"/>
      <c r="D1536" s="69"/>
      <c r="E1536" s="69"/>
      <c r="F1536" s="70"/>
      <c r="G1536" s="71"/>
      <c r="H1536" s="72"/>
      <c r="I1536" s="103" t="str">
        <f>IF(B1536="","",_xlfn.XLOOKUP(N1536,#REF!,#REF!))</f>
        <v/>
      </c>
      <c r="J1536" s="100" t="str">
        <f>IF(B1536="","",_xlfn.XLOOKUP(N1536,#REF!,芝麻工资表!B:B))</f>
        <v/>
      </c>
      <c r="K1536" s="100" t="str">
        <f t="shared" si="138"/>
        <v/>
      </c>
      <c r="L1536" s="100" t="str">
        <f t="shared" si="139"/>
        <v/>
      </c>
      <c r="M1536" s="100" t="str">
        <f>IF(Q1536="","",_xlfn.XLOOKUP(Q1536,立项!W:W,立项!H:H))</f>
        <v/>
      </c>
      <c r="N1536" s="104" t="str">
        <f t="shared" si="140"/>
        <v/>
      </c>
      <c r="O1536" s="104" t="str">
        <f t="shared" si="141"/>
        <v/>
      </c>
      <c r="P1536" s="105" t="str">
        <f t="shared" si="142"/>
        <v/>
      </c>
      <c r="Q1536" s="109" t="str">
        <f t="shared" si="143"/>
        <v/>
      </c>
      <c r="R1536" s="77"/>
      <c r="S1536" s="76"/>
      <c r="T1536" s="76"/>
      <c r="U1536" s="76"/>
    </row>
    <row r="1537" s="67" customFormat="1" customHeight="1" spans="2:21">
      <c r="B1537" s="68"/>
      <c r="C1537" s="69"/>
      <c r="D1537" s="69"/>
      <c r="E1537" s="69"/>
      <c r="F1537" s="70"/>
      <c r="G1537" s="71"/>
      <c r="H1537" s="72"/>
      <c r="I1537" s="103" t="str">
        <f>IF(B1537="","",_xlfn.XLOOKUP(N1537,#REF!,#REF!))</f>
        <v/>
      </c>
      <c r="J1537" s="100" t="str">
        <f>IF(B1537="","",_xlfn.XLOOKUP(N1537,#REF!,芝麻工资表!B:B))</f>
        <v/>
      </c>
      <c r="K1537" s="100" t="str">
        <f t="shared" si="138"/>
        <v/>
      </c>
      <c r="L1537" s="100" t="str">
        <f t="shared" si="139"/>
        <v/>
      </c>
      <c r="M1537" s="100" t="str">
        <f>IF(Q1537="","",_xlfn.XLOOKUP(Q1537,立项!W:W,立项!H:H))</f>
        <v/>
      </c>
      <c r="N1537" s="104" t="str">
        <f t="shared" si="140"/>
        <v/>
      </c>
      <c r="O1537" s="104" t="str">
        <f t="shared" si="141"/>
        <v/>
      </c>
      <c r="P1537" s="105" t="str">
        <f t="shared" si="142"/>
        <v/>
      </c>
      <c r="Q1537" s="109" t="str">
        <f t="shared" si="143"/>
        <v/>
      </c>
      <c r="R1537" s="77"/>
      <c r="S1537" s="76"/>
      <c r="T1537" s="76"/>
      <c r="U1537" s="76"/>
    </row>
    <row r="1538" s="67" customFormat="1" customHeight="1" spans="2:21">
      <c r="B1538" s="68"/>
      <c r="C1538" s="69"/>
      <c r="D1538" s="69"/>
      <c r="E1538" s="69"/>
      <c r="F1538" s="70"/>
      <c r="G1538" s="71"/>
      <c r="H1538" s="72"/>
      <c r="I1538" s="103" t="str">
        <f>IF(B1538="","",_xlfn.XLOOKUP(N1538,#REF!,#REF!))</f>
        <v/>
      </c>
      <c r="J1538" s="100" t="str">
        <f>IF(B1538="","",_xlfn.XLOOKUP(N1538,#REF!,芝麻工资表!B:B))</f>
        <v/>
      </c>
      <c r="K1538" s="100" t="str">
        <f t="shared" ref="K1538:K1601" si="144">IF(F1538="","",F1538-L1538)</f>
        <v/>
      </c>
      <c r="L1538" s="100" t="str">
        <f t="shared" ref="L1538:L1601" si="145">IF(F1538="","",F1538*G1538/(1+G1538))</f>
        <v/>
      </c>
      <c r="M1538" s="100" t="str">
        <f>IF(Q1538="","",_xlfn.XLOOKUP(Q1538,立项!W:W,立项!H:H))</f>
        <v/>
      </c>
      <c r="N1538" s="104" t="str">
        <f t="shared" ref="N1538:N1601" si="146">IF(H1538="","",LEFT(B1538,7))</f>
        <v/>
      </c>
      <c r="O1538" s="104" t="str">
        <f t="shared" ref="O1538:O1601" si="147">IF(H1538="","",MONTH(H1538))</f>
        <v/>
      </c>
      <c r="P1538" s="105" t="str">
        <f t="shared" ref="P1538:P1601" si="148">IF(H1538="","",DAY(H1538))</f>
        <v/>
      </c>
      <c r="Q1538" s="109" t="str">
        <f t="shared" ref="Q1538:Q1601" si="149">IF(B1538="","",MID(B1538,9,16))</f>
        <v/>
      </c>
      <c r="R1538" s="77"/>
      <c r="S1538" s="76"/>
      <c r="T1538" s="76"/>
      <c r="U1538" s="76"/>
    </row>
    <row r="1539" s="67" customFormat="1" customHeight="1" spans="2:21">
      <c r="B1539" s="68"/>
      <c r="C1539" s="69"/>
      <c r="D1539" s="69"/>
      <c r="E1539" s="69"/>
      <c r="F1539" s="70"/>
      <c r="G1539" s="71"/>
      <c r="H1539" s="72"/>
      <c r="I1539" s="103" t="str">
        <f>IF(B1539="","",_xlfn.XLOOKUP(N1539,#REF!,#REF!))</f>
        <v/>
      </c>
      <c r="J1539" s="100" t="str">
        <f>IF(B1539="","",_xlfn.XLOOKUP(N1539,#REF!,芝麻工资表!B:B))</f>
        <v/>
      </c>
      <c r="K1539" s="100" t="str">
        <f t="shared" si="144"/>
        <v/>
      </c>
      <c r="L1539" s="100" t="str">
        <f t="shared" si="145"/>
        <v/>
      </c>
      <c r="M1539" s="100" t="str">
        <f>IF(Q1539="","",_xlfn.XLOOKUP(Q1539,立项!W:W,立项!H:H))</f>
        <v/>
      </c>
      <c r="N1539" s="104" t="str">
        <f t="shared" si="146"/>
        <v/>
      </c>
      <c r="O1539" s="104" t="str">
        <f t="shared" si="147"/>
        <v/>
      </c>
      <c r="P1539" s="105" t="str">
        <f t="shared" si="148"/>
        <v/>
      </c>
      <c r="Q1539" s="109" t="str">
        <f t="shared" si="149"/>
        <v/>
      </c>
      <c r="R1539" s="77"/>
      <c r="S1539" s="76"/>
      <c r="T1539" s="76"/>
      <c r="U1539" s="76"/>
    </row>
    <row r="1540" s="67" customFormat="1" customHeight="1" spans="2:21">
      <c r="B1540" s="68"/>
      <c r="C1540" s="69"/>
      <c r="D1540" s="69"/>
      <c r="E1540" s="69"/>
      <c r="F1540" s="70"/>
      <c r="G1540" s="71"/>
      <c r="H1540" s="72"/>
      <c r="I1540" s="103" t="str">
        <f>IF(B1540="","",_xlfn.XLOOKUP(N1540,#REF!,#REF!))</f>
        <v/>
      </c>
      <c r="J1540" s="100" t="str">
        <f>IF(B1540="","",_xlfn.XLOOKUP(N1540,#REF!,芝麻工资表!B:B))</f>
        <v/>
      </c>
      <c r="K1540" s="100" t="str">
        <f t="shared" si="144"/>
        <v/>
      </c>
      <c r="L1540" s="100" t="str">
        <f t="shared" si="145"/>
        <v/>
      </c>
      <c r="M1540" s="100" t="str">
        <f>IF(Q1540="","",_xlfn.XLOOKUP(Q1540,立项!W:W,立项!H:H))</f>
        <v/>
      </c>
      <c r="N1540" s="104" t="str">
        <f t="shared" si="146"/>
        <v/>
      </c>
      <c r="O1540" s="104" t="str">
        <f t="shared" si="147"/>
        <v/>
      </c>
      <c r="P1540" s="105" t="str">
        <f t="shared" si="148"/>
        <v/>
      </c>
      <c r="Q1540" s="109" t="str">
        <f t="shared" si="149"/>
        <v/>
      </c>
      <c r="R1540" s="77"/>
      <c r="S1540" s="76"/>
      <c r="T1540" s="76"/>
      <c r="U1540" s="76"/>
    </row>
    <row r="1541" s="67" customFormat="1" customHeight="1" spans="2:21">
      <c r="B1541" s="68"/>
      <c r="C1541" s="69"/>
      <c r="D1541" s="69"/>
      <c r="E1541" s="69"/>
      <c r="F1541" s="70"/>
      <c r="G1541" s="71"/>
      <c r="H1541" s="72"/>
      <c r="I1541" s="103" t="str">
        <f>IF(B1541="","",_xlfn.XLOOKUP(N1541,#REF!,#REF!))</f>
        <v/>
      </c>
      <c r="J1541" s="100" t="str">
        <f>IF(B1541="","",_xlfn.XLOOKUP(N1541,#REF!,芝麻工资表!B:B))</f>
        <v/>
      </c>
      <c r="K1541" s="100" t="str">
        <f t="shared" si="144"/>
        <v/>
      </c>
      <c r="L1541" s="100" t="str">
        <f t="shared" si="145"/>
        <v/>
      </c>
      <c r="M1541" s="100" t="str">
        <f>IF(Q1541="","",_xlfn.XLOOKUP(Q1541,立项!W:W,立项!H:H))</f>
        <v/>
      </c>
      <c r="N1541" s="104" t="str">
        <f t="shared" si="146"/>
        <v/>
      </c>
      <c r="O1541" s="104" t="str">
        <f t="shared" si="147"/>
        <v/>
      </c>
      <c r="P1541" s="105" t="str">
        <f t="shared" si="148"/>
        <v/>
      </c>
      <c r="Q1541" s="109" t="str">
        <f t="shared" si="149"/>
        <v/>
      </c>
      <c r="R1541" s="77"/>
      <c r="S1541" s="76"/>
      <c r="T1541" s="76"/>
      <c r="U1541" s="76"/>
    </row>
    <row r="1542" s="67" customFormat="1" customHeight="1" spans="2:21">
      <c r="B1542" s="68"/>
      <c r="C1542" s="69"/>
      <c r="D1542" s="69"/>
      <c r="E1542" s="69"/>
      <c r="F1542" s="70"/>
      <c r="G1542" s="71"/>
      <c r="H1542" s="72"/>
      <c r="I1542" s="103" t="str">
        <f>IF(B1542="","",_xlfn.XLOOKUP(N1542,#REF!,#REF!))</f>
        <v/>
      </c>
      <c r="J1542" s="100" t="str">
        <f>IF(B1542="","",_xlfn.XLOOKUP(N1542,#REF!,芝麻工资表!B:B))</f>
        <v/>
      </c>
      <c r="K1542" s="100" t="str">
        <f t="shared" si="144"/>
        <v/>
      </c>
      <c r="L1542" s="100" t="str">
        <f t="shared" si="145"/>
        <v/>
      </c>
      <c r="M1542" s="100" t="str">
        <f>IF(Q1542="","",_xlfn.XLOOKUP(Q1542,立项!W:W,立项!H:H))</f>
        <v/>
      </c>
      <c r="N1542" s="104" t="str">
        <f t="shared" si="146"/>
        <v/>
      </c>
      <c r="O1542" s="104" t="str">
        <f t="shared" si="147"/>
        <v/>
      </c>
      <c r="P1542" s="105" t="str">
        <f t="shared" si="148"/>
        <v/>
      </c>
      <c r="Q1542" s="109" t="str">
        <f t="shared" si="149"/>
        <v/>
      </c>
      <c r="R1542" s="77"/>
      <c r="S1542" s="76"/>
      <c r="T1542" s="76"/>
      <c r="U1542" s="76"/>
    </row>
    <row r="1543" s="67" customFormat="1" customHeight="1" spans="2:21">
      <c r="B1543" s="68"/>
      <c r="C1543" s="69"/>
      <c r="D1543" s="69"/>
      <c r="E1543" s="69"/>
      <c r="F1543" s="70"/>
      <c r="G1543" s="71"/>
      <c r="H1543" s="72"/>
      <c r="I1543" s="103" t="str">
        <f>IF(B1543="","",_xlfn.XLOOKUP(N1543,#REF!,#REF!))</f>
        <v/>
      </c>
      <c r="J1543" s="100" t="str">
        <f>IF(B1543="","",_xlfn.XLOOKUP(N1543,#REF!,芝麻工资表!B:B))</f>
        <v/>
      </c>
      <c r="K1543" s="100" t="str">
        <f t="shared" si="144"/>
        <v/>
      </c>
      <c r="L1543" s="100" t="str">
        <f t="shared" si="145"/>
        <v/>
      </c>
      <c r="M1543" s="100" t="str">
        <f>IF(Q1543="","",_xlfn.XLOOKUP(Q1543,立项!W:W,立项!H:H))</f>
        <v/>
      </c>
      <c r="N1543" s="104" t="str">
        <f t="shared" si="146"/>
        <v/>
      </c>
      <c r="O1543" s="104" t="str">
        <f t="shared" si="147"/>
        <v/>
      </c>
      <c r="P1543" s="105" t="str">
        <f t="shared" si="148"/>
        <v/>
      </c>
      <c r="Q1543" s="109" t="str">
        <f t="shared" si="149"/>
        <v/>
      </c>
      <c r="R1543" s="77"/>
      <c r="S1543" s="76"/>
      <c r="T1543" s="76"/>
      <c r="U1543" s="76"/>
    </row>
    <row r="1544" s="67" customFormat="1" customHeight="1" spans="2:21">
      <c r="B1544" s="68"/>
      <c r="C1544" s="69"/>
      <c r="D1544" s="69"/>
      <c r="E1544" s="69"/>
      <c r="F1544" s="70"/>
      <c r="G1544" s="71"/>
      <c r="H1544" s="72"/>
      <c r="I1544" s="103" t="str">
        <f>IF(B1544="","",_xlfn.XLOOKUP(N1544,#REF!,#REF!))</f>
        <v/>
      </c>
      <c r="J1544" s="100" t="str">
        <f>IF(B1544="","",_xlfn.XLOOKUP(N1544,#REF!,芝麻工资表!B:B))</f>
        <v/>
      </c>
      <c r="K1544" s="100" t="str">
        <f t="shared" si="144"/>
        <v/>
      </c>
      <c r="L1544" s="100" t="str">
        <f t="shared" si="145"/>
        <v/>
      </c>
      <c r="M1544" s="100" t="str">
        <f>IF(Q1544="","",_xlfn.XLOOKUP(Q1544,立项!W:W,立项!H:H))</f>
        <v/>
      </c>
      <c r="N1544" s="104" t="str">
        <f t="shared" si="146"/>
        <v/>
      </c>
      <c r="O1544" s="104" t="str">
        <f t="shared" si="147"/>
        <v/>
      </c>
      <c r="P1544" s="105" t="str">
        <f t="shared" si="148"/>
        <v/>
      </c>
      <c r="Q1544" s="109" t="str">
        <f t="shared" si="149"/>
        <v/>
      </c>
      <c r="R1544" s="77"/>
      <c r="S1544" s="76"/>
      <c r="T1544" s="76"/>
      <c r="U1544" s="76"/>
    </row>
    <row r="1545" s="67" customFormat="1" customHeight="1" spans="2:21">
      <c r="B1545" s="68"/>
      <c r="C1545" s="69"/>
      <c r="D1545" s="69"/>
      <c r="E1545" s="69"/>
      <c r="F1545" s="70"/>
      <c r="G1545" s="71"/>
      <c r="H1545" s="72"/>
      <c r="I1545" s="103" t="str">
        <f>IF(B1545="","",_xlfn.XLOOKUP(N1545,#REF!,#REF!))</f>
        <v/>
      </c>
      <c r="J1545" s="100" t="str">
        <f>IF(B1545="","",_xlfn.XLOOKUP(N1545,#REF!,芝麻工资表!B:B))</f>
        <v/>
      </c>
      <c r="K1545" s="100" t="str">
        <f t="shared" si="144"/>
        <v/>
      </c>
      <c r="L1545" s="100" t="str">
        <f t="shared" si="145"/>
        <v/>
      </c>
      <c r="M1545" s="100" t="str">
        <f>IF(Q1545="","",_xlfn.XLOOKUP(Q1545,立项!W:W,立项!H:H))</f>
        <v/>
      </c>
      <c r="N1545" s="104" t="str">
        <f t="shared" si="146"/>
        <v/>
      </c>
      <c r="O1545" s="104" t="str">
        <f t="shared" si="147"/>
        <v/>
      </c>
      <c r="P1545" s="105" t="str">
        <f t="shared" si="148"/>
        <v/>
      </c>
      <c r="Q1545" s="109" t="str">
        <f t="shared" si="149"/>
        <v/>
      </c>
      <c r="R1545" s="77"/>
      <c r="S1545" s="76"/>
      <c r="T1545" s="76"/>
      <c r="U1545" s="76"/>
    </row>
    <row r="1546" s="67" customFormat="1" customHeight="1" spans="2:21">
      <c r="B1546" s="68"/>
      <c r="C1546" s="69"/>
      <c r="D1546" s="69"/>
      <c r="E1546" s="69"/>
      <c r="F1546" s="70"/>
      <c r="G1546" s="71"/>
      <c r="H1546" s="72"/>
      <c r="I1546" s="103" t="str">
        <f>IF(B1546="","",_xlfn.XLOOKUP(N1546,#REF!,#REF!))</f>
        <v/>
      </c>
      <c r="J1546" s="100" t="str">
        <f>IF(B1546="","",_xlfn.XLOOKUP(N1546,#REF!,芝麻工资表!B:B))</f>
        <v/>
      </c>
      <c r="K1546" s="100" t="str">
        <f t="shared" si="144"/>
        <v/>
      </c>
      <c r="L1546" s="100" t="str">
        <f t="shared" si="145"/>
        <v/>
      </c>
      <c r="M1546" s="100" t="str">
        <f>IF(Q1546="","",_xlfn.XLOOKUP(Q1546,立项!W:W,立项!H:H))</f>
        <v/>
      </c>
      <c r="N1546" s="104" t="str">
        <f t="shared" si="146"/>
        <v/>
      </c>
      <c r="O1546" s="104" t="str">
        <f t="shared" si="147"/>
        <v/>
      </c>
      <c r="P1546" s="105" t="str">
        <f t="shared" si="148"/>
        <v/>
      </c>
      <c r="Q1546" s="109" t="str">
        <f t="shared" si="149"/>
        <v/>
      </c>
      <c r="R1546" s="77"/>
      <c r="S1546" s="76"/>
      <c r="T1546" s="76"/>
      <c r="U1546" s="76"/>
    </row>
    <row r="1547" s="67" customFormat="1" customHeight="1" spans="2:21">
      <c r="B1547" s="68"/>
      <c r="C1547" s="69"/>
      <c r="D1547" s="69"/>
      <c r="E1547" s="69"/>
      <c r="F1547" s="70"/>
      <c r="G1547" s="71"/>
      <c r="H1547" s="72"/>
      <c r="I1547" s="103" t="str">
        <f>IF(B1547="","",_xlfn.XLOOKUP(N1547,#REF!,#REF!))</f>
        <v/>
      </c>
      <c r="J1547" s="100" t="str">
        <f>IF(B1547="","",_xlfn.XLOOKUP(N1547,#REF!,芝麻工资表!B:B))</f>
        <v/>
      </c>
      <c r="K1547" s="100" t="str">
        <f t="shared" si="144"/>
        <v/>
      </c>
      <c r="L1547" s="100" t="str">
        <f t="shared" si="145"/>
        <v/>
      </c>
      <c r="M1547" s="100" t="str">
        <f>IF(Q1547="","",_xlfn.XLOOKUP(Q1547,立项!W:W,立项!H:H))</f>
        <v/>
      </c>
      <c r="N1547" s="104" t="str">
        <f t="shared" si="146"/>
        <v/>
      </c>
      <c r="O1547" s="104" t="str">
        <f t="shared" si="147"/>
        <v/>
      </c>
      <c r="P1547" s="105" t="str">
        <f t="shared" si="148"/>
        <v/>
      </c>
      <c r="Q1547" s="109" t="str">
        <f t="shared" si="149"/>
        <v/>
      </c>
      <c r="R1547" s="77"/>
      <c r="S1547" s="76"/>
      <c r="T1547" s="76"/>
      <c r="U1547" s="76"/>
    </row>
    <row r="1548" s="67" customFormat="1" customHeight="1" spans="2:21">
      <c r="B1548" s="68"/>
      <c r="C1548" s="69"/>
      <c r="D1548" s="69"/>
      <c r="E1548" s="69"/>
      <c r="F1548" s="70"/>
      <c r="G1548" s="71"/>
      <c r="H1548" s="72"/>
      <c r="I1548" s="103" t="str">
        <f>IF(B1548="","",_xlfn.XLOOKUP(N1548,#REF!,#REF!))</f>
        <v/>
      </c>
      <c r="J1548" s="100" t="str">
        <f>IF(B1548="","",_xlfn.XLOOKUP(N1548,#REF!,芝麻工资表!B:B))</f>
        <v/>
      </c>
      <c r="K1548" s="100" t="str">
        <f t="shared" si="144"/>
        <v/>
      </c>
      <c r="L1548" s="100" t="str">
        <f t="shared" si="145"/>
        <v/>
      </c>
      <c r="M1548" s="100" t="str">
        <f>IF(Q1548="","",_xlfn.XLOOKUP(Q1548,立项!W:W,立项!H:H))</f>
        <v/>
      </c>
      <c r="N1548" s="104" t="str">
        <f t="shared" si="146"/>
        <v/>
      </c>
      <c r="O1548" s="104" t="str">
        <f t="shared" si="147"/>
        <v/>
      </c>
      <c r="P1548" s="105" t="str">
        <f t="shared" si="148"/>
        <v/>
      </c>
      <c r="Q1548" s="109" t="str">
        <f t="shared" si="149"/>
        <v/>
      </c>
      <c r="R1548" s="77"/>
      <c r="S1548" s="76"/>
      <c r="T1548" s="76"/>
      <c r="U1548" s="76"/>
    </row>
    <row r="1549" s="67" customFormat="1" customHeight="1" spans="2:21">
      <c r="B1549" s="68"/>
      <c r="C1549" s="69"/>
      <c r="D1549" s="69"/>
      <c r="E1549" s="69"/>
      <c r="F1549" s="70"/>
      <c r="G1549" s="71"/>
      <c r="H1549" s="72"/>
      <c r="I1549" s="103" t="str">
        <f>IF(B1549="","",_xlfn.XLOOKUP(N1549,#REF!,#REF!))</f>
        <v/>
      </c>
      <c r="J1549" s="100" t="str">
        <f>IF(B1549="","",_xlfn.XLOOKUP(N1549,#REF!,芝麻工资表!B:B))</f>
        <v/>
      </c>
      <c r="K1549" s="100" t="str">
        <f t="shared" si="144"/>
        <v/>
      </c>
      <c r="L1549" s="100" t="str">
        <f t="shared" si="145"/>
        <v/>
      </c>
      <c r="M1549" s="100" t="str">
        <f>IF(Q1549="","",_xlfn.XLOOKUP(Q1549,立项!W:W,立项!H:H))</f>
        <v/>
      </c>
      <c r="N1549" s="104" t="str">
        <f t="shared" si="146"/>
        <v/>
      </c>
      <c r="O1549" s="104" t="str">
        <f t="shared" si="147"/>
        <v/>
      </c>
      <c r="P1549" s="105" t="str">
        <f t="shared" si="148"/>
        <v/>
      </c>
      <c r="Q1549" s="109" t="str">
        <f t="shared" si="149"/>
        <v/>
      </c>
      <c r="R1549" s="77"/>
      <c r="S1549" s="76"/>
      <c r="T1549" s="76"/>
      <c r="U1549" s="76"/>
    </row>
    <row r="1550" s="67" customFormat="1" customHeight="1" spans="2:21">
      <c r="B1550" s="68"/>
      <c r="C1550" s="69"/>
      <c r="D1550" s="69"/>
      <c r="E1550" s="69"/>
      <c r="F1550" s="70"/>
      <c r="G1550" s="71"/>
      <c r="H1550" s="72"/>
      <c r="I1550" s="103" t="str">
        <f>IF(B1550="","",_xlfn.XLOOKUP(N1550,#REF!,#REF!))</f>
        <v/>
      </c>
      <c r="J1550" s="100" t="str">
        <f>IF(B1550="","",_xlfn.XLOOKUP(N1550,#REF!,芝麻工资表!B:B))</f>
        <v/>
      </c>
      <c r="K1550" s="100" t="str">
        <f t="shared" si="144"/>
        <v/>
      </c>
      <c r="L1550" s="100" t="str">
        <f t="shared" si="145"/>
        <v/>
      </c>
      <c r="M1550" s="100" t="str">
        <f>IF(Q1550="","",_xlfn.XLOOKUP(Q1550,立项!W:W,立项!H:H))</f>
        <v/>
      </c>
      <c r="N1550" s="104" t="str">
        <f t="shared" si="146"/>
        <v/>
      </c>
      <c r="O1550" s="104" t="str">
        <f t="shared" si="147"/>
        <v/>
      </c>
      <c r="P1550" s="105" t="str">
        <f t="shared" si="148"/>
        <v/>
      </c>
      <c r="Q1550" s="109" t="str">
        <f t="shared" si="149"/>
        <v/>
      </c>
      <c r="R1550" s="77"/>
      <c r="S1550" s="76"/>
      <c r="T1550" s="76"/>
      <c r="U1550" s="76"/>
    </row>
    <row r="1551" s="67" customFormat="1" customHeight="1" spans="2:21">
      <c r="B1551" s="68"/>
      <c r="C1551" s="69"/>
      <c r="D1551" s="69"/>
      <c r="E1551" s="69"/>
      <c r="F1551" s="70"/>
      <c r="G1551" s="71"/>
      <c r="H1551" s="72"/>
      <c r="I1551" s="103" t="str">
        <f>IF(B1551="","",_xlfn.XLOOKUP(N1551,#REF!,#REF!))</f>
        <v/>
      </c>
      <c r="J1551" s="100" t="str">
        <f>IF(B1551="","",_xlfn.XLOOKUP(N1551,#REF!,芝麻工资表!B:B))</f>
        <v/>
      </c>
      <c r="K1551" s="100" t="str">
        <f t="shared" si="144"/>
        <v/>
      </c>
      <c r="L1551" s="100" t="str">
        <f t="shared" si="145"/>
        <v/>
      </c>
      <c r="M1551" s="100" t="str">
        <f>IF(Q1551="","",_xlfn.XLOOKUP(Q1551,立项!W:W,立项!H:H))</f>
        <v/>
      </c>
      <c r="N1551" s="104" t="str">
        <f t="shared" si="146"/>
        <v/>
      </c>
      <c r="O1551" s="104" t="str">
        <f t="shared" si="147"/>
        <v/>
      </c>
      <c r="P1551" s="105" t="str">
        <f t="shared" si="148"/>
        <v/>
      </c>
      <c r="Q1551" s="109" t="str">
        <f t="shared" si="149"/>
        <v/>
      </c>
      <c r="R1551" s="77"/>
      <c r="S1551" s="76"/>
      <c r="T1551" s="76"/>
      <c r="U1551" s="76"/>
    </row>
    <row r="1552" s="67" customFormat="1" customHeight="1" spans="2:21">
      <c r="B1552" s="68"/>
      <c r="C1552" s="69"/>
      <c r="D1552" s="69"/>
      <c r="E1552" s="69"/>
      <c r="F1552" s="70"/>
      <c r="G1552" s="71"/>
      <c r="H1552" s="72"/>
      <c r="I1552" s="103" t="str">
        <f>IF(B1552="","",_xlfn.XLOOKUP(N1552,#REF!,#REF!))</f>
        <v/>
      </c>
      <c r="J1552" s="100" t="str">
        <f>IF(B1552="","",_xlfn.XLOOKUP(N1552,#REF!,芝麻工资表!B:B))</f>
        <v/>
      </c>
      <c r="K1552" s="100" t="str">
        <f t="shared" si="144"/>
        <v/>
      </c>
      <c r="L1552" s="100" t="str">
        <f t="shared" si="145"/>
        <v/>
      </c>
      <c r="M1552" s="100" t="str">
        <f>IF(Q1552="","",_xlfn.XLOOKUP(Q1552,立项!W:W,立项!H:H))</f>
        <v/>
      </c>
      <c r="N1552" s="104" t="str">
        <f t="shared" si="146"/>
        <v/>
      </c>
      <c r="O1552" s="104" t="str">
        <f t="shared" si="147"/>
        <v/>
      </c>
      <c r="P1552" s="105" t="str">
        <f t="shared" si="148"/>
        <v/>
      </c>
      <c r="Q1552" s="109" t="str">
        <f t="shared" si="149"/>
        <v/>
      </c>
      <c r="R1552" s="77"/>
      <c r="S1552" s="76"/>
      <c r="T1552" s="76"/>
      <c r="U1552" s="76"/>
    </row>
    <row r="1553" s="67" customFormat="1" customHeight="1" spans="2:21">
      <c r="B1553" s="68"/>
      <c r="C1553" s="69"/>
      <c r="D1553" s="69"/>
      <c r="E1553" s="69"/>
      <c r="F1553" s="70"/>
      <c r="G1553" s="71"/>
      <c r="H1553" s="72"/>
      <c r="I1553" s="103" t="str">
        <f>IF(B1553="","",_xlfn.XLOOKUP(N1553,#REF!,#REF!))</f>
        <v/>
      </c>
      <c r="J1553" s="100" t="str">
        <f>IF(B1553="","",_xlfn.XLOOKUP(N1553,#REF!,芝麻工资表!B:B))</f>
        <v/>
      </c>
      <c r="K1553" s="100" t="str">
        <f t="shared" si="144"/>
        <v/>
      </c>
      <c r="L1553" s="100" t="str">
        <f t="shared" si="145"/>
        <v/>
      </c>
      <c r="M1553" s="100" t="str">
        <f>IF(Q1553="","",_xlfn.XLOOKUP(Q1553,立项!W:W,立项!H:H))</f>
        <v/>
      </c>
      <c r="N1553" s="104" t="str">
        <f t="shared" si="146"/>
        <v/>
      </c>
      <c r="O1553" s="104" t="str">
        <f t="shared" si="147"/>
        <v/>
      </c>
      <c r="P1553" s="105" t="str">
        <f t="shared" si="148"/>
        <v/>
      </c>
      <c r="Q1553" s="109" t="str">
        <f t="shared" si="149"/>
        <v/>
      </c>
      <c r="R1553" s="77"/>
      <c r="S1553" s="76"/>
      <c r="T1553" s="76"/>
      <c r="U1553" s="76"/>
    </row>
    <row r="1554" s="67" customFormat="1" customHeight="1" spans="2:21">
      <c r="B1554" s="68"/>
      <c r="C1554" s="69"/>
      <c r="D1554" s="69"/>
      <c r="E1554" s="69"/>
      <c r="F1554" s="70"/>
      <c r="G1554" s="71"/>
      <c r="H1554" s="72"/>
      <c r="I1554" s="103" t="str">
        <f>IF(B1554="","",_xlfn.XLOOKUP(N1554,#REF!,#REF!))</f>
        <v/>
      </c>
      <c r="J1554" s="100" t="str">
        <f>IF(B1554="","",_xlfn.XLOOKUP(N1554,#REF!,芝麻工资表!B:B))</f>
        <v/>
      </c>
      <c r="K1554" s="100" t="str">
        <f t="shared" si="144"/>
        <v/>
      </c>
      <c r="L1554" s="100" t="str">
        <f t="shared" si="145"/>
        <v/>
      </c>
      <c r="M1554" s="100" t="str">
        <f>IF(Q1554="","",_xlfn.XLOOKUP(Q1554,立项!W:W,立项!H:H))</f>
        <v/>
      </c>
      <c r="N1554" s="104" t="str">
        <f t="shared" si="146"/>
        <v/>
      </c>
      <c r="O1554" s="104" t="str">
        <f t="shared" si="147"/>
        <v/>
      </c>
      <c r="P1554" s="105" t="str">
        <f t="shared" si="148"/>
        <v/>
      </c>
      <c r="Q1554" s="109" t="str">
        <f t="shared" si="149"/>
        <v/>
      </c>
      <c r="R1554" s="77"/>
      <c r="S1554" s="76"/>
      <c r="T1554" s="76"/>
      <c r="U1554" s="76"/>
    </row>
    <row r="1555" s="67" customFormat="1" customHeight="1" spans="2:21">
      <c r="B1555" s="68"/>
      <c r="C1555" s="69"/>
      <c r="D1555" s="69"/>
      <c r="E1555" s="69"/>
      <c r="F1555" s="70"/>
      <c r="G1555" s="71"/>
      <c r="H1555" s="72"/>
      <c r="I1555" s="103" t="str">
        <f>IF(B1555="","",_xlfn.XLOOKUP(N1555,#REF!,#REF!))</f>
        <v/>
      </c>
      <c r="J1555" s="100" t="str">
        <f>IF(B1555="","",_xlfn.XLOOKUP(N1555,#REF!,芝麻工资表!B:B))</f>
        <v/>
      </c>
      <c r="K1555" s="100" t="str">
        <f t="shared" si="144"/>
        <v/>
      </c>
      <c r="L1555" s="100" t="str">
        <f t="shared" si="145"/>
        <v/>
      </c>
      <c r="M1555" s="100" t="str">
        <f>IF(Q1555="","",_xlfn.XLOOKUP(Q1555,立项!W:W,立项!H:H))</f>
        <v/>
      </c>
      <c r="N1555" s="104" t="str">
        <f t="shared" si="146"/>
        <v/>
      </c>
      <c r="O1555" s="104" t="str">
        <f t="shared" si="147"/>
        <v/>
      </c>
      <c r="P1555" s="105" t="str">
        <f t="shared" si="148"/>
        <v/>
      </c>
      <c r="Q1555" s="109" t="str">
        <f t="shared" si="149"/>
        <v/>
      </c>
      <c r="R1555" s="77"/>
      <c r="S1555" s="76"/>
      <c r="T1555" s="76"/>
      <c r="U1555" s="76"/>
    </row>
    <row r="1556" s="67" customFormat="1" customHeight="1" spans="2:21">
      <c r="B1556" s="68"/>
      <c r="C1556" s="69"/>
      <c r="D1556" s="69"/>
      <c r="E1556" s="69"/>
      <c r="F1556" s="70"/>
      <c r="G1556" s="71"/>
      <c r="H1556" s="72"/>
      <c r="I1556" s="103" t="str">
        <f>IF(B1556="","",_xlfn.XLOOKUP(N1556,#REF!,#REF!))</f>
        <v/>
      </c>
      <c r="J1556" s="100" t="str">
        <f>IF(B1556="","",_xlfn.XLOOKUP(N1556,#REF!,芝麻工资表!B:B))</f>
        <v/>
      </c>
      <c r="K1556" s="100" t="str">
        <f t="shared" si="144"/>
        <v/>
      </c>
      <c r="L1556" s="100" t="str">
        <f t="shared" si="145"/>
        <v/>
      </c>
      <c r="M1556" s="100" t="str">
        <f>IF(Q1556="","",_xlfn.XLOOKUP(Q1556,立项!W:W,立项!H:H))</f>
        <v/>
      </c>
      <c r="N1556" s="104" t="str">
        <f t="shared" si="146"/>
        <v/>
      </c>
      <c r="O1556" s="104" t="str">
        <f t="shared" si="147"/>
        <v/>
      </c>
      <c r="P1556" s="105" t="str">
        <f t="shared" si="148"/>
        <v/>
      </c>
      <c r="Q1556" s="109" t="str">
        <f t="shared" si="149"/>
        <v/>
      </c>
      <c r="R1556" s="77"/>
      <c r="S1556" s="76"/>
      <c r="T1556" s="76"/>
      <c r="U1556" s="76"/>
    </row>
    <row r="1557" s="67" customFormat="1" customHeight="1" spans="2:21">
      <c r="B1557" s="68"/>
      <c r="C1557" s="69"/>
      <c r="D1557" s="69"/>
      <c r="E1557" s="69"/>
      <c r="F1557" s="70"/>
      <c r="G1557" s="71"/>
      <c r="H1557" s="72"/>
      <c r="I1557" s="103" t="str">
        <f>IF(B1557="","",_xlfn.XLOOKUP(N1557,#REF!,#REF!))</f>
        <v/>
      </c>
      <c r="J1557" s="100" t="str">
        <f>IF(B1557="","",_xlfn.XLOOKUP(N1557,#REF!,芝麻工资表!B:B))</f>
        <v/>
      </c>
      <c r="K1557" s="100" t="str">
        <f t="shared" si="144"/>
        <v/>
      </c>
      <c r="L1557" s="100" t="str">
        <f t="shared" si="145"/>
        <v/>
      </c>
      <c r="M1557" s="100" t="str">
        <f>IF(Q1557="","",_xlfn.XLOOKUP(Q1557,立项!W:W,立项!H:H))</f>
        <v/>
      </c>
      <c r="N1557" s="104" t="str">
        <f t="shared" si="146"/>
        <v/>
      </c>
      <c r="O1557" s="104" t="str">
        <f t="shared" si="147"/>
        <v/>
      </c>
      <c r="P1557" s="105" t="str">
        <f t="shared" si="148"/>
        <v/>
      </c>
      <c r="Q1557" s="109" t="str">
        <f t="shared" si="149"/>
        <v/>
      </c>
      <c r="R1557" s="77"/>
      <c r="S1557" s="76"/>
      <c r="T1557" s="76"/>
      <c r="U1557" s="76"/>
    </row>
    <row r="1558" s="67" customFormat="1" customHeight="1" spans="2:21">
      <c r="B1558" s="68"/>
      <c r="C1558" s="69"/>
      <c r="D1558" s="69"/>
      <c r="E1558" s="69"/>
      <c r="F1558" s="70"/>
      <c r="G1558" s="71"/>
      <c r="H1558" s="72"/>
      <c r="I1558" s="103" t="str">
        <f>IF(B1558="","",_xlfn.XLOOKUP(N1558,#REF!,#REF!))</f>
        <v/>
      </c>
      <c r="J1558" s="100" t="str">
        <f>IF(B1558="","",_xlfn.XLOOKUP(N1558,#REF!,芝麻工资表!B:B))</f>
        <v/>
      </c>
      <c r="K1558" s="100" t="str">
        <f t="shared" si="144"/>
        <v/>
      </c>
      <c r="L1558" s="100" t="str">
        <f t="shared" si="145"/>
        <v/>
      </c>
      <c r="M1558" s="100" t="str">
        <f>IF(Q1558="","",_xlfn.XLOOKUP(Q1558,立项!W:W,立项!H:H))</f>
        <v/>
      </c>
      <c r="N1558" s="104" t="str">
        <f t="shared" si="146"/>
        <v/>
      </c>
      <c r="O1558" s="104" t="str">
        <f t="shared" si="147"/>
        <v/>
      </c>
      <c r="P1558" s="105" t="str">
        <f t="shared" si="148"/>
        <v/>
      </c>
      <c r="Q1558" s="109" t="str">
        <f t="shared" si="149"/>
        <v/>
      </c>
      <c r="R1558" s="77"/>
      <c r="S1558" s="76"/>
      <c r="T1558" s="76"/>
      <c r="U1558" s="76"/>
    </row>
    <row r="1559" s="67" customFormat="1" customHeight="1" spans="2:21">
      <c r="B1559" s="68"/>
      <c r="C1559" s="69"/>
      <c r="D1559" s="69"/>
      <c r="E1559" s="69"/>
      <c r="F1559" s="70"/>
      <c r="G1559" s="71"/>
      <c r="H1559" s="72"/>
      <c r="I1559" s="103" t="str">
        <f>IF(B1559="","",_xlfn.XLOOKUP(N1559,#REF!,#REF!))</f>
        <v/>
      </c>
      <c r="J1559" s="100" t="str">
        <f>IF(B1559="","",_xlfn.XLOOKUP(N1559,#REF!,芝麻工资表!B:B))</f>
        <v/>
      </c>
      <c r="K1559" s="100" t="str">
        <f t="shared" si="144"/>
        <v/>
      </c>
      <c r="L1559" s="100" t="str">
        <f t="shared" si="145"/>
        <v/>
      </c>
      <c r="M1559" s="100" t="str">
        <f>IF(Q1559="","",_xlfn.XLOOKUP(Q1559,立项!W:W,立项!H:H))</f>
        <v/>
      </c>
      <c r="N1559" s="104" t="str">
        <f t="shared" si="146"/>
        <v/>
      </c>
      <c r="O1559" s="104" t="str">
        <f t="shared" si="147"/>
        <v/>
      </c>
      <c r="P1559" s="105" t="str">
        <f t="shared" si="148"/>
        <v/>
      </c>
      <c r="Q1559" s="109" t="str">
        <f t="shared" si="149"/>
        <v/>
      </c>
      <c r="R1559" s="77"/>
      <c r="S1559" s="76"/>
      <c r="T1559" s="76"/>
      <c r="U1559" s="76"/>
    </row>
    <row r="1560" s="67" customFormat="1" customHeight="1" spans="2:21">
      <c r="B1560" s="68"/>
      <c r="C1560" s="69"/>
      <c r="D1560" s="69"/>
      <c r="E1560" s="69"/>
      <c r="F1560" s="70"/>
      <c r="G1560" s="71"/>
      <c r="H1560" s="72"/>
      <c r="I1560" s="103" t="str">
        <f>IF(B1560="","",_xlfn.XLOOKUP(N1560,#REF!,#REF!))</f>
        <v/>
      </c>
      <c r="J1560" s="100" t="str">
        <f>IF(B1560="","",_xlfn.XLOOKUP(N1560,#REF!,芝麻工资表!B:B))</f>
        <v/>
      </c>
      <c r="K1560" s="100" t="str">
        <f t="shared" si="144"/>
        <v/>
      </c>
      <c r="L1560" s="100" t="str">
        <f t="shared" si="145"/>
        <v/>
      </c>
      <c r="M1560" s="100" t="str">
        <f>IF(Q1560="","",_xlfn.XLOOKUP(Q1560,立项!W:W,立项!H:H))</f>
        <v/>
      </c>
      <c r="N1560" s="104" t="str">
        <f t="shared" si="146"/>
        <v/>
      </c>
      <c r="O1560" s="104" t="str">
        <f t="shared" si="147"/>
        <v/>
      </c>
      <c r="P1560" s="105" t="str">
        <f t="shared" si="148"/>
        <v/>
      </c>
      <c r="Q1560" s="109" t="str">
        <f t="shared" si="149"/>
        <v/>
      </c>
      <c r="R1560" s="77"/>
      <c r="S1560" s="76"/>
      <c r="T1560" s="76"/>
      <c r="U1560" s="76"/>
    </row>
    <row r="1561" s="67" customFormat="1" customHeight="1" spans="2:21">
      <c r="B1561" s="68"/>
      <c r="C1561" s="69"/>
      <c r="D1561" s="69"/>
      <c r="E1561" s="69"/>
      <c r="F1561" s="70"/>
      <c r="G1561" s="71"/>
      <c r="H1561" s="72"/>
      <c r="I1561" s="103" t="str">
        <f>IF(B1561="","",_xlfn.XLOOKUP(N1561,#REF!,#REF!))</f>
        <v/>
      </c>
      <c r="J1561" s="100" t="str">
        <f>IF(B1561="","",_xlfn.XLOOKUP(N1561,#REF!,芝麻工资表!B:B))</f>
        <v/>
      </c>
      <c r="K1561" s="100" t="str">
        <f t="shared" si="144"/>
        <v/>
      </c>
      <c r="L1561" s="100" t="str">
        <f t="shared" si="145"/>
        <v/>
      </c>
      <c r="M1561" s="100" t="str">
        <f>IF(Q1561="","",_xlfn.XLOOKUP(Q1561,立项!W:W,立项!H:H))</f>
        <v/>
      </c>
      <c r="N1561" s="104" t="str">
        <f t="shared" si="146"/>
        <v/>
      </c>
      <c r="O1561" s="104" t="str">
        <f t="shared" si="147"/>
        <v/>
      </c>
      <c r="P1561" s="105" t="str">
        <f t="shared" si="148"/>
        <v/>
      </c>
      <c r="Q1561" s="109" t="str">
        <f t="shared" si="149"/>
        <v/>
      </c>
      <c r="R1561" s="77"/>
      <c r="S1561" s="76"/>
      <c r="T1561" s="76"/>
      <c r="U1561" s="76"/>
    </row>
    <row r="1562" s="67" customFormat="1" customHeight="1" spans="2:21">
      <c r="B1562" s="68"/>
      <c r="C1562" s="69"/>
      <c r="D1562" s="69"/>
      <c r="E1562" s="69"/>
      <c r="F1562" s="70"/>
      <c r="G1562" s="71"/>
      <c r="H1562" s="72"/>
      <c r="I1562" s="103" t="str">
        <f>IF(B1562="","",_xlfn.XLOOKUP(N1562,#REF!,#REF!))</f>
        <v/>
      </c>
      <c r="J1562" s="100" t="str">
        <f>IF(B1562="","",_xlfn.XLOOKUP(N1562,#REF!,芝麻工资表!B:B))</f>
        <v/>
      </c>
      <c r="K1562" s="100" t="str">
        <f t="shared" si="144"/>
        <v/>
      </c>
      <c r="L1562" s="100" t="str">
        <f t="shared" si="145"/>
        <v/>
      </c>
      <c r="M1562" s="100" t="str">
        <f>IF(Q1562="","",_xlfn.XLOOKUP(Q1562,立项!W:W,立项!H:H))</f>
        <v/>
      </c>
      <c r="N1562" s="104" t="str">
        <f t="shared" si="146"/>
        <v/>
      </c>
      <c r="O1562" s="104" t="str">
        <f t="shared" si="147"/>
        <v/>
      </c>
      <c r="P1562" s="105" t="str">
        <f t="shared" si="148"/>
        <v/>
      </c>
      <c r="Q1562" s="109" t="str">
        <f t="shared" si="149"/>
        <v/>
      </c>
      <c r="R1562" s="77"/>
      <c r="S1562" s="76"/>
      <c r="T1562" s="76"/>
      <c r="U1562" s="76"/>
    </row>
    <row r="1563" s="67" customFormat="1" customHeight="1" spans="2:21">
      <c r="B1563" s="68"/>
      <c r="C1563" s="69"/>
      <c r="D1563" s="69"/>
      <c r="E1563" s="69"/>
      <c r="F1563" s="70"/>
      <c r="G1563" s="71"/>
      <c r="H1563" s="72"/>
      <c r="I1563" s="103" t="str">
        <f>IF(B1563="","",_xlfn.XLOOKUP(N1563,#REF!,#REF!))</f>
        <v/>
      </c>
      <c r="J1563" s="100" t="str">
        <f>IF(B1563="","",_xlfn.XLOOKUP(N1563,#REF!,芝麻工资表!B:B))</f>
        <v/>
      </c>
      <c r="K1563" s="100" t="str">
        <f t="shared" si="144"/>
        <v/>
      </c>
      <c r="L1563" s="100" t="str">
        <f t="shared" si="145"/>
        <v/>
      </c>
      <c r="M1563" s="100" t="str">
        <f>IF(Q1563="","",_xlfn.XLOOKUP(Q1563,立项!W:W,立项!H:H))</f>
        <v/>
      </c>
      <c r="N1563" s="104" t="str">
        <f t="shared" si="146"/>
        <v/>
      </c>
      <c r="O1563" s="104" t="str">
        <f t="shared" si="147"/>
        <v/>
      </c>
      <c r="P1563" s="105" t="str">
        <f t="shared" si="148"/>
        <v/>
      </c>
      <c r="Q1563" s="109" t="str">
        <f t="shared" si="149"/>
        <v/>
      </c>
      <c r="R1563" s="77"/>
      <c r="S1563" s="76"/>
      <c r="T1563" s="76"/>
      <c r="U1563" s="76"/>
    </row>
    <row r="1564" s="67" customFormat="1" customHeight="1" spans="2:21">
      <c r="B1564" s="68"/>
      <c r="C1564" s="69"/>
      <c r="D1564" s="69"/>
      <c r="E1564" s="69"/>
      <c r="F1564" s="70"/>
      <c r="G1564" s="71"/>
      <c r="H1564" s="72"/>
      <c r="I1564" s="103" t="str">
        <f>IF(B1564="","",_xlfn.XLOOKUP(N1564,#REF!,#REF!))</f>
        <v/>
      </c>
      <c r="J1564" s="100" t="str">
        <f>IF(B1564="","",_xlfn.XLOOKUP(N1564,#REF!,芝麻工资表!B:B))</f>
        <v/>
      </c>
      <c r="K1564" s="100" t="str">
        <f t="shared" si="144"/>
        <v/>
      </c>
      <c r="L1564" s="100" t="str">
        <f t="shared" si="145"/>
        <v/>
      </c>
      <c r="M1564" s="100" t="str">
        <f>IF(Q1564="","",_xlfn.XLOOKUP(Q1564,立项!W:W,立项!H:H))</f>
        <v/>
      </c>
      <c r="N1564" s="104" t="str">
        <f t="shared" si="146"/>
        <v/>
      </c>
      <c r="O1564" s="104" t="str">
        <f t="shared" si="147"/>
        <v/>
      </c>
      <c r="P1564" s="105" t="str">
        <f t="shared" si="148"/>
        <v/>
      </c>
      <c r="Q1564" s="109" t="str">
        <f t="shared" si="149"/>
        <v/>
      </c>
      <c r="R1564" s="77"/>
      <c r="S1564" s="76"/>
      <c r="T1564" s="76"/>
      <c r="U1564" s="76"/>
    </row>
    <row r="1565" s="67" customFormat="1" customHeight="1" spans="2:21">
      <c r="B1565" s="68"/>
      <c r="C1565" s="69"/>
      <c r="D1565" s="69"/>
      <c r="E1565" s="69"/>
      <c r="F1565" s="70"/>
      <c r="G1565" s="71"/>
      <c r="H1565" s="72"/>
      <c r="I1565" s="103" t="str">
        <f>IF(B1565="","",_xlfn.XLOOKUP(N1565,#REF!,#REF!))</f>
        <v/>
      </c>
      <c r="J1565" s="100" t="str">
        <f>IF(B1565="","",_xlfn.XLOOKUP(N1565,#REF!,芝麻工资表!B:B))</f>
        <v/>
      </c>
      <c r="K1565" s="100" t="str">
        <f t="shared" si="144"/>
        <v/>
      </c>
      <c r="L1565" s="100" t="str">
        <f t="shared" si="145"/>
        <v/>
      </c>
      <c r="M1565" s="100" t="str">
        <f>IF(Q1565="","",_xlfn.XLOOKUP(Q1565,立项!W:W,立项!H:H))</f>
        <v/>
      </c>
      <c r="N1565" s="104" t="str">
        <f t="shared" si="146"/>
        <v/>
      </c>
      <c r="O1565" s="104" t="str">
        <f t="shared" si="147"/>
        <v/>
      </c>
      <c r="P1565" s="105" t="str">
        <f t="shared" si="148"/>
        <v/>
      </c>
      <c r="Q1565" s="109" t="str">
        <f t="shared" si="149"/>
        <v/>
      </c>
      <c r="R1565" s="77"/>
      <c r="S1565" s="76"/>
      <c r="T1565" s="76"/>
      <c r="U1565" s="76"/>
    </row>
    <row r="1566" s="67" customFormat="1" customHeight="1" spans="2:21">
      <c r="B1566" s="68"/>
      <c r="C1566" s="69"/>
      <c r="D1566" s="69"/>
      <c r="E1566" s="69"/>
      <c r="F1566" s="70"/>
      <c r="G1566" s="71"/>
      <c r="H1566" s="72"/>
      <c r="I1566" s="103" t="str">
        <f>IF(B1566="","",_xlfn.XLOOKUP(N1566,#REF!,#REF!))</f>
        <v/>
      </c>
      <c r="J1566" s="100" t="str">
        <f>IF(B1566="","",_xlfn.XLOOKUP(N1566,#REF!,芝麻工资表!B:B))</f>
        <v/>
      </c>
      <c r="K1566" s="100" t="str">
        <f t="shared" si="144"/>
        <v/>
      </c>
      <c r="L1566" s="100" t="str">
        <f t="shared" si="145"/>
        <v/>
      </c>
      <c r="M1566" s="100" t="str">
        <f>IF(Q1566="","",_xlfn.XLOOKUP(Q1566,立项!W:W,立项!H:H))</f>
        <v/>
      </c>
      <c r="N1566" s="104" t="str">
        <f t="shared" si="146"/>
        <v/>
      </c>
      <c r="O1566" s="104" t="str">
        <f t="shared" si="147"/>
        <v/>
      </c>
      <c r="P1566" s="105" t="str">
        <f t="shared" si="148"/>
        <v/>
      </c>
      <c r="Q1566" s="109" t="str">
        <f t="shared" si="149"/>
        <v/>
      </c>
      <c r="R1566" s="77"/>
      <c r="S1566" s="76"/>
      <c r="T1566" s="76"/>
      <c r="U1566" s="76"/>
    </row>
    <row r="1567" s="67" customFormat="1" customHeight="1" spans="2:21">
      <c r="B1567" s="68"/>
      <c r="C1567" s="69"/>
      <c r="D1567" s="69"/>
      <c r="E1567" s="69"/>
      <c r="F1567" s="70"/>
      <c r="G1567" s="71"/>
      <c r="H1567" s="72"/>
      <c r="I1567" s="103" t="str">
        <f>IF(B1567="","",_xlfn.XLOOKUP(N1567,#REF!,#REF!))</f>
        <v/>
      </c>
      <c r="J1567" s="100" t="str">
        <f>IF(B1567="","",_xlfn.XLOOKUP(N1567,#REF!,芝麻工资表!B:B))</f>
        <v/>
      </c>
      <c r="K1567" s="100" t="str">
        <f t="shared" si="144"/>
        <v/>
      </c>
      <c r="L1567" s="100" t="str">
        <f t="shared" si="145"/>
        <v/>
      </c>
      <c r="M1567" s="100" t="str">
        <f>IF(Q1567="","",_xlfn.XLOOKUP(Q1567,立项!W:W,立项!H:H))</f>
        <v/>
      </c>
      <c r="N1567" s="104" t="str">
        <f t="shared" si="146"/>
        <v/>
      </c>
      <c r="O1567" s="104" t="str">
        <f t="shared" si="147"/>
        <v/>
      </c>
      <c r="P1567" s="105" t="str">
        <f t="shared" si="148"/>
        <v/>
      </c>
      <c r="Q1567" s="109" t="str">
        <f t="shared" si="149"/>
        <v/>
      </c>
      <c r="R1567" s="77"/>
      <c r="S1567" s="76"/>
      <c r="T1567" s="76"/>
      <c r="U1567" s="76"/>
    </row>
    <row r="1568" s="67" customFormat="1" customHeight="1" spans="2:21">
      <c r="B1568" s="68"/>
      <c r="C1568" s="69"/>
      <c r="D1568" s="69"/>
      <c r="E1568" s="69"/>
      <c r="F1568" s="70"/>
      <c r="G1568" s="71"/>
      <c r="H1568" s="72"/>
      <c r="I1568" s="103" t="str">
        <f>IF(B1568="","",_xlfn.XLOOKUP(N1568,#REF!,#REF!))</f>
        <v/>
      </c>
      <c r="J1568" s="100" t="str">
        <f>IF(B1568="","",_xlfn.XLOOKUP(N1568,#REF!,芝麻工资表!B:B))</f>
        <v/>
      </c>
      <c r="K1568" s="100" t="str">
        <f t="shared" si="144"/>
        <v/>
      </c>
      <c r="L1568" s="100" t="str">
        <f t="shared" si="145"/>
        <v/>
      </c>
      <c r="M1568" s="100" t="str">
        <f>IF(Q1568="","",_xlfn.XLOOKUP(Q1568,立项!W:W,立项!H:H))</f>
        <v/>
      </c>
      <c r="N1568" s="104" t="str">
        <f t="shared" si="146"/>
        <v/>
      </c>
      <c r="O1568" s="104" t="str">
        <f t="shared" si="147"/>
        <v/>
      </c>
      <c r="P1568" s="105" t="str">
        <f t="shared" si="148"/>
        <v/>
      </c>
      <c r="Q1568" s="109" t="str">
        <f t="shared" si="149"/>
        <v/>
      </c>
      <c r="R1568" s="77"/>
      <c r="S1568" s="76"/>
      <c r="T1568" s="76"/>
      <c r="U1568" s="76"/>
    </row>
    <row r="1569" s="67" customFormat="1" customHeight="1" spans="2:21">
      <c r="B1569" s="68"/>
      <c r="C1569" s="69"/>
      <c r="D1569" s="69"/>
      <c r="E1569" s="69"/>
      <c r="F1569" s="70"/>
      <c r="G1569" s="71"/>
      <c r="H1569" s="72"/>
      <c r="I1569" s="103" t="str">
        <f>IF(B1569="","",_xlfn.XLOOKUP(N1569,#REF!,#REF!))</f>
        <v/>
      </c>
      <c r="J1569" s="100" t="str">
        <f>IF(B1569="","",_xlfn.XLOOKUP(N1569,#REF!,芝麻工资表!B:B))</f>
        <v/>
      </c>
      <c r="K1569" s="100" t="str">
        <f t="shared" si="144"/>
        <v/>
      </c>
      <c r="L1569" s="100" t="str">
        <f t="shared" si="145"/>
        <v/>
      </c>
      <c r="M1569" s="100" t="str">
        <f>IF(Q1569="","",_xlfn.XLOOKUP(Q1569,立项!W:W,立项!H:H))</f>
        <v/>
      </c>
      <c r="N1569" s="104" t="str">
        <f t="shared" si="146"/>
        <v/>
      </c>
      <c r="O1569" s="104" t="str">
        <f t="shared" si="147"/>
        <v/>
      </c>
      <c r="P1569" s="105" t="str">
        <f t="shared" si="148"/>
        <v/>
      </c>
      <c r="Q1569" s="109" t="str">
        <f t="shared" si="149"/>
        <v/>
      </c>
      <c r="R1569" s="77"/>
      <c r="S1569" s="76"/>
      <c r="T1569" s="76"/>
      <c r="U1569" s="76"/>
    </row>
    <row r="1570" s="67" customFormat="1" customHeight="1" spans="2:21">
      <c r="B1570" s="68"/>
      <c r="C1570" s="69"/>
      <c r="D1570" s="69"/>
      <c r="E1570" s="69"/>
      <c r="F1570" s="70"/>
      <c r="G1570" s="71"/>
      <c r="H1570" s="72"/>
      <c r="I1570" s="103" t="str">
        <f>IF(B1570="","",_xlfn.XLOOKUP(N1570,#REF!,#REF!))</f>
        <v/>
      </c>
      <c r="J1570" s="100" t="str">
        <f>IF(B1570="","",_xlfn.XLOOKUP(N1570,#REF!,芝麻工资表!B:B))</f>
        <v/>
      </c>
      <c r="K1570" s="100" t="str">
        <f t="shared" si="144"/>
        <v/>
      </c>
      <c r="L1570" s="100" t="str">
        <f t="shared" si="145"/>
        <v/>
      </c>
      <c r="M1570" s="100" t="str">
        <f>IF(Q1570="","",_xlfn.XLOOKUP(Q1570,立项!W:W,立项!H:H))</f>
        <v/>
      </c>
      <c r="N1570" s="104" t="str">
        <f t="shared" si="146"/>
        <v/>
      </c>
      <c r="O1570" s="104" t="str">
        <f t="shared" si="147"/>
        <v/>
      </c>
      <c r="P1570" s="105" t="str">
        <f t="shared" si="148"/>
        <v/>
      </c>
      <c r="Q1570" s="109" t="str">
        <f t="shared" si="149"/>
        <v/>
      </c>
      <c r="R1570" s="77"/>
      <c r="S1570" s="76"/>
      <c r="T1570" s="76"/>
      <c r="U1570" s="76"/>
    </row>
    <row r="1571" s="67" customFormat="1" customHeight="1" spans="2:21">
      <c r="B1571" s="68"/>
      <c r="C1571" s="69"/>
      <c r="D1571" s="69"/>
      <c r="E1571" s="69"/>
      <c r="F1571" s="70"/>
      <c r="G1571" s="71"/>
      <c r="H1571" s="72"/>
      <c r="I1571" s="103" t="str">
        <f>IF(B1571="","",_xlfn.XLOOKUP(N1571,#REF!,#REF!))</f>
        <v/>
      </c>
      <c r="J1571" s="100" t="str">
        <f>IF(B1571="","",_xlfn.XLOOKUP(N1571,#REF!,芝麻工资表!B:B))</f>
        <v/>
      </c>
      <c r="K1571" s="100" t="str">
        <f t="shared" si="144"/>
        <v/>
      </c>
      <c r="L1571" s="100" t="str">
        <f t="shared" si="145"/>
        <v/>
      </c>
      <c r="M1571" s="100" t="str">
        <f>IF(Q1571="","",_xlfn.XLOOKUP(Q1571,立项!W:W,立项!H:H))</f>
        <v/>
      </c>
      <c r="N1571" s="104" t="str">
        <f t="shared" si="146"/>
        <v/>
      </c>
      <c r="O1571" s="104" t="str">
        <f t="shared" si="147"/>
        <v/>
      </c>
      <c r="P1571" s="105" t="str">
        <f t="shared" si="148"/>
        <v/>
      </c>
      <c r="Q1571" s="109" t="str">
        <f t="shared" si="149"/>
        <v/>
      </c>
      <c r="R1571" s="77"/>
      <c r="S1571" s="76"/>
      <c r="T1571" s="76"/>
      <c r="U1571" s="76"/>
    </row>
    <row r="1572" s="67" customFormat="1" customHeight="1" spans="2:21">
      <c r="B1572" s="68"/>
      <c r="C1572" s="69"/>
      <c r="D1572" s="69"/>
      <c r="E1572" s="69"/>
      <c r="F1572" s="70"/>
      <c r="G1572" s="71"/>
      <c r="H1572" s="72"/>
      <c r="I1572" s="103" t="str">
        <f>IF(B1572="","",_xlfn.XLOOKUP(N1572,#REF!,#REF!))</f>
        <v/>
      </c>
      <c r="J1572" s="100" t="str">
        <f>IF(B1572="","",_xlfn.XLOOKUP(N1572,#REF!,芝麻工资表!B:B))</f>
        <v/>
      </c>
      <c r="K1572" s="100" t="str">
        <f t="shared" si="144"/>
        <v/>
      </c>
      <c r="L1572" s="100" t="str">
        <f t="shared" si="145"/>
        <v/>
      </c>
      <c r="M1572" s="100" t="str">
        <f>IF(Q1572="","",_xlfn.XLOOKUP(Q1572,立项!W:W,立项!H:H))</f>
        <v/>
      </c>
      <c r="N1572" s="104" t="str">
        <f t="shared" si="146"/>
        <v/>
      </c>
      <c r="O1572" s="104" t="str">
        <f t="shared" si="147"/>
        <v/>
      </c>
      <c r="P1572" s="105" t="str">
        <f t="shared" si="148"/>
        <v/>
      </c>
      <c r="Q1572" s="109" t="str">
        <f t="shared" si="149"/>
        <v/>
      </c>
      <c r="R1572" s="77"/>
      <c r="S1572" s="76"/>
      <c r="T1572" s="76"/>
      <c r="U1572" s="76"/>
    </row>
    <row r="1573" s="67" customFormat="1" customHeight="1" spans="2:21">
      <c r="B1573" s="68"/>
      <c r="C1573" s="69"/>
      <c r="D1573" s="69"/>
      <c r="E1573" s="69"/>
      <c r="F1573" s="70"/>
      <c r="G1573" s="71"/>
      <c r="H1573" s="72"/>
      <c r="I1573" s="103" t="str">
        <f>IF(B1573="","",_xlfn.XLOOKUP(N1573,#REF!,#REF!))</f>
        <v/>
      </c>
      <c r="J1573" s="100" t="str">
        <f>IF(B1573="","",_xlfn.XLOOKUP(N1573,#REF!,芝麻工资表!B:B))</f>
        <v/>
      </c>
      <c r="K1573" s="100" t="str">
        <f t="shared" si="144"/>
        <v/>
      </c>
      <c r="L1573" s="100" t="str">
        <f t="shared" si="145"/>
        <v/>
      </c>
      <c r="M1573" s="100" t="str">
        <f>IF(Q1573="","",_xlfn.XLOOKUP(Q1573,立项!W:W,立项!H:H))</f>
        <v/>
      </c>
      <c r="N1573" s="104" t="str">
        <f t="shared" si="146"/>
        <v/>
      </c>
      <c r="O1573" s="104" t="str">
        <f t="shared" si="147"/>
        <v/>
      </c>
      <c r="P1573" s="105" t="str">
        <f t="shared" si="148"/>
        <v/>
      </c>
      <c r="Q1573" s="109" t="str">
        <f t="shared" si="149"/>
        <v/>
      </c>
      <c r="R1573" s="77"/>
      <c r="S1573" s="76"/>
      <c r="T1573" s="76"/>
      <c r="U1573" s="76"/>
    </row>
    <row r="1574" s="67" customFormat="1" customHeight="1" spans="2:21">
      <c r="B1574" s="68"/>
      <c r="C1574" s="69"/>
      <c r="D1574" s="69"/>
      <c r="E1574" s="69"/>
      <c r="F1574" s="70"/>
      <c r="G1574" s="71"/>
      <c r="H1574" s="72"/>
      <c r="I1574" s="103" t="str">
        <f>IF(B1574="","",_xlfn.XLOOKUP(N1574,#REF!,#REF!))</f>
        <v/>
      </c>
      <c r="J1574" s="100" t="str">
        <f>IF(B1574="","",_xlfn.XLOOKUP(N1574,#REF!,芝麻工资表!B:B))</f>
        <v/>
      </c>
      <c r="K1574" s="100" t="str">
        <f t="shared" si="144"/>
        <v/>
      </c>
      <c r="L1574" s="100" t="str">
        <f t="shared" si="145"/>
        <v/>
      </c>
      <c r="M1574" s="100" t="str">
        <f>IF(Q1574="","",_xlfn.XLOOKUP(Q1574,立项!W:W,立项!H:H))</f>
        <v/>
      </c>
      <c r="N1574" s="104" t="str">
        <f t="shared" si="146"/>
        <v/>
      </c>
      <c r="O1574" s="104" t="str">
        <f t="shared" si="147"/>
        <v/>
      </c>
      <c r="P1574" s="105" t="str">
        <f t="shared" si="148"/>
        <v/>
      </c>
      <c r="Q1574" s="109" t="str">
        <f t="shared" si="149"/>
        <v/>
      </c>
      <c r="R1574" s="77"/>
      <c r="S1574" s="76"/>
      <c r="T1574" s="76"/>
      <c r="U1574" s="76"/>
    </row>
    <row r="1575" s="67" customFormat="1" customHeight="1" spans="2:21">
      <c r="B1575" s="68"/>
      <c r="C1575" s="69"/>
      <c r="D1575" s="69"/>
      <c r="E1575" s="69"/>
      <c r="F1575" s="70"/>
      <c r="G1575" s="71"/>
      <c r="H1575" s="72"/>
      <c r="I1575" s="103" t="str">
        <f>IF(B1575="","",_xlfn.XLOOKUP(N1575,#REF!,#REF!))</f>
        <v/>
      </c>
      <c r="J1575" s="100" t="str">
        <f>IF(B1575="","",_xlfn.XLOOKUP(N1575,#REF!,芝麻工资表!B:B))</f>
        <v/>
      </c>
      <c r="K1575" s="100" t="str">
        <f t="shared" si="144"/>
        <v/>
      </c>
      <c r="L1575" s="100" t="str">
        <f t="shared" si="145"/>
        <v/>
      </c>
      <c r="M1575" s="100" t="str">
        <f>IF(Q1575="","",_xlfn.XLOOKUP(Q1575,立项!W:W,立项!H:H))</f>
        <v/>
      </c>
      <c r="N1575" s="104" t="str">
        <f t="shared" si="146"/>
        <v/>
      </c>
      <c r="O1575" s="104" t="str">
        <f t="shared" si="147"/>
        <v/>
      </c>
      <c r="P1575" s="105" t="str">
        <f t="shared" si="148"/>
        <v/>
      </c>
      <c r="Q1575" s="109" t="str">
        <f t="shared" si="149"/>
        <v/>
      </c>
      <c r="R1575" s="77"/>
      <c r="S1575" s="76"/>
      <c r="T1575" s="76"/>
      <c r="U1575" s="76"/>
    </row>
    <row r="1576" s="67" customFormat="1" customHeight="1" spans="2:21">
      <c r="B1576" s="68"/>
      <c r="C1576" s="69"/>
      <c r="D1576" s="69"/>
      <c r="E1576" s="69"/>
      <c r="F1576" s="70"/>
      <c r="G1576" s="71"/>
      <c r="H1576" s="72"/>
      <c r="I1576" s="103" t="str">
        <f>IF(B1576="","",_xlfn.XLOOKUP(N1576,#REF!,#REF!))</f>
        <v/>
      </c>
      <c r="J1576" s="100" t="str">
        <f>IF(B1576="","",_xlfn.XLOOKUP(N1576,#REF!,芝麻工资表!B:B))</f>
        <v/>
      </c>
      <c r="K1576" s="100" t="str">
        <f t="shared" si="144"/>
        <v/>
      </c>
      <c r="L1576" s="100" t="str">
        <f t="shared" si="145"/>
        <v/>
      </c>
      <c r="M1576" s="100" t="str">
        <f>IF(Q1576="","",_xlfn.XLOOKUP(Q1576,立项!W:W,立项!H:H))</f>
        <v/>
      </c>
      <c r="N1576" s="104" t="str">
        <f t="shared" si="146"/>
        <v/>
      </c>
      <c r="O1576" s="104" t="str">
        <f t="shared" si="147"/>
        <v/>
      </c>
      <c r="P1576" s="105" t="str">
        <f t="shared" si="148"/>
        <v/>
      </c>
      <c r="Q1576" s="109" t="str">
        <f t="shared" si="149"/>
        <v/>
      </c>
      <c r="R1576" s="77"/>
      <c r="S1576" s="76"/>
      <c r="T1576" s="76"/>
      <c r="U1576" s="76"/>
    </row>
    <row r="1577" s="67" customFormat="1" customHeight="1" spans="2:21">
      <c r="B1577" s="68"/>
      <c r="C1577" s="69"/>
      <c r="D1577" s="69"/>
      <c r="E1577" s="69"/>
      <c r="F1577" s="70"/>
      <c r="G1577" s="71"/>
      <c r="H1577" s="72"/>
      <c r="I1577" s="103" t="str">
        <f>IF(B1577="","",_xlfn.XLOOKUP(N1577,#REF!,#REF!))</f>
        <v/>
      </c>
      <c r="J1577" s="100" t="str">
        <f>IF(B1577="","",_xlfn.XLOOKUP(N1577,#REF!,芝麻工资表!B:B))</f>
        <v/>
      </c>
      <c r="K1577" s="100" t="str">
        <f t="shared" si="144"/>
        <v/>
      </c>
      <c r="L1577" s="100" t="str">
        <f t="shared" si="145"/>
        <v/>
      </c>
      <c r="M1577" s="100" t="str">
        <f>IF(Q1577="","",_xlfn.XLOOKUP(Q1577,立项!W:W,立项!H:H))</f>
        <v/>
      </c>
      <c r="N1577" s="104" t="str">
        <f t="shared" si="146"/>
        <v/>
      </c>
      <c r="O1577" s="104" t="str">
        <f t="shared" si="147"/>
        <v/>
      </c>
      <c r="P1577" s="105" t="str">
        <f t="shared" si="148"/>
        <v/>
      </c>
      <c r="Q1577" s="109" t="str">
        <f t="shared" si="149"/>
        <v/>
      </c>
      <c r="R1577" s="77"/>
      <c r="S1577" s="76"/>
      <c r="T1577" s="76"/>
      <c r="U1577" s="76"/>
    </row>
    <row r="1578" s="67" customFormat="1" customHeight="1" spans="2:21">
      <c r="B1578" s="68"/>
      <c r="C1578" s="69"/>
      <c r="D1578" s="69"/>
      <c r="E1578" s="69"/>
      <c r="F1578" s="70"/>
      <c r="G1578" s="71"/>
      <c r="H1578" s="72"/>
      <c r="I1578" s="103" t="str">
        <f>IF(B1578="","",_xlfn.XLOOKUP(N1578,#REF!,#REF!))</f>
        <v/>
      </c>
      <c r="J1578" s="100" t="str">
        <f>IF(B1578="","",_xlfn.XLOOKUP(N1578,#REF!,芝麻工资表!B:B))</f>
        <v/>
      </c>
      <c r="K1578" s="100" t="str">
        <f t="shared" si="144"/>
        <v/>
      </c>
      <c r="L1578" s="100" t="str">
        <f t="shared" si="145"/>
        <v/>
      </c>
      <c r="M1578" s="100" t="str">
        <f>IF(Q1578="","",_xlfn.XLOOKUP(Q1578,立项!W:W,立项!H:H))</f>
        <v/>
      </c>
      <c r="N1578" s="104" t="str">
        <f t="shared" si="146"/>
        <v/>
      </c>
      <c r="O1578" s="104" t="str">
        <f t="shared" si="147"/>
        <v/>
      </c>
      <c r="P1578" s="105" t="str">
        <f t="shared" si="148"/>
        <v/>
      </c>
      <c r="Q1578" s="109" t="str">
        <f t="shared" si="149"/>
        <v/>
      </c>
      <c r="R1578" s="77"/>
      <c r="S1578" s="76"/>
      <c r="T1578" s="76"/>
      <c r="U1578" s="76"/>
    </row>
    <row r="1579" s="67" customFormat="1" customHeight="1" spans="2:21">
      <c r="B1579" s="68"/>
      <c r="C1579" s="69"/>
      <c r="D1579" s="69"/>
      <c r="E1579" s="69"/>
      <c r="F1579" s="70"/>
      <c r="G1579" s="71"/>
      <c r="H1579" s="72"/>
      <c r="I1579" s="103" t="str">
        <f>IF(B1579="","",_xlfn.XLOOKUP(N1579,#REF!,#REF!))</f>
        <v/>
      </c>
      <c r="J1579" s="100" t="str">
        <f>IF(B1579="","",_xlfn.XLOOKUP(N1579,#REF!,芝麻工资表!B:B))</f>
        <v/>
      </c>
      <c r="K1579" s="100" t="str">
        <f t="shared" si="144"/>
        <v/>
      </c>
      <c r="L1579" s="100" t="str">
        <f t="shared" si="145"/>
        <v/>
      </c>
      <c r="M1579" s="100" t="str">
        <f>IF(Q1579="","",_xlfn.XLOOKUP(Q1579,立项!W:W,立项!H:H))</f>
        <v/>
      </c>
      <c r="N1579" s="104" t="str">
        <f t="shared" si="146"/>
        <v/>
      </c>
      <c r="O1579" s="104" t="str">
        <f t="shared" si="147"/>
        <v/>
      </c>
      <c r="P1579" s="105" t="str">
        <f t="shared" si="148"/>
        <v/>
      </c>
      <c r="Q1579" s="109" t="str">
        <f t="shared" si="149"/>
        <v/>
      </c>
      <c r="R1579" s="77"/>
      <c r="S1579" s="76"/>
      <c r="T1579" s="76"/>
      <c r="U1579" s="76"/>
    </row>
    <row r="1580" s="67" customFormat="1" customHeight="1" spans="2:21">
      <c r="B1580" s="68"/>
      <c r="C1580" s="69"/>
      <c r="D1580" s="69"/>
      <c r="E1580" s="69"/>
      <c r="F1580" s="70"/>
      <c r="G1580" s="71"/>
      <c r="H1580" s="72"/>
      <c r="I1580" s="103" t="str">
        <f>IF(B1580="","",_xlfn.XLOOKUP(N1580,#REF!,#REF!))</f>
        <v/>
      </c>
      <c r="J1580" s="100" t="str">
        <f>IF(B1580="","",_xlfn.XLOOKUP(N1580,#REF!,芝麻工资表!B:B))</f>
        <v/>
      </c>
      <c r="K1580" s="100" t="str">
        <f t="shared" si="144"/>
        <v/>
      </c>
      <c r="L1580" s="100" t="str">
        <f t="shared" si="145"/>
        <v/>
      </c>
      <c r="M1580" s="100" t="str">
        <f>IF(Q1580="","",_xlfn.XLOOKUP(Q1580,立项!W:W,立项!H:H))</f>
        <v/>
      </c>
      <c r="N1580" s="104" t="str">
        <f t="shared" si="146"/>
        <v/>
      </c>
      <c r="O1580" s="104" t="str">
        <f t="shared" si="147"/>
        <v/>
      </c>
      <c r="P1580" s="105" t="str">
        <f t="shared" si="148"/>
        <v/>
      </c>
      <c r="Q1580" s="109" t="str">
        <f t="shared" si="149"/>
        <v/>
      </c>
      <c r="R1580" s="77"/>
      <c r="S1580" s="76"/>
      <c r="T1580" s="76"/>
      <c r="U1580" s="76"/>
    </row>
    <row r="1581" s="67" customFormat="1" customHeight="1" spans="2:21">
      <c r="B1581" s="68"/>
      <c r="C1581" s="69"/>
      <c r="D1581" s="69"/>
      <c r="E1581" s="69"/>
      <c r="F1581" s="70"/>
      <c r="G1581" s="71"/>
      <c r="H1581" s="72"/>
      <c r="I1581" s="103" t="str">
        <f>IF(B1581="","",_xlfn.XLOOKUP(N1581,#REF!,#REF!))</f>
        <v/>
      </c>
      <c r="J1581" s="100" t="str">
        <f>IF(B1581="","",_xlfn.XLOOKUP(N1581,#REF!,芝麻工资表!B:B))</f>
        <v/>
      </c>
      <c r="K1581" s="100" t="str">
        <f t="shared" si="144"/>
        <v/>
      </c>
      <c r="L1581" s="100" t="str">
        <f t="shared" si="145"/>
        <v/>
      </c>
      <c r="M1581" s="100" t="str">
        <f>IF(Q1581="","",_xlfn.XLOOKUP(Q1581,立项!W:W,立项!H:H))</f>
        <v/>
      </c>
      <c r="N1581" s="104" t="str">
        <f t="shared" si="146"/>
        <v/>
      </c>
      <c r="O1581" s="104" t="str">
        <f t="shared" si="147"/>
        <v/>
      </c>
      <c r="P1581" s="105" t="str">
        <f t="shared" si="148"/>
        <v/>
      </c>
      <c r="Q1581" s="109" t="str">
        <f t="shared" si="149"/>
        <v/>
      </c>
      <c r="R1581" s="77"/>
      <c r="S1581" s="76"/>
      <c r="T1581" s="76"/>
      <c r="U1581" s="76"/>
    </row>
    <row r="1582" s="67" customFormat="1" customHeight="1" spans="2:21">
      <c r="B1582" s="68"/>
      <c r="C1582" s="69"/>
      <c r="D1582" s="69"/>
      <c r="E1582" s="69"/>
      <c r="F1582" s="70"/>
      <c r="G1582" s="71"/>
      <c r="H1582" s="72"/>
      <c r="I1582" s="103" t="str">
        <f>IF(B1582="","",_xlfn.XLOOKUP(N1582,#REF!,#REF!))</f>
        <v/>
      </c>
      <c r="J1582" s="100" t="str">
        <f>IF(B1582="","",_xlfn.XLOOKUP(N1582,#REF!,芝麻工资表!B:B))</f>
        <v/>
      </c>
      <c r="K1582" s="100" t="str">
        <f t="shared" si="144"/>
        <v/>
      </c>
      <c r="L1582" s="100" t="str">
        <f t="shared" si="145"/>
        <v/>
      </c>
      <c r="M1582" s="100" t="str">
        <f>IF(Q1582="","",_xlfn.XLOOKUP(Q1582,立项!W:W,立项!H:H))</f>
        <v/>
      </c>
      <c r="N1582" s="104" t="str">
        <f t="shared" si="146"/>
        <v/>
      </c>
      <c r="O1582" s="104" t="str">
        <f t="shared" si="147"/>
        <v/>
      </c>
      <c r="P1582" s="105" t="str">
        <f t="shared" si="148"/>
        <v/>
      </c>
      <c r="Q1582" s="109" t="str">
        <f t="shared" si="149"/>
        <v/>
      </c>
      <c r="R1582" s="77"/>
      <c r="S1582" s="76"/>
      <c r="T1582" s="76"/>
      <c r="U1582" s="76"/>
    </row>
    <row r="1583" s="67" customFormat="1" customHeight="1" spans="2:21">
      <c r="B1583" s="68"/>
      <c r="C1583" s="69"/>
      <c r="D1583" s="69"/>
      <c r="E1583" s="69"/>
      <c r="F1583" s="70"/>
      <c r="G1583" s="71"/>
      <c r="H1583" s="72"/>
      <c r="I1583" s="103" t="str">
        <f>IF(B1583="","",_xlfn.XLOOKUP(N1583,#REF!,#REF!))</f>
        <v/>
      </c>
      <c r="J1583" s="100" t="str">
        <f>IF(B1583="","",_xlfn.XLOOKUP(N1583,#REF!,芝麻工资表!B:B))</f>
        <v/>
      </c>
      <c r="K1583" s="100" t="str">
        <f t="shared" si="144"/>
        <v/>
      </c>
      <c r="L1583" s="100" t="str">
        <f t="shared" si="145"/>
        <v/>
      </c>
      <c r="M1583" s="100" t="str">
        <f>IF(Q1583="","",_xlfn.XLOOKUP(Q1583,立项!W:W,立项!H:H))</f>
        <v/>
      </c>
      <c r="N1583" s="104" t="str">
        <f t="shared" si="146"/>
        <v/>
      </c>
      <c r="O1583" s="104" t="str">
        <f t="shared" si="147"/>
        <v/>
      </c>
      <c r="P1583" s="105" t="str">
        <f t="shared" si="148"/>
        <v/>
      </c>
      <c r="Q1583" s="109" t="str">
        <f t="shared" si="149"/>
        <v/>
      </c>
      <c r="R1583" s="77"/>
      <c r="S1583" s="76"/>
      <c r="T1583" s="76"/>
      <c r="U1583" s="76"/>
    </row>
    <row r="1584" s="67" customFormat="1" customHeight="1" spans="2:21">
      <c r="B1584" s="68"/>
      <c r="C1584" s="69"/>
      <c r="D1584" s="69"/>
      <c r="E1584" s="69"/>
      <c r="F1584" s="70"/>
      <c r="G1584" s="71"/>
      <c r="H1584" s="72"/>
      <c r="I1584" s="103" t="str">
        <f>IF(B1584="","",_xlfn.XLOOKUP(N1584,#REF!,#REF!))</f>
        <v/>
      </c>
      <c r="J1584" s="100" t="str">
        <f>IF(B1584="","",_xlfn.XLOOKUP(N1584,#REF!,芝麻工资表!B:B))</f>
        <v/>
      </c>
      <c r="K1584" s="100" t="str">
        <f t="shared" si="144"/>
        <v/>
      </c>
      <c r="L1584" s="100" t="str">
        <f t="shared" si="145"/>
        <v/>
      </c>
      <c r="M1584" s="100" t="str">
        <f>IF(Q1584="","",_xlfn.XLOOKUP(Q1584,立项!W:W,立项!H:H))</f>
        <v/>
      </c>
      <c r="N1584" s="104" t="str">
        <f t="shared" si="146"/>
        <v/>
      </c>
      <c r="O1584" s="104" t="str">
        <f t="shared" si="147"/>
        <v/>
      </c>
      <c r="P1584" s="105" t="str">
        <f t="shared" si="148"/>
        <v/>
      </c>
      <c r="Q1584" s="109" t="str">
        <f t="shared" si="149"/>
        <v/>
      </c>
      <c r="R1584" s="77"/>
      <c r="S1584" s="76"/>
      <c r="T1584" s="76"/>
      <c r="U1584" s="76"/>
    </row>
    <row r="1585" s="67" customFormat="1" customHeight="1" spans="2:21">
      <c r="B1585" s="68"/>
      <c r="C1585" s="69"/>
      <c r="D1585" s="69"/>
      <c r="E1585" s="69"/>
      <c r="F1585" s="70"/>
      <c r="G1585" s="71"/>
      <c r="H1585" s="72"/>
      <c r="I1585" s="103" t="str">
        <f>IF(B1585="","",_xlfn.XLOOKUP(N1585,#REF!,#REF!))</f>
        <v/>
      </c>
      <c r="J1585" s="100" t="str">
        <f>IF(B1585="","",_xlfn.XLOOKUP(N1585,#REF!,芝麻工资表!B:B))</f>
        <v/>
      </c>
      <c r="K1585" s="100" t="str">
        <f t="shared" si="144"/>
        <v/>
      </c>
      <c r="L1585" s="100" t="str">
        <f t="shared" si="145"/>
        <v/>
      </c>
      <c r="M1585" s="100" t="str">
        <f>IF(Q1585="","",_xlfn.XLOOKUP(Q1585,立项!W:W,立项!H:H))</f>
        <v/>
      </c>
      <c r="N1585" s="104" t="str">
        <f t="shared" si="146"/>
        <v/>
      </c>
      <c r="O1585" s="104" t="str">
        <f t="shared" si="147"/>
        <v/>
      </c>
      <c r="P1585" s="105" t="str">
        <f t="shared" si="148"/>
        <v/>
      </c>
      <c r="Q1585" s="109" t="str">
        <f t="shared" si="149"/>
        <v/>
      </c>
      <c r="R1585" s="77"/>
      <c r="S1585" s="76"/>
      <c r="T1585" s="76"/>
      <c r="U1585" s="76"/>
    </row>
    <row r="1586" s="67" customFormat="1" customHeight="1" spans="2:21">
      <c r="B1586" s="68"/>
      <c r="C1586" s="69"/>
      <c r="D1586" s="69"/>
      <c r="E1586" s="69"/>
      <c r="F1586" s="70"/>
      <c r="G1586" s="71"/>
      <c r="H1586" s="72"/>
      <c r="I1586" s="103" t="str">
        <f>IF(B1586="","",_xlfn.XLOOKUP(N1586,#REF!,#REF!))</f>
        <v/>
      </c>
      <c r="J1586" s="100" t="str">
        <f>IF(B1586="","",_xlfn.XLOOKUP(N1586,#REF!,芝麻工资表!B:B))</f>
        <v/>
      </c>
      <c r="K1586" s="100" t="str">
        <f t="shared" si="144"/>
        <v/>
      </c>
      <c r="L1586" s="100" t="str">
        <f t="shared" si="145"/>
        <v/>
      </c>
      <c r="M1586" s="100" t="str">
        <f>IF(Q1586="","",_xlfn.XLOOKUP(Q1586,立项!W:W,立项!H:H))</f>
        <v/>
      </c>
      <c r="N1586" s="104" t="str">
        <f t="shared" si="146"/>
        <v/>
      </c>
      <c r="O1586" s="104" t="str">
        <f t="shared" si="147"/>
        <v/>
      </c>
      <c r="P1586" s="105" t="str">
        <f t="shared" si="148"/>
        <v/>
      </c>
      <c r="Q1586" s="109" t="str">
        <f t="shared" si="149"/>
        <v/>
      </c>
      <c r="R1586" s="77"/>
      <c r="S1586" s="76"/>
      <c r="T1586" s="76"/>
      <c r="U1586" s="76"/>
    </row>
    <row r="1587" s="67" customFormat="1" customHeight="1" spans="2:21">
      <c r="B1587" s="68"/>
      <c r="C1587" s="69"/>
      <c r="D1587" s="69"/>
      <c r="E1587" s="69"/>
      <c r="F1587" s="70"/>
      <c r="G1587" s="71"/>
      <c r="H1587" s="72"/>
      <c r="I1587" s="103" t="str">
        <f>IF(B1587="","",_xlfn.XLOOKUP(N1587,#REF!,#REF!))</f>
        <v/>
      </c>
      <c r="J1587" s="100" t="str">
        <f>IF(B1587="","",_xlfn.XLOOKUP(N1587,#REF!,芝麻工资表!B:B))</f>
        <v/>
      </c>
      <c r="K1587" s="100" t="str">
        <f t="shared" si="144"/>
        <v/>
      </c>
      <c r="L1587" s="100" t="str">
        <f t="shared" si="145"/>
        <v/>
      </c>
      <c r="M1587" s="100" t="str">
        <f>IF(Q1587="","",_xlfn.XLOOKUP(Q1587,立项!W:W,立项!H:H))</f>
        <v/>
      </c>
      <c r="N1587" s="104" t="str">
        <f t="shared" si="146"/>
        <v/>
      </c>
      <c r="O1587" s="104" t="str">
        <f t="shared" si="147"/>
        <v/>
      </c>
      <c r="P1587" s="105" t="str">
        <f t="shared" si="148"/>
        <v/>
      </c>
      <c r="Q1587" s="109" t="str">
        <f t="shared" si="149"/>
        <v/>
      </c>
      <c r="R1587" s="77"/>
      <c r="S1587" s="76"/>
      <c r="T1587" s="76"/>
      <c r="U1587" s="76"/>
    </row>
    <row r="1588" s="67" customFormat="1" customHeight="1" spans="2:21">
      <c r="B1588" s="68"/>
      <c r="C1588" s="69"/>
      <c r="D1588" s="69"/>
      <c r="E1588" s="69"/>
      <c r="F1588" s="70"/>
      <c r="G1588" s="71"/>
      <c r="H1588" s="72"/>
      <c r="I1588" s="103" t="str">
        <f>IF(B1588="","",_xlfn.XLOOKUP(N1588,#REF!,#REF!))</f>
        <v/>
      </c>
      <c r="J1588" s="100" t="str">
        <f>IF(B1588="","",_xlfn.XLOOKUP(N1588,#REF!,芝麻工资表!B:B))</f>
        <v/>
      </c>
      <c r="K1588" s="100" t="str">
        <f t="shared" si="144"/>
        <v/>
      </c>
      <c r="L1588" s="100" t="str">
        <f t="shared" si="145"/>
        <v/>
      </c>
      <c r="M1588" s="100" t="str">
        <f>IF(Q1588="","",_xlfn.XLOOKUP(Q1588,立项!W:W,立项!H:H))</f>
        <v/>
      </c>
      <c r="N1588" s="104" t="str">
        <f t="shared" si="146"/>
        <v/>
      </c>
      <c r="O1588" s="104" t="str">
        <f t="shared" si="147"/>
        <v/>
      </c>
      <c r="P1588" s="105" t="str">
        <f t="shared" si="148"/>
        <v/>
      </c>
      <c r="Q1588" s="109" t="str">
        <f t="shared" si="149"/>
        <v/>
      </c>
      <c r="R1588" s="77"/>
      <c r="S1588" s="76"/>
      <c r="T1588" s="76"/>
      <c r="U1588" s="76"/>
    </row>
    <row r="1589" s="67" customFormat="1" customHeight="1" spans="2:21">
      <c r="B1589" s="68"/>
      <c r="C1589" s="69"/>
      <c r="D1589" s="69"/>
      <c r="E1589" s="69"/>
      <c r="F1589" s="70"/>
      <c r="G1589" s="71"/>
      <c r="H1589" s="72"/>
      <c r="I1589" s="103" t="str">
        <f>IF(B1589="","",_xlfn.XLOOKUP(N1589,#REF!,#REF!))</f>
        <v/>
      </c>
      <c r="J1589" s="100" t="str">
        <f>IF(B1589="","",_xlfn.XLOOKUP(N1589,#REF!,芝麻工资表!B:B))</f>
        <v/>
      </c>
      <c r="K1589" s="100" t="str">
        <f t="shared" si="144"/>
        <v/>
      </c>
      <c r="L1589" s="100" t="str">
        <f t="shared" si="145"/>
        <v/>
      </c>
      <c r="M1589" s="100" t="str">
        <f>IF(Q1589="","",_xlfn.XLOOKUP(Q1589,立项!W:W,立项!H:H))</f>
        <v/>
      </c>
      <c r="N1589" s="104" t="str">
        <f t="shared" si="146"/>
        <v/>
      </c>
      <c r="O1589" s="104" t="str">
        <f t="shared" si="147"/>
        <v/>
      </c>
      <c r="P1589" s="105" t="str">
        <f t="shared" si="148"/>
        <v/>
      </c>
      <c r="Q1589" s="109" t="str">
        <f t="shared" si="149"/>
        <v/>
      </c>
      <c r="R1589" s="77"/>
      <c r="S1589" s="76"/>
      <c r="T1589" s="76"/>
      <c r="U1589" s="76"/>
    </row>
    <row r="1590" s="67" customFormat="1" customHeight="1" spans="2:21">
      <c r="B1590" s="68"/>
      <c r="C1590" s="69"/>
      <c r="D1590" s="69"/>
      <c r="E1590" s="69"/>
      <c r="F1590" s="70"/>
      <c r="G1590" s="71"/>
      <c r="H1590" s="72"/>
      <c r="I1590" s="103" t="str">
        <f>IF(B1590="","",_xlfn.XLOOKUP(N1590,#REF!,#REF!))</f>
        <v/>
      </c>
      <c r="J1590" s="100" t="str">
        <f>IF(B1590="","",_xlfn.XLOOKUP(N1590,#REF!,芝麻工资表!B:B))</f>
        <v/>
      </c>
      <c r="K1590" s="100" t="str">
        <f t="shared" si="144"/>
        <v/>
      </c>
      <c r="L1590" s="100" t="str">
        <f t="shared" si="145"/>
        <v/>
      </c>
      <c r="M1590" s="100" t="str">
        <f>IF(Q1590="","",_xlfn.XLOOKUP(Q1590,立项!W:W,立项!H:H))</f>
        <v/>
      </c>
      <c r="N1590" s="104" t="str">
        <f t="shared" si="146"/>
        <v/>
      </c>
      <c r="O1590" s="104" t="str">
        <f t="shared" si="147"/>
        <v/>
      </c>
      <c r="P1590" s="105" t="str">
        <f t="shared" si="148"/>
        <v/>
      </c>
      <c r="Q1590" s="109" t="str">
        <f t="shared" si="149"/>
        <v/>
      </c>
      <c r="R1590" s="77"/>
      <c r="S1590" s="76"/>
      <c r="T1590" s="76"/>
      <c r="U1590" s="76"/>
    </row>
    <row r="1591" s="67" customFormat="1" customHeight="1" spans="2:21">
      <c r="B1591" s="68"/>
      <c r="C1591" s="69"/>
      <c r="D1591" s="69"/>
      <c r="E1591" s="69"/>
      <c r="F1591" s="70"/>
      <c r="G1591" s="71"/>
      <c r="H1591" s="72"/>
      <c r="I1591" s="103" t="str">
        <f>IF(B1591="","",_xlfn.XLOOKUP(N1591,#REF!,#REF!))</f>
        <v/>
      </c>
      <c r="J1591" s="100" t="str">
        <f>IF(B1591="","",_xlfn.XLOOKUP(N1591,#REF!,芝麻工资表!B:B))</f>
        <v/>
      </c>
      <c r="K1591" s="100" t="str">
        <f t="shared" si="144"/>
        <v/>
      </c>
      <c r="L1591" s="100" t="str">
        <f t="shared" si="145"/>
        <v/>
      </c>
      <c r="M1591" s="100" t="str">
        <f>IF(Q1591="","",_xlfn.XLOOKUP(Q1591,立项!W:W,立项!H:H))</f>
        <v/>
      </c>
      <c r="N1591" s="104" t="str">
        <f t="shared" si="146"/>
        <v/>
      </c>
      <c r="O1591" s="104" t="str">
        <f t="shared" si="147"/>
        <v/>
      </c>
      <c r="P1591" s="105" t="str">
        <f t="shared" si="148"/>
        <v/>
      </c>
      <c r="Q1591" s="109" t="str">
        <f t="shared" si="149"/>
        <v/>
      </c>
      <c r="R1591" s="77"/>
      <c r="S1591" s="76"/>
      <c r="T1591" s="76"/>
      <c r="U1591" s="76"/>
    </row>
    <row r="1592" s="67" customFormat="1" customHeight="1" spans="2:21">
      <c r="B1592" s="68"/>
      <c r="C1592" s="69"/>
      <c r="D1592" s="69"/>
      <c r="E1592" s="69"/>
      <c r="F1592" s="70"/>
      <c r="G1592" s="71"/>
      <c r="H1592" s="72"/>
      <c r="I1592" s="103" t="str">
        <f>IF(B1592="","",_xlfn.XLOOKUP(N1592,#REF!,#REF!))</f>
        <v/>
      </c>
      <c r="J1592" s="100" t="str">
        <f>IF(B1592="","",_xlfn.XLOOKUP(N1592,#REF!,芝麻工资表!B:B))</f>
        <v/>
      </c>
      <c r="K1592" s="100" t="str">
        <f t="shared" si="144"/>
        <v/>
      </c>
      <c r="L1592" s="100" t="str">
        <f t="shared" si="145"/>
        <v/>
      </c>
      <c r="M1592" s="100" t="str">
        <f>IF(Q1592="","",_xlfn.XLOOKUP(Q1592,立项!W:W,立项!H:H))</f>
        <v/>
      </c>
      <c r="N1592" s="104" t="str">
        <f t="shared" si="146"/>
        <v/>
      </c>
      <c r="O1592" s="104" t="str">
        <f t="shared" si="147"/>
        <v/>
      </c>
      <c r="P1592" s="105" t="str">
        <f t="shared" si="148"/>
        <v/>
      </c>
      <c r="Q1592" s="109" t="str">
        <f t="shared" si="149"/>
        <v/>
      </c>
      <c r="R1592" s="77"/>
      <c r="S1592" s="76"/>
      <c r="T1592" s="76"/>
      <c r="U1592" s="76"/>
    </row>
    <row r="1593" s="67" customFormat="1" customHeight="1" spans="2:21">
      <c r="B1593" s="68"/>
      <c r="C1593" s="69"/>
      <c r="D1593" s="69"/>
      <c r="E1593" s="69"/>
      <c r="F1593" s="70"/>
      <c r="G1593" s="71"/>
      <c r="H1593" s="72"/>
      <c r="I1593" s="103" t="str">
        <f>IF(B1593="","",_xlfn.XLOOKUP(N1593,#REF!,#REF!))</f>
        <v/>
      </c>
      <c r="J1593" s="100" t="str">
        <f>IF(B1593="","",_xlfn.XLOOKUP(N1593,#REF!,芝麻工资表!B:B))</f>
        <v/>
      </c>
      <c r="K1593" s="100" t="str">
        <f t="shared" si="144"/>
        <v/>
      </c>
      <c r="L1593" s="100" t="str">
        <f t="shared" si="145"/>
        <v/>
      </c>
      <c r="M1593" s="100" t="str">
        <f>IF(Q1593="","",_xlfn.XLOOKUP(Q1593,立项!W:W,立项!H:H))</f>
        <v/>
      </c>
      <c r="N1593" s="104" t="str">
        <f t="shared" si="146"/>
        <v/>
      </c>
      <c r="O1593" s="104" t="str">
        <f t="shared" si="147"/>
        <v/>
      </c>
      <c r="P1593" s="105" t="str">
        <f t="shared" si="148"/>
        <v/>
      </c>
      <c r="Q1593" s="109" t="str">
        <f t="shared" si="149"/>
        <v/>
      </c>
      <c r="R1593" s="77"/>
      <c r="S1593" s="76"/>
      <c r="T1593" s="76"/>
      <c r="U1593" s="76"/>
    </row>
    <row r="1594" s="67" customFormat="1" customHeight="1" spans="2:21">
      <c r="B1594" s="68"/>
      <c r="C1594" s="69"/>
      <c r="D1594" s="69"/>
      <c r="E1594" s="69"/>
      <c r="F1594" s="70"/>
      <c r="G1594" s="71"/>
      <c r="H1594" s="72"/>
      <c r="I1594" s="103" t="str">
        <f>IF(B1594="","",_xlfn.XLOOKUP(N1594,#REF!,#REF!))</f>
        <v/>
      </c>
      <c r="J1594" s="100" t="str">
        <f>IF(B1594="","",_xlfn.XLOOKUP(N1594,#REF!,芝麻工资表!B:B))</f>
        <v/>
      </c>
      <c r="K1594" s="100" t="str">
        <f t="shared" si="144"/>
        <v/>
      </c>
      <c r="L1594" s="100" t="str">
        <f t="shared" si="145"/>
        <v/>
      </c>
      <c r="M1594" s="100" t="str">
        <f>IF(Q1594="","",_xlfn.XLOOKUP(Q1594,立项!W:W,立项!H:H))</f>
        <v/>
      </c>
      <c r="N1594" s="104" t="str">
        <f t="shared" si="146"/>
        <v/>
      </c>
      <c r="O1594" s="104" t="str">
        <f t="shared" si="147"/>
        <v/>
      </c>
      <c r="P1594" s="105" t="str">
        <f t="shared" si="148"/>
        <v/>
      </c>
      <c r="Q1594" s="109" t="str">
        <f t="shared" si="149"/>
        <v/>
      </c>
      <c r="R1594" s="77"/>
      <c r="S1594" s="76"/>
      <c r="T1594" s="76"/>
      <c r="U1594" s="76"/>
    </row>
    <row r="1595" s="67" customFormat="1" customHeight="1" spans="2:21">
      <c r="B1595" s="68"/>
      <c r="C1595" s="69"/>
      <c r="D1595" s="69"/>
      <c r="E1595" s="69"/>
      <c r="F1595" s="70"/>
      <c r="G1595" s="71"/>
      <c r="H1595" s="72"/>
      <c r="I1595" s="103" t="str">
        <f>IF(B1595="","",_xlfn.XLOOKUP(N1595,#REF!,#REF!))</f>
        <v/>
      </c>
      <c r="J1595" s="100" t="str">
        <f>IF(B1595="","",_xlfn.XLOOKUP(N1595,#REF!,芝麻工资表!B:B))</f>
        <v/>
      </c>
      <c r="K1595" s="100" t="str">
        <f t="shared" si="144"/>
        <v/>
      </c>
      <c r="L1595" s="100" t="str">
        <f t="shared" si="145"/>
        <v/>
      </c>
      <c r="M1595" s="100" t="str">
        <f>IF(Q1595="","",_xlfn.XLOOKUP(Q1595,立项!W:W,立项!H:H))</f>
        <v/>
      </c>
      <c r="N1595" s="104" t="str">
        <f t="shared" si="146"/>
        <v/>
      </c>
      <c r="O1595" s="104" t="str">
        <f t="shared" si="147"/>
        <v/>
      </c>
      <c r="P1595" s="105" t="str">
        <f t="shared" si="148"/>
        <v/>
      </c>
      <c r="Q1595" s="109" t="str">
        <f t="shared" si="149"/>
        <v/>
      </c>
      <c r="R1595" s="77"/>
      <c r="S1595" s="76"/>
      <c r="T1595" s="76"/>
      <c r="U1595" s="76"/>
    </row>
    <row r="1596" s="67" customFormat="1" customHeight="1" spans="2:21">
      <c r="B1596" s="68"/>
      <c r="C1596" s="69"/>
      <c r="D1596" s="69"/>
      <c r="E1596" s="69"/>
      <c r="F1596" s="70"/>
      <c r="G1596" s="71"/>
      <c r="H1596" s="72"/>
      <c r="I1596" s="103" t="str">
        <f>IF(B1596="","",_xlfn.XLOOKUP(N1596,#REF!,#REF!))</f>
        <v/>
      </c>
      <c r="J1596" s="100" t="str">
        <f>IF(B1596="","",_xlfn.XLOOKUP(N1596,#REF!,芝麻工资表!B:B))</f>
        <v/>
      </c>
      <c r="K1596" s="100" t="str">
        <f t="shared" si="144"/>
        <v/>
      </c>
      <c r="L1596" s="100" t="str">
        <f t="shared" si="145"/>
        <v/>
      </c>
      <c r="M1596" s="100" t="str">
        <f>IF(Q1596="","",_xlfn.XLOOKUP(Q1596,立项!W:W,立项!H:H))</f>
        <v/>
      </c>
      <c r="N1596" s="104" t="str">
        <f t="shared" si="146"/>
        <v/>
      </c>
      <c r="O1596" s="104" t="str">
        <f t="shared" si="147"/>
        <v/>
      </c>
      <c r="P1596" s="105" t="str">
        <f t="shared" si="148"/>
        <v/>
      </c>
      <c r="Q1596" s="109" t="str">
        <f t="shared" si="149"/>
        <v/>
      </c>
      <c r="R1596" s="77"/>
      <c r="S1596" s="76"/>
      <c r="T1596" s="76"/>
      <c r="U1596" s="76"/>
    </row>
    <row r="1597" s="67" customFormat="1" customHeight="1" spans="2:21">
      <c r="B1597" s="68"/>
      <c r="C1597" s="69"/>
      <c r="D1597" s="69"/>
      <c r="E1597" s="69"/>
      <c r="F1597" s="70"/>
      <c r="G1597" s="71"/>
      <c r="H1597" s="72"/>
      <c r="I1597" s="103" t="str">
        <f>IF(B1597="","",_xlfn.XLOOKUP(N1597,#REF!,#REF!))</f>
        <v/>
      </c>
      <c r="J1597" s="100" t="str">
        <f>IF(B1597="","",_xlfn.XLOOKUP(N1597,#REF!,芝麻工资表!B:B))</f>
        <v/>
      </c>
      <c r="K1597" s="100" t="str">
        <f t="shared" si="144"/>
        <v/>
      </c>
      <c r="L1597" s="100" t="str">
        <f t="shared" si="145"/>
        <v/>
      </c>
      <c r="M1597" s="100" t="str">
        <f>IF(Q1597="","",_xlfn.XLOOKUP(Q1597,立项!W:W,立项!H:H))</f>
        <v/>
      </c>
      <c r="N1597" s="104" t="str">
        <f t="shared" si="146"/>
        <v/>
      </c>
      <c r="O1597" s="104" t="str">
        <f t="shared" si="147"/>
        <v/>
      </c>
      <c r="P1597" s="105" t="str">
        <f t="shared" si="148"/>
        <v/>
      </c>
      <c r="Q1597" s="109" t="str">
        <f t="shared" si="149"/>
        <v/>
      </c>
      <c r="R1597" s="77"/>
      <c r="S1597" s="76"/>
      <c r="T1597" s="76"/>
      <c r="U1597" s="76"/>
    </row>
    <row r="1598" s="67" customFormat="1" customHeight="1" spans="2:21">
      <c r="B1598" s="68"/>
      <c r="C1598" s="69"/>
      <c r="D1598" s="69"/>
      <c r="E1598" s="69"/>
      <c r="F1598" s="70"/>
      <c r="G1598" s="71"/>
      <c r="H1598" s="72"/>
      <c r="I1598" s="103" t="str">
        <f>IF(B1598="","",_xlfn.XLOOKUP(N1598,#REF!,#REF!))</f>
        <v/>
      </c>
      <c r="J1598" s="100" t="str">
        <f>IF(B1598="","",_xlfn.XLOOKUP(N1598,#REF!,芝麻工资表!B:B))</f>
        <v/>
      </c>
      <c r="K1598" s="100" t="str">
        <f t="shared" si="144"/>
        <v/>
      </c>
      <c r="L1598" s="100" t="str">
        <f t="shared" si="145"/>
        <v/>
      </c>
      <c r="M1598" s="100" t="str">
        <f>IF(Q1598="","",_xlfn.XLOOKUP(Q1598,立项!W:W,立项!H:H))</f>
        <v/>
      </c>
      <c r="N1598" s="104" t="str">
        <f t="shared" si="146"/>
        <v/>
      </c>
      <c r="O1598" s="104" t="str">
        <f t="shared" si="147"/>
        <v/>
      </c>
      <c r="P1598" s="105" t="str">
        <f t="shared" si="148"/>
        <v/>
      </c>
      <c r="Q1598" s="109" t="str">
        <f t="shared" si="149"/>
        <v/>
      </c>
      <c r="R1598" s="77"/>
      <c r="S1598" s="76"/>
      <c r="T1598" s="76"/>
      <c r="U1598" s="76"/>
    </row>
    <row r="1599" s="67" customFormat="1" customHeight="1" spans="2:21">
      <c r="B1599" s="68"/>
      <c r="C1599" s="69"/>
      <c r="D1599" s="69"/>
      <c r="E1599" s="69"/>
      <c r="F1599" s="70"/>
      <c r="G1599" s="71"/>
      <c r="H1599" s="72"/>
      <c r="I1599" s="103" t="str">
        <f>IF(B1599="","",_xlfn.XLOOKUP(N1599,#REF!,#REF!))</f>
        <v/>
      </c>
      <c r="J1599" s="100" t="str">
        <f>IF(B1599="","",_xlfn.XLOOKUP(N1599,#REF!,芝麻工资表!B:B))</f>
        <v/>
      </c>
      <c r="K1599" s="100" t="str">
        <f t="shared" si="144"/>
        <v/>
      </c>
      <c r="L1599" s="100" t="str">
        <f t="shared" si="145"/>
        <v/>
      </c>
      <c r="M1599" s="100" t="str">
        <f>IF(Q1599="","",_xlfn.XLOOKUP(Q1599,立项!W:W,立项!H:H))</f>
        <v/>
      </c>
      <c r="N1599" s="104" t="str">
        <f t="shared" si="146"/>
        <v/>
      </c>
      <c r="O1599" s="104" t="str">
        <f t="shared" si="147"/>
        <v/>
      </c>
      <c r="P1599" s="105" t="str">
        <f t="shared" si="148"/>
        <v/>
      </c>
      <c r="Q1599" s="109" t="str">
        <f t="shared" si="149"/>
        <v/>
      </c>
      <c r="R1599" s="77"/>
      <c r="S1599" s="76"/>
      <c r="T1599" s="76"/>
      <c r="U1599" s="76"/>
    </row>
    <row r="1600" s="67" customFormat="1" customHeight="1" spans="2:21">
      <c r="B1600" s="68"/>
      <c r="C1600" s="69"/>
      <c r="D1600" s="69"/>
      <c r="E1600" s="69"/>
      <c r="F1600" s="70"/>
      <c r="G1600" s="71"/>
      <c r="H1600" s="72"/>
      <c r="I1600" s="103" t="str">
        <f>IF(B1600="","",_xlfn.XLOOKUP(N1600,#REF!,#REF!))</f>
        <v/>
      </c>
      <c r="J1600" s="100" t="str">
        <f>IF(B1600="","",_xlfn.XLOOKUP(N1600,#REF!,芝麻工资表!B:B))</f>
        <v/>
      </c>
      <c r="K1600" s="100" t="str">
        <f t="shared" si="144"/>
        <v/>
      </c>
      <c r="L1600" s="100" t="str">
        <f t="shared" si="145"/>
        <v/>
      </c>
      <c r="M1600" s="100" t="str">
        <f>IF(Q1600="","",_xlfn.XLOOKUP(Q1600,立项!W:W,立项!H:H))</f>
        <v/>
      </c>
      <c r="N1600" s="104" t="str">
        <f t="shared" si="146"/>
        <v/>
      </c>
      <c r="O1600" s="104" t="str">
        <f t="shared" si="147"/>
        <v/>
      </c>
      <c r="P1600" s="105" t="str">
        <f t="shared" si="148"/>
        <v/>
      </c>
      <c r="Q1600" s="109" t="str">
        <f t="shared" si="149"/>
        <v/>
      </c>
      <c r="R1600" s="77"/>
      <c r="S1600" s="76"/>
      <c r="T1600" s="76"/>
      <c r="U1600" s="76"/>
    </row>
    <row r="1601" s="67" customFormat="1" customHeight="1" spans="2:21">
      <c r="B1601" s="68"/>
      <c r="C1601" s="69"/>
      <c r="D1601" s="69"/>
      <c r="E1601" s="69"/>
      <c r="F1601" s="70"/>
      <c r="G1601" s="71"/>
      <c r="H1601" s="72"/>
      <c r="I1601" s="103" t="str">
        <f>IF(B1601="","",_xlfn.XLOOKUP(N1601,#REF!,#REF!))</f>
        <v/>
      </c>
      <c r="J1601" s="100" t="str">
        <f>IF(B1601="","",_xlfn.XLOOKUP(N1601,#REF!,芝麻工资表!B:B))</f>
        <v/>
      </c>
      <c r="K1601" s="100" t="str">
        <f t="shared" si="144"/>
        <v/>
      </c>
      <c r="L1601" s="100" t="str">
        <f t="shared" si="145"/>
        <v/>
      </c>
      <c r="M1601" s="100" t="str">
        <f>IF(Q1601="","",_xlfn.XLOOKUP(Q1601,立项!W:W,立项!H:H))</f>
        <v/>
      </c>
      <c r="N1601" s="104" t="str">
        <f t="shared" si="146"/>
        <v/>
      </c>
      <c r="O1601" s="104" t="str">
        <f t="shared" si="147"/>
        <v/>
      </c>
      <c r="P1601" s="105" t="str">
        <f t="shared" si="148"/>
        <v/>
      </c>
      <c r="Q1601" s="109" t="str">
        <f t="shared" si="149"/>
        <v/>
      </c>
      <c r="R1601" s="77"/>
      <c r="S1601" s="76"/>
      <c r="T1601" s="76"/>
      <c r="U1601" s="76"/>
    </row>
    <row r="1602" s="67" customFormat="1" customHeight="1" spans="2:21">
      <c r="B1602" s="68"/>
      <c r="C1602" s="69"/>
      <c r="D1602" s="69"/>
      <c r="E1602" s="69"/>
      <c r="F1602" s="70"/>
      <c r="G1602" s="71"/>
      <c r="H1602" s="72"/>
      <c r="I1602" s="103" t="str">
        <f>IF(B1602="","",_xlfn.XLOOKUP(N1602,#REF!,#REF!))</f>
        <v/>
      </c>
      <c r="J1602" s="100" t="str">
        <f>IF(B1602="","",_xlfn.XLOOKUP(N1602,#REF!,芝麻工资表!B:B))</f>
        <v/>
      </c>
      <c r="K1602" s="100" t="str">
        <f t="shared" ref="K1602:K1665" si="150">IF(F1602="","",F1602-L1602)</f>
        <v/>
      </c>
      <c r="L1602" s="100" t="str">
        <f t="shared" ref="L1602:L1665" si="151">IF(F1602="","",F1602*G1602/(1+G1602))</f>
        <v/>
      </c>
      <c r="M1602" s="100" t="str">
        <f>IF(Q1602="","",_xlfn.XLOOKUP(Q1602,立项!W:W,立项!H:H))</f>
        <v/>
      </c>
      <c r="N1602" s="104" t="str">
        <f t="shared" ref="N1602:N1665" si="152">IF(H1602="","",LEFT(B1602,7))</f>
        <v/>
      </c>
      <c r="O1602" s="104" t="str">
        <f t="shared" ref="O1602:O1665" si="153">IF(H1602="","",MONTH(H1602))</f>
        <v/>
      </c>
      <c r="P1602" s="105" t="str">
        <f t="shared" ref="P1602:P1665" si="154">IF(H1602="","",DAY(H1602))</f>
        <v/>
      </c>
      <c r="Q1602" s="109" t="str">
        <f t="shared" ref="Q1602:Q1665" si="155">IF(B1602="","",MID(B1602,9,16))</f>
        <v/>
      </c>
      <c r="R1602" s="77"/>
      <c r="S1602" s="76"/>
      <c r="T1602" s="76"/>
      <c r="U1602" s="76"/>
    </row>
    <row r="1603" s="67" customFormat="1" customHeight="1" spans="2:21">
      <c r="B1603" s="68"/>
      <c r="C1603" s="69"/>
      <c r="D1603" s="69"/>
      <c r="E1603" s="69"/>
      <c r="F1603" s="70"/>
      <c r="G1603" s="71"/>
      <c r="H1603" s="72"/>
      <c r="I1603" s="103" t="str">
        <f>IF(B1603="","",_xlfn.XLOOKUP(N1603,#REF!,#REF!))</f>
        <v/>
      </c>
      <c r="J1603" s="100" t="str">
        <f>IF(B1603="","",_xlfn.XLOOKUP(N1603,#REF!,芝麻工资表!B:B))</f>
        <v/>
      </c>
      <c r="K1603" s="100" t="str">
        <f t="shared" si="150"/>
        <v/>
      </c>
      <c r="L1603" s="100" t="str">
        <f t="shared" si="151"/>
        <v/>
      </c>
      <c r="M1603" s="100" t="str">
        <f>IF(Q1603="","",_xlfn.XLOOKUP(Q1603,立项!W:W,立项!H:H))</f>
        <v/>
      </c>
      <c r="N1603" s="104" t="str">
        <f t="shared" si="152"/>
        <v/>
      </c>
      <c r="O1603" s="104" t="str">
        <f t="shared" si="153"/>
        <v/>
      </c>
      <c r="P1603" s="105" t="str">
        <f t="shared" si="154"/>
        <v/>
      </c>
      <c r="Q1603" s="109" t="str">
        <f t="shared" si="155"/>
        <v/>
      </c>
      <c r="R1603" s="77"/>
      <c r="S1603" s="76"/>
      <c r="T1603" s="76"/>
      <c r="U1603" s="76"/>
    </row>
    <row r="1604" s="67" customFormat="1" customHeight="1" spans="2:21">
      <c r="B1604" s="68"/>
      <c r="C1604" s="69"/>
      <c r="D1604" s="69"/>
      <c r="E1604" s="69"/>
      <c r="F1604" s="70"/>
      <c r="G1604" s="71"/>
      <c r="H1604" s="72"/>
      <c r="I1604" s="103" t="str">
        <f>IF(B1604="","",_xlfn.XLOOKUP(N1604,#REF!,#REF!))</f>
        <v/>
      </c>
      <c r="J1604" s="100" t="str">
        <f>IF(B1604="","",_xlfn.XLOOKUP(N1604,#REF!,芝麻工资表!B:B))</f>
        <v/>
      </c>
      <c r="K1604" s="100" t="str">
        <f t="shared" si="150"/>
        <v/>
      </c>
      <c r="L1604" s="100" t="str">
        <f t="shared" si="151"/>
        <v/>
      </c>
      <c r="M1604" s="100" t="str">
        <f>IF(Q1604="","",_xlfn.XLOOKUP(Q1604,立项!W:W,立项!H:H))</f>
        <v/>
      </c>
      <c r="N1604" s="104" t="str">
        <f t="shared" si="152"/>
        <v/>
      </c>
      <c r="O1604" s="104" t="str">
        <f t="shared" si="153"/>
        <v/>
      </c>
      <c r="P1604" s="105" t="str">
        <f t="shared" si="154"/>
        <v/>
      </c>
      <c r="Q1604" s="109" t="str">
        <f t="shared" si="155"/>
        <v/>
      </c>
      <c r="R1604" s="77"/>
      <c r="S1604" s="76"/>
      <c r="T1604" s="76"/>
      <c r="U1604" s="76"/>
    </row>
    <row r="1605" s="67" customFormat="1" customHeight="1" spans="2:21">
      <c r="B1605" s="68"/>
      <c r="C1605" s="69"/>
      <c r="D1605" s="69"/>
      <c r="E1605" s="69"/>
      <c r="F1605" s="70"/>
      <c r="G1605" s="71"/>
      <c r="H1605" s="72"/>
      <c r="I1605" s="103" t="str">
        <f>IF(B1605="","",_xlfn.XLOOKUP(N1605,#REF!,#REF!))</f>
        <v/>
      </c>
      <c r="J1605" s="100" t="str">
        <f>IF(B1605="","",_xlfn.XLOOKUP(N1605,#REF!,芝麻工资表!B:B))</f>
        <v/>
      </c>
      <c r="K1605" s="100" t="str">
        <f t="shared" si="150"/>
        <v/>
      </c>
      <c r="L1605" s="100" t="str">
        <f t="shared" si="151"/>
        <v/>
      </c>
      <c r="M1605" s="100" t="str">
        <f>IF(Q1605="","",_xlfn.XLOOKUP(Q1605,立项!W:W,立项!H:H))</f>
        <v/>
      </c>
      <c r="N1605" s="104" t="str">
        <f t="shared" si="152"/>
        <v/>
      </c>
      <c r="O1605" s="104" t="str">
        <f t="shared" si="153"/>
        <v/>
      </c>
      <c r="P1605" s="105" t="str">
        <f t="shared" si="154"/>
        <v/>
      </c>
      <c r="Q1605" s="109" t="str">
        <f t="shared" si="155"/>
        <v/>
      </c>
      <c r="R1605" s="77"/>
      <c r="S1605" s="76"/>
      <c r="T1605" s="76"/>
      <c r="U1605" s="76"/>
    </row>
    <row r="1606" s="67" customFormat="1" customHeight="1" spans="2:21">
      <c r="B1606" s="68"/>
      <c r="C1606" s="69"/>
      <c r="D1606" s="69"/>
      <c r="E1606" s="69"/>
      <c r="F1606" s="70"/>
      <c r="G1606" s="71"/>
      <c r="H1606" s="72"/>
      <c r="I1606" s="103" t="str">
        <f>IF(B1606="","",_xlfn.XLOOKUP(N1606,#REF!,#REF!))</f>
        <v/>
      </c>
      <c r="J1606" s="100" t="str">
        <f>IF(B1606="","",_xlfn.XLOOKUP(N1606,#REF!,芝麻工资表!B:B))</f>
        <v/>
      </c>
      <c r="K1606" s="100" t="str">
        <f t="shared" si="150"/>
        <v/>
      </c>
      <c r="L1606" s="100" t="str">
        <f t="shared" si="151"/>
        <v/>
      </c>
      <c r="M1606" s="100" t="str">
        <f>IF(Q1606="","",_xlfn.XLOOKUP(Q1606,立项!W:W,立项!H:H))</f>
        <v/>
      </c>
      <c r="N1606" s="104" t="str">
        <f t="shared" si="152"/>
        <v/>
      </c>
      <c r="O1606" s="104" t="str">
        <f t="shared" si="153"/>
        <v/>
      </c>
      <c r="P1606" s="105" t="str">
        <f t="shared" si="154"/>
        <v/>
      </c>
      <c r="Q1606" s="109" t="str">
        <f t="shared" si="155"/>
        <v/>
      </c>
      <c r="R1606" s="77"/>
      <c r="S1606" s="76"/>
      <c r="T1606" s="76"/>
      <c r="U1606" s="76"/>
    </row>
    <row r="1607" s="67" customFormat="1" customHeight="1" spans="2:21">
      <c r="B1607" s="68"/>
      <c r="C1607" s="69"/>
      <c r="D1607" s="69"/>
      <c r="E1607" s="69"/>
      <c r="F1607" s="70"/>
      <c r="G1607" s="71"/>
      <c r="H1607" s="72"/>
      <c r="I1607" s="103" t="str">
        <f>IF(B1607="","",_xlfn.XLOOKUP(N1607,#REF!,#REF!))</f>
        <v/>
      </c>
      <c r="J1607" s="100" t="str">
        <f>IF(B1607="","",_xlfn.XLOOKUP(N1607,#REF!,芝麻工资表!B:B))</f>
        <v/>
      </c>
      <c r="K1607" s="100" t="str">
        <f t="shared" si="150"/>
        <v/>
      </c>
      <c r="L1607" s="100" t="str">
        <f t="shared" si="151"/>
        <v/>
      </c>
      <c r="M1607" s="100" t="str">
        <f>IF(Q1607="","",_xlfn.XLOOKUP(Q1607,立项!W:W,立项!H:H))</f>
        <v/>
      </c>
      <c r="N1607" s="104" t="str">
        <f t="shared" si="152"/>
        <v/>
      </c>
      <c r="O1607" s="104" t="str">
        <f t="shared" si="153"/>
        <v/>
      </c>
      <c r="P1607" s="105" t="str">
        <f t="shared" si="154"/>
        <v/>
      </c>
      <c r="Q1607" s="109" t="str">
        <f t="shared" si="155"/>
        <v/>
      </c>
      <c r="R1607" s="77"/>
      <c r="S1607" s="76"/>
      <c r="T1607" s="76"/>
      <c r="U1607" s="76"/>
    </row>
    <row r="1608" s="67" customFormat="1" customHeight="1" spans="2:21">
      <c r="B1608" s="68"/>
      <c r="C1608" s="69"/>
      <c r="D1608" s="69"/>
      <c r="E1608" s="69"/>
      <c r="F1608" s="70"/>
      <c r="G1608" s="71"/>
      <c r="H1608" s="72"/>
      <c r="I1608" s="103" t="str">
        <f>IF(B1608="","",_xlfn.XLOOKUP(N1608,#REF!,#REF!))</f>
        <v/>
      </c>
      <c r="J1608" s="100" t="str">
        <f>IF(B1608="","",_xlfn.XLOOKUP(N1608,#REF!,芝麻工资表!B:B))</f>
        <v/>
      </c>
      <c r="K1608" s="100" t="str">
        <f t="shared" si="150"/>
        <v/>
      </c>
      <c r="L1608" s="100" t="str">
        <f t="shared" si="151"/>
        <v/>
      </c>
      <c r="M1608" s="100" t="str">
        <f>IF(Q1608="","",_xlfn.XLOOKUP(Q1608,立项!W:W,立项!H:H))</f>
        <v/>
      </c>
      <c r="N1608" s="104" t="str">
        <f t="shared" si="152"/>
        <v/>
      </c>
      <c r="O1608" s="104" t="str">
        <f t="shared" si="153"/>
        <v/>
      </c>
      <c r="P1608" s="105" t="str">
        <f t="shared" si="154"/>
        <v/>
      </c>
      <c r="Q1608" s="109" t="str">
        <f t="shared" si="155"/>
        <v/>
      </c>
      <c r="R1608" s="77"/>
      <c r="S1608" s="76"/>
      <c r="T1608" s="76"/>
      <c r="U1608" s="76"/>
    </row>
    <row r="1609" s="67" customFormat="1" customHeight="1" spans="2:21">
      <c r="B1609" s="68"/>
      <c r="C1609" s="69"/>
      <c r="D1609" s="69"/>
      <c r="E1609" s="69"/>
      <c r="F1609" s="70"/>
      <c r="G1609" s="71"/>
      <c r="H1609" s="72"/>
      <c r="I1609" s="103" t="str">
        <f>IF(B1609="","",_xlfn.XLOOKUP(N1609,#REF!,#REF!))</f>
        <v/>
      </c>
      <c r="J1609" s="100" t="str">
        <f>IF(B1609="","",_xlfn.XLOOKUP(N1609,#REF!,芝麻工资表!B:B))</f>
        <v/>
      </c>
      <c r="K1609" s="100" t="str">
        <f t="shared" si="150"/>
        <v/>
      </c>
      <c r="L1609" s="100" t="str">
        <f t="shared" si="151"/>
        <v/>
      </c>
      <c r="M1609" s="100" t="str">
        <f>IF(Q1609="","",_xlfn.XLOOKUP(Q1609,立项!W:W,立项!H:H))</f>
        <v/>
      </c>
      <c r="N1609" s="104" t="str">
        <f t="shared" si="152"/>
        <v/>
      </c>
      <c r="O1609" s="104" t="str">
        <f t="shared" si="153"/>
        <v/>
      </c>
      <c r="P1609" s="105" t="str">
        <f t="shared" si="154"/>
        <v/>
      </c>
      <c r="Q1609" s="109" t="str">
        <f t="shared" si="155"/>
        <v/>
      </c>
      <c r="R1609" s="77"/>
      <c r="S1609" s="76"/>
      <c r="T1609" s="76"/>
      <c r="U1609" s="76"/>
    </row>
    <row r="1610" s="67" customFormat="1" customHeight="1" spans="2:21">
      <c r="B1610" s="68"/>
      <c r="C1610" s="69"/>
      <c r="D1610" s="69"/>
      <c r="E1610" s="69"/>
      <c r="F1610" s="70"/>
      <c r="G1610" s="71"/>
      <c r="H1610" s="72"/>
      <c r="I1610" s="103" t="str">
        <f>IF(B1610="","",_xlfn.XLOOKUP(N1610,#REF!,#REF!))</f>
        <v/>
      </c>
      <c r="J1610" s="100" t="str">
        <f>IF(B1610="","",_xlfn.XLOOKUP(N1610,#REF!,芝麻工资表!B:B))</f>
        <v/>
      </c>
      <c r="K1610" s="100" t="str">
        <f t="shared" si="150"/>
        <v/>
      </c>
      <c r="L1610" s="100" t="str">
        <f t="shared" si="151"/>
        <v/>
      </c>
      <c r="M1610" s="100" t="str">
        <f>IF(Q1610="","",_xlfn.XLOOKUP(Q1610,立项!W:W,立项!H:H))</f>
        <v/>
      </c>
      <c r="N1610" s="104" t="str">
        <f t="shared" si="152"/>
        <v/>
      </c>
      <c r="O1610" s="104" t="str">
        <f t="shared" si="153"/>
        <v/>
      </c>
      <c r="P1610" s="105" t="str">
        <f t="shared" si="154"/>
        <v/>
      </c>
      <c r="Q1610" s="109" t="str">
        <f t="shared" si="155"/>
        <v/>
      </c>
      <c r="R1610" s="77"/>
      <c r="S1610" s="76"/>
      <c r="T1610" s="76"/>
      <c r="U1610" s="76"/>
    </row>
    <row r="1611" s="67" customFormat="1" customHeight="1" spans="2:21">
      <c r="B1611" s="68"/>
      <c r="C1611" s="69"/>
      <c r="D1611" s="69"/>
      <c r="E1611" s="69"/>
      <c r="F1611" s="70"/>
      <c r="G1611" s="71"/>
      <c r="H1611" s="72"/>
      <c r="I1611" s="103" t="str">
        <f>IF(B1611="","",_xlfn.XLOOKUP(N1611,#REF!,#REF!))</f>
        <v/>
      </c>
      <c r="J1611" s="100" t="str">
        <f>IF(B1611="","",_xlfn.XLOOKUP(N1611,#REF!,芝麻工资表!B:B))</f>
        <v/>
      </c>
      <c r="K1611" s="100" t="str">
        <f t="shared" si="150"/>
        <v/>
      </c>
      <c r="L1611" s="100" t="str">
        <f t="shared" si="151"/>
        <v/>
      </c>
      <c r="M1611" s="100" t="str">
        <f>IF(Q1611="","",_xlfn.XLOOKUP(Q1611,立项!W:W,立项!H:H))</f>
        <v/>
      </c>
      <c r="N1611" s="104" t="str">
        <f t="shared" si="152"/>
        <v/>
      </c>
      <c r="O1611" s="104" t="str">
        <f t="shared" si="153"/>
        <v/>
      </c>
      <c r="P1611" s="105" t="str">
        <f t="shared" si="154"/>
        <v/>
      </c>
      <c r="Q1611" s="109" t="str">
        <f t="shared" si="155"/>
        <v/>
      </c>
      <c r="R1611" s="77"/>
      <c r="S1611" s="76"/>
      <c r="T1611" s="76"/>
      <c r="U1611" s="76"/>
    </row>
    <row r="1612" s="67" customFormat="1" customHeight="1" spans="2:21">
      <c r="B1612" s="68"/>
      <c r="C1612" s="69"/>
      <c r="D1612" s="69"/>
      <c r="E1612" s="69"/>
      <c r="F1612" s="70"/>
      <c r="G1612" s="71"/>
      <c r="H1612" s="72"/>
      <c r="I1612" s="103" t="str">
        <f>IF(B1612="","",_xlfn.XLOOKUP(N1612,#REF!,#REF!))</f>
        <v/>
      </c>
      <c r="J1612" s="100" t="str">
        <f>IF(B1612="","",_xlfn.XLOOKUP(N1612,#REF!,芝麻工资表!B:B))</f>
        <v/>
      </c>
      <c r="K1612" s="100" t="str">
        <f t="shared" si="150"/>
        <v/>
      </c>
      <c r="L1612" s="100" t="str">
        <f t="shared" si="151"/>
        <v/>
      </c>
      <c r="M1612" s="100" t="str">
        <f>IF(Q1612="","",_xlfn.XLOOKUP(Q1612,立项!W:W,立项!H:H))</f>
        <v/>
      </c>
      <c r="N1612" s="104" t="str">
        <f t="shared" si="152"/>
        <v/>
      </c>
      <c r="O1612" s="104" t="str">
        <f t="shared" si="153"/>
        <v/>
      </c>
      <c r="P1612" s="105" t="str">
        <f t="shared" si="154"/>
        <v/>
      </c>
      <c r="Q1612" s="109" t="str">
        <f t="shared" si="155"/>
        <v/>
      </c>
      <c r="R1612" s="77"/>
      <c r="S1612" s="76"/>
      <c r="T1612" s="76"/>
      <c r="U1612" s="76"/>
    </row>
    <row r="1613" s="67" customFormat="1" customHeight="1" spans="2:21">
      <c r="B1613" s="68"/>
      <c r="C1613" s="69"/>
      <c r="D1613" s="69"/>
      <c r="E1613" s="69"/>
      <c r="F1613" s="70"/>
      <c r="G1613" s="71"/>
      <c r="H1613" s="72"/>
      <c r="I1613" s="103" t="str">
        <f>IF(B1613="","",_xlfn.XLOOKUP(N1613,#REF!,#REF!))</f>
        <v/>
      </c>
      <c r="J1613" s="100" t="str">
        <f>IF(B1613="","",_xlfn.XLOOKUP(N1613,#REF!,芝麻工资表!B:B))</f>
        <v/>
      </c>
      <c r="K1613" s="100" t="str">
        <f t="shared" si="150"/>
        <v/>
      </c>
      <c r="L1613" s="100" t="str">
        <f t="shared" si="151"/>
        <v/>
      </c>
      <c r="M1613" s="100" t="str">
        <f>IF(Q1613="","",_xlfn.XLOOKUP(Q1613,立项!W:W,立项!H:H))</f>
        <v/>
      </c>
      <c r="N1613" s="104" t="str">
        <f t="shared" si="152"/>
        <v/>
      </c>
      <c r="O1613" s="104" t="str">
        <f t="shared" si="153"/>
        <v/>
      </c>
      <c r="P1613" s="105" t="str">
        <f t="shared" si="154"/>
        <v/>
      </c>
      <c r="Q1613" s="109" t="str">
        <f t="shared" si="155"/>
        <v/>
      </c>
      <c r="R1613" s="77"/>
      <c r="S1613" s="76"/>
      <c r="T1613" s="76"/>
      <c r="U1613" s="76"/>
    </row>
    <row r="1614" s="67" customFormat="1" customHeight="1" spans="2:21">
      <c r="B1614" s="68"/>
      <c r="C1614" s="69"/>
      <c r="D1614" s="69"/>
      <c r="E1614" s="69"/>
      <c r="F1614" s="70"/>
      <c r="G1614" s="71"/>
      <c r="H1614" s="72"/>
      <c r="I1614" s="103" t="str">
        <f>IF(B1614="","",_xlfn.XLOOKUP(N1614,#REF!,#REF!))</f>
        <v/>
      </c>
      <c r="J1614" s="100" t="str">
        <f>IF(B1614="","",_xlfn.XLOOKUP(N1614,#REF!,芝麻工资表!B:B))</f>
        <v/>
      </c>
      <c r="K1614" s="100" t="str">
        <f t="shared" si="150"/>
        <v/>
      </c>
      <c r="L1614" s="100" t="str">
        <f t="shared" si="151"/>
        <v/>
      </c>
      <c r="M1614" s="100" t="str">
        <f>IF(Q1614="","",_xlfn.XLOOKUP(Q1614,立项!W:W,立项!H:H))</f>
        <v/>
      </c>
      <c r="N1614" s="104" t="str">
        <f t="shared" si="152"/>
        <v/>
      </c>
      <c r="O1614" s="104" t="str">
        <f t="shared" si="153"/>
        <v/>
      </c>
      <c r="P1614" s="105" t="str">
        <f t="shared" si="154"/>
        <v/>
      </c>
      <c r="Q1614" s="109" t="str">
        <f t="shared" si="155"/>
        <v/>
      </c>
      <c r="R1614" s="77"/>
      <c r="S1614" s="76"/>
      <c r="T1614" s="76"/>
      <c r="U1614" s="76"/>
    </row>
    <row r="1615" s="67" customFormat="1" customHeight="1" spans="2:21">
      <c r="B1615" s="68"/>
      <c r="C1615" s="69"/>
      <c r="D1615" s="69"/>
      <c r="E1615" s="69"/>
      <c r="F1615" s="70"/>
      <c r="G1615" s="71"/>
      <c r="H1615" s="72"/>
      <c r="I1615" s="103" t="str">
        <f>IF(B1615="","",_xlfn.XLOOKUP(N1615,#REF!,#REF!))</f>
        <v/>
      </c>
      <c r="J1615" s="100" t="str">
        <f>IF(B1615="","",_xlfn.XLOOKUP(N1615,#REF!,芝麻工资表!B:B))</f>
        <v/>
      </c>
      <c r="K1615" s="100" t="str">
        <f t="shared" si="150"/>
        <v/>
      </c>
      <c r="L1615" s="100" t="str">
        <f t="shared" si="151"/>
        <v/>
      </c>
      <c r="M1615" s="100" t="str">
        <f>IF(Q1615="","",_xlfn.XLOOKUP(Q1615,立项!W:W,立项!H:H))</f>
        <v/>
      </c>
      <c r="N1615" s="104" t="str">
        <f t="shared" si="152"/>
        <v/>
      </c>
      <c r="O1615" s="104" t="str">
        <f t="shared" si="153"/>
        <v/>
      </c>
      <c r="P1615" s="105" t="str">
        <f t="shared" si="154"/>
        <v/>
      </c>
      <c r="Q1615" s="109" t="str">
        <f t="shared" si="155"/>
        <v/>
      </c>
      <c r="R1615" s="77"/>
      <c r="S1615" s="76"/>
      <c r="T1615" s="76"/>
      <c r="U1615" s="76"/>
    </row>
    <row r="1616" s="67" customFormat="1" customHeight="1" spans="2:21">
      <c r="B1616" s="68"/>
      <c r="C1616" s="69"/>
      <c r="D1616" s="69"/>
      <c r="E1616" s="69"/>
      <c r="F1616" s="70"/>
      <c r="G1616" s="71"/>
      <c r="H1616" s="72"/>
      <c r="I1616" s="103" t="str">
        <f>IF(B1616="","",_xlfn.XLOOKUP(N1616,#REF!,#REF!))</f>
        <v/>
      </c>
      <c r="J1616" s="100" t="str">
        <f>IF(B1616="","",_xlfn.XLOOKUP(N1616,#REF!,芝麻工资表!B:B))</f>
        <v/>
      </c>
      <c r="K1616" s="100" t="str">
        <f t="shared" si="150"/>
        <v/>
      </c>
      <c r="L1616" s="100" t="str">
        <f t="shared" si="151"/>
        <v/>
      </c>
      <c r="M1616" s="100" t="str">
        <f>IF(Q1616="","",_xlfn.XLOOKUP(Q1616,立项!W:W,立项!H:H))</f>
        <v/>
      </c>
      <c r="N1616" s="104" t="str">
        <f t="shared" si="152"/>
        <v/>
      </c>
      <c r="O1616" s="104" t="str">
        <f t="shared" si="153"/>
        <v/>
      </c>
      <c r="P1616" s="105" t="str">
        <f t="shared" si="154"/>
        <v/>
      </c>
      <c r="Q1616" s="109" t="str">
        <f t="shared" si="155"/>
        <v/>
      </c>
      <c r="R1616" s="77"/>
      <c r="S1616" s="76"/>
      <c r="T1616" s="76"/>
      <c r="U1616" s="76"/>
    </row>
    <row r="1617" s="67" customFormat="1" customHeight="1" spans="2:21">
      <c r="B1617" s="68"/>
      <c r="C1617" s="69"/>
      <c r="D1617" s="69"/>
      <c r="E1617" s="69"/>
      <c r="F1617" s="70"/>
      <c r="G1617" s="71"/>
      <c r="H1617" s="72"/>
      <c r="I1617" s="103" t="str">
        <f>IF(B1617="","",_xlfn.XLOOKUP(N1617,#REF!,#REF!))</f>
        <v/>
      </c>
      <c r="J1617" s="100" t="str">
        <f>IF(B1617="","",_xlfn.XLOOKUP(N1617,#REF!,芝麻工资表!B:B))</f>
        <v/>
      </c>
      <c r="K1617" s="100" t="str">
        <f t="shared" si="150"/>
        <v/>
      </c>
      <c r="L1617" s="100" t="str">
        <f t="shared" si="151"/>
        <v/>
      </c>
      <c r="M1617" s="100" t="str">
        <f>IF(Q1617="","",_xlfn.XLOOKUP(Q1617,立项!W:W,立项!H:H))</f>
        <v/>
      </c>
      <c r="N1617" s="104" t="str">
        <f t="shared" si="152"/>
        <v/>
      </c>
      <c r="O1617" s="104" t="str">
        <f t="shared" si="153"/>
        <v/>
      </c>
      <c r="P1617" s="105" t="str">
        <f t="shared" si="154"/>
        <v/>
      </c>
      <c r="Q1617" s="109" t="str">
        <f t="shared" si="155"/>
        <v/>
      </c>
      <c r="R1617" s="77"/>
      <c r="S1617" s="76"/>
      <c r="T1617" s="76"/>
      <c r="U1617" s="76"/>
    </row>
    <row r="1618" s="67" customFormat="1" customHeight="1" spans="2:21">
      <c r="B1618" s="68"/>
      <c r="C1618" s="69"/>
      <c r="D1618" s="69"/>
      <c r="E1618" s="69"/>
      <c r="F1618" s="70"/>
      <c r="G1618" s="71"/>
      <c r="H1618" s="72"/>
      <c r="I1618" s="103" t="str">
        <f>IF(B1618="","",_xlfn.XLOOKUP(N1618,#REF!,#REF!))</f>
        <v/>
      </c>
      <c r="J1618" s="100" t="str">
        <f>IF(B1618="","",_xlfn.XLOOKUP(N1618,#REF!,芝麻工资表!B:B))</f>
        <v/>
      </c>
      <c r="K1618" s="100" t="str">
        <f t="shared" si="150"/>
        <v/>
      </c>
      <c r="L1618" s="100" t="str">
        <f t="shared" si="151"/>
        <v/>
      </c>
      <c r="M1618" s="100" t="str">
        <f>IF(Q1618="","",_xlfn.XLOOKUP(Q1618,立项!W:W,立项!H:H))</f>
        <v/>
      </c>
      <c r="N1618" s="104" t="str">
        <f t="shared" si="152"/>
        <v/>
      </c>
      <c r="O1618" s="104" t="str">
        <f t="shared" si="153"/>
        <v/>
      </c>
      <c r="P1618" s="105" t="str">
        <f t="shared" si="154"/>
        <v/>
      </c>
      <c r="Q1618" s="109" t="str">
        <f t="shared" si="155"/>
        <v/>
      </c>
      <c r="R1618" s="77"/>
      <c r="S1618" s="76"/>
      <c r="T1618" s="76"/>
      <c r="U1618" s="76"/>
    </row>
    <row r="1619" s="67" customFormat="1" customHeight="1" spans="2:21">
      <c r="B1619" s="68"/>
      <c r="C1619" s="69"/>
      <c r="D1619" s="69"/>
      <c r="E1619" s="69"/>
      <c r="F1619" s="70"/>
      <c r="G1619" s="71"/>
      <c r="H1619" s="72"/>
      <c r="I1619" s="103" t="str">
        <f>IF(B1619="","",_xlfn.XLOOKUP(N1619,#REF!,#REF!))</f>
        <v/>
      </c>
      <c r="J1619" s="100" t="str">
        <f>IF(B1619="","",_xlfn.XLOOKUP(N1619,#REF!,芝麻工资表!B:B))</f>
        <v/>
      </c>
      <c r="K1619" s="100" t="str">
        <f t="shared" si="150"/>
        <v/>
      </c>
      <c r="L1619" s="100" t="str">
        <f t="shared" si="151"/>
        <v/>
      </c>
      <c r="M1619" s="100" t="str">
        <f>IF(Q1619="","",_xlfn.XLOOKUP(Q1619,立项!W:W,立项!H:H))</f>
        <v/>
      </c>
      <c r="N1619" s="104" t="str">
        <f t="shared" si="152"/>
        <v/>
      </c>
      <c r="O1619" s="104" t="str">
        <f t="shared" si="153"/>
        <v/>
      </c>
      <c r="P1619" s="105" t="str">
        <f t="shared" si="154"/>
        <v/>
      </c>
      <c r="Q1619" s="109" t="str">
        <f t="shared" si="155"/>
        <v/>
      </c>
      <c r="R1619" s="77"/>
      <c r="S1619" s="76"/>
      <c r="T1619" s="76"/>
      <c r="U1619" s="76"/>
    </row>
    <row r="1620" s="67" customFormat="1" customHeight="1" spans="2:21">
      <c r="B1620" s="68"/>
      <c r="C1620" s="69"/>
      <c r="D1620" s="69"/>
      <c r="E1620" s="69"/>
      <c r="F1620" s="70"/>
      <c r="G1620" s="71"/>
      <c r="H1620" s="72"/>
      <c r="I1620" s="103" t="str">
        <f>IF(B1620="","",_xlfn.XLOOKUP(N1620,#REF!,#REF!))</f>
        <v/>
      </c>
      <c r="J1620" s="100" t="str">
        <f>IF(B1620="","",_xlfn.XLOOKUP(N1620,#REF!,芝麻工资表!B:B))</f>
        <v/>
      </c>
      <c r="K1620" s="100" t="str">
        <f t="shared" si="150"/>
        <v/>
      </c>
      <c r="L1620" s="100" t="str">
        <f t="shared" si="151"/>
        <v/>
      </c>
      <c r="M1620" s="100" t="str">
        <f>IF(Q1620="","",_xlfn.XLOOKUP(Q1620,立项!W:W,立项!H:H))</f>
        <v/>
      </c>
      <c r="N1620" s="104" t="str">
        <f t="shared" si="152"/>
        <v/>
      </c>
      <c r="O1620" s="104" t="str">
        <f t="shared" si="153"/>
        <v/>
      </c>
      <c r="P1620" s="105" t="str">
        <f t="shared" si="154"/>
        <v/>
      </c>
      <c r="Q1620" s="109" t="str">
        <f t="shared" si="155"/>
        <v/>
      </c>
      <c r="R1620" s="77"/>
      <c r="S1620" s="76"/>
      <c r="T1620" s="76"/>
      <c r="U1620" s="76"/>
    </row>
    <row r="1621" s="67" customFormat="1" customHeight="1" spans="2:21">
      <c r="B1621" s="68"/>
      <c r="C1621" s="69"/>
      <c r="D1621" s="69"/>
      <c r="E1621" s="69"/>
      <c r="F1621" s="70"/>
      <c r="G1621" s="71"/>
      <c r="H1621" s="72"/>
      <c r="I1621" s="103" t="str">
        <f>IF(B1621="","",_xlfn.XLOOKUP(N1621,#REF!,#REF!))</f>
        <v/>
      </c>
      <c r="J1621" s="100" t="str">
        <f>IF(B1621="","",_xlfn.XLOOKUP(N1621,#REF!,芝麻工资表!B:B))</f>
        <v/>
      </c>
      <c r="K1621" s="100" t="str">
        <f t="shared" si="150"/>
        <v/>
      </c>
      <c r="L1621" s="100" t="str">
        <f t="shared" si="151"/>
        <v/>
      </c>
      <c r="M1621" s="100" t="str">
        <f>IF(Q1621="","",_xlfn.XLOOKUP(Q1621,立项!W:W,立项!H:H))</f>
        <v/>
      </c>
      <c r="N1621" s="104" t="str">
        <f t="shared" si="152"/>
        <v/>
      </c>
      <c r="O1621" s="104" t="str">
        <f t="shared" si="153"/>
        <v/>
      </c>
      <c r="P1621" s="105" t="str">
        <f t="shared" si="154"/>
        <v/>
      </c>
      <c r="Q1621" s="109" t="str">
        <f t="shared" si="155"/>
        <v/>
      </c>
      <c r="R1621" s="77"/>
      <c r="S1621" s="76"/>
      <c r="T1621" s="76"/>
      <c r="U1621" s="76"/>
    </row>
    <row r="1622" s="67" customFormat="1" customHeight="1" spans="2:21">
      <c r="B1622" s="68"/>
      <c r="C1622" s="69"/>
      <c r="D1622" s="69"/>
      <c r="E1622" s="69"/>
      <c r="F1622" s="70"/>
      <c r="G1622" s="71"/>
      <c r="H1622" s="72"/>
      <c r="I1622" s="103" t="str">
        <f>IF(B1622="","",_xlfn.XLOOKUP(N1622,#REF!,#REF!))</f>
        <v/>
      </c>
      <c r="J1622" s="100" t="str">
        <f>IF(B1622="","",_xlfn.XLOOKUP(N1622,#REF!,芝麻工资表!B:B))</f>
        <v/>
      </c>
      <c r="K1622" s="100" t="str">
        <f t="shared" si="150"/>
        <v/>
      </c>
      <c r="L1622" s="100" t="str">
        <f t="shared" si="151"/>
        <v/>
      </c>
      <c r="M1622" s="100" t="str">
        <f>IF(Q1622="","",_xlfn.XLOOKUP(Q1622,立项!W:W,立项!H:H))</f>
        <v/>
      </c>
      <c r="N1622" s="104" t="str">
        <f t="shared" si="152"/>
        <v/>
      </c>
      <c r="O1622" s="104" t="str">
        <f t="shared" si="153"/>
        <v/>
      </c>
      <c r="P1622" s="105" t="str">
        <f t="shared" si="154"/>
        <v/>
      </c>
      <c r="Q1622" s="109" t="str">
        <f t="shared" si="155"/>
        <v/>
      </c>
      <c r="R1622" s="77"/>
      <c r="S1622" s="76"/>
      <c r="T1622" s="76"/>
      <c r="U1622" s="76"/>
    </row>
    <row r="1623" s="67" customFormat="1" customHeight="1" spans="2:21">
      <c r="B1623" s="68"/>
      <c r="C1623" s="69"/>
      <c r="D1623" s="69"/>
      <c r="E1623" s="69"/>
      <c r="F1623" s="70"/>
      <c r="G1623" s="71"/>
      <c r="H1623" s="72"/>
      <c r="I1623" s="103" t="str">
        <f>IF(B1623="","",_xlfn.XLOOKUP(N1623,#REF!,#REF!))</f>
        <v/>
      </c>
      <c r="J1623" s="100" t="str">
        <f>IF(B1623="","",_xlfn.XLOOKUP(N1623,#REF!,芝麻工资表!B:B))</f>
        <v/>
      </c>
      <c r="K1623" s="100" t="str">
        <f t="shared" si="150"/>
        <v/>
      </c>
      <c r="L1623" s="100" t="str">
        <f t="shared" si="151"/>
        <v/>
      </c>
      <c r="M1623" s="100" t="str">
        <f>IF(Q1623="","",_xlfn.XLOOKUP(Q1623,立项!W:W,立项!H:H))</f>
        <v/>
      </c>
      <c r="N1623" s="104" t="str">
        <f t="shared" si="152"/>
        <v/>
      </c>
      <c r="O1623" s="104" t="str">
        <f t="shared" si="153"/>
        <v/>
      </c>
      <c r="P1623" s="105" t="str">
        <f t="shared" si="154"/>
        <v/>
      </c>
      <c r="Q1623" s="109" t="str">
        <f t="shared" si="155"/>
        <v/>
      </c>
      <c r="R1623" s="77"/>
      <c r="S1623" s="76"/>
      <c r="T1623" s="76"/>
      <c r="U1623" s="76"/>
    </row>
    <row r="1624" s="67" customFormat="1" customHeight="1" spans="2:21">
      <c r="B1624" s="68"/>
      <c r="C1624" s="69"/>
      <c r="D1624" s="69"/>
      <c r="E1624" s="69"/>
      <c r="F1624" s="70"/>
      <c r="G1624" s="71"/>
      <c r="H1624" s="72"/>
      <c r="I1624" s="103" t="str">
        <f>IF(B1624="","",_xlfn.XLOOKUP(N1624,#REF!,#REF!))</f>
        <v/>
      </c>
      <c r="J1624" s="100" t="str">
        <f>IF(B1624="","",_xlfn.XLOOKUP(N1624,#REF!,芝麻工资表!B:B))</f>
        <v/>
      </c>
      <c r="K1624" s="100" t="str">
        <f t="shared" si="150"/>
        <v/>
      </c>
      <c r="L1624" s="100" t="str">
        <f t="shared" si="151"/>
        <v/>
      </c>
      <c r="M1624" s="100" t="str">
        <f>IF(Q1624="","",_xlfn.XLOOKUP(Q1624,立项!W:W,立项!H:H))</f>
        <v/>
      </c>
      <c r="N1624" s="104" t="str">
        <f t="shared" si="152"/>
        <v/>
      </c>
      <c r="O1624" s="104" t="str">
        <f t="shared" si="153"/>
        <v/>
      </c>
      <c r="P1624" s="105" t="str">
        <f t="shared" si="154"/>
        <v/>
      </c>
      <c r="Q1624" s="109" t="str">
        <f t="shared" si="155"/>
        <v/>
      </c>
      <c r="R1624" s="77"/>
      <c r="S1624" s="76"/>
      <c r="T1624" s="76"/>
      <c r="U1624" s="76"/>
    </row>
    <row r="1625" s="67" customFormat="1" customHeight="1" spans="2:21">
      <c r="B1625" s="68"/>
      <c r="C1625" s="69"/>
      <c r="D1625" s="69"/>
      <c r="E1625" s="69"/>
      <c r="F1625" s="70"/>
      <c r="G1625" s="71"/>
      <c r="H1625" s="72"/>
      <c r="I1625" s="103" t="str">
        <f>IF(B1625="","",_xlfn.XLOOKUP(N1625,#REF!,#REF!))</f>
        <v/>
      </c>
      <c r="J1625" s="100" t="str">
        <f>IF(B1625="","",_xlfn.XLOOKUP(N1625,#REF!,芝麻工资表!B:B))</f>
        <v/>
      </c>
      <c r="K1625" s="100" t="str">
        <f t="shared" si="150"/>
        <v/>
      </c>
      <c r="L1625" s="100" t="str">
        <f t="shared" si="151"/>
        <v/>
      </c>
      <c r="M1625" s="100" t="str">
        <f>IF(Q1625="","",_xlfn.XLOOKUP(Q1625,立项!W:W,立项!H:H))</f>
        <v/>
      </c>
      <c r="N1625" s="104" t="str">
        <f t="shared" si="152"/>
        <v/>
      </c>
      <c r="O1625" s="104" t="str">
        <f t="shared" si="153"/>
        <v/>
      </c>
      <c r="P1625" s="105" t="str">
        <f t="shared" si="154"/>
        <v/>
      </c>
      <c r="Q1625" s="109" t="str">
        <f t="shared" si="155"/>
        <v/>
      </c>
      <c r="R1625" s="77"/>
      <c r="S1625" s="76"/>
      <c r="T1625" s="76"/>
      <c r="U1625" s="76"/>
    </row>
    <row r="1626" s="67" customFormat="1" customHeight="1" spans="2:21">
      <c r="B1626" s="68"/>
      <c r="C1626" s="69"/>
      <c r="D1626" s="69"/>
      <c r="E1626" s="69"/>
      <c r="F1626" s="70"/>
      <c r="G1626" s="71"/>
      <c r="H1626" s="72"/>
      <c r="I1626" s="103" t="str">
        <f>IF(B1626="","",_xlfn.XLOOKUP(N1626,#REF!,#REF!))</f>
        <v/>
      </c>
      <c r="J1626" s="100" t="str">
        <f>IF(B1626="","",_xlfn.XLOOKUP(N1626,#REF!,芝麻工资表!B:B))</f>
        <v/>
      </c>
      <c r="K1626" s="100" t="str">
        <f t="shared" si="150"/>
        <v/>
      </c>
      <c r="L1626" s="100" t="str">
        <f t="shared" si="151"/>
        <v/>
      </c>
      <c r="M1626" s="100" t="str">
        <f>IF(Q1626="","",_xlfn.XLOOKUP(Q1626,立项!W:W,立项!H:H))</f>
        <v/>
      </c>
      <c r="N1626" s="104" t="str">
        <f t="shared" si="152"/>
        <v/>
      </c>
      <c r="O1626" s="104" t="str">
        <f t="shared" si="153"/>
        <v/>
      </c>
      <c r="P1626" s="105" t="str">
        <f t="shared" si="154"/>
        <v/>
      </c>
      <c r="Q1626" s="109" t="str">
        <f t="shared" si="155"/>
        <v/>
      </c>
      <c r="R1626" s="77"/>
      <c r="S1626" s="76"/>
      <c r="T1626" s="76"/>
      <c r="U1626" s="76"/>
    </row>
    <row r="1627" s="67" customFormat="1" customHeight="1" spans="2:21">
      <c r="B1627" s="68"/>
      <c r="C1627" s="69"/>
      <c r="D1627" s="69"/>
      <c r="E1627" s="69"/>
      <c r="F1627" s="70"/>
      <c r="G1627" s="71"/>
      <c r="H1627" s="72"/>
      <c r="I1627" s="103" t="str">
        <f>IF(B1627="","",_xlfn.XLOOKUP(N1627,#REF!,#REF!))</f>
        <v/>
      </c>
      <c r="J1627" s="100" t="str">
        <f>IF(B1627="","",_xlfn.XLOOKUP(N1627,#REF!,芝麻工资表!B:B))</f>
        <v/>
      </c>
      <c r="K1627" s="100" t="str">
        <f t="shared" si="150"/>
        <v/>
      </c>
      <c r="L1627" s="100" t="str">
        <f t="shared" si="151"/>
        <v/>
      </c>
      <c r="M1627" s="100" t="str">
        <f>IF(Q1627="","",_xlfn.XLOOKUP(Q1627,立项!W:W,立项!H:H))</f>
        <v/>
      </c>
      <c r="N1627" s="104" t="str">
        <f t="shared" si="152"/>
        <v/>
      </c>
      <c r="O1627" s="104" t="str">
        <f t="shared" si="153"/>
        <v/>
      </c>
      <c r="P1627" s="105" t="str">
        <f t="shared" si="154"/>
        <v/>
      </c>
      <c r="Q1627" s="109" t="str">
        <f t="shared" si="155"/>
        <v/>
      </c>
      <c r="R1627" s="77"/>
      <c r="S1627" s="76"/>
      <c r="T1627" s="76"/>
      <c r="U1627" s="76"/>
    </row>
    <row r="1628" s="67" customFormat="1" customHeight="1" spans="2:21">
      <c r="B1628" s="68"/>
      <c r="C1628" s="69"/>
      <c r="D1628" s="69"/>
      <c r="E1628" s="69"/>
      <c r="F1628" s="70"/>
      <c r="G1628" s="71"/>
      <c r="H1628" s="72"/>
      <c r="I1628" s="103" t="str">
        <f>IF(B1628="","",_xlfn.XLOOKUP(N1628,#REF!,#REF!))</f>
        <v/>
      </c>
      <c r="J1628" s="100" t="str">
        <f>IF(B1628="","",_xlfn.XLOOKUP(N1628,#REF!,芝麻工资表!B:B))</f>
        <v/>
      </c>
      <c r="K1628" s="100" t="str">
        <f t="shared" si="150"/>
        <v/>
      </c>
      <c r="L1628" s="100" t="str">
        <f t="shared" si="151"/>
        <v/>
      </c>
      <c r="M1628" s="100" t="str">
        <f>IF(Q1628="","",_xlfn.XLOOKUP(Q1628,立项!W:W,立项!H:H))</f>
        <v/>
      </c>
      <c r="N1628" s="104" t="str">
        <f t="shared" si="152"/>
        <v/>
      </c>
      <c r="O1628" s="104" t="str">
        <f t="shared" si="153"/>
        <v/>
      </c>
      <c r="P1628" s="105" t="str">
        <f t="shared" si="154"/>
        <v/>
      </c>
      <c r="Q1628" s="109" t="str">
        <f t="shared" si="155"/>
        <v/>
      </c>
      <c r="R1628" s="77"/>
      <c r="S1628" s="76"/>
      <c r="T1628" s="76"/>
      <c r="U1628" s="76"/>
    </row>
    <row r="1629" s="67" customFormat="1" customHeight="1" spans="2:21">
      <c r="B1629" s="68"/>
      <c r="C1629" s="69"/>
      <c r="D1629" s="69"/>
      <c r="E1629" s="69"/>
      <c r="F1629" s="70"/>
      <c r="G1629" s="71"/>
      <c r="H1629" s="72"/>
      <c r="I1629" s="103" t="str">
        <f>IF(B1629="","",_xlfn.XLOOKUP(N1629,#REF!,#REF!))</f>
        <v/>
      </c>
      <c r="J1629" s="100" t="str">
        <f>IF(B1629="","",_xlfn.XLOOKUP(N1629,#REF!,芝麻工资表!B:B))</f>
        <v/>
      </c>
      <c r="K1629" s="100" t="str">
        <f t="shared" si="150"/>
        <v/>
      </c>
      <c r="L1629" s="100" t="str">
        <f t="shared" si="151"/>
        <v/>
      </c>
      <c r="M1629" s="100" t="str">
        <f>IF(Q1629="","",_xlfn.XLOOKUP(Q1629,立项!W:W,立项!H:H))</f>
        <v/>
      </c>
      <c r="N1629" s="104" t="str">
        <f t="shared" si="152"/>
        <v/>
      </c>
      <c r="O1629" s="104" t="str">
        <f t="shared" si="153"/>
        <v/>
      </c>
      <c r="P1629" s="105" t="str">
        <f t="shared" si="154"/>
        <v/>
      </c>
      <c r="Q1629" s="109" t="str">
        <f t="shared" si="155"/>
        <v/>
      </c>
      <c r="R1629" s="77"/>
      <c r="S1629" s="76"/>
      <c r="T1629" s="76"/>
      <c r="U1629" s="76"/>
    </row>
    <row r="1630" s="67" customFormat="1" customHeight="1" spans="2:21">
      <c r="B1630" s="68"/>
      <c r="C1630" s="69"/>
      <c r="D1630" s="69"/>
      <c r="E1630" s="69"/>
      <c r="F1630" s="70"/>
      <c r="G1630" s="71"/>
      <c r="H1630" s="72"/>
      <c r="I1630" s="103" t="str">
        <f>IF(B1630="","",_xlfn.XLOOKUP(N1630,#REF!,#REF!))</f>
        <v/>
      </c>
      <c r="J1630" s="100" t="str">
        <f>IF(B1630="","",_xlfn.XLOOKUP(N1630,#REF!,芝麻工资表!B:B))</f>
        <v/>
      </c>
      <c r="K1630" s="100" t="str">
        <f t="shared" si="150"/>
        <v/>
      </c>
      <c r="L1630" s="100" t="str">
        <f t="shared" si="151"/>
        <v/>
      </c>
      <c r="M1630" s="100" t="str">
        <f>IF(Q1630="","",_xlfn.XLOOKUP(Q1630,立项!W:W,立项!H:H))</f>
        <v/>
      </c>
      <c r="N1630" s="104" t="str">
        <f t="shared" si="152"/>
        <v/>
      </c>
      <c r="O1630" s="104" t="str">
        <f t="shared" si="153"/>
        <v/>
      </c>
      <c r="P1630" s="105" t="str">
        <f t="shared" si="154"/>
        <v/>
      </c>
      <c r="Q1630" s="109" t="str">
        <f t="shared" si="155"/>
        <v/>
      </c>
      <c r="R1630" s="77"/>
      <c r="S1630" s="76"/>
      <c r="T1630" s="76"/>
      <c r="U1630" s="76"/>
    </row>
    <row r="1631" s="67" customFormat="1" customHeight="1" spans="2:21">
      <c r="B1631" s="68"/>
      <c r="C1631" s="69"/>
      <c r="D1631" s="69"/>
      <c r="E1631" s="69"/>
      <c r="F1631" s="70"/>
      <c r="G1631" s="71"/>
      <c r="H1631" s="72"/>
      <c r="I1631" s="103" t="str">
        <f>IF(B1631="","",_xlfn.XLOOKUP(N1631,#REF!,#REF!))</f>
        <v/>
      </c>
      <c r="J1631" s="100" t="str">
        <f>IF(B1631="","",_xlfn.XLOOKUP(N1631,#REF!,芝麻工资表!B:B))</f>
        <v/>
      </c>
      <c r="K1631" s="100" t="str">
        <f t="shared" si="150"/>
        <v/>
      </c>
      <c r="L1631" s="100" t="str">
        <f t="shared" si="151"/>
        <v/>
      </c>
      <c r="M1631" s="100" t="str">
        <f>IF(Q1631="","",_xlfn.XLOOKUP(Q1631,立项!W:W,立项!H:H))</f>
        <v/>
      </c>
      <c r="N1631" s="104" t="str">
        <f t="shared" si="152"/>
        <v/>
      </c>
      <c r="O1631" s="104" t="str">
        <f t="shared" si="153"/>
        <v/>
      </c>
      <c r="P1631" s="105" t="str">
        <f t="shared" si="154"/>
        <v/>
      </c>
      <c r="Q1631" s="109" t="str">
        <f t="shared" si="155"/>
        <v/>
      </c>
      <c r="R1631" s="77"/>
      <c r="S1631" s="76"/>
      <c r="T1631" s="76"/>
      <c r="U1631" s="76"/>
    </row>
    <row r="1632" s="67" customFormat="1" customHeight="1" spans="2:21">
      <c r="B1632" s="68"/>
      <c r="C1632" s="69"/>
      <c r="D1632" s="69"/>
      <c r="E1632" s="69"/>
      <c r="F1632" s="70"/>
      <c r="G1632" s="71"/>
      <c r="H1632" s="72"/>
      <c r="I1632" s="103" t="str">
        <f>IF(B1632="","",_xlfn.XLOOKUP(N1632,#REF!,#REF!))</f>
        <v/>
      </c>
      <c r="J1632" s="100" t="str">
        <f>IF(B1632="","",_xlfn.XLOOKUP(N1632,#REF!,芝麻工资表!B:B))</f>
        <v/>
      </c>
      <c r="K1632" s="100" t="str">
        <f t="shared" si="150"/>
        <v/>
      </c>
      <c r="L1632" s="100" t="str">
        <f t="shared" si="151"/>
        <v/>
      </c>
      <c r="M1632" s="100" t="str">
        <f>IF(Q1632="","",_xlfn.XLOOKUP(Q1632,立项!W:W,立项!H:H))</f>
        <v/>
      </c>
      <c r="N1632" s="104" t="str">
        <f t="shared" si="152"/>
        <v/>
      </c>
      <c r="O1632" s="104" t="str">
        <f t="shared" si="153"/>
        <v/>
      </c>
      <c r="P1632" s="105" t="str">
        <f t="shared" si="154"/>
        <v/>
      </c>
      <c r="Q1632" s="109" t="str">
        <f t="shared" si="155"/>
        <v/>
      </c>
      <c r="R1632" s="77"/>
      <c r="S1632" s="76"/>
      <c r="T1632" s="76"/>
      <c r="U1632" s="76"/>
    </row>
    <row r="1633" s="67" customFormat="1" customHeight="1" spans="2:21">
      <c r="B1633" s="68"/>
      <c r="C1633" s="69"/>
      <c r="D1633" s="69"/>
      <c r="E1633" s="69"/>
      <c r="F1633" s="70"/>
      <c r="G1633" s="71"/>
      <c r="H1633" s="72"/>
      <c r="I1633" s="103" t="str">
        <f>IF(B1633="","",_xlfn.XLOOKUP(N1633,#REF!,#REF!))</f>
        <v/>
      </c>
      <c r="J1633" s="100" t="str">
        <f>IF(B1633="","",_xlfn.XLOOKUP(N1633,#REF!,芝麻工资表!B:B))</f>
        <v/>
      </c>
      <c r="K1633" s="100" t="str">
        <f t="shared" si="150"/>
        <v/>
      </c>
      <c r="L1633" s="100" t="str">
        <f t="shared" si="151"/>
        <v/>
      </c>
      <c r="M1633" s="100" t="str">
        <f>IF(Q1633="","",_xlfn.XLOOKUP(Q1633,立项!W:W,立项!H:H))</f>
        <v/>
      </c>
      <c r="N1633" s="104" t="str">
        <f t="shared" si="152"/>
        <v/>
      </c>
      <c r="O1633" s="104" t="str">
        <f t="shared" si="153"/>
        <v/>
      </c>
      <c r="P1633" s="105" t="str">
        <f t="shared" si="154"/>
        <v/>
      </c>
      <c r="Q1633" s="109" t="str">
        <f t="shared" si="155"/>
        <v/>
      </c>
      <c r="R1633" s="77"/>
      <c r="S1633" s="76"/>
      <c r="T1633" s="76"/>
      <c r="U1633" s="76"/>
    </row>
    <row r="1634" s="67" customFormat="1" customHeight="1" spans="2:21">
      <c r="B1634" s="68"/>
      <c r="C1634" s="69"/>
      <c r="D1634" s="69"/>
      <c r="E1634" s="69"/>
      <c r="F1634" s="70"/>
      <c r="G1634" s="71"/>
      <c r="H1634" s="72"/>
      <c r="I1634" s="103" t="str">
        <f>IF(B1634="","",_xlfn.XLOOKUP(N1634,#REF!,#REF!))</f>
        <v/>
      </c>
      <c r="J1634" s="100" t="str">
        <f>IF(B1634="","",_xlfn.XLOOKUP(N1634,#REF!,芝麻工资表!B:B))</f>
        <v/>
      </c>
      <c r="K1634" s="100" t="str">
        <f t="shared" si="150"/>
        <v/>
      </c>
      <c r="L1634" s="100" t="str">
        <f t="shared" si="151"/>
        <v/>
      </c>
      <c r="M1634" s="100" t="str">
        <f>IF(Q1634="","",_xlfn.XLOOKUP(Q1634,立项!W:W,立项!H:H))</f>
        <v/>
      </c>
      <c r="N1634" s="104" t="str">
        <f t="shared" si="152"/>
        <v/>
      </c>
      <c r="O1634" s="104" t="str">
        <f t="shared" si="153"/>
        <v/>
      </c>
      <c r="P1634" s="105" t="str">
        <f t="shared" si="154"/>
        <v/>
      </c>
      <c r="Q1634" s="109" t="str">
        <f t="shared" si="155"/>
        <v/>
      </c>
      <c r="R1634" s="77"/>
      <c r="S1634" s="76"/>
      <c r="T1634" s="76"/>
      <c r="U1634" s="76"/>
    </row>
    <row r="1635" s="67" customFormat="1" customHeight="1" spans="2:21">
      <c r="B1635" s="68"/>
      <c r="C1635" s="69"/>
      <c r="D1635" s="69"/>
      <c r="E1635" s="69"/>
      <c r="F1635" s="70"/>
      <c r="G1635" s="71"/>
      <c r="H1635" s="72"/>
      <c r="I1635" s="103" t="str">
        <f>IF(B1635="","",_xlfn.XLOOKUP(N1635,#REF!,#REF!))</f>
        <v/>
      </c>
      <c r="J1635" s="100" t="str">
        <f>IF(B1635="","",_xlfn.XLOOKUP(N1635,#REF!,芝麻工资表!B:B))</f>
        <v/>
      </c>
      <c r="K1635" s="100" t="str">
        <f t="shared" si="150"/>
        <v/>
      </c>
      <c r="L1635" s="100" t="str">
        <f t="shared" si="151"/>
        <v/>
      </c>
      <c r="M1635" s="100" t="str">
        <f>IF(Q1635="","",_xlfn.XLOOKUP(Q1635,立项!W:W,立项!H:H))</f>
        <v/>
      </c>
      <c r="N1635" s="104" t="str">
        <f t="shared" si="152"/>
        <v/>
      </c>
      <c r="O1635" s="104" t="str">
        <f t="shared" si="153"/>
        <v/>
      </c>
      <c r="P1635" s="105" t="str">
        <f t="shared" si="154"/>
        <v/>
      </c>
      <c r="Q1635" s="109" t="str">
        <f t="shared" si="155"/>
        <v/>
      </c>
      <c r="R1635" s="77"/>
      <c r="S1635" s="76"/>
      <c r="T1635" s="76"/>
      <c r="U1635" s="76"/>
    </row>
    <row r="1636" s="67" customFormat="1" customHeight="1" spans="2:21">
      <c r="B1636" s="68"/>
      <c r="C1636" s="69"/>
      <c r="D1636" s="69"/>
      <c r="E1636" s="69"/>
      <c r="F1636" s="70"/>
      <c r="G1636" s="71"/>
      <c r="H1636" s="72"/>
      <c r="I1636" s="103" t="str">
        <f>IF(B1636="","",_xlfn.XLOOKUP(N1636,#REF!,#REF!))</f>
        <v/>
      </c>
      <c r="J1636" s="100" t="str">
        <f>IF(B1636="","",_xlfn.XLOOKUP(N1636,#REF!,芝麻工资表!B:B))</f>
        <v/>
      </c>
      <c r="K1636" s="100" t="str">
        <f t="shared" si="150"/>
        <v/>
      </c>
      <c r="L1636" s="100" t="str">
        <f t="shared" si="151"/>
        <v/>
      </c>
      <c r="M1636" s="100" t="str">
        <f>IF(Q1636="","",_xlfn.XLOOKUP(Q1636,立项!W:W,立项!H:H))</f>
        <v/>
      </c>
      <c r="N1636" s="104" t="str">
        <f t="shared" si="152"/>
        <v/>
      </c>
      <c r="O1636" s="104" t="str">
        <f t="shared" si="153"/>
        <v/>
      </c>
      <c r="P1636" s="105" t="str">
        <f t="shared" si="154"/>
        <v/>
      </c>
      <c r="Q1636" s="109" t="str">
        <f t="shared" si="155"/>
        <v/>
      </c>
      <c r="R1636" s="77"/>
      <c r="S1636" s="76"/>
      <c r="T1636" s="76"/>
      <c r="U1636" s="76"/>
    </row>
    <row r="1637" s="67" customFormat="1" customHeight="1" spans="2:21">
      <c r="B1637" s="68"/>
      <c r="C1637" s="69"/>
      <c r="D1637" s="69"/>
      <c r="E1637" s="69"/>
      <c r="F1637" s="70"/>
      <c r="G1637" s="71"/>
      <c r="H1637" s="72"/>
      <c r="I1637" s="103" t="str">
        <f>IF(B1637="","",_xlfn.XLOOKUP(N1637,#REF!,#REF!))</f>
        <v/>
      </c>
      <c r="J1637" s="100" t="str">
        <f>IF(B1637="","",_xlfn.XLOOKUP(N1637,#REF!,芝麻工资表!B:B))</f>
        <v/>
      </c>
      <c r="K1637" s="100" t="str">
        <f t="shared" si="150"/>
        <v/>
      </c>
      <c r="L1637" s="100" t="str">
        <f t="shared" si="151"/>
        <v/>
      </c>
      <c r="M1637" s="100" t="str">
        <f>IF(Q1637="","",_xlfn.XLOOKUP(Q1637,立项!W:W,立项!H:H))</f>
        <v/>
      </c>
      <c r="N1637" s="104" t="str">
        <f t="shared" si="152"/>
        <v/>
      </c>
      <c r="O1637" s="104" t="str">
        <f t="shared" si="153"/>
        <v/>
      </c>
      <c r="P1637" s="105" t="str">
        <f t="shared" si="154"/>
        <v/>
      </c>
      <c r="Q1637" s="109" t="str">
        <f t="shared" si="155"/>
        <v/>
      </c>
      <c r="R1637" s="77"/>
      <c r="S1637" s="76"/>
      <c r="T1637" s="76"/>
      <c r="U1637" s="76"/>
    </row>
    <row r="1638" s="67" customFormat="1" customHeight="1" spans="2:21">
      <c r="B1638" s="68"/>
      <c r="C1638" s="69"/>
      <c r="D1638" s="69"/>
      <c r="E1638" s="69"/>
      <c r="F1638" s="70"/>
      <c r="G1638" s="71"/>
      <c r="H1638" s="72"/>
      <c r="I1638" s="103" t="str">
        <f>IF(B1638="","",_xlfn.XLOOKUP(N1638,#REF!,#REF!))</f>
        <v/>
      </c>
      <c r="J1638" s="100" t="str">
        <f>IF(B1638="","",_xlfn.XLOOKUP(N1638,#REF!,芝麻工资表!B:B))</f>
        <v/>
      </c>
      <c r="K1638" s="100" t="str">
        <f t="shared" si="150"/>
        <v/>
      </c>
      <c r="L1638" s="100" t="str">
        <f t="shared" si="151"/>
        <v/>
      </c>
      <c r="M1638" s="100" t="str">
        <f>IF(Q1638="","",_xlfn.XLOOKUP(Q1638,立项!W:W,立项!H:H))</f>
        <v/>
      </c>
      <c r="N1638" s="104" t="str">
        <f t="shared" si="152"/>
        <v/>
      </c>
      <c r="O1638" s="104" t="str">
        <f t="shared" si="153"/>
        <v/>
      </c>
      <c r="P1638" s="105" t="str">
        <f t="shared" si="154"/>
        <v/>
      </c>
      <c r="Q1638" s="109" t="str">
        <f t="shared" si="155"/>
        <v/>
      </c>
      <c r="R1638" s="77"/>
      <c r="S1638" s="76"/>
      <c r="T1638" s="76"/>
      <c r="U1638" s="76"/>
    </row>
    <row r="1639" s="67" customFormat="1" customHeight="1" spans="2:21">
      <c r="B1639" s="68"/>
      <c r="C1639" s="69"/>
      <c r="D1639" s="69"/>
      <c r="E1639" s="69"/>
      <c r="F1639" s="70"/>
      <c r="G1639" s="71"/>
      <c r="H1639" s="72"/>
      <c r="I1639" s="103" t="str">
        <f>IF(B1639="","",_xlfn.XLOOKUP(N1639,#REF!,#REF!))</f>
        <v/>
      </c>
      <c r="J1639" s="100" t="str">
        <f>IF(B1639="","",_xlfn.XLOOKUP(N1639,#REF!,芝麻工资表!B:B))</f>
        <v/>
      </c>
      <c r="K1639" s="100" t="str">
        <f t="shared" si="150"/>
        <v/>
      </c>
      <c r="L1639" s="100" t="str">
        <f t="shared" si="151"/>
        <v/>
      </c>
      <c r="M1639" s="100" t="str">
        <f>IF(Q1639="","",_xlfn.XLOOKUP(Q1639,立项!W:W,立项!H:H))</f>
        <v/>
      </c>
      <c r="N1639" s="104" t="str">
        <f t="shared" si="152"/>
        <v/>
      </c>
      <c r="O1639" s="104" t="str">
        <f t="shared" si="153"/>
        <v/>
      </c>
      <c r="P1639" s="105" t="str">
        <f t="shared" si="154"/>
        <v/>
      </c>
      <c r="Q1639" s="109" t="str">
        <f t="shared" si="155"/>
        <v/>
      </c>
      <c r="R1639" s="77"/>
      <c r="S1639" s="76"/>
      <c r="T1639" s="76"/>
      <c r="U1639" s="76"/>
    </row>
    <row r="1640" s="67" customFormat="1" customHeight="1" spans="2:21">
      <c r="B1640" s="68"/>
      <c r="C1640" s="69"/>
      <c r="D1640" s="69"/>
      <c r="E1640" s="69"/>
      <c r="F1640" s="70"/>
      <c r="G1640" s="71"/>
      <c r="H1640" s="72"/>
      <c r="I1640" s="103" t="str">
        <f>IF(B1640="","",_xlfn.XLOOKUP(N1640,#REF!,#REF!))</f>
        <v/>
      </c>
      <c r="J1640" s="100" t="str">
        <f>IF(B1640="","",_xlfn.XLOOKUP(N1640,#REF!,芝麻工资表!B:B))</f>
        <v/>
      </c>
      <c r="K1640" s="100" t="str">
        <f t="shared" si="150"/>
        <v/>
      </c>
      <c r="L1640" s="100" t="str">
        <f t="shared" si="151"/>
        <v/>
      </c>
      <c r="M1640" s="100" t="str">
        <f>IF(Q1640="","",_xlfn.XLOOKUP(Q1640,立项!W:W,立项!H:H))</f>
        <v/>
      </c>
      <c r="N1640" s="104" t="str">
        <f t="shared" si="152"/>
        <v/>
      </c>
      <c r="O1640" s="104" t="str">
        <f t="shared" si="153"/>
        <v/>
      </c>
      <c r="P1640" s="105" t="str">
        <f t="shared" si="154"/>
        <v/>
      </c>
      <c r="Q1640" s="109" t="str">
        <f t="shared" si="155"/>
        <v/>
      </c>
      <c r="R1640" s="77"/>
      <c r="S1640" s="76"/>
      <c r="T1640" s="76"/>
      <c r="U1640" s="76"/>
    </row>
    <row r="1641" s="67" customFormat="1" customHeight="1" spans="2:21">
      <c r="B1641" s="68"/>
      <c r="C1641" s="69"/>
      <c r="D1641" s="69"/>
      <c r="E1641" s="69"/>
      <c r="F1641" s="70"/>
      <c r="G1641" s="71"/>
      <c r="H1641" s="72"/>
      <c r="I1641" s="103" t="str">
        <f>IF(B1641="","",_xlfn.XLOOKUP(N1641,#REF!,#REF!))</f>
        <v/>
      </c>
      <c r="J1641" s="100" t="str">
        <f>IF(B1641="","",_xlfn.XLOOKUP(N1641,#REF!,芝麻工资表!B:B))</f>
        <v/>
      </c>
      <c r="K1641" s="100" t="str">
        <f t="shared" si="150"/>
        <v/>
      </c>
      <c r="L1641" s="100" t="str">
        <f t="shared" si="151"/>
        <v/>
      </c>
      <c r="M1641" s="100" t="str">
        <f>IF(Q1641="","",_xlfn.XLOOKUP(Q1641,立项!W:W,立项!H:H))</f>
        <v/>
      </c>
      <c r="N1641" s="104" t="str">
        <f t="shared" si="152"/>
        <v/>
      </c>
      <c r="O1641" s="104" t="str">
        <f t="shared" si="153"/>
        <v/>
      </c>
      <c r="P1641" s="105" t="str">
        <f t="shared" si="154"/>
        <v/>
      </c>
      <c r="Q1641" s="109" t="str">
        <f t="shared" si="155"/>
        <v/>
      </c>
      <c r="R1641" s="77"/>
      <c r="S1641" s="76"/>
      <c r="T1641" s="76"/>
      <c r="U1641" s="76"/>
    </row>
    <row r="1642" s="67" customFormat="1" customHeight="1" spans="2:21">
      <c r="B1642" s="68"/>
      <c r="C1642" s="69"/>
      <c r="D1642" s="69"/>
      <c r="E1642" s="69"/>
      <c r="F1642" s="70"/>
      <c r="G1642" s="71"/>
      <c r="H1642" s="72"/>
      <c r="I1642" s="103" t="str">
        <f>IF(B1642="","",_xlfn.XLOOKUP(N1642,#REF!,#REF!))</f>
        <v/>
      </c>
      <c r="J1642" s="100" t="str">
        <f>IF(B1642="","",_xlfn.XLOOKUP(N1642,#REF!,芝麻工资表!B:B))</f>
        <v/>
      </c>
      <c r="K1642" s="100" t="str">
        <f t="shared" si="150"/>
        <v/>
      </c>
      <c r="L1642" s="100" t="str">
        <f t="shared" si="151"/>
        <v/>
      </c>
      <c r="M1642" s="100" t="str">
        <f>IF(Q1642="","",_xlfn.XLOOKUP(Q1642,立项!W:W,立项!H:H))</f>
        <v/>
      </c>
      <c r="N1642" s="104" t="str">
        <f t="shared" si="152"/>
        <v/>
      </c>
      <c r="O1642" s="104" t="str">
        <f t="shared" si="153"/>
        <v/>
      </c>
      <c r="P1642" s="105" t="str">
        <f t="shared" si="154"/>
        <v/>
      </c>
      <c r="Q1642" s="109" t="str">
        <f t="shared" si="155"/>
        <v/>
      </c>
      <c r="R1642" s="77"/>
      <c r="S1642" s="76"/>
      <c r="T1642" s="76"/>
      <c r="U1642" s="76"/>
    </row>
    <row r="1643" s="67" customFormat="1" customHeight="1" spans="2:21">
      <c r="B1643" s="68"/>
      <c r="C1643" s="69"/>
      <c r="D1643" s="69"/>
      <c r="E1643" s="69"/>
      <c r="F1643" s="70"/>
      <c r="G1643" s="71"/>
      <c r="H1643" s="72"/>
      <c r="I1643" s="103" t="str">
        <f>IF(B1643="","",_xlfn.XLOOKUP(N1643,#REF!,#REF!))</f>
        <v/>
      </c>
      <c r="J1643" s="100" t="str">
        <f>IF(B1643="","",_xlfn.XLOOKUP(N1643,#REF!,芝麻工资表!B:B))</f>
        <v/>
      </c>
      <c r="K1643" s="100" t="str">
        <f t="shared" si="150"/>
        <v/>
      </c>
      <c r="L1643" s="100" t="str">
        <f t="shared" si="151"/>
        <v/>
      </c>
      <c r="M1643" s="100" t="str">
        <f>IF(Q1643="","",_xlfn.XLOOKUP(Q1643,立项!W:W,立项!H:H))</f>
        <v/>
      </c>
      <c r="N1643" s="104" t="str">
        <f t="shared" si="152"/>
        <v/>
      </c>
      <c r="O1643" s="104" t="str">
        <f t="shared" si="153"/>
        <v/>
      </c>
      <c r="P1643" s="105" t="str">
        <f t="shared" si="154"/>
        <v/>
      </c>
      <c r="Q1643" s="109" t="str">
        <f t="shared" si="155"/>
        <v/>
      </c>
      <c r="R1643" s="77"/>
      <c r="S1643" s="76"/>
      <c r="T1643" s="76"/>
      <c r="U1643" s="76"/>
    </row>
    <row r="1644" s="67" customFormat="1" customHeight="1" spans="2:21">
      <c r="B1644" s="68"/>
      <c r="C1644" s="69"/>
      <c r="D1644" s="69"/>
      <c r="E1644" s="69"/>
      <c r="F1644" s="70"/>
      <c r="G1644" s="71"/>
      <c r="H1644" s="72"/>
      <c r="I1644" s="103" t="str">
        <f>IF(B1644="","",_xlfn.XLOOKUP(N1644,#REF!,#REF!))</f>
        <v/>
      </c>
      <c r="J1644" s="100" t="str">
        <f>IF(B1644="","",_xlfn.XLOOKUP(N1644,#REF!,芝麻工资表!B:B))</f>
        <v/>
      </c>
      <c r="K1644" s="100" t="str">
        <f t="shared" si="150"/>
        <v/>
      </c>
      <c r="L1644" s="100" t="str">
        <f t="shared" si="151"/>
        <v/>
      </c>
      <c r="M1644" s="100" t="str">
        <f>IF(Q1644="","",_xlfn.XLOOKUP(Q1644,立项!W:W,立项!H:H))</f>
        <v/>
      </c>
      <c r="N1644" s="104" t="str">
        <f t="shared" si="152"/>
        <v/>
      </c>
      <c r="O1644" s="104" t="str">
        <f t="shared" si="153"/>
        <v/>
      </c>
      <c r="P1644" s="105" t="str">
        <f t="shared" si="154"/>
        <v/>
      </c>
      <c r="Q1644" s="109" t="str">
        <f t="shared" si="155"/>
        <v/>
      </c>
      <c r="R1644" s="77"/>
      <c r="S1644" s="76"/>
      <c r="T1644" s="76"/>
      <c r="U1644" s="76"/>
    </row>
    <row r="1645" s="67" customFormat="1" customHeight="1" spans="2:21">
      <c r="B1645" s="68"/>
      <c r="C1645" s="69"/>
      <c r="D1645" s="69"/>
      <c r="E1645" s="69"/>
      <c r="F1645" s="70"/>
      <c r="G1645" s="71"/>
      <c r="H1645" s="72"/>
      <c r="I1645" s="103" t="str">
        <f>IF(B1645="","",_xlfn.XLOOKUP(N1645,#REF!,#REF!))</f>
        <v/>
      </c>
      <c r="J1645" s="100" t="str">
        <f>IF(B1645="","",_xlfn.XLOOKUP(N1645,#REF!,芝麻工资表!B:B))</f>
        <v/>
      </c>
      <c r="K1645" s="100" t="str">
        <f t="shared" si="150"/>
        <v/>
      </c>
      <c r="L1645" s="100" t="str">
        <f t="shared" si="151"/>
        <v/>
      </c>
      <c r="M1645" s="100" t="str">
        <f>IF(Q1645="","",_xlfn.XLOOKUP(Q1645,立项!W:W,立项!H:H))</f>
        <v/>
      </c>
      <c r="N1645" s="104" t="str">
        <f t="shared" si="152"/>
        <v/>
      </c>
      <c r="O1645" s="104" t="str">
        <f t="shared" si="153"/>
        <v/>
      </c>
      <c r="P1645" s="105" t="str">
        <f t="shared" si="154"/>
        <v/>
      </c>
      <c r="Q1645" s="109" t="str">
        <f t="shared" si="155"/>
        <v/>
      </c>
      <c r="R1645" s="77"/>
      <c r="S1645" s="76"/>
      <c r="T1645" s="76"/>
      <c r="U1645" s="76"/>
    </row>
    <row r="1646" s="67" customFormat="1" customHeight="1" spans="2:21">
      <c r="B1646" s="68"/>
      <c r="C1646" s="69"/>
      <c r="D1646" s="69"/>
      <c r="E1646" s="69"/>
      <c r="F1646" s="70"/>
      <c r="G1646" s="71"/>
      <c r="H1646" s="72"/>
      <c r="I1646" s="103" t="str">
        <f>IF(B1646="","",_xlfn.XLOOKUP(N1646,#REF!,#REF!))</f>
        <v/>
      </c>
      <c r="J1646" s="100" t="str">
        <f>IF(B1646="","",_xlfn.XLOOKUP(N1646,#REF!,芝麻工资表!B:B))</f>
        <v/>
      </c>
      <c r="K1646" s="100" t="str">
        <f t="shared" si="150"/>
        <v/>
      </c>
      <c r="L1646" s="100" t="str">
        <f t="shared" si="151"/>
        <v/>
      </c>
      <c r="M1646" s="100" t="str">
        <f>IF(Q1646="","",_xlfn.XLOOKUP(Q1646,立项!W:W,立项!H:H))</f>
        <v/>
      </c>
      <c r="N1646" s="104" t="str">
        <f t="shared" si="152"/>
        <v/>
      </c>
      <c r="O1646" s="104" t="str">
        <f t="shared" si="153"/>
        <v/>
      </c>
      <c r="P1646" s="105" t="str">
        <f t="shared" si="154"/>
        <v/>
      </c>
      <c r="Q1646" s="109" t="str">
        <f t="shared" si="155"/>
        <v/>
      </c>
      <c r="R1646" s="77"/>
      <c r="S1646" s="76"/>
      <c r="T1646" s="76"/>
      <c r="U1646" s="76"/>
    </row>
    <row r="1647" s="67" customFormat="1" customHeight="1" spans="2:21">
      <c r="B1647" s="68"/>
      <c r="C1647" s="69"/>
      <c r="D1647" s="69"/>
      <c r="E1647" s="69"/>
      <c r="F1647" s="70"/>
      <c r="G1647" s="71"/>
      <c r="H1647" s="72"/>
      <c r="I1647" s="103" t="str">
        <f>IF(B1647="","",_xlfn.XLOOKUP(N1647,#REF!,#REF!))</f>
        <v/>
      </c>
      <c r="J1647" s="100" t="str">
        <f>IF(B1647="","",_xlfn.XLOOKUP(N1647,#REF!,芝麻工资表!B:B))</f>
        <v/>
      </c>
      <c r="K1647" s="100" t="str">
        <f t="shared" si="150"/>
        <v/>
      </c>
      <c r="L1647" s="100" t="str">
        <f t="shared" si="151"/>
        <v/>
      </c>
      <c r="M1647" s="100" t="str">
        <f>IF(Q1647="","",_xlfn.XLOOKUP(Q1647,立项!W:W,立项!H:H))</f>
        <v/>
      </c>
      <c r="N1647" s="104" t="str">
        <f t="shared" si="152"/>
        <v/>
      </c>
      <c r="O1647" s="104" t="str">
        <f t="shared" si="153"/>
        <v/>
      </c>
      <c r="P1647" s="105" t="str">
        <f t="shared" si="154"/>
        <v/>
      </c>
      <c r="Q1647" s="109" t="str">
        <f t="shared" si="155"/>
        <v/>
      </c>
      <c r="R1647" s="77"/>
      <c r="S1647" s="76"/>
      <c r="T1647" s="76"/>
      <c r="U1647" s="76"/>
    </row>
    <row r="1648" s="67" customFormat="1" customHeight="1" spans="2:21">
      <c r="B1648" s="68"/>
      <c r="C1648" s="69"/>
      <c r="D1648" s="69"/>
      <c r="E1648" s="69"/>
      <c r="F1648" s="70"/>
      <c r="G1648" s="71"/>
      <c r="H1648" s="72"/>
      <c r="I1648" s="103" t="str">
        <f>IF(B1648="","",_xlfn.XLOOKUP(N1648,#REF!,#REF!))</f>
        <v/>
      </c>
      <c r="J1648" s="100" t="str">
        <f>IF(B1648="","",_xlfn.XLOOKUP(N1648,#REF!,芝麻工资表!B:B))</f>
        <v/>
      </c>
      <c r="K1648" s="100" t="str">
        <f t="shared" si="150"/>
        <v/>
      </c>
      <c r="L1648" s="100" t="str">
        <f t="shared" si="151"/>
        <v/>
      </c>
      <c r="M1648" s="100" t="str">
        <f>IF(Q1648="","",_xlfn.XLOOKUP(Q1648,立项!W:W,立项!H:H))</f>
        <v/>
      </c>
      <c r="N1648" s="104" t="str">
        <f t="shared" si="152"/>
        <v/>
      </c>
      <c r="O1648" s="104" t="str">
        <f t="shared" si="153"/>
        <v/>
      </c>
      <c r="P1648" s="105" t="str">
        <f t="shared" si="154"/>
        <v/>
      </c>
      <c r="Q1648" s="109" t="str">
        <f t="shared" si="155"/>
        <v/>
      </c>
      <c r="R1648" s="77"/>
      <c r="S1648" s="76"/>
      <c r="T1648" s="76"/>
      <c r="U1648" s="76"/>
    </row>
    <row r="1649" s="67" customFormat="1" customHeight="1" spans="2:21">
      <c r="B1649" s="68"/>
      <c r="C1649" s="69"/>
      <c r="D1649" s="69"/>
      <c r="E1649" s="69"/>
      <c r="F1649" s="70"/>
      <c r="G1649" s="71"/>
      <c r="H1649" s="72"/>
      <c r="I1649" s="103" t="str">
        <f>IF(B1649="","",_xlfn.XLOOKUP(N1649,#REF!,#REF!))</f>
        <v/>
      </c>
      <c r="J1649" s="100" t="str">
        <f>IF(B1649="","",_xlfn.XLOOKUP(N1649,#REF!,芝麻工资表!B:B))</f>
        <v/>
      </c>
      <c r="K1649" s="100" t="str">
        <f t="shared" si="150"/>
        <v/>
      </c>
      <c r="L1649" s="100" t="str">
        <f t="shared" si="151"/>
        <v/>
      </c>
      <c r="M1649" s="100" t="str">
        <f>IF(Q1649="","",_xlfn.XLOOKUP(Q1649,立项!W:W,立项!H:H))</f>
        <v/>
      </c>
      <c r="N1649" s="104" t="str">
        <f t="shared" si="152"/>
        <v/>
      </c>
      <c r="O1649" s="104" t="str">
        <f t="shared" si="153"/>
        <v/>
      </c>
      <c r="P1649" s="105" t="str">
        <f t="shared" si="154"/>
        <v/>
      </c>
      <c r="Q1649" s="109" t="str">
        <f t="shared" si="155"/>
        <v/>
      </c>
      <c r="R1649" s="77"/>
      <c r="S1649" s="76"/>
      <c r="T1649" s="76"/>
      <c r="U1649" s="76"/>
    </row>
    <row r="1650" s="67" customFormat="1" customHeight="1" spans="2:21">
      <c r="B1650" s="68"/>
      <c r="C1650" s="69"/>
      <c r="D1650" s="69"/>
      <c r="E1650" s="69"/>
      <c r="F1650" s="70"/>
      <c r="G1650" s="71"/>
      <c r="H1650" s="72"/>
      <c r="I1650" s="103" t="str">
        <f>IF(B1650="","",_xlfn.XLOOKUP(N1650,#REF!,#REF!))</f>
        <v/>
      </c>
      <c r="J1650" s="100" t="str">
        <f>IF(B1650="","",_xlfn.XLOOKUP(N1650,#REF!,芝麻工资表!B:B))</f>
        <v/>
      </c>
      <c r="K1650" s="100" t="str">
        <f t="shared" si="150"/>
        <v/>
      </c>
      <c r="L1650" s="100" t="str">
        <f t="shared" si="151"/>
        <v/>
      </c>
      <c r="M1650" s="100" t="str">
        <f>IF(Q1650="","",_xlfn.XLOOKUP(Q1650,立项!W:W,立项!H:H))</f>
        <v/>
      </c>
      <c r="N1650" s="104" t="str">
        <f t="shared" si="152"/>
        <v/>
      </c>
      <c r="O1650" s="104" t="str">
        <f t="shared" si="153"/>
        <v/>
      </c>
      <c r="P1650" s="105" t="str">
        <f t="shared" si="154"/>
        <v/>
      </c>
      <c r="Q1650" s="109" t="str">
        <f t="shared" si="155"/>
        <v/>
      </c>
      <c r="R1650" s="77"/>
      <c r="S1650" s="76"/>
      <c r="T1650" s="76"/>
      <c r="U1650" s="76"/>
    </row>
    <row r="1651" s="67" customFormat="1" customHeight="1" spans="2:21">
      <c r="B1651" s="68"/>
      <c r="C1651" s="69"/>
      <c r="D1651" s="69"/>
      <c r="E1651" s="69"/>
      <c r="F1651" s="70"/>
      <c r="G1651" s="71"/>
      <c r="H1651" s="72"/>
      <c r="I1651" s="103" t="str">
        <f>IF(B1651="","",_xlfn.XLOOKUP(N1651,#REF!,#REF!))</f>
        <v/>
      </c>
      <c r="J1651" s="100" t="str">
        <f>IF(B1651="","",_xlfn.XLOOKUP(N1651,#REF!,芝麻工资表!B:B))</f>
        <v/>
      </c>
      <c r="K1651" s="100" t="str">
        <f t="shared" si="150"/>
        <v/>
      </c>
      <c r="L1651" s="100" t="str">
        <f t="shared" si="151"/>
        <v/>
      </c>
      <c r="M1651" s="100" t="str">
        <f>IF(Q1651="","",_xlfn.XLOOKUP(Q1651,立项!W:W,立项!H:H))</f>
        <v/>
      </c>
      <c r="N1651" s="104" t="str">
        <f t="shared" si="152"/>
        <v/>
      </c>
      <c r="O1651" s="104" t="str">
        <f t="shared" si="153"/>
        <v/>
      </c>
      <c r="P1651" s="105" t="str">
        <f t="shared" si="154"/>
        <v/>
      </c>
      <c r="Q1651" s="109" t="str">
        <f t="shared" si="155"/>
        <v/>
      </c>
      <c r="R1651" s="77"/>
      <c r="S1651" s="76"/>
      <c r="T1651" s="76"/>
      <c r="U1651" s="76"/>
    </row>
    <row r="1652" s="67" customFormat="1" customHeight="1" spans="2:21">
      <c r="B1652" s="68"/>
      <c r="C1652" s="69"/>
      <c r="D1652" s="69"/>
      <c r="E1652" s="69"/>
      <c r="F1652" s="70"/>
      <c r="G1652" s="71"/>
      <c r="H1652" s="72"/>
      <c r="I1652" s="103" t="str">
        <f>IF(B1652="","",_xlfn.XLOOKUP(N1652,#REF!,#REF!))</f>
        <v/>
      </c>
      <c r="J1652" s="100" t="str">
        <f>IF(B1652="","",_xlfn.XLOOKUP(N1652,#REF!,芝麻工资表!B:B))</f>
        <v/>
      </c>
      <c r="K1652" s="100" t="str">
        <f t="shared" si="150"/>
        <v/>
      </c>
      <c r="L1652" s="100" t="str">
        <f t="shared" si="151"/>
        <v/>
      </c>
      <c r="M1652" s="100" t="str">
        <f>IF(Q1652="","",_xlfn.XLOOKUP(Q1652,立项!W:W,立项!H:H))</f>
        <v/>
      </c>
      <c r="N1652" s="104" t="str">
        <f t="shared" si="152"/>
        <v/>
      </c>
      <c r="O1652" s="104" t="str">
        <f t="shared" si="153"/>
        <v/>
      </c>
      <c r="P1652" s="105" t="str">
        <f t="shared" si="154"/>
        <v/>
      </c>
      <c r="Q1652" s="109" t="str">
        <f t="shared" si="155"/>
        <v/>
      </c>
      <c r="R1652" s="77"/>
      <c r="S1652" s="76"/>
      <c r="T1652" s="76"/>
      <c r="U1652" s="76"/>
    </row>
    <row r="1653" s="67" customFormat="1" customHeight="1" spans="2:21">
      <c r="B1653" s="68"/>
      <c r="C1653" s="69"/>
      <c r="D1653" s="69"/>
      <c r="E1653" s="69"/>
      <c r="F1653" s="70"/>
      <c r="G1653" s="71"/>
      <c r="H1653" s="72"/>
      <c r="I1653" s="103" t="str">
        <f>IF(B1653="","",_xlfn.XLOOKUP(N1653,#REF!,#REF!))</f>
        <v/>
      </c>
      <c r="J1653" s="100" t="str">
        <f>IF(B1653="","",_xlfn.XLOOKUP(N1653,#REF!,芝麻工资表!B:B))</f>
        <v/>
      </c>
      <c r="K1653" s="100" t="str">
        <f t="shared" si="150"/>
        <v/>
      </c>
      <c r="L1653" s="100" t="str">
        <f t="shared" si="151"/>
        <v/>
      </c>
      <c r="M1653" s="100" t="str">
        <f>IF(Q1653="","",_xlfn.XLOOKUP(Q1653,立项!W:W,立项!H:H))</f>
        <v/>
      </c>
      <c r="N1653" s="104" t="str">
        <f t="shared" si="152"/>
        <v/>
      </c>
      <c r="O1653" s="104" t="str">
        <f t="shared" si="153"/>
        <v/>
      </c>
      <c r="P1653" s="105" t="str">
        <f t="shared" si="154"/>
        <v/>
      </c>
      <c r="Q1653" s="109" t="str">
        <f t="shared" si="155"/>
        <v/>
      </c>
      <c r="R1653" s="77"/>
      <c r="S1653" s="76"/>
      <c r="T1653" s="76"/>
      <c r="U1653" s="76"/>
    </row>
    <row r="1654" s="67" customFormat="1" customHeight="1" spans="2:21">
      <c r="B1654" s="68"/>
      <c r="C1654" s="69"/>
      <c r="D1654" s="69"/>
      <c r="E1654" s="69"/>
      <c r="F1654" s="70"/>
      <c r="G1654" s="71"/>
      <c r="H1654" s="72"/>
      <c r="I1654" s="103" t="str">
        <f>IF(B1654="","",_xlfn.XLOOKUP(N1654,#REF!,#REF!))</f>
        <v/>
      </c>
      <c r="J1654" s="100" t="str">
        <f>IF(B1654="","",_xlfn.XLOOKUP(N1654,#REF!,芝麻工资表!B:B))</f>
        <v/>
      </c>
      <c r="K1654" s="100" t="str">
        <f t="shared" si="150"/>
        <v/>
      </c>
      <c r="L1654" s="100" t="str">
        <f t="shared" si="151"/>
        <v/>
      </c>
      <c r="M1654" s="100" t="str">
        <f>IF(Q1654="","",_xlfn.XLOOKUP(Q1654,立项!W:W,立项!H:H))</f>
        <v/>
      </c>
      <c r="N1654" s="104" t="str">
        <f t="shared" si="152"/>
        <v/>
      </c>
      <c r="O1654" s="104" t="str">
        <f t="shared" si="153"/>
        <v/>
      </c>
      <c r="P1654" s="105" t="str">
        <f t="shared" si="154"/>
        <v/>
      </c>
      <c r="Q1654" s="109" t="str">
        <f t="shared" si="155"/>
        <v/>
      </c>
      <c r="R1654" s="77"/>
      <c r="S1654" s="76"/>
      <c r="T1654" s="76"/>
      <c r="U1654" s="76"/>
    </row>
    <row r="1655" s="67" customFormat="1" customHeight="1" spans="2:21">
      <c r="B1655" s="68"/>
      <c r="C1655" s="69"/>
      <c r="D1655" s="69"/>
      <c r="E1655" s="69"/>
      <c r="F1655" s="70"/>
      <c r="G1655" s="71"/>
      <c r="H1655" s="72"/>
      <c r="I1655" s="103" t="str">
        <f>IF(B1655="","",_xlfn.XLOOKUP(N1655,#REF!,#REF!))</f>
        <v/>
      </c>
      <c r="J1655" s="100" t="str">
        <f>IF(B1655="","",_xlfn.XLOOKUP(N1655,#REF!,芝麻工资表!B:B))</f>
        <v/>
      </c>
      <c r="K1655" s="100" t="str">
        <f t="shared" si="150"/>
        <v/>
      </c>
      <c r="L1655" s="100" t="str">
        <f t="shared" si="151"/>
        <v/>
      </c>
      <c r="M1655" s="100" t="str">
        <f>IF(Q1655="","",_xlfn.XLOOKUP(Q1655,立项!W:W,立项!H:H))</f>
        <v/>
      </c>
      <c r="N1655" s="104" t="str">
        <f t="shared" si="152"/>
        <v/>
      </c>
      <c r="O1655" s="104" t="str">
        <f t="shared" si="153"/>
        <v/>
      </c>
      <c r="P1655" s="105" t="str">
        <f t="shared" si="154"/>
        <v/>
      </c>
      <c r="Q1655" s="109" t="str">
        <f t="shared" si="155"/>
        <v/>
      </c>
      <c r="R1655" s="77"/>
      <c r="S1655" s="76"/>
      <c r="T1655" s="76"/>
      <c r="U1655" s="76"/>
    </row>
    <row r="1656" s="67" customFormat="1" customHeight="1" spans="2:21">
      <c r="B1656" s="68"/>
      <c r="C1656" s="69"/>
      <c r="D1656" s="69"/>
      <c r="E1656" s="69"/>
      <c r="F1656" s="70"/>
      <c r="G1656" s="71"/>
      <c r="H1656" s="72"/>
      <c r="I1656" s="103" t="str">
        <f>IF(B1656="","",_xlfn.XLOOKUP(N1656,#REF!,#REF!))</f>
        <v/>
      </c>
      <c r="J1656" s="100" t="str">
        <f>IF(B1656="","",_xlfn.XLOOKUP(N1656,#REF!,芝麻工资表!B:B))</f>
        <v/>
      </c>
      <c r="K1656" s="100" t="str">
        <f t="shared" si="150"/>
        <v/>
      </c>
      <c r="L1656" s="100" t="str">
        <f t="shared" si="151"/>
        <v/>
      </c>
      <c r="M1656" s="100" t="str">
        <f>IF(Q1656="","",_xlfn.XLOOKUP(Q1656,立项!W:W,立项!H:H))</f>
        <v/>
      </c>
      <c r="N1656" s="104" t="str">
        <f t="shared" si="152"/>
        <v/>
      </c>
      <c r="O1656" s="104" t="str">
        <f t="shared" si="153"/>
        <v/>
      </c>
      <c r="P1656" s="105" t="str">
        <f t="shared" si="154"/>
        <v/>
      </c>
      <c r="Q1656" s="109" t="str">
        <f t="shared" si="155"/>
        <v/>
      </c>
      <c r="R1656" s="77"/>
      <c r="S1656" s="76"/>
      <c r="T1656" s="76"/>
      <c r="U1656" s="76"/>
    </row>
    <row r="1657" s="67" customFormat="1" customHeight="1" spans="2:21">
      <c r="B1657" s="68"/>
      <c r="C1657" s="69"/>
      <c r="D1657" s="69"/>
      <c r="E1657" s="69"/>
      <c r="F1657" s="70"/>
      <c r="G1657" s="71"/>
      <c r="H1657" s="72"/>
      <c r="I1657" s="103" t="str">
        <f>IF(B1657="","",_xlfn.XLOOKUP(N1657,#REF!,#REF!))</f>
        <v/>
      </c>
      <c r="J1657" s="100" t="str">
        <f>IF(B1657="","",_xlfn.XLOOKUP(N1657,#REF!,芝麻工资表!B:B))</f>
        <v/>
      </c>
      <c r="K1657" s="100" t="str">
        <f t="shared" si="150"/>
        <v/>
      </c>
      <c r="L1657" s="100" t="str">
        <f t="shared" si="151"/>
        <v/>
      </c>
      <c r="M1657" s="100" t="str">
        <f>IF(Q1657="","",_xlfn.XLOOKUP(Q1657,立项!W:W,立项!H:H))</f>
        <v/>
      </c>
      <c r="N1657" s="104" t="str">
        <f t="shared" si="152"/>
        <v/>
      </c>
      <c r="O1657" s="104" t="str">
        <f t="shared" si="153"/>
        <v/>
      </c>
      <c r="P1657" s="105" t="str">
        <f t="shared" si="154"/>
        <v/>
      </c>
      <c r="Q1657" s="109" t="str">
        <f t="shared" si="155"/>
        <v/>
      </c>
      <c r="R1657" s="77"/>
      <c r="S1657" s="76"/>
      <c r="T1657" s="76"/>
      <c r="U1657" s="76"/>
    </row>
    <row r="1658" s="67" customFormat="1" customHeight="1" spans="2:21">
      <c r="B1658" s="68"/>
      <c r="C1658" s="69"/>
      <c r="D1658" s="69"/>
      <c r="E1658" s="69"/>
      <c r="F1658" s="70"/>
      <c r="G1658" s="71"/>
      <c r="H1658" s="72"/>
      <c r="I1658" s="103" t="str">
        <f>IF(B1658="","",_xlfn.XLOOKUP(N1658,#REF!,#REF!))</f>
        <v/>
      </c>
      <c r="J1658" s="100" t="str">
        <f>IF(B1658="","",_xlfn.XLOOKUP(N1658,#REF!,芝麻工资表!B:B))</f>
        <v/>
      </c>
      <c r="K1658" s="100" t="str">
        <f t="shared" si="150"/>
        <v/>
      </c>
      <c r="L1658" s="100" t="str">
        <f t="shared" si="151"/>
        <v/>
      </c>
      <c r="M1658" s="100" t="str">
        <f>IF(Q1658="","",_xlfn.XLOOKUP(Q1658,立项!W:W,立项!H:H))</f>
        <v/>
      </c>
      <c r="N1658" s="104" t="str">
        <f t="shared" si="152"/>
        <v/>
      </c>
      <c r="O1658" s="104" t="str">
        <f t="shared" si="153"/>
        <v/>
      </c>
      <c r="P1658" s="105" t="str">
        <f t="shared" si="154"/>
        <v/>
      </c>
      <c r="Q1658" s="109" t="str">
        <f t="shared" si="155"/>
        <v/>
      </c>
      <c r="R1658" s="77"/>
      <c r="S1658" s="76"/>
      <c r="T1658" s="76"/>
      <c r="U1658" s="76"/>
    </row>
    <row r="1659" s="67" customFormat="1" customHeight="1" spans="2:21">
      <c r="B1659" s="68"/>
      <c r="C1659" s="69"/>
      <c r="D1659" s="69"/>
      <c r="E1659" s="69"/>
      <c r="F1659" s="70"/>
      <c r="G1659" s="71"/>
      <c r="H1659" s="72"/>
      <c r="I1659" s="103" t="str">
        <f>IF(B1659="","",_xlfn.XLOOKUP(N1659,#REF!,#REF!))</f>
        <v/>
      </c>
      <c r="J1659" s="100" t="str">
        <f>IF(B1659="","",_xlfn.XLOOKUP(N1659,#REF!,芝麻工资表!B:B))</f>
        <v/>
      </c>
      <c r="K1659" s="100" t="str">
        <f t="shared" si="150"/>
        <v/>
      </c>
      <c r="L1659" s="100" t="str">
        <f t="shared" si="151"/>
        <v/>
      </c>
      <c r="M1659" s="100" t="str">
        <f>IF(Q1659="","",_xlfn.XLOOKUP(Q1659,立项!W:W,立项!H:H))</f>
        <v/>
      </c>
      <c r="N1659" s="104" t="str">
        <f t="shared" si="152"/>
        <v/>
      </c>
      <c r="O1659" s="104" t="str">
        <f t="shared" si="153"/>
        <v/>
      </c>
      <c r="P1659" s="105" t="str">
        <f t="shared" si="154"/>
        <v/>
      </c>
      <c r="Q1659" s="109" t="str">
        <f t="shared" si="155"/>
        <v/>
      </c>
      <c r="R1659" s="77"/>
      <c r="S1659" s="76"/>
      <c r="T1659" s="76"/>
      <c r="U1659" s="76"/>
    </row>
    <row r="1660" s="67" customFormat="1" customHeight="1" spans="2:21">
      <c r="B1660" s="68"/>
      <c r="C1660" s="69"/>
      <c r="D1660" s="69"/>
      <c r="E1660" s="69"/>
      <c r="F1660" s="70"/>
      <c r="G1660" s="71"/>
      <c r="H1660" s="72"/>
      <c r="I1660" s="103" t="str">
        <f>IF(B1660="","",_xlfn.XLOOKUP(N1660,#REF!,#REF!))</f>
        <v/>
      </c>
      <c r="J1660" s="100" t="str">
        <f>IF(B1660="","",_xlfn.XLOOKUP(N1660,#REF!,芝麻工资表!B:B))</f>
        <v/>
      </c>
      <c r="K1660" s="100" t="str">
        <f t="shared" si="150"/>
        <v/>
      </c>
      <c r="L1660" s="100" t="str">
        <f t="shared" si="151"/>
        <v/>
      </c>
      <c r="M1660" s="100" t="str">
        <f>IF(Q1660="","",_xlfn.XLOOKUP(Q1660,立项!W:W,立项!H:H))</f>
        <v/>
      </c>
      <c r="N1660" s="104" t="str">
        <f t="shared" si="152"/>
        <v/>
      </c>
      <c r="O1660" s="104" t="str">
        <f t="shared" si="153"/>
        <v/>
      </c>
      <c r="P1660" s="105" t="str">
        <f t="shared" si="154"/>
        <v/>
      </c>
      <c r="Q1660" s="109" t="str">
        <f t="shared" si="155"/>
        <v/>
      </c>
      <c r="R1660" s="77"/>
      <c r="S1660" s="76"/>
      <c r="T1660" s="76"/>
      <c r="U1660" s="76"/>
    </row>
    <row r="1661" s="67" customFormat="1" customHeight="1" spans="2:21">
      <c r="B1661" s="68"/>
      <c r="C1661" s="69"/>
      <c r="D1661" s="69"/>
      <c r="E1661" s="69"/>
      <c r="F1661" s="70"/>
      <c r="G1661" s="71"/>
      <c r="H1661" s="72"/>
      <c r="I1661" s="103" t="str">
        <f>IF(B1661="","",_xlfn.XLOOKUP(N1661,#REF!,#REF!))</f>
        <v/>
      </c>
      <c r="J1661" s="100" t="str">
        <f>IF(B1661="","",_xlfn.XLOOKUP(N1661,#REF!,芝麻工资表!B:B))</f>
        <v/>
      </c>
      <c r="K1661" s="100" t="str">
        <f t="shared" si="150"/>
        <v/>
      </c>
      <c r="L1661" s="100" t="str">
        <f t="shared" si="151"/>
        <v/>
      </c>
      <c r="M1661" s="100" t="str">
        <f>IF(Q1661="","",_xlfn.XLOOKUP(Q1661,立项!W:W,立项!H:H))</f>
        <v/>
      </c>
      <c r="N1661" s="104" t="str">
        <f t="shared" si="152"/>
        <v/>
      </c>
      <c r="O1661" s="104" t="str">
        <f t="shared" si="153"/>
        <v/>
      </c>
      <c r="P1661" s="105" t="str">
        <f t="shared" si="154"/>
        <v/>
      </c>
      <c r="Q1661" s="109" t="str">
        <f t="shared" si="155"/>
        <v/>
      </c>
      <c r="R1661" s="77"/>
      <c r="S1661" s="76"/>
      <c r="T1661" s="76"/>
      <c r="U1661" s="76"/>
    </row>
    <row r="1662" s="67" customFormat="1" customHeight="1" spans="2:21">
      <c r="B1662" s="68"/>
      <c r="C1662" s="69"/>
      <c r="D1662" s="69"/>
      <c r="E1662" s="69"/>
      <c r="F1662" s="70"/>
      <c r="G1662" s="71"/>
      <c r="H1662" s="72"/>
      <c r="I1662" s="103" t="str">
        <f>IF(B1662="","",_xlfn.XLOOKUP(N1662,#REF!,#REF!))</f>
        <v/>
      </c>
      <c r="J1662" s="100" t="str">
        <f>IF(B1662="","",_xlfn.XLOOKUP(N1662,#REF!,芝麻工资表!B:B))</f>
        <v/>
      </c>
      <c r="K1662" s="100" t="str">
        <f t="shared" si="150"/>
        <v/>
      </c>
      <c r="L1662" s="100" t="str">
        <f t="shared" si="151"/>
        <v/>
      </c>
      <c r="M1662" s="100" t="str">
        <f>IF(Q1662="","",_xlfn.XLOOKUP(Q1662,立项!W:W,立项!H:H))</f>
        <v/>
      </c>
      <c r="N1662" s="104" t="str">
        <f t="shared" si="152"/>
        <v/>
      </c>
      <c r="O1662" s="104" t="str">
        <f t="shared" si="153"/>
        <v/>
      </c>
      <c r="P1662" s="105" t="str">
        <f t="shared" si="154"/>
        <v/>
      </c>
      <c r="Q1662" s="109" t="str">
        <f t="shared" si="155"/>
        <v/>
      </c>
      <c r="R1662" s="77"/>
      <c r="S1662" s="76"/>
      <c r="T1662" s="76"/>
      <c r="U1662" s="76"/>
    </row>
    <row r="1663" s="67" customFormat="1" customHeight="1" spans="2:21">
      <c r="B1663" s="68"/>
      <c r="C1663" s="69"/>
      <c r="D1663" s="69"/>
      <c r="E1663" s="69"/>
      <c r="F1663" s="70"/>
      <c r="G1663" s="71"/>
      <c r="H1663" s="72"/>
      <c r="I1663" s="103" t="str">
        <f>IF(B1663="","",_xlfn.XLOOKUP(N1663,#REF!,#REF!))</f>
        <v/>
      </c>
      <c r="J1663" s="100" t="str">
        <f>IF(B1663="","",_xlfn.XLOOKUP(N1663,#REF!,芝麻工资表!B:B))</f>
        <v/>
      </c>
      <c r="K1663" s="100" t="str">
        <f t="shared" si="150"/>
        <v/>
      </c>
      <c r="L1663" s="100" t="str">
        <f t="shared" si="151"/>
        <v/>
      </c>
      <c r="M1663" s="100" t="str">
        <f>IF(Q1663="","",_xlfn.XLOOKUP(Q1663,立项!W:W,立项!H:H))</f>
        <v/>
      </c>
      <c r="N1663" s="104" t="str">
        <f t="shared" si="152"/>
        <v/>
      </c>
      <c r="O1663" s="104" t="str">
        <f t="shared" si="153"/>
        <v/>
      </c>
      <c r="P1663" s="105" t="str">
        <f t="shared" si="154"/>
        <v/>
      </c>
      <c r="Q1663" s="109" t="str">
        <f t="shared" si="155"/>
        <v/>
      </c>
      <c r="R1663" s="77"/>
      <c r="S1663" s="76"/>
      <c r="T1663" s="76"/>
      <c r="U1663" s="76"/>
    </row>
    <row r="1664" s="67" customFormat="1" customHeight="1" spans="2:21">
      <c r="B1664" s="68"/>
      <c r="C1664" s="69"/>
      <c r="D1664" s="69"/>
      <c r="E1664" s="69"/>
      <c r="F1664" s="70"/>
      <c r="G1664" s="71"/>
      <c r="H1664" s="72"/>
      <c r="I1664" s="103" t="str">
        <f>IF(B1664="","",_xlfn.XLOOKUP(N1664,#REF!,#REF!))</f>
        <v/>
      </c>
      <c r="J1664" s="100" t="str">
        <f>IF(B1664="","",_xlfn.XLOOKUP(N1664,#REF!,芝麻工资表!B:B))</f>
        <v/>
      </c>
      <c r="K1664" s="100" t="str">
        <f t="shared" si="150"/>
        <v/>
      </c>
      <c r="L1664" s="100" t="str">
        <f t="shared" si="151"/>
        <v/>
      </c>
      <c r="M1664" s="100" t="str">
        <f>IF(Q1664="","",_xlfn.XLOOKUP(Q1664,立项!W:W,立项!H:H))</f>
        <v/>
      </c>
      <c r="N1664" s="104" t="str">
        <f t="shared" si="152"/>
        <v/>
      </c>
      <c r="O1664" s="104" t="str">
        <f t="shared" si="153"/>
        <v/>
      </c>
      <c r="P1664" s="105" t="str">
        <f t="shared" si="154"/>
        <v/>
      </c>
      <c r="Q1664" s="109" t="str">
        <f t="shared" si="155"/>
        <v/>
      </c>
      <c r="R1664" s="77"/>
      <c r="S1664" s="76"/>
      <c r="T1664" s="76"/>
      <c r="U1664" s="76"/>
    </row>
    <row r="1665" s="67" customFormat="1" customHeight="1" spans="2:21">
      <c r="B1665" s="68"/>
      <c r="C1665" s="69"/>
      <c r="D1665" s="69"/>
      <c r="E1665" s="69"/>
      <c r="F1665" s="70"/>
      <c r="G1665" s="71"/>
      <c r="H1665" s="72"/>
      <c r="I1665" s="103" t="str">
        <f>IF(B1665="","",_xlfn.XLOOKUP(N1665,#REF!,#REF!))</f>
        <v/>
      </c>
      <c r="J1665" s="100" t="str">
        <f>IF(B1665="","",_xlfn.XLOOKUP(N1665,#REF!,芝麻工资表!B:B))</f>
        <v/>
      </c>
      <c r="K1665" s="100" t="str">
        <f t="shared" si="150"/>
        <v/>
      </c>
      <c r="L1665" s="100" t="str">
        <f t="shared" si="151"/>
        <v/>
      </c>
      <c r="M1665" s="100" t="str">
        <f>IF(Q1665="","",_xlfn.XLOOKUP(Q1665,立项!W:W,立项!H:H))</f>
        <v/>
      </c>
      <c r="N1665" s="104" t="str">
        <f t="shared" si="152"/>
        <v/>
      </c>
      <c r="O1665" s="104" t="str">
        <f t="shared" si="153"/>
        <v/>
      </c>
      <c r="P1665" s="105" t="str">
        <f t="shared" si="154"/>
        <v/>
      </c>
      <c r="Q1665" s="109" t="str">
        <f t="shared" si="155"/>
        <v/>
      </c>
      <c r="R1665" s="77"/>
      <c r="S1665" s="76"/>
      <c r="T1665" s="76"/>
      <c r="U1665" s="76"/>
    </row>
    <row r="1666" s="67" customFormat="1" customHeight="1" spans="2:21">
      <c r="B1666" s="68"/>
      <c r="C1666" s="69"/>
      <c r="D1666" s="69"/>
      <c r="E1666" s="69"/>
      <c r="F1666" s="70"/>
      <c r="G1666" s="71"/>
      <c r="H1666" s="72"/>
      <c r="I1666" s="103" t="str">
        <f>IF(B1666="","",_xlfn.XLOOKUP(N1666,#REF!,#REF!))</f>
        <v/>
      </c>
      <c r="J1666" s="100" t="str">
        <f>IF(B1666="","",_xlfn.XLOOKUP(N1666,#REF!,芝麻工资表!B:B))</f>
        <v/>
      </c>
      <c r="K1666" s="100" t="str">
        <f t="shared" ref="K1666:K1729" si="156">IF(F1666="","",F1666-L1666)</f>
        <v/>
      </c>
      <c r="L1666" s="100" t="str">
        <f t="shared" ref="L1666:L1729" si="157">IF(F1666="","",F1666*G1666/(1+G1666))</f>
        <v/>
      </c>
      <c r="M1666" s="100" t="str">
        <f>IF(Q1666="","",_xlfn.XLOOKUP(Q1666,立项!W:W,立项!H:H))</f>
        <v/>
      </c>
      <c r="N1666" s="104" t="str">
        <f t="shared" ref="N1666:N1729" si="158">IF(H1666="","",LEFT(B1666,7))</f>
        <v/>
      </c>
      <c r="O1666" s="104" t="str">
        <f t="shared" ref="O1666:O1729" si="159">IF(H1666="","",MONTH(H1666))</f>
        <v/>
      </c>
      <c r="P1666" s="105" t="str">
        <f t="shared" ref="P1666:P1729" si="160">IF(H1666="","",DAY(H1666))</f>
        <v/>
      </c>
      <c r="Q1666" s="109" t="str">
        <f t="shared" ref="Q1666:Q1729" si="161">IF(B1666="","",MID(B1666,9,16))</f>
        <v/>
      </c>
      <c r="R1666" s="77"/>
      <c r="S1666" s="76"/>
      <c r="T1666" s="76"/>
      <c r="U1666" s="76"/>
    </row>
    <row r="1667" s="67" customFormat="1" customHeight="1" spans="2:21">
      <c r="B1667" s="68"/>
      <c r="C1667" s="69"/>
      <c r="D1667" s="69"/>
      <c r="E1667" s="69"/>
      <c r="F1667" s="70"/>
      <c r="G1667" s="71"/>
      <c r="H1667" s="72"/>
      <c r="I1667" s="103" t="str">
        <f>IF(B1667="","",_xlfn.XLOOKUP(N1667,#REF!,#REF!))</f>
        <v/>
      </c>
      <c r="J1667" s="100" t="str">
        <f>IF(B1667="","",_xlfn.XLOOKUP(N1667,#REF!,芝麻工资表!B:B))</f>
        <v/>
      </c>
      <c r="K1667" s="100" t="str">
        <f t="shared" si="156"/>
        <v/>
      </c>
      <c r="L1667" s="100" t="str">
        <f t="shared" si="157"/>
        <v/>
      </c>
      <c r="M1667" s="100" t="str">
        <f>IF(Q1667="","",_xlfn.XLOOKUP(Q1667,立项!W:W,立项!H:H))</f>
        <v/>
      </c>
      <c r="N1667" s="104" t="str">
        <f t="shared" si="158"/>
        <v/>
      </c>
      <c r="O1667" s="104" t="str">
        <f t="shared" si="159"/>
        <v/>
      </c>
      <c r="P1667" s="105" t="str">
        <f t="shared" si="160"/>
        <v/>
      </c>
      <c r="Q1667" s="109" t="str">
        <f t="shared" si="161"/>
        <v/>
      </c>
      <c r="R1667" s="77"/>
      <c r="S1667" s="76"/>
      <c r="T1667" s="76"/>
      <c r="U1667" s="76"/>
    </row>
    <row r="1668" s="67" customFormat="1" customHeight="1" spans="2:21">
      <c r="B1668" s="68"/>
      <c r="C1668" s="69"/>
      <c r="D1668" s="69"/>
      <c r="E1668" s="69"/>
      <c r="F1668" s="70"/>
      <c r="G1668" s="71"/>
      <c r="H1668" s="72"/>
      <c r="I1668" s="103" t="str">
        <f>IF(B1668="","",_xlfn.XLOOKUP(N1668,#REF!,#REF!))</f>
        <v/>
      </c>
      <c r="J1668" s="100" t="str">
        <f>IF(B1668="","",_xlfn.XLOOKUP(N1668,#REF!,芝麻工资表!B:B))</f>
        <v/>
      </c>
      <c r="K1668" s="100" t="str">
        <f t="shared" si="156"/>
        <v/>
      </c>
      <c r="L1668" s="100" t="str">
        <f t="shared" si="157"/>
        <v/>
      </c>
      <c r="M1668" s="100" t="str">
        <f>IF(Q1668="","",_xlfn.XLOOKUP(Q1668,立项!W:W,立项!H:H))</f>
        <v/>
      </c>
      <c r="N1668" s="104" t="str">
        <f t="shared" si="158"/>
        <v/>
      </c>
      <c r="O1668" s="104" t="str">
        <f t="shared" si="159"/>
        <v/>
      </c>
      <c r="P1668" s="105" t="str">
        <f t="shared" si="160"/>
        <v/>
      </c>
      <c r="Q1668" s="109" t="str">
        <f t="shared" si="161"/>
        <v/>
      </c>
      <c r="R1668" s="77"/>
      <c r="S1668" s="76"/>
      <c r="T1668" s="76"/>
      <c r="U1668" s="76"/>
    </row>
    <row r="1669" s="67" customFormat="1" customHeight="1" spans="2:21">
      <c r="B1669" s="68"/>
      <c r="C1669" s="69"/>
      <c r="D1669" s="69"/>
      <c r="E1669" s="69"/>
      <c r="F1669" s="70"/>
      <c r="G1669" s="71"/>
      <c r="H1669" s="72"/>
      <c r="I1669" s="103" t="str">
        <f>IF(B1669="","",_xlfn.XLOOKUP(N1669,#REF!,#REF!))</f>
        <v/>
      </c>
      <c r="J1669" s="100" t="str">
        <f>IF(B1669="","",_xlfn.XLOOKUP(N1669,#REF!,芝麻工资表!B:B))</f>
        <v/>
      </c>
      <c r="K1669" s="100" t="str">
        <f t="shared" si="156"/>
        <v/>
      </c>
      <c r="L1669" s="100" t="str">
        <f t="shared" si="157"/>
        <v/>
      </c>
      <c r="M1669" s="100" t="str">
        <f>IF(Q1669="","",_xlfn.XLOOKUP(Q1669,立项!W:W,立项!H:H))</f>
        <v/>
      </c>
      <c r="N1669" s="104" t="str">
        <f t="shared" si="158"/>
        <v/>
      </c>
      <c r="O1669" s="104" t="str">
        <f t="shared" si="159"/>
        <v/>
      </c>
      <c r="P1669" s="105" t="str">
        <f t="shared" si="160"/>
        <v/>
      </c>
      <c r="Q1669" s="109" t="str">
        <f t="shared" si="161"/>
        <v/>
      </c>
      <c r="R1669" s="77"/>
      <c r="S1669" s="76"/>
      <c r="T1669" s="76"/>
      <c r="U1669" s="76"/>
    </row>
    <row r="1670" s="67" customFormat="1" customHeight="1" spans="2:21">
      <c r="B1670" s="68"/>
      <c r="C1670" s="69"/>
      <c r="D1670" s="69"/>
      <c r="E1670" s="69"/>
      <c r="F1670" s="70"/>
      <c r="G1670" s="71"/>
      <c r="H1670" s="72"/>
      <c r="I1670" s="103" t="str">
        <f>IF(B1670="","",_xlfn.XLOOKUP(N1670,#REF!,#REF!))</f>
        <v/>
      </c>
      <c r="J1670" s="100" t="str">
        <f>IF(B1670="","",_xlfn.XLOOKUP(N1670,#REF!,芝麻工资表!B:B))</f>
        <v/>
      </c>
      <c r="K1670" s="100" t="str">
        <f t="shared" si="156"/>
        <v/>
      </c>
      <c r="L1670" s="100" t="str">
        <f t="shared" si="157"/>
        <v/>
      </c>
      <c r="M1670" s="100" t="str">
        <f>IF(Q1670="","",_xlfn.XLOOKUP(Q1670,立项!W:W,立项!H:H))</f>
        <v/>
      </c>
      <c r="N1670" s="104" t="str">
        <f t="shared" si="158"/>
        <v/>
      </c>
      <c r="O1670" s="104" t="str">
        <f t="shared" si="159"/>
        <v/>
      </c>
      <c r="P1670" s="105" t="str">
        <f t="shared" si="160"/>
        <v/>
      </c>
      <c r="Q1670" s="109" t="str">
        <f t="shared" si="161"/>
        <v/>
      </c>
      <c r="R1670" s="77"/>
      <c r="S1670" s="76"/>
      <c r="T1670" s="76"/>
      <c r="U1670" s="76"/>
    </row>
    <row r="1671" s="67" customFormat="1" customHeight="1" spans="2:21">
      <c r="B1671" s="68"/>
      <c r="C1671" s="69"/>
      <c r="D1671" s="69"/>
      <c r="E1671" s="69"/>
      <c r="F1671" s="70"/>
      <c r="G1671" s="71"/>
      <c r="H1671" s="72"/>
      <c r="I1671" s="103" t="str">
        <f>IF(B1671="","",_xlfn.XLOOKUP(N1671,#REF!,#REF!))</f>
        <v/>
      </c>
      <c r="J1671" s="100" t="str">
        <f>IF(B1671="","",_xlfn.XLOOKUP(N1671,#REF!,芝麻工资表!B:B))</f>
        <v/>
      </c>
      <c r="K1671" s="100" t="str">
        <f t="shared" si="156"/>
        <v/>
      </c>
      <c r="L1671" s="100" t="str">
        <f t="shared" si="157"/>
        <v/>
      </c>
      <c r="M1671" s="100" t="str">
        <f>IF(Q1671="","",_xlfn.XLOOKUP(Q1671,立项!W:W,立项!H:H))</f>
        <v/>
      </c>
      <c r="N1671" s="104" t="str">
        <f t="shared" si="158"/>
        <v/>
      </c>
      <c r="O1671" s="104" t="str">
        <f t="shared" si="159"/>
        <v/>
      </c>
      <c r="P1671" s="105" t="str">
        <f t="shared" si="160"/>
        <v/>
      </c>
      <c r="Q1671" s="109" t="str">
        <f t="shared" si="161"/>
        <v/>
      </c>
      <c r="R1671" s="77"/>
      <c r="S1671" s="76"/>
      <c r="T1671" s="76"/>
      <c r="U1671" s="76"/>
    </row>
    <row r="1672" s="67" customFormat="1" customHeight="1" spans="2:21">
      <c r="B1672" s="68"/>
      <c r="C1672" s="69"/>
      <c r="D1672" s="69"/>
      <c r="E1672" s="69"/>
      <c r="F1672" s="70"/>
      <c r="G1672" s="71"/>
      <c r="H1672" s="72"/>
      <c r="I1672" s="103" t="str">
        <f>IF(B1672="","",_xlfn.XLOOKUP(N1672,#REF!,#REF!))</f>
        <v/>
      </c>
      <c r="J1672" s="100" t="str">
        <f>IF(B1672="","",_xlfn.XLOOKUP(N1672,#REF!,芝麻工资表!B:B))</f>
        <v/>
      </c>
      <c r="K1672" s="100" t="str">
        <f t="shared" si="156"/>
        <v/>
      </c>
      <c r="L1672" s="100" t="str">
        <f t="shared" si="157"/>
        <v/>
      </c>
      <c r="M1672" s="100" t="str">
        <f>IF(Q1672="","",_xlfn.XLOOKUP(Q1672,立项!W:W,立项!H:H))</f>
        <v/>
      </c>
      <c r="N1672" s="104" t="str">
        <f t="shared" si="158"/>
        <v/>
      </c>
      <c r="O1672" s="104" t="str">
        <f t="shared" si="159"/>
        <v/>
      </c>
      <c r="P1672" s="105" t="str">
        <f t="shared" si="160"/>
        <v/>
      </c>
      <c r="Q1672" s="109" t="str">
        <f t="shared" si="161"/>
        <v/>
      </c>
      <c r="R1672" s="77"/>
      <c r="S1672" s="76"/>
      <c r="T1672" s="76"/>
      <c r="U1672" s="76"/>
    </row>
    <row r="1673" s="67" customFormat="1" customHeight="1" spans="2:21">
      <c r="B1673" s="68"/>
      <c r="C1673" s="69"/>
      <c r="D1673" s="69"/>
      <c r="E1673" s="69"/>
      <c r="F1673" s="70"/>
      <c r="G1673" s="71"/>
      <c r="H1673" s="72"/>
      <c r="I1673" s="103" t="str">
        <f>IF(B1673="","",_xlfn.XLOOKUP(N1673,#REF!,#REF!))</f>
        <v/>
      </c>
      <c r="J1673" s="100" t="str">
        <f>IF(B1673="","",_xlfn.XLOOKUP(N1673,#REF!,芝麻工资表!B:B))</f>
        <v/>
      </c>
      <c r="K1673" s="100" t="str">
        <f t="shared" si="156"/>
        <v/>
      </c>
      <c r="L1673" s="100" t="str">
        <f t="shared" si="157"/>
        <v/>
      </c>
      <c r="M1673" s="100" t="str">
        <f>IF(Q1673="","",_xlfn.XLOOKUP(Q1673,立项!W:W,立项!H:H))</f>
        <v/>
      </c>
      <c r="N1673" s="104" t="str">
        <f t="shared" si="158"/>
        <v/>
      </c>
      <c r="O1673" s="104" t="str">
        <f t="shared" si="159"/>
        <v/>
      </c>
      <c r="P1673" s="105" t="str">
        <f t="shared" si="160"/>
        <v/>
      </c>
      <c r="Q1673" s="109" t="str">
        <f t="shared" si="161"/>
        <v/>
      </c>
      <c r="R1673" s="77"/>
      <c r="S1673" s="76"/>
      <c r="T1673" s="76"/>
      <c r="U1673" s="76"/>
    </row>
    <row r="1674" s="67" customFormat="1" customHeight="1" spans="2:21">
      <c r="B1674" s="68"/>
      <c r="C1674" s="69"/>
      <c r="D1674" s="69"/>
      <c r="E1674" s="69"/>
      <c r="F1674" s="70"/>
      <c r="G1674" s="71"/>
      <c r="H1674" s="72"/>
      <c r="I1674" s="103" t="str">
        <f>IF(B1674="","",_xlfn.XLOOKUP(N1674,#REF!,#REF!))</f>
        <v/>
      </c>
      <c r="J1674" s="100" t="str">
        <f>IF(B1674="","",_xlfn.XLOOKUP(N1674,#REF!,芝麻工资表!B:B))</f>
        <v/>
      </c>
      <c r="K1674" s="100" t="str">
        <f t="shared" si="156"/>
        <v/>
      </c>
      <c r="L1674" s="100" t="str">
        <f t="shared" si="157"/>
        <v/>
      </c>
      <c r="M1674" s="100" t="str">
        <f>IF(Q1674="","",_xlfn.XLOOKUP(Q1674,立项!W:W,立项!H:H))</f>
        <v/>
      </c>
      <c r="N1674" s="104" t="str">
        <f t="shared" si="158"/>
        <v/>
      </c>
      <c r="O1674" s="104" t="str">
        <f t="shared" si="159"/>
        <v/>
      </c>
      <c r="P1674" s="105" t="str">
        <f t="shared" si="160"/>
        <v/>
      </c>
      <c r="Q1674" s="109" t="str">
        <f t="shared" si="161"/>
        <v/>
      </c>
      <c r="R1674" s="77"/>
      <c r="S1674" s="76"/>
      <c r="T1674" s="76"/>
      <c r="U1674" s="76"/>
    </row>
    <row r="1675" s="67" customFormat="1" customHeight="1" spans="2:21">
      <c r="B1675" s="68"/>
      <c r="C1675" s="69"/>
      <c r="D1675" s="69"/>
      <c r="E1675" s="69"/>
      <c r="F1675" s="70"/>
      <c r="G1675" s="71"/>
      <c r="H1675" s="72"/>
      <c r="I1675" s="103" t="str">
        <f>IF(B1675="","",_xlfn.XLOOKUP(N1675,#REF!,#REF!))</f>
        <v/>
      </c>
      <c r="J1675" s="100" t="str">
        <f>IF(B1675="","",_xlfn.XLOOKUP(N1675,#REF!,芝麻工资表!B:B))</f>
        <v/>
      </c>
      <c r="K1675" s="100" t="str">
        <f t="shared" si="156"/>
        <v/>
      </c>
      <c r="L1675" s="100" t="str">
        <f t="shared" si="157"/>
        <v/>
      </c>
      <c r="M1675" s="100" t="str">
        <f>IF(Q1675="","",_xlfn.XLOOKUP(Q1675,立项!W:W,立项!H:H))</f>
        <v/>
      </c>
      <c r="N1675" s="104" t="str">
        <f t="shared" si="158"/>
        <v/>
      </c>
      <c r="O1675" s="104" t="str">
        <f t="shared" si="159"/>
        <v/>
      </c>
      <c r="P1675" s="105" t="str">
        <f t="shared" si="160"/>
        <v/>
      </c>
      <c r="Q1675" s="109" t="str">
        <f t="shared" si="161"/>
        <v/>
      </c>
      <c r="R1675" s="77"/>
      <c r="S1675" s="76"/>
      <c r="T1675" s="76"/>
      <c r="U1675" s="76"/>
    </row>
    <row r="1676" s="67" customFormat="1" customHeight="1" spans="2:21">
      <c r="B1676" s="68"/>
      <c r="C1676" s="69"/>
      <c r="D1676" s="69"/>
      <c r="E1676" s="69"/>
      <c r="F1676" s="70"/>
      <c r="G1676" s="71"/>
      <c r="H1676" s="72"/>
      <c r="I1676" s="103" t="str">
        <f>IF(B1676="","",_xlfn.XLOOKUP(N1676,#REF!,#REF!))</f>
        <v/>
      </c>
      <c r="J1676" s="100" t="str">
        <f>IF(B1676="","",_xlfn.XLOOKUP(N1676,#REF!,芝麻工资表!B:B))</f>
        <v/>
      </c>
      <c r="K1676" s="100" t="str">
        <f t="shared" si="156"/>
        <v/>
      </c>
      <c r="L1676" s="100" t="str">
        <f t="shared" si="157"/>
        <v/>
      </c>
      <c r="M1676" s="100" t="str">
        <f>IF(Q1676="","",_xlfn.XLOOKUP(Q1676,立项!W:W,立项!H:H))</f>
        <v/>
      </c>
      <c r="N1676" s="104" t="str">
        <f t="shared" si="158"/>
        <v/>
      </c>
      <c r="O1676" s="104" t="str">
        <f t="shared" si="159"/>
        <v/>
      </c>
      <c r="P1676" s="105" t="str">
        <f t="shared" si="160"/>
        <v/>
      </c>
      <c r="Q1676" s="109" t="str">
        <f t="shared" si="161"/>
        <v/>
      </c>
      <c r="R1676" s="77"/>
      <c r="S1676" s="76"/>
      <c r="T1676" s="76"/>
      <c r="U1676" s="76"/>
    </row>
    <row r="1677" s="67" customFormat="1" customHeight="1" spans="2:21">
      <c r="B1677" s="68"/>
      <c r="C1677" s="69"/>
      <c r="D1677" s="69"/>
      <c r="E1677" s="69"/>
      <c r="F1677" s="70"/>
      <c r="G1677" s="71"/>
      <c r="H1677" s="72"/>
      <c r="I1677" s="103" t="str">
        <f>IF(B1677="","",_xlfn.XLOOKUP(N1677,#REF!,#REF!))</f>
        <v/>
      </c>
      <c r="J1677" s="100" t="str">
        <f>IF(B1677="","",_xlfn.XLOOKUP(N1677,#REF!,芝麻工资表!B:B))</f>
        <v/>
      </c>
      <c r="K1677" s="100" t="str">
        <f t="shared" si="156"/>
        <v/>
      </c>
      <c r="L1677" s="100" t="str">
        <f t="shared" si="157"/>
        <v/>
      </c>
      <c r="M1677" s="100" t="str">
        <f>IF(Q1677="","",_xlfn.XLOOKUP(Q1677,立项!W:W,立项!H:H))</f>
        <v/>
      </c>
      <c r="N1677" s="104" t="str">
        <f t="shared" si="158"/>
        <v/>
      </c>
      <c r="O1677" s="104" t="str">
        <f t="shared" si="159"/>
        <v/>
      </c>
      <c r="P1677" s="105" t="str">
        <f t="shared" si="160"/>
        <v/>
      </c>
      <c r="Q1677" s="109" t="str">
        <f t="shared" si="161"/>
        <v/>
      </c>
      <c r="R1677" s="77"/>
      <c r="S1677" s="76"/>
      <c r="T1677" s="76"/>
      <c r="U1677" s="76"/>
    </row>
    <row r="1678" s="67" customFormat="1" customHeight="1" spans="2:21">
      <c r="B1678" s="68"/>
      <c r="C1678" s="69"/>
      <c r="D1678" s="69"/>
      <c r="E1678" s="69"/>
      <c r="F1678" s="70"/>
      <c r="G1678" s="71"/>
      <c r="H1678" s="72"/>
      <c r="I1678" s="103" t="str">
        <f>IF(B1678="","",_xlfn.XLOOKUP(N1678,#REF!,#REF!))</f>
        <v/>
      </c>
      <c r="J1678" s="100" t="str">
        <f>IF(B1678="","",_xlfn.XLOOKUP(N1678,#REF!,芝麻工资表!B:B))</f>
        <v/>
      </c>
      <c r="K1678" s="100" t="str">
        <f t="shared" si="156"/>
        <v/>
      </c>
      <c r="L1678" s="100" t="str">
        <f t="shared" si="157"/>
        <v/>
      </c>
      <c r="M1678" s="100" t="str">
        <f>IF(Q1678="","",_xlfn.XLOOKUP(Q1678,立项!W:W,立项!H:H))</f>
        <v/>
      </c>
      <c r="N1678" s="104" t="str">
        <f t="shared" si="158"/>
        <v/>
      </c>
      <c r="O1678" s="104" t="str">
        <f t="shared" si="159"/>
        <v/>
      </c>
      <c r="P1678" s="105" t="str">
        <f t="shared" si="160"/>
        <v/>
      </c>
      <c r="Q1678" s="109" t="str">
        <f t="shared" si="161"/>
        <v/>
      </c>
      <c r="R1678" s="77"/>
      <c r="S1678" s="76"/>
      <c r="T1678" s="76"/>
      <c r="U1678" s="76"/>
    </row>
    <row r="1679" s="67" customFormat="1" customHeight="1" spans="2:21">
      <c r="B1679" s="68"/>
      <c r="C1679" s="69"/>
      <c r="D1679" s="69"/>
      <c r="E1679" s="69"/>
      <c r="F1679" s="70"/>
      <c r="G1679" s="71"/>
      <c r="H1679" s="72"/>
      <c r="I1679" s="103" t="str">
        <f>IF(B1679="","",_xlfn.XLOOKUP(N1679,#REF!,#REF!))</f>
        <v/>
      </c>
      <c r="J1679" s="100" t="str">
        <f>IF(B1679="","",_xlfn.XLOOKUP(N1679,#REF!,芝麻工资表!B:B))</f>
        <v/>
      </c>
      <c r="K1679" s="100" t="str">
        <f t="shared" si="156"/>
        <v/>
      </c>
      <c r="L1679" s="100" t="str">
        <f t="shared" si="157"/>
        <v/>
      </c>
      <c r="M1679" s="100" t="str">
        <f>IF(Q1679="","",_xlfn.XLOOKUP(Q1679,立项!W:W,立项!H:H))</f>
        <v/>
      </c>
      <c r="N1679" s="104" t="str">
        <f t="shared" si="158"/>
        <v/>
      </c>
      <c r="O1679" s="104" t="str">
        <f t="shared" si="159"/>
        <v/>
      </c>
      <c r="P1679" s="105" t="str">
        <f t="shared" si="160"/>
        <v/>
      </c>
      <c r="Q1679" s="109" t="str">
        <f t="shared" si="161"/>
        <v/>
      </c>
      <c r="R1679" s="77"/>
      <c r="S1679" s="76"/>
      <c r="T1679" s="76"/>
      <c r="U1679" s="76"/>
    </row>
    <row r="1680" s="67" customFormat="1" customHeight="1" spans="2:21">
      <c r="B1680" s="68"/>
      <c r="C1680" s="69"/>
      <c r="D1680" s="69"/>
      <c r="E1680" s="69"/>
      <c r="F1680" s="70"/>
      <c r="G1680" s="71"/>
      <c r="H1680" s="72"/>
      <c r="I1680" s="103" t="str">
        <f>IF(B1680="","",_xlfn.XLOOKUP(N1680,#REF!,#REF!))</f>
        <v/>
      </c>
      <c r="J1680" s="100" t="str">
        <f>IF(B1680="","",_xlfn.XLOOKUP(N1680,#REF!,芝麻工资表!B:B))</f>
        <v/>
      </c>
      <c r="K1680" s="100" t="str">
        <f t="shared" si="156"/>
        <v/>
      </c>
      <c r="L1680" s="100" t="str">
        <f t="shared" si="157"/>
        <v/>
      </c>
      <c r="M1680" s="100" t="str">
        <f>IF(Q1680="","",_xlfn.XLOOKUP(Q1680,立项!W:W,立项!H:H))</f>
        <v/>
      </c>
      <c r="N1680" s="104" t="str">
        <f t="shared" si="158"/>
        <v/>
      </c>
      <c r="O1680" s="104" t="str">
        <f t="shared" si="159"/>
        <v/>
      </c>
      <c r="P1680" s="105" t="str">
        <f t="shared" si="160"/>
        <v/>
      </c>
      <c r="Q1680" s="109" t="str">
        <f t="shared" si="161"/>
        <v/>
      </c>
      <c r="R1680" s="77"/>
      <c r="S1680" s="76"/>
      <c r="T1680" s="76"/>
      <c r="U1680" s="76"/>
    </row>
    <row r="1681" s="67" customFormat="1" customHeight="1" spans="2:21">
      <c r="B1681" s="68"/>
      <c r="C1681" s="69"/>
      <c r="D1681" s="69"/>
      <c r="E1681" s="69"/>
      <c r="F1681" s="70"/>
      <c r="G1681" s="71"/>
      <c r="H1681" s="72"/>
      <c r="I1681" s="103" t="str">
        <f>IF(B1681="","",_xlfn.XLOOKUP(N1681,#REF!,#REF!))</f>
        <v/>
      </c>
      <c r="J1681" s="100" t="str">
        <f>IF(B1681="","",_xlfn.XLOOKUP(N1681,#REF!,芝麻工资表!B:B))</f>
        <v/>
      </c>
      <c r="K1681" s="100" t="str">
        <f t="shared" si="156"/>
        <v/>
      </c>
      <c r="L1681" s="100" t="str">
        <f t="shared" si="157"/>
        <v/>
      </c>
      <c r="M1681" s="100" t="str">
        <f>IF(Q1681="","",_xlfn.XLOOKUP(Q1681,立项!W:W,立项!H:H))</f>
        <v/>
      </c>
      <c r="N1681" s="104" t="str">
        <f t="shared" si="158"/>
        <v/>
      </c>
      <c r="O1681" s="104" t="str">
        <f t="shared" si="159"/>
        <v/>
      </c>
      <c r="P1681" s="105" t="str">
        <f t="shared" si="160"/>
        <v/>
      </c>
      <c r="Q1681" s="109" t="str">
        <f t="shared" si="161"/>
        <v/>
      </c>
      <c r="R1681" s="77"/>
      <c r="S1681" s="76"/>
      <c r="T1681" s="76"/>
      <c r="U1681" s="76"/>
    </row>
    <row r="1682" s="67" customFormat="1" customHeight="1" spans="2:21">
      <c r="B1682" s="68"/>
      <c r="C1682" s="69"/>
      <c r="D1682" s="69"/>
      <c r="E1682" s="69"/>
      <c r="F1682" s="70"/>
      <c r="G1682" s="71"/>
      <c r="H1682" s="72"/>
      <c r="I1682" s="103" t="str">
        <f>IF(B1682="","",_xlfn.XLOOKUP(N1682,#REF!,#REF!))</f>
        <v/>
      </c>
      <c r="J1682" s="100" t="str">
        <f>IF(B1682="","",_xlfn.XLOOKUP(N1682,#REF!,芝麻工资表!B:B))</f>
        <v/>
      </c>
      <c r="K1682" s="100" t="str">
        <f t="shared" si="156"/>
        <v/>
      </c>
      <c r="L1682" s="100" t="str">
        <f t="shared" si="157"/>
        <v/>
      </c>
      <c r="M1682" s="100" t="str">
        <f>IF(Q1682="","",_xlfn.XLOOKUP(Q1682,立项!W:W,立项!H:H))</f>
        <v/>
      </c>
      <c r="N1682" s="104" t="str">
        <f t="shared" si="158"/>
        <v/>
      </c>
      <c r="O1682" s="104" t="str">
        <f t="shared" si="159"/>
        <v/>
      </c>
      <c r="P1682" s="105" t="str">
        <f t="shared" si="160"/>
        <v/>
      </c>
      <c r="Q1682" s="109" t="str">
        <f t="shared" si="161"/>
        <v/>
      </c>
      <c r="R1682" s="77"/>
      <c r="S1682" s="76"/>
      <c r="T1682" s="76"/>
      <c r="U1682" s="76"/>
    </row>
    <row r="1683" s="67" customFormat="1" customHeight="1" spans="2:21">
      <c r="B1683" s="68"/>
      <c r="C1683" s="69"/>
      <c r="D1683" s="69"/>
      <c r="E1683" s="69"/>
      <c r="F1683" s="70"/>
      <c r="G1683" s="71"/>
      <c r="H1683" s="72"/>
      <c r="I1683" s="103" t="str">
        <f>IF(B1683="","",_xlfn.XLOOKUP(N1683,#REF!,#REF!))</f>
        <v/>
      </c>
      <c r="J1683" s="100" t="str">
        <f>IF(B1683="","",_xlfn.XLOOKUP(N1683,#REF!,芝麻工资表!B:B))</f>
        <v/>
      </c>
      <c r="K1683" s="100" t="str">
        <f t="shared" si="156"/>
        <v/>
      </c>
      <c r="L1683" s="100" t="str">
        <f t="shared" si="157"/>
        <v/>
      </c>
      <c r="M1683" s="100" t="str">
        <f>IF(Q1683="","",_xlfn.XLOOKUP(Q1683,立项!W:W,立项!H:H))</f>
        <v/>
      </c>
      <c r="N1683" s="104" t="str">
        <f t="shared" si="158"/>
        <v/>
      </c>
      <c r="O1683" s="104" t="str">
        <f t="shared" si="159"/>
        <v/>
      </c>
      <c r="P1683" s="105" t="str">
        <f t="shared" si="160"/>
        <v/>
      </c>
      <c r="Q1683" s="109" t="str">
        <f t="shared" si="161"/>
        <v/>
      </c>
      <c r="R1683" s="77"/>
      <c r="S1683" s="76"/>
      <c r="T1683" s="76"/>
      <c r="U1683" s="76"/>
    </row>
    <row r="1684" s="67" customFormat="1" customHeight="1" spans="2:21">
      <c r="B1684" s="68"/>
      <c r="C1684" s="69"/>
      <c r="D1684" s="69"/>
      <c r="E1684" s="69"/>
      <c r="F1684" s="70"/>
      <c r="G1684" s="71"/>
      <c r="H1684" s="72"/>
      <c r="I1684" s="103" t="str">
        <f>IF(B1684="","",_xlfn.XLOOKUP(N1684,#REF!,#REF!))</f>
        <v/>
      </c>
      <c r="J1684" s="100" t="str">
        <f>IF(B1684="","",_xlfn.XLOOKUP(N1684,#REF!,芝麻工资表!B:B))</f>
        <v/>
      </c>
      <c r="K1684" s="100" t="str">
        <f t="shared" si="156"/>
        <v/>
      </c>
      <c r="L1684" s="100" t="str">
        <f t="shared" si="157"/>
        <v/>
      </c>
      <c r="M1684" s="100" t="str">
        <f>IF(Q1684="","",_xlfn.XLOOKUP(Q1684,立项!W:W,立项!H:H))</f>
        <v/>
      </c>
      <c r="N1684" s="104" t="str">
        <f t="shared" si="158"/>
        <v/>
      </c>
      <c r="O1684" s="104" t="str">
        <f t="shared" si="159"/>
        <v/>
      </c>
      <c r="P1684" s="105" t="str">
        <f t="shared" si="160"/>
        <v/>
      </c>
      <c r="Q1684" s="109" t="str">
        <f t="shared" si="161"/>
        <v/>
      </c>
      <c r="R1684" s="77"/>
      <c r="S1684" s="76"/>
      <c r="T1684" s="76"/>
      <c r="U1684" s="76"/>
    </row>
    <row r="1685" s="67" customFormat="1" customHeight="1" spans="2:21">
      <c r="B1685" s="68"/>
      <c r="C1685" s="69"/>
      <c r="D1685" s="69"/>
      <c r="E1685" s="69"/>
      <c r="F1685" s="70"/>
      <c r="G1685" s="71"/>
      <c r="H1685" s="72"/>
      <c r="I1685" s="103" t="str">
        <f>IF(B1685="","",_xlfn.XLOOKUP(N1685,#REF!,#REF!))</f>
        <v/>
      </c>
      <c r="J1685" s="100" t="str">
        <f>IF(B1685="","",_xlfn.XLOOKUP(N1685,#REF!,芝麻工资表!B:B))</f>
        <v/>
      </c>
      <c r="K1685" s="100" t="str">
        <f t="shared" si="156"/>
        <v/>
      </c>
      <c r="L1685" s="100" t="str">
        <f t="shared" si="157"/>
        <v/>
      </c>
      <c r="M1685" s="100" t="str">
        <f>IF(Q1685="","",_xlfn.XLOOKUP(Q1685,立项!W:W,立项!H:H))</f>
        <v/>
      </c>
      <c r="N1685" s="104" t="str">
        <f t="shared" si="158"/>
        <v/>
      </c>
      <c r="O1685" s="104" t="str">
        <f t="shared" si="159"/>
        <v/>
      </c>
      <c r="P1685" s="105" t="str">
        <f t="shared" si="160"/>
        <v/>
      </c>
      <c r="Q1685" s="109" t="str">
        <f t="shared" si="161"/>
        <v/>
      </c>
      <c r="R1685" s="77"/>
      <c r="S1685" s="76"/>
      <c r="T1685" s="76"/>
      <c r="U1685" s="76"/>
    </row>
    <row r="1686" s="67" customFormat="1" customHeight="1" spans="2:21">
      <c r="B1686" s="68"/>
      <c r="C1686" s="69"/>
      <c r="D1686" s="69"/>
      <c r="E1686" s="69"/>
      <c r="F1686" s="70"/>
      <c r="G1686" s="71"/>
      <c r="H1686" s="72"/>
      <c r="I1686" s="103" t="str">
        <f>IF(B1686="","",_xlfn.XLOOKUP(N1686,#REF!,#REF!))</f>
        <v/>
      </c>
      <c r="J1686" s="100" t="str">
        <f>IF(B1686="","",_xlfn.XLOOKUP(N1686,#REF!,芝麻工资表!B:B))</f>
        <v/>
      </c>
      <c r="K1686" s="100" t="str">
        <f t="shared" si="156"/>
        <v/>
      </c>
      <c r="L1686" s="100" t="str">
        <f t="shared" si="157"/>
        <v/>
      </c>
      <c r="M1686" s="100" t="str">
        <f>IF(Q1686="","",_xlfn.XLOOKUP(Q1686,立项!W:W,立项!H:H))</f>
        <v/>
      </c>
      <c r="N1686" s="104" t="str">
        <f t="shared" si="158"/>
        <v/>
      </c>
      <c r="O1686" s="104" t="str">
        <f t="shared" si="159"/>
        <v/>
      </c>
      <c r="P1686" s="105" t="str">
        <f t="shared" si="160"/>
        <v/>
      </c>
      <c r="Q1686" s="109" t="str">
        <f t="shared" si="161"/>
        <v/>
      </c>
      <c r="R1686" s="77"/>
      <c r="S1686" s="76"/>
      <c r="T1686" s="76"/>
      <c r="U1686" s="76"/>
    </row>
    <row r="1687" s="67" customFormat="1" customHeight="1" spans="2:21">
      <c r="B1687" s="68"/>
      <c r="C1687" s="69"/>
      <c r="D1687" s="69"/>
      <c r="E1687" s="69"/>
      <c r="F1687" s="70"/>
      <c r="G1687" s="71"/>
      <c r="H1687" s="72"/>
      <c r="I1687" s="103" t="str">
        <f>IF(B1687="","",_xlfn.XLOOKUP(N1687,#REF!,#REF!))</f>
        <v/>
      </c>
      <c r="J1687" s="100" t="str">
        <f>IF(B1687="","",_xlfn.XLOOKUP(N1687,#REF!,芝麻工资表!B:B))</f>
        <v/>
      </c>
      <c r="K1687" s="100" t="str">
        <f t="shared" si="156"/>
        <v/>
      </c>
      <c r="L1687" s="100" t="str">
        <f t="shared" si="157"/>
        <v/>
      </c>
      <c r="M1687" s="100" t="str">
        <f>IF(Q1687="","",_xlfn.XLOOKUP(Q1687,立项!W:W,立项!H:H))</f>
        <v/>
      </c>
      <c r="N1687" s="104" t="str">
        <f t="shared" si="158"/>
        <v/>
      </c>
      <c r="O1687" s="104" t="str">
        <f t="shared" si="159"/>
        <v/>
      </c>
      <c r="P1687" s="105" t="str">
        <f t="shared" si="160"/>
        <v/>
      </c>
      <c r="Q1687" s="109" t="str">
        <f t="shared" si="161"/>
        <v/>
      </c>
      <c r="R1687" s="77"/>
      <c r="S1687" s="76"/>
      <c r="T1687" s="76"/>
      <c r="U1687" s="76"/>
    </row>
    <row r="1688" s="67" customFormat="1" customHeight="1" spans="2:21">
      <c r="B1688" s="68"/>
      <c r="C1688" s="69"/>
      <c r="D1688" s="69"/>
      <c r="E1688" s="69"/>
      <c r="F1688" s="70"/>
      <c r="G1688" s="71"/>
      <c r="H1688" s="72"/>
      <c r="I1688" s="103" t="str">
        <f>IF(B1688="","",_xlfn.XLOOKUP(N1688,#REF!,#REF!))</f>
        <v/>
      </c>
      <c r="J1688" s="100" t="str">
        <f>IF(B1688="","",_xlfn.XLOOKUP(N1688,#REF!,芝麻工资表!B:B))</f>
        <v/>
      </c>
      <c r="K1688" s="100" t="str">
        <f t="shared" si="156"/>
        <v/>
      </c>
      <c r="L1688" s="100" t="str">
        <f t="shared" si="157"/>
        <v/>
      </c>
      <c r="M1688" s="100" t="str">
        <f>IF(Q1688="","",_xlfn.XLOOKUP(Q1688,立项!W:W,立项!H:H))</f>
        <v/>
      </c>
      <c r="N1688" s="104" t="str">
        <f t="shared" si="158"/>
        <v/>
      </c>
      <c r="O1688" s="104" t="str">
        <f t="shared" si="159"/>
        <v/>
      </c>
      <c r="P1688" s="105" t="str">
        <f t="shared" si="160"/>
        <v/>
      </c>
      <c r="Q1688" s="109" t="str">
        <f t="shared" si="161"/>
        <v/>
      </c>
      <c r="R1688" s="77"/>
      <c r="S1688" s="76"/>
      <c r="T1688" s="76"/>
      <c r="U1688" s="76"/>
    </row>
    <row r="1689" s="67" customFormat="1" customHeight="1" spans="2:21">
      <c r="B1689" s="68"/>
      <c r="C1689" s="69"/>
      <c r="D1689" s="69"/>
      <c r="E1689" s="69"/>
      <c r="F1689" s="70"/>
      <c r="G1689" s="71"/>
      <c r="H1689" s="72"/>
      <c r="I1689" s="103" t="str">
        <f>IF(B1689="","",_xlfn.XLOOKUP(N1689,#REF!,#REF!))</f>
        <v/>
      </c>
      <c r="J1689" s="100" t="str">
        <f>IF(B1689="","",_xlfn.XLOOKUP(N1689,#REF!,芝麻工资表!B:B))</f>
        <v/>
      </c>
      <c r="K1689" s="100" t="str">
        <f t="shared" si="156"/>
        <v/>
      </c>
      <c r="L1689" s="100" t="str">
        <f t="shared" si="157"/>
        <v/>
      </c>
      <c r="M1689" s="100" t="str">
        <f>IF(Q1689="","",_xlfn.XLOOKUP(Q1689,立项!W:W,立项!H:H))</f>
        <v/>
      </c>
      <c r="N1689" s="104" t="str">
        <f t="shared" si="158"/>
        <v/>
      </c>
      <c r="O1689" s="104" t="str">
        <f t="shared" si="159"/>
        <v/>
      </c>
      <c r="P1689" s="105" t="str">
        <f t="shared" si="160"/>
        <v/>
      </c>
      <c r="Q1689" s="109" t="str">
        <f t="shared" si="161"/>
        <v/>
      </c>
      <c r="R1689" s="77"/>
      <c r="S1689" s="76"/>
      <c r="T1689" s="76"/>
      <c r="U1689" s="76"/>
    </row>
    <row r="1690" s="67" customFormat="1" customHeight="1" spans="2:21">
      <c r="B1690" s="68"/>
      <c r="C1690" s="69"/>
      <c r="D1690" s="69"/>
      <c r="E1690" s="69"/>
      <c r="F1690" s="70"/>
      <c r="G1690" s="71"/>
      <c r="H1690" s="72"/>
      <c r="I1690" s="103" t="str">
        <f>IF(B1690="","",_xlfn.XLOOKUP(N1690,#REF!,#REF!))</f>
        <v/>
      </c>
      <c r="J1690" s="100" t="str">
        <f>IF(B1690="","",_xlfn.XLOOKUP(N1690,#REF!,芝麻工资表!B:B))</f>
        <v/>
      </c>
      <c r="K1690" s="100" t="str">
        <f t="shared" si="156"/>
        <v/>
      </c>
      <c r="L1690" s="100" t="str">
        <f t="shared" si="157"/>
        <v/>
      </c>
      <c r="M1690" s="100" t="str">
        <f>IF(Q1690="","",_xlfn.XLOOKUP(Q1690,立项!W:W,立项!H:H))</f>
        <v/>
      </c>
      <c r="N1690" s="104" t="str">
        <f t="shared" si="158"/>
        <v/>
      </c>
      <c r="O1690" s="104" t="str">
        <f t="shared" si="159"/>
        <v/>
      </c>
      <c r="P1690" s="105" t="str">
        <f t="shared" si="160"/>
        <v/>
      </c>
      <c r="Q1690" s="109" t="str">
        <f t="shared" si="161"/>
        <v/>
      </c>
      <c r="R1690" s="77"/>
      <c r="S1690" s="76"/>
      <c r="T1690" s="76"/>
      <c r="U1690" s="76"/>
    </row>
    <row r="1691" s="67" customFormat="1" customHeight="1" spans="2:21">
      <c r="B1691" s="68"/>
      <c r="C1691" s="69"/>
      <c r="D1691" s="69"/>
      <c r="E1691" s="69"/>
      <c r="F1691" s="70"/>
      <c r="G1691" s="71"/>
      <c r="H1691" s="72"/>
      <c r="I1691" s="103" t="str">
        <f>IF(B1691="","",_xlfn.XLOOKUP(N1691,#REF!,#REF!))</f>
        <v/>
      </c>
      <c r="J1691" s="100" t="str">
        <f>IF(B1691="","",_xlfn.XLOOKUP(N1691,#REF!,芝麻工资表!B:B))</f>
        <v/>
      </c>
      <c r="K1691" s="100" t="str">
        <f t="shared" si="156"/>
        <v/>
      </c>
      <c r="L1691" s="100" t="str">
        <f t="shared" si="157"/>
        <v/>
      </c>
      <c r="M1691" s="100" t="str">
        <f>IF(Q1691="","",_xlfn.XLOOKUP(Q1691,立项!W:W,立项!H:H))</f>
        <v/>
      </c>
      <c r="N1691" s="104" t="str">
        <f t="shared" si="158"/>
        <v/>
      </c>
      <c r="O1691" s="104" t="str">
        <f t="shared" si="159"/>
        <v/>
      </c>
      <c r="P1691" s="105" t="str">
        <f t="shared" si="160"/>
        <v/>
      </c>
      <c r="Q1691" s="109" t="str">
        <f t="shared" si="161"/>
        <v/>
      </c>
      <c r="R1691" s="77"/>
      <c r="S1691" s="76"/>
      <c r="T1691" s="76"/>
      <c r="U1691" s="76"/>
    </row>
    <row r="1692" s="67" customFormat="1" customHeight="1" spans="2:21">
      <c r="B1692" s="68"/>
      <c r="C1692" s="69"/>
      <c r="D1692" s="69"/>
      <c r="E1692" s="69"/>
      <c r="F1692" s="70"/>
      <c r="G1692" s="71"/>
      <c r="H1692" s="72"/>
      <c r="I1692" s="103" t="str">
        <f>IF(B1692="","",_xlfn.XLOOKUP(N1692,#REF!,#REF!))</f>
        <v/>
      </c>
      <c r="J1692" s="100" t="str">
        <f>IF(B1692="","",_xlfn.XLOOKUP(N1692,#REF!,芝麻工资表!B:B))</f>
        <v/>
      </c>
      <c r="K1692" s="100" t="str">
        <f t="shared" si="156"/>
        <v/>
      </c>
      <c r="L1692" s="100" t="str">
        <f t="shared" si="157"/>
        <v/>
      </c>
      <c r="M1692" s="100" t="str">
        <f>IF(Q1692="","",_xlfn.XLOOKUP(Q1692,立项!W:W,立项!H:H))</f>
        <v/>
      </c>
      <c r="N1692" s="104" t="str">
        <f t="shared" si="158"/>
        <v/>
      </c>
      <c r="O1692" s="104" t="str">
        <f t="shared" si="159"/>
        <v/>
      </c>
      <c r="P1692" s="105" t="str">
        <f t="shared" si="160"/>
        <v/>
      </c>
      <c r="Q1692" s="109" t="str">
        <f t="shared" si="161"/>
        <v/>
      </c>
      <c r="R1692" s="77"/>
      <c r="S1692" s="76"/>
      <c r="T1692" s="76"/>
      <c r="U1692" s="76"/>
    </row>
    <row r="1693" s="67" customFormat="1" customHeight="1" spans="2:21">
      <c r="B1693" s="68"/>
      <c r="C1693" s="69"/>
      <c r="D1693" s="69"/>
      <c r="E1693" s="69"/>
      <c r="F1693" s="70"/>
      <c r="G1693" s="71"/>
      <c r="H1693" s="72"/>
      <c r="I1693" s="103" t="str">
        <f>IF(B1693="","",_xlfn.XLOOKUP(N1693,#REF!,#REF!))</f>
        <v/>
      </c>
      <c r="J1693" s="100" t="str">
        <f>IF(B1693="","",_xlfn.XLOOKUP(N1693,#REF!,芝麻工资表!B:B))</f>
        <v/>
      </c>
      <c r="K1693" s="100" t="str">
        <f t="shared" si="156"/>
        <v/>
      </c>
      <c r="L1693" s="100" t="str">
        <f t="shared" si="157"/>
        <v/>
      </c>
      <c r="M1693" s="100" t="str">
        <f>IF(Q1693="","",_xlfn.XLOOKUP(Q1693,立项!W:W,立项!H:H))</f>
        <v/>
      </c>
      <c r="N1693" s="104" t="str">
        <f t="shared" si="158"/>
        <v/>
      </c>
      <c r="O1693" s="104" t="str">
        <f t="shared" si="159"/>
        <v/>
      </c>
      <c r="P1693" s="105" t="str">
        <f t="shared" si="160"/>
        <v/>
      </c>
      <c r="Q1693" s="109" t="str">
        <f t="shared" si="161"/>
        <v/>
      </c>
      <c r="R1693" s="77"/>
      <c r="S1693" s="76"/>
      <c r="T1693" s="76"/>
      <c r="U1693" s="76"/>
    </row>
    <row r="1694" s="67" customFormat="1" customHeight="1" spans="2:21">
      <c r="B1694" s="68"/>
      <c r="C1694" s="69"/>
      <c r="D1694" s="69"/>
      <c r="E1694" s="69"/>
      <c r="F1694" s="70"/>
      <c r="G1694" s="71"/>
      <c r="H1694" s="72"/>
      <c r="I1694" s="103" t="str">
        <f>IF(B1694="","",_xlfn.XLOOKUP(N1694,#REF!,#REF!))</f>
        <v/>
      </c>
      <c r="J1694" s="100" t="str">
        <f>IF(B1694="","",_xlfn.XLOOKUP(N1694,#REF!,芝麻工资表!B:B))</f>
        <v/>
      </c>
      <c r="K1694" s="100" t="str">
        <f t="shared" si="156"/>
        <v/>
      </c>
      <c r="L1694" s="100" t="str">
        <f t="shared" si="157"/>
        <v/>
      </c>
      <c r="M1694" s="100" t="str">
        <f>IF(Q1694="","",_xlfn.XLOOKUP(Q1694,立项!W:W,立项!H:H))</f>
        <v/>
      </c>
      <c r="N1694" s="104" t="str">
        <f t="shared" si="158"/>
        <v/>
      </c>
      <c r="O1694" s="104" t="str">
        <f t="shared" si="159"/>
        <v/>
      </c>
      <c r="P1694" s="105" t="str">
        <f t="shared" si="160"/>
        <v/>
      </c>
      <c r="Q1694" s="109" t="str">
        <f t="shared" si="161"/>
        <v/>
      </c>
      <c r="R1694" s="77"/>
      <c r="S1694" s="76"/>
      <c r="T1694" s="76"/>
      <c r="U1694" s="76"/>
    </row>
    <row r="1695" s="67" customFormat="1" customHeight="1" spans="2:21">
      <c r="B1695" s="68"/>
      <c r="C1695" s="69"/>
      <c r="D1695" s="69"/>
      <c r="E1695" s="69"/>
      <c r="F1695" s="70"/>
      <c r="G1695" s="71"/>
      <c r="H1695" s="72"/>
      <c r="I1695" s="103" t="str">
        <f>IF(B1695="","",_xlfn.XLOOKUP(N1695,#REF!,#REF!))</f>
        <v/>
      </c>
      <c r="J1695" s="100" t="str">
        <f>IF(B1695="","",_xlfn.XLOOKUP(N1695,#REF!,芝麻工资表!B:B))</f>
        <v/>
      </c>
      <c r="K1695" s="100" t="str">
        <f t="shared" si="156"/>
        <v/>
      </c>
      <c r="L1695" s="100" t="str">
        <f t="shared" si="157"/>
        <v/>
      </c>
      <c r="M1695" s="100" t="str">
        <f>IF(Q1695="","",_xlfn.XLOOKUP(Q1695,立项!W:W,立项!H:H))</f>
        <v/>
      </c>
      <c r="N1695" s="104" t="str">
        <f t="shared" si="158"/>
        <v/>
      </c>
      <c r="O1695" s="104" t="str">
        <f t="shared" si="159"/>
        <v/>
      </c>
      <c r="P1695" s="105" t="str">
        <f t="shared" si="160"/>
        <v/>
      </c>
      <c r="Q1695" s="109" t="str">
        <f t="shared" si="161"/>
        <v/>
      </c>
      <c r="R1695" s="77"/>
      <c r="S1695" s="76"/>
      <c r="T1695" s="76"/>
      <c r="U1695" s="76"/>
    </row>
    <row r="1696" s="67" customFormat="1" customHeight="1" spans="2:21">
      <c r="B1696" s="68"/>
      <c r="C1696" s="69"/>
      <c r="D1696" s="69"/>
      <c r="E1696" s="69"/>
      <c r="F1696" s="70"/>
      <c r="G1696" s="71"/>
      <c r="H1696" s="72"/>
      <c r="I1696" s="103" t="str">
        <f>IF(B1696="","",_xlfn.XLOOKUP(N1696,#REF!,#REF!))</f>
        <v/>
      </c>
      <c r="J1696" s="100" t="str">
        <f>IF(B1696="","",_xlfn.XLOOKUP(N1696,#REF!,芝麻工资表!B:B))</f>
        <v/>
      </c>
      <c r="K1696" s="100" t="str">
        <f t="shared" si="156"/>
        <v/>
      </c>
      <c r="L1696" s="100" t="str">
        <f t="shared" si="157"/>
        <v/>
      </c>
      <c r="M1696" s="100" t="str">
        <f>IF(Q1696="","",_xlfn.XLOOKUP(Q1696,立项!W:W,立项!H:H))</f>
        <v/>
      </c>
      <c r="N1696" s="104" t="str">
        <f t="shared" si="158"/>
        <v/>
      </c>
      <c r="O1696" s="104" t="str">
        <f t="shared" si="159"/>
        <v/>
      </c>
      <c r="P1696" s="105" t="str">
        <f t="shared" si="160"/>
        <v/>
      </c>
      <c r="Q1696" s="109" t="str">
        <f t="shared" si="161"/>
        <v/>
      </c>
      <c r="R1696" s="77"/>
      <c r="S1696" s="76"/>
      <c r="T1696" s="76"/>
      <c r="U1696" s="76"/>
    </row>
    <row r="1697" s="67" customFormat="1" customHeight="1" spans="2:21">
      <c r="B1697" s="68"/>
      <c r="C1697" s="69"/>
      <c r="D1697" s="69"/>
      <c r="E1697" s="69"/>
      <c r="F1697" s="70"/>
      <c r="G1697" s="71"/>
      <c r="H1697" s="72"/>
      <c r="I1697" s="103" t="str">
        <f>IF(B1697="","",_xlfn.XLOOKUP(N1697,#REF!,#REF!))</f>
        <v/>
      </c>
      <c r="J1697" s="100" t="str">
        <f>IF(B1697="","",_xlfn.XLOOKUP(N1697,#REF!,芝麻工资表!B:B))</f>
        <v/>
      </c>
      <c r="K1697" s="100" t="str">
        <f t="shared" si="156"/>
        <v/>
      </c>
      <c r="L1697" s="100" t="str">
        <f t="shared" si="157"/>
        <v/>
      </c>
      <c r="M1697" s="100" t="str">
        <f>IF(Q1697="","",_xlfn.XLOOKUP(Q1697,立项!W:W,立项!H:H))</f>
        <v/>
      </c>
      <c r="N1697" s="104" t="str">
        <f t="shared" si="158"/>
        <v/>
      </c>
      <c r="O1697" s="104" t="str">
        <f t="shared" si="159"/>
        <v/>
      </c>
      <c r="P1697" s="105" t="str">
        <f t="shared" si="160"/>
        <v/>
      </c>
      <c r="Q1697" s="109" t="str">
        <f t="shared" si="161"/>
        <v/>
      </c>
      <c r="R1697" s="77"/>
      <c r="S1697" s="76"/>
      <c r="T1697" s="76"/>
      <c r="U1697" s="76"/>
    </row>
    <row r="1698" s="67" customFormat="1" customHeight="1" spans="2:21">
      <c r="B1698" s="68"/>
      <c r="C1698" s="69"/>
      <c r="D1698" s="69"/>
      <c r="E1698" s="69"/>
      <c r="F1698" s="70"/>
      <c r="G1698" s="71"/>
      <c r="H1698" s="72"/>
      <c r="I1698" s="103" t="str">
        <f>IF(B1698="","",_xlfn.XLOOKUP(N1698,#REF!,#REF!))</f>
        <v/>
      </c>
      <c r="J1698" s="100" t="str">
        <f>IF(B1698="","",_xlfn.XLOOKUP(N1698,#REF!,芝麻工资表!B:B))</f>
        <v/>
      </c>
      <c r="K1698" s="100" t="str">
        <f t="shared" si="156"/>
        <v/>
      </c>
      <c r="L1698" s="100" t="str">
        <f t="shared" si="157"/>
        <v/>
      </c>
      <c r="M1698" s="100" t="str">
        <f>IF(Q1698="","",_xlfn.XLOOKUP(Q1698,立项!W:W,立项!H:H))</f>
        <v/>
      </c>
      <c r="N1698" s="104" t="str">
        <f t="shared" si="158"/>
        <v/>
      </c>
      <c r="O1698" s="104" t="str">
        <f t="shared" si="159"/>
        <v/>
      </c>
      <c r="P1698" s="105" t="str">
        <f t="shared" si="160"/>
        <v/>
      </c>
      <c r="Q1698" s="109" t="str">
        <f t="shared" si="161"/>
        <v/>
      </c>
      <c r="R1698" s="77"/>
      <c r="S1698" s="76"/>
      <c r="T1698" s="76"/>
      <c r="U1698" s="76"/>
    </row>
    <row r="1699" s="67" customFormat="1" customHeight="1" spans="2:21">
      <c r="B1699" s="68"/>
      <c r="C1699" s="69"/>
      <c r="D1699" s="69"/>
      <c r="E1699" s="69"/>
      <c r="F1699" s="70"/>
      <c r="G1699" s="71"/>
      <c r="H1699" s="72"/>
      <c r="I1699" s="103" t="str">
        <f>IF(B1699="","",_xlfn.XLOOKUP(N1699,#REF!,#REF!))</f>
        <v/>
      </c>
      <c r="J1699" s="100" t="str">
        <f>IF(B1699="","",_xlfn.XLOOKUP(N1699,#REF!,芝麻工资表!B:B))</f>
        <v/>
      </c>
      <c r="K1699" s="100" t="str">
        <f t="shared" si="156"/>
        <v/>
      </c>
      <c r="L1699" s="100" t="str">
        <f t="shared" si="157"/>
        <v/>
      </c>
      <c r="M1699" s="100" t="str">
        <f>IF(Q1699="","",_xlfn.XLOOKUP(Q1699,立项!W:W,立项!H:H))</f>
        <v/>
      </c>
      <c r="N1699" s="104" t="str">
        <f t="shared" si="158"/>
        <v/>
      </c>
      <c r="O1699" s="104" t="str">
        <f t="shared" si="159"/>
        <v/>
      </c>
      <c r="P1699" s="105" t="str">
        <f t="shared" si="160"/>
        <v/>
      </c>
      <c r="Q1699" s="109" t="str">
        <f t="shared" si="161"/>
        <v/>
      </c>
      <c r="R1699" s="77"/>
      <c r="S1699" s="76"/>
      <c r="T1699" s="76"/>
      <c r="U1699" s="76"/>
    </row>
    <row r="1700" s="67" customFormat="1" customHeight="1" spans="2:21">
      <c r="B1700" s="68"/>
      <c r="C1700" s="69"/>
      <c r="D1700" s="69"/>
      <c r="E1700" s="69"/>
      <c r="F1700" s="70"/>
      <c r="G1700" s="71"/>
      <c r="H1700" s="72"/>
      <c r="I1700" s="103" t="str">
        <f>IF(B1700="","",_xlfn.XLOOKUP(N1700,#REF!,#REF!))</f>
        <v/>
      </c>
      <c r="J1700" s="100" t="str">
        <f>IF(B1700="","",_xlfn.XLOOKUP(N1700,#REF!,芝麻工资表!B:B))</f>
        <v/>
      </c>
      <c r="K1700" s="100" t="str">
        <f t="shared" si="156"/>
        <v/>
      </c>
      <c r="L1700" s="100" t="str">
        <f t="shared" si="157"/>
        <v/>
      </c>
      <c r="M1700" s="100" t="str">
        <f>IF(Q1700="","",_xlfn.XLOOKUP(Q1700,立项!W:W,立项!H:H))</f>
        <v/>
      </c>
      <c r="N1700" s="104" t="str">
        <f t="shared" si="158"/>
        <v/>
      </c>
      <c r="O1700" s="104" t="str">
        <f t="shared" si="159"/>
        <v/>
      </c>
      <c r="P1700" s="105" t="str">
        <f t="shared" si="160"/>
        <v/>
      </c>
      <c r="Q1700" s="109" t="str">
        <f t="shared" si="161"/>
        <v/>
      </c>
      <c r="R1700" s="77"/>
      <c r="S1700" s="76"/>
      <c r="T1700" s="76"/>
      <c r="U1700" s="76"/>
    </row>
    <row r="1701" s="67" customFormat="1" customHeight="1" spans="2:21">
      <c r="B1701" s="68"/>
      <c r="C1701" s="69"/>
      <c r="D1701" s="69"/>
      <c r="E1701" s="69"/>
      <c r="F1701" s="70"/>
      <c r="G1701" s="71"/>
      <c r="H1701" s="72"/>
      <c r="I1701" s="103" t="str">
        <f>IF(B1701="","",_xlfn.XLOOKUP(N1701,#REF!,#REF!))</f>
        <v/>
      </c>
      <c r="J1701" s="100" t="str">
        <f>IF(B1701="","",_xlfn.XLOOKUP(N1701,#REF!,芝麻工资表!B:B))</f>
        <v/>
      </c>
      <c r="K1701" s="100" t="str">
        <f t="shared" si="156"/>
        <v/>
      </c>
      <c r="L1701" s="100" t="str">
        <f t="shared" si="157"/>
        <v/>
      </c>
      <c r="M1701" s="100" t="str">
        <f>IF(Q1701="","",_xlfn.XLOOKUP(Q1701,立项!W:W,立项!H:H))</f>
        <v/>
      </c>
      <c r="N1701" s="104" t="str">
        <f t="shared" si="158"/>
        <v/>
      </c>
      <c r="O1701" s="104" t="str">
        <f t="shared" si="159"/>
        <v/>
      </c>
      <c r="P1701" s="105" t="str">
        <f t="shared" si="160"/>
        <v/>
      </c>
      <c r="Q1701" s="109" t="str">
        <f t="shared" si="161"/>
        <v/>
      </c>
      <c r="R1701" s="77"/>
      <c r="S1701" s="76"/>
      <c r="T1701" s="76"/>
      <c r="U1701" s="76"/>
    </row>
    <row r="1702" s="67" customFormat="1" customHeight="1" spans="2:21">
      <c r="B1702" s="68"/>
      <c r="C1702" s="69"/>
      <c r="D1702" s="69"/>
      <c r="E1702" s="69"/>
      <c r="F1702" s="70"/>
      <c r="G1702" s="71"/>
      <c r="H1702" s="72"/>
      <c r="I1702" s="103" t="str">
        <f>IF(B1702="","",_xlfn.XLOOKUP(N1702,#REF!,#REF!))</f>
        <v/>
      </c>
      <c r="J1702" s="100" t="str">
        <f>IF(B1702="","",_xlfn.XLOOKUP(N1702,#REF!,芝麻工资表!B:B))</f>
        <v/>
      </c>
      <c r="K1702" s="100" t="str">
        <f t="shared" si="156"/>
        <v/>
      </c>
      <c r="L1702" s="100" t="str">
        <f t="shared" si="157"/>
        <v/>
      </c>
      <c r="M1702" s="100" t="str">
        <f>IF(Q1702="","",_xlfn.XLOOKUP(Q1702,立项!W:W,立项!H:H))</f>
        <v/>
      </c>
      <c r="N1702" s="104" t="str">
        <f t="shared" si="158"/>
        <v/>
      </c>
      <c r="O1702" s="104" t="str">
        <f t="shared" si="159"/>
        <v/>
      </c>
      <c r="P1702" s="105" t="str">
        <f t="shared" si="160"/>
        <v/>
      </c>
      <c r="Q1702" s="109" t="str">
        <f t="shared" si="161"/>
        <v/>
      </c>
      <c r="R1702" s="77"/>
      <c r="S1702" s="76"/>
      <c r="T1702" s="76"/>
      <c r="U1702" s="76"/>
    </row>
    <row r="1703" s="67" customFormat="1" customHeight="1" spans="2:21">
      <c r="B1703" s="68"/>
      <c r="C1703" s="69"/>
      <c r="D1703" s="69"/>
      <c r="E1703" s="69"/>
      <c r="F1703" s="70"/>
      <c r="G1703" s="71"/>
      <c r="H1703" s="72"/>
      <c r="I1703" s="103" t="str">
        <f>IF(B1703="","",_xlfn.XLOOKUP(N1703,#REF!,#REF!))</f>
        <v/>
      </c>
      <c r="J1703" s="100" t="str">
        <f>IF(B1703="","",_xlfn.XLOOKUP(N1703,#REF!,芝麻工资表!B:B))</f>
        <v/>
      </c>
      <c r="K1703" s="100" t="str">
        <f t="shared" si="156"/>
        <v/>
      </c>
      <c r="L1703" s="100" t="str">
        <f t="shared" si="157"/>
        <v/>
      </c>
      <c r="M1703" s="100" t="str">
        <f>IF(Q1703="","",_xlfn.XLOOKUP(Q1703,立项!W:W,立项!H:H))</f>
        <v/>
      </c>
      <c r="N1703" s="104" t="str">
        <f t="shared" si="158"/>
        <v/>
      </c>
      <c r="O1703" s="104" t="str">
        <f t="shared" si="159"/>
        <v/>
      </c>
      <c r="P1703" s="105" t="str">
        <f t="shared" si="160"/>
        <v/>
      </c>
      <c r="Q1703" s="109" t="str">
        <f t="shared" si="161"/>
        <v/>
      </c>
      <c r="R1703" s="77"/>
      <c r="S1703" s="76"/>
      <c r="T1703" s="76"/>
      <c r="U1703" s="76"/>
    </row>
    <row r="1704" s="67" customFormat="1" customHeight="1" spans="2:21">
      <c r="B1704" s="68"/>
      <c r="C1704" s="69"/>
      <c r="D1704" s="69"/>
      <c r="E1704" s="69"/>
      <c r="F1704" s="70"/>
      <c r="G1704" s="71"/>
      <c r="H1704" s="72"/>
      <c r="I1704" s="103" t="str">
        <f>IF(B1704="","",_xlfn.XLOOKUP(N1704,#REF!,#REF!))</f>
        <v/>
      </c>
      <c r="J1704" s="100" t="str">
        <f>IF(B1704="","",_xlfn.XLOOKUP(N1704,#REF!,芝麻工资表!B:B))</f>
        <v/>
      </c>
      <c r="K1704" s="100" t="str">
        <f t="shared" si="156"/>
        <v/>
      </c>
      <c r="L1704" s="100" t="str">
        <f t="shared" si="157"/>
        <v/>
      </c>
      <c r="M1704" s="100" t="str">
        <f>IF(Q1704="","",_xlfn.XLOOKUP(Q1704,立项!W:W,立项!H:H))</f>
        <v/>
      </c>
      <c r="N1704" s="104" t="str">
        <f t="shared" si="158"/>
        <v/>
      </c>
      <c r="O1704" s="104" t="str">
        <f t="shared" si="159"/>
        <v/>
      </c>
      <c r="P1704" s="105" t="str">
        <f t="shared" si="160"/>
        <v/>
      </c>
      <c r="Q1704" s="109" t="str">
        <f t="shared" si="161"/>
        <v/>
      </c>
      <c r="R1704" s="77"/>
      <c r="S1704" s="76"/>
      <c r="T1704" s="76"/>
      <c r="U1704" s="76"/>
    </row>
    <row r="1705" s="67" customFormat="1" customHeight="1" spans="2:21">
      <c r="B1705" s="68"/>
      <c r="C1705" s="69"/>
      <c r="D1705" s="69"/>
      <c r="E1705" s="69"/>
      <c r="F1705" s="70"/>
      <c r="G1705" s="71"/>
      <c r="H1705" s="72"/>
      <c r="I1705" s="103" t="str">
        <f>IF(B1705="","",_xlfn.XLOOKUP(N1705,#REF!,#REF!))</f>
        <v/>
      </c>
      <c r="J1705" s="100" t="str">
        <f>IF(B1705="","",_xlfn.XLOOKUP(N1705,#REF!,芝麻工资表!B:B))</f>
        <v/>
      </c>
      <c r="K1705" s="100" t="str">
        <f t="shared" si="156"/>
        <v/>
      </c>
      <c r="L1705" s="100" t="str">
        <f t="shared" si="157"/>
        <v/>
      </c>
      <c r="M1705" s="100" t="str">
        <f>IF(Q1705="","",_xlfn.XLOOKUP(Q1705,立项!W:W,立项!H:H))</f>
        <v/>
      </c>
      <c r="N1705" s="104" t="str">
        <f t="shared" si="158"/>
        <v/>
      </c>
      <c r="O1705" s="104" t="str">
        <f t="shared" si="159"/>
        <v/>
      </c>
      <c r="P1705" s="105" t="str">
        <f t="shared" si="160"/>
        <v/>
      </c>
      <c r="Q1705" s="109" t="str">
        <f t="shared" si="161"/>
        <v/>
      </c>
      <c r="R1705" s="77"/>
      <c r="S1705" s="76"/>
      <c r="T1705" s="76"/>
      <c r="U1705" s="76"/>
    </row>
    <row r="1706" s="67" customFormat="1" customHeight="1" spans="2:21">
      <c r="B1706" s="68"/>
      <c r="C1706" s="69"/>
      <c r="D1706" s="69"/>
      <c r="E1706" s="69"/>
      <c r="F1706" s="70"/>
      <c r="G1706" s="71"/>
      <c r="H1706" s="72"/>
      <c r="I1706" s="103" t="str">
        <f>IF(B1706="","",_xlfn.XLOOKUP(N1706,#REF!,#REF!))</f>
        <v/>
      </c>
      <c r="J1706" s="100" t="str">
        <f>IF(B1706="","",_xlfn.XLOOKUP(N1706,#REF!,芝麻工资表!B:B))</f>
        <v/>
      </c>
      <c r="K1706" s="100" t="str">
        <f t="shared" si="156"/>
        <v/>
      </c>
      <c r="L1706" s="100" t="str">
        <f t="shared" si="157"/>
        <v/>
      </c>
      <c r="M1706" s="100" t="str">
        <f>IF(Q1706="","",_xlfn.XLOOKUP(Q1706,立项!W:W,立项!H:H))</f>
        <v/>
      </c>
      <c r="N1706" s="104" t="str">
        <f t="shared" si="158"/>
        <v/>
      </c>
      <c r="O1706" s="104" t="str">
        <f t="shared" si="159"/>
        <v/>
      </c>
      <c r="P1706" s="105" t="str">
        <f t="shared" si="160"/>
        <v/>
      </c>
      <c r="Q1706" s="109" t="str">
        <f t="shared" si="161"/>
        <v/>
      </c>
      <c r="R1706" s="77"/>
      <c r="S1706" s="76"/>
      <c r="T1706" s="76"/>
      <c r="U1706" s="76"/>
    </row>
    <row r="1707" s="67" customFormat="1" customHeight="1" spans="2:21">
      <c r="B1707" s="68"/>
      <c r="C1707" s="69"/>
      <c r="D1707" s="69"/>
      <c r="E1707" s="69"/>
      <c r="F1707" s="70"/>
      <c r="G1707" s="71"/>
      <c r="H1707" s="72"/>
      <c r="I1707" s="103" t="str">
        <f>IF(B1707="","",_xlfn.XLOOKUP(N1707,#REF!,#REF!))</f>
        <v/>
      </c>
      <c r="J1707" s="100" t="str">
        <f>IF(B1707="","",_xlfn.XLOOKUP(N1707,#REF!,芝麻工资表!B:B))</f>
        <v/>
      </c>
      <c r="K1707" s="100" t="str">
        <f t="shared" si="156"/>
        <v/>
      </c>
      <c r="L1707" s="100" t="str">
        <f t="shared" si="157"/>
        <v/>
      </c>
      <c r="M1707" s="100" t="str">
        <f>IF(Q1707="","",_xlfn.XLOOKUP(Q1707,立项!W:W,立项!H:H))</f>
        <v/>
      </c>
      <c r="N1707" s="104" t="str">
        <f t="shared" si="158"/>
        <v/>
      </c>
      <c r="O1707" s="104" t="str">
        <f t="shared" si="159"/>
        <v/>
      </c>
      <c r="P1707" s="105" t="str">
        <f t="shared" si="160"/>
        <v/>
      </c>
      <c r="Q1707" s="109" t="str">
        <f t="shared" si="161"/>
        <v/>
      </c>
      <c r="R1707" s="77"/>
      <c r="S1707" s="76"/>
      <c r="T1707" s="76"/>
      <c r="U1707" s="76"/>
    </row>
    <row r="1708" s="67" customFormat="1" customHeight="1" spans="2:21">
      <c r="B1708" s="68"/>
      <c r="C1708" s="69"/>
      <c r="D1708" s="69"/>
      <c r="E1708" s="69"/>
      <c r="F1708" s="70"/>
      <c r="G1708" s="71"/>
      <c r="H1708" s="72"/>
      <c r="I1708" s="103" t="str">
        <f>IF(B1708="","",_xlfn.XLOOKUP(N1708,#REF!,#REF!))</f>
        <v/>
      </c>
      <c r="J1708" s="100" t="str">
        <f>IF(B1708="","",_xlfn.XLOOKUP(N1708,#REF!,芝麻工资表!B:B))</f>
        <v/>
      </c>
      <c r="K1708" s="100" t="str">
        <f t="shared" si="156"/>
        <v/>
      </c>
      <c r="L1708" s="100" t="str">
        <f t="shared" si="157"/>
        <v/>
      </c>
      <c r="M1708" s="100" t="str">
        <f>IF(Q1708="","",_xlfn.XLOOKUP(Q1708,立项!W:W,立项!H:H))</f>
        <v/>
      </c>
      <c r="N1708" s="104" t="str">
        <f t="shared" si="158"/>
        <v/>
      </c>
      <c r="O1708" s="104" t="str">
        <f t="shared" si="159"/>
        <v/>
      </c>
      <c r="P1708" s="105" t="str">
        <f t="shared" si="160"/>
        <v/>
      </c>
      <c r="Q1708" s="109" t="str">
        <f t="shared" si="161"/>
        <v/>
      </c>
      <c r="R1708" s="77"/>
      <c r="S1708" s="76"/>
      <c r="T1708" s="76"/>
      <c r="U1708" s="76"/>
    </row>
    <row r="1709" s="67" customFormat="1" customHeight="1" spans="2:21">
      <c r="B1709" s="68"/>
      <c r="C1709" s="69"/>
      <c r="D1709" s="69"/>
      <c r="E1709" s="69"/>
      <c r="F1709" s="70"/>
      <c r="G1709" s="71"/>
      <c r="H1709" s="72"/>
      <c r="I1709" s="103" t="str">
        <f>IF(B1709="","",_xlfn.XLOOKUP(N1709,#REF!,#REF!))</f>
        <v/>
      </c>
      <c r="J1709" s="100" t="str">
        <f>IF(B1709="","",_xlfn.XLOOKUP(N1709,#REF!,芝麻工资表!B:B))</f>
        <v/>
      </c>
      <c r="K1709" s="100" t="str">
        <f t="shared" si="156"/>
        <v/>
      </c>
      <c r="L1709" s="100" t="str">
        <f t="shared" si="157"/>
        <v/>
      </c>
      <c r="M1709" s="100" t="str">
        <f>IF(Q1709="","",_xlfn.XLOOKUP(Q1709,立项!W:W,立项!H:H))</f>
        <v/>
      </c>
      <c r="N1709" s="104" t="str">
        <f t="shared" si="158"/>
        <v/>
      </c>
      <c r="O1709" s="104" t="str">
        <f t="shared" si="159"/>
        <v/>
      </c>
      <c r="P1709" s="105" t="str">
        <f t="shared" si="160"/>
        <v/>
      </c>
      <c r="Q1709" s="109" t="str">
        <f t="shared" si="161"/>
        <v/>
      </c>
      <c r="R1709" s="77"/>
      <c r="S1709" s="76"/>
      <c r="T1709" s="76"/>
      <c r="U1709" s="76"/>
    </row>
    <row r="1710" s="67" customFormat="1" customHeight="1" spans="2:21">
      <c r="B1710" s="68"/>
      <c r="C1710" s="69"/>
      <c r="D1710" s="69"/>
      <c r="E1710" s="69"/>
      <c r="F1710" s="70"/>
      <c r="G1710" s="71"/>
      <c r="H1710" s="72"/>
      <c r="I1710" s="103" t="str">
        <f>IF(B1710="","",_xlfn.XLOOKUP(N1710,#REF!,#REF!))</f>
        <v/>
      </c>
      <c r="J1710" s="100" t="str">
        <f>IF(B1710="","",_xlfn.XLOOKUP(N1710,#REF!,芝麻工资表!B:B))</f>
        <v/>
      </c>
      <c r="K1710" s="100" t="str">
        <f t="shared" si="156"/>
        <v/>
      </c>
      <c r="L1710" s="100" t="str">
        <f t="shared" si="157"/>
        <v/>
      </c>
      <c r="M1710" s="100" t="str">
        <f>IF(Q1710="","",_xlfn.XLOOKUP(Q1710,立项!W:W,立项!H:H))</f>
        <v/>
      </c>
      <c r="N1710" s="104" t="str">
        <f t="shared" si="158"/>
        <v/>
      </c>
      <c r="O1710" s="104" t="str">
        <f t="shared" si="159"/>
        <v/>
      </c>
      <c r="P1710" s="105" t="str">
        <f t="shared" si="160"/>
        <v/>
      </c>
      <c r="Q1710" s="109" t="str">
        <f t="shared" si="161"/>
        <v/>
      </c>
      <c r="R1710" s="77"/>
      <c r="S1710" s="76"/>
      <c r="T1710" s="76"/>
      <c r="U1710" s="76"/>
    </row>
    <row r="1711" s="67" customFormat="1" customHeight="1" spans="2:21">
      <c r="B1711" s="68"/>
      <c r="C1711" s="69"/>
      <c r="D1711" s="69"/>
      <c r="E1711" s="69"/>
      <c r="F1711" s="70"/>
      <c r="G1711" s="71"/>
      <c r="H1711" s="72"/>
      <c r="I1711" s="103" t="str">
        <f>IF(B1711="","",_xlfn.XLOOKUP(N1711,#REF!,#REF!))</f>
        <v/>
      </c>
      <c r="J1711" s="100" t="str">
        <f>IF(B1711="","",_xlfn.XLOOKUP(N1711,#REF!,芝麻工资表!B:B))</f>
        <v/>
      </c>
      <c r="K1711" s="100" t="str">
        <f t="shared" si="156"/>
        <v/>
      </c>
      <c r="L1711" s="100" t="str">
        <f t="shared" si="157"/>
        <v/>
      </c>
      <c r="M1711" s="100" t="str">
        <f>IF(Q1711="","",_xlfn.XLOOKUP(Q1711,立项!W:W,立项!H:H))</f>
        <v/>
      </c>
      <c r="N1711" s="104" t="str">
        <f t="shared" si="158"/>
        <v/>
      </c>
      <c r="O1711" s="104" t="str">
        <f t="shared" si="159"/>
        <v/>
      </c>
      <c r="P1711" s="105" t="str">
        <f t="shared" si="160"/>
        <v/>
      </c>
      <c r="Q1711" s="109" t="str">
        <f t="shared" si="161"/>
        <v/>
      </c>
      <c r="R1711" s="77"/>
      <c r="S1711" s="76"/>
      <c r="T1711" s="76"/>
      <c r="U1711" s="76"/>
    </row>
    <row r="1712" s="67" customFormat="1" customHeight="1" spans="2:21">
      <c r="B1712" s="68"/>
      <c r="C1712" s="69"/>
      <c r="D1712" s="69"/>
      <c r="E1712" s="69"/>
      <c r="F1712" s="70"/>
      <c r="G1712" s="71"/>
      <c r="H1712" s="72"/>
      <c r="I1712" s="103" t="str">
        <f>IF(B1712="","",_xlfn.XLOOKUP(N1712,#REF!,#REF!))</f>
        <v/>
      </c>
      <c r="J1712" s="100" t="str">
        <f>IF(B1712="","",_xlfn.XLOOKUP(N1712,#REF!,芝麻工资表!B:B))</f>
        <v/>
      </c>
      <c r="K1712" s="100" t="str">
        <f t="shared" si="156"/>
        <v/>
      </c>
      <c r="L1712" s="100" t="str">
        <f t="shared" si="157"/>
        <v/>
      </c>
      <c r="M1712" s="100" t="str">
        <f>IF(Q1712="","",_xlfn.XLOOKUP(Q1712,立项!W:W,立项!H:H))</f>
        <v/>
      </c>
      <c r="N1712" s="104" t="str">
        <f t="shared" si="158"/>
        <v/>
      </c>
      <c r="O1712" s="104" t="str">
        <f t="shared" si="159"/>
        <v/>
      </c>
      <c r="P1712" s="105" t="str">
        <f t="shared" si="160"/>
        <v/>
      </c>
      <c r="Q1712" s="109" t="str">
        <f t="shared" si="161"/>
        <v/>
      </c>
      <c r="R1712" s="77"/>
      <c r="S1712" s="76"/>
      <c r="T1712" s="76"/>
      <c r="U1712" s="76"/>
    </row>
    <row r="1713" s="67" customFormat="1" customHeight="1" spans="2:21">
      <c r="B1713" s="68"/>
      <c r="C1713" s="69"/>
      <c r="D1713" s="69"/>
      <c r="E1713" s="69"/>
      <c r="F1713" s="70"/>
      <c r="G1713" s="71"/>
      <c r="H1713" s="72"/>
      <c r="I1713" s="103" t="str">
        <f>IF(B1713="","",_xlfn.XLOOKUP(N1713,#REF!,#REF!))</f>
        <v/>
      </c>
      <c r="J1713" s="100" t="str">
        <f>IF(B1713="","",_xlfn.XLOOKUP(N1713,#REF!,芝麻工资表!B:B))</f>
        <v/>
      </c>
      <c r="K1713" s="100" t="str">
        <f t="shared" si="156"/>
        <v/>
      </c>
      <c r="L1713" s="100" t="str">
        <f t="shared" si="157"/>
        <v/>
      </c>
      <c r="M1713" s="100" t="str">
        <f>IF(Q1713="","",_xlfn.XLOOKUP(Q1713,立项!W:W,立项!H:H))</f>
        <v/>
      </c>
      <c r="N1713" s="104" t="str">
        <f t="shared" si="158"/>
        <v/>
      </c>
      <c r="O1713" s="104" t="str">
        <f t="shared" si="159"/>
        <v/>
      </c>
      <c r="P1713" s="105" t="str">
        <f t="shared" si="160"/>
        <v/>
      </c>
      <c r="Q1713" s="109" t="str">
        <f t="shared" si="161"/>
        <v/>
      </c>
      <c r="R1713" s="77"/>
      <c r="S1713" s="76"/>
      <c r="T1713" s="76"/>
      <c r="U1713" s="76"/>
    </row>
    <row r="1714" s="67" customFormat="1" customHeight="1" spans="2:21">
      <c r="B1714" s="68"/>
      <c r="C1714" s="69"/>
      <c r="D1714" s="69"/>
      <c r="E1714" s="69"/>
      <c r="F1714" s="70"/>
      <c r="G1714" s="71"/>
      <c r="H1714" s="72"/>
      <c r="I1714" s="103" t="str">
        <f>IF(B1714="","",_xlfn.XLOOKUP(N1714,#REF!,#REF!))</f>
        <v/>
      </c>
      <c r="J1714" s="100" t="str">
        <f>IF(B1714="","",_xlfn.XLOOKUP(N1714,#REF!,芝麻工资表!B:B))</f>
        <v/>
      </c>
      <c r="K1714" s="100" t="str">
        <f t="shared" si="156"/>
        <v/>
      </c>
      <c r="L1714" s="100" t="str">
        <f t="shared" si="157"/>
        <v/>
      </c>
      <c r="M1714" s="100" t="str">
        <f>IF(Q1714="","",_xlfn.XLOOKUP(Q1714,立项!W:W,立项!H:H))</f>
        <v/>
      </c>
      <c r="N1714" s="104" t="str">
        <f t="shared" si="158"/>
        <v/>
      </c>
      <c r="O1714" s="104" t="str">
        <f t="shared" si="159"/>
        <v/>
      </c>
      <c r="P1714" s="105" t="str">
        <f t="shared" si="160"/>
        <v/>
      </c>
      <c r="Q1714" s="109" t="str">
        <f t="shared" si="161"/>
        <v/>
      </c>
      <c r="R1714" s="77"/>
      <c r="S1714" s="76"/>
      <c r="T1714" s="76"/>
      <c r="U1714" s="76"/>
    </row>
    <row r="1715" s="67" customFormat="1" customHeight="1" spans="2:21">
      <c r="B1715" s="68"/>
      <c r="C1715" s="69"/>
      <c r="D1715" s="69"/>
      <c r="E1715" s="69"/>
      <c r="F1715" s="70"/>
      <c r="G1715" s="71"/>
      <c r="H1715" s="72"/>
      <c r="I1715" s="103" t="str">
        <f>IF(B1715="","",_xlfn.XLOOKUP(N1715,#REF!,#REF!))</f>
        <v/>
      </c>
      <c r="J1715" s="100" t="str">
        <f>IF(B1715="","",_xlfn.XLOOKUP(N1715,#REF!,芝麻工资表!B:B))</f>
        <v/>
      </c>
      <c r="K1715" s="100" t="str">
        <f t="shared" si="156"/>
        <v/>
      </c>
      <c r="L1715" s="100" t="str">
        <f t="shared" si="157"/>
        <v/>
      </c>
      <c r="M1715" s="100" t="str">
        <f>IF(Q1715="","",_xlfn.XLOOKUP(Q1715,立项!W:W,立项!H:H))</f>
        <v/>
      </c>
      <c r="N1715" s="104" t="str">
        <f t="shared" si="158"/>
        <v/>
      </c>
      <c r="O1715" s="104" t="str">
        <f t="shared" si="159"/>
        <v/>
      </c>
      <c r="P1715" s="105" t="str">
        <f t="shared" si="160"/>
        <v/>
      </c>
      <c r="Q1715" s="109" t="str">
        <f t="shared" si="161"/>
        <v/>
      </c>
      <c r="R1715" s="77"/>
      <c r="S1715" s="76"/>
      <c r="T1715" s="76"/>
      <c r="U1715" s="76"/>
    </row>
    <row r="1716" s="67" customFormat="1" customHeight="1" spans="2:21">
      <c r="B1716" s="68"/>
      <c r="C1716" s="69"/>
      <c r="D1716" s="69"/>
      <c r="E1716" s="69"/>
      <c r="F1716" s="70"/>
      <c r="G1716" s="71"/>
      <c r="H1716" s="72"/>
      <c r="I1716" s="103" t="str">
        <f>IF(B1716="","",_xlfn.XLOOKUP(N1716,#REF!,#REF!))</f>
        <v/>
      </c>
      <c r="J1716" s="100" t="str">
        <f>IF(B1716="","",_xlfn.XLOOKUP(N1716,#REF!,芝麻工资表!B:B))</f>
        <v/>
      </c>
      <c r="K1716" s="100" t="str">
        <f t="shared" si="156"/>
        <v/>
      </c>
      <c r="L1716" s="100" t="str">
        <f t="shared" si="157"/>
        <v/>
      </c>
      <c r="M1716" s="100" t="str">
        <f>IF(Q1716="","",_xlfn.XLOOKUP(Q1716,立项!W:W,立项!H:H))</f>
        <v/>
      </c>
      <c r="N1716" s="104" t="str">
        <f t="shared" si="158"/>
        <v/>
      </c>
      <c r="O1716" s="104" t="str">
        <f t="shared" si="159"/>
        <v/>
      </c>
      <c r="P1716" s="105" t="str">
        <f t="shared" si="160"/>
        <v/>
      </c>
      <c r="Q1716" s="109" t="str">
        <f t="shared" si="161"/>
        <v/>
      </c>
      <c r="R1716" s="77"/>
      <c r="S1716" s="76"/>
      <c r="T1716" s="76"/>
      <c r="U1716" s="76"/>
    </row>
    <row r="1717" s="67" customFormat="1" customHeight="1" spans="2:21">
      <c r="B1717" s="68"/>
      <c r="C1717" s="69"/>
      <c r="D1717" s="69"/>
      <c r="E1717" s="69"/>
      <c r="F1717" s="70"/>
      <c r="G1717" s="71"/>
      <c r="H1717" s="72"/>
      <c r="I1717" s="103" t="str">
        <f>IF(B1717="","",_xlfn.XLOOKUP(N1717,#REF!,#REF!))</f>
        <v/>
      </c>
      <c r="J1717" s="100" t="str">
        <f>IF(B1717="","",_xlfn.XLOOKUP(N1717,#REF!,芝麻工资表!B:B))</f>
        <v/>
      </c>
      <c r="K1717" s="100" t="str">
        <f t="shared" si="156"/>
        <v/>
      </c>
      <c r="L1717" s="100" t="str">
        <f t="shared" si="157"/>
        <v/>
      </c>
      <c r="M1717" s="100" t="str">
        <f>IF(Q1717="","",_xlfn.XLOOKUP(Q1717,立项!W:W,立项!H:H))</f>
        <v/>
      </c>
      <c r="N1717" s="104" t="str">
        <f t="shared" si="158"/>
        <v/>
      </c>
      <c r="O1717" s="104" t="str">
        <f t="shared" si="159"/>
        <v/>
      </c>
      <c r="P1717" s="105" t="str">
        <f t="shared" si="160"/>
        <v/>
      </c>
      <c r="Q1717" s="109" t="str">
        <f t="shared" si="161"/>
        <v/>
      </c>
      <c r="R1717" s="77"/>
      <c r="S1717" s="76"/>
      <c r="T1717" s="76"/>
      <c r="U1717" s="76"/>
    </row>
    <row r="1718" s="67" customFormat="1" customHeight="1" spans="2:21">
      <c r="B1718" s="68"/>
      <c r="C1718" s="69"/>
      <c r="D1718" s="69"/>
      <c r="E1718" s="69"/>
      <c r="F1718" s="70"/>
      <c r="G1718" s="71"/>
      <c r="H1718" s="72"/>
      <c r="I1718" s="103" t="str">
        <f>IF(B1718="","",_xlfn.XLOOKUP(N1718,#REF!,#REF!))</f>
        <v/>
      </c>
      <c r="J1718" s="100" t="str">
        <f>IF(B1718="","",_xlfn.XLOOKUP(N1718,#REF!,芝麻工资表!B:B))</f>
        <v/>
      </c>
      <c r="K1718" s="100" t="str">
        <f t="shared" si="156"/>
        <v/>
      </c>
      <c r="L1718" s="100" t="str">
        <f t="shared" si="157"/>
        <v/>
      </c>
      <c r="M1718" s="100" t="str">
        <f>IF(Q1718="","",_xlfn.XLOOKUP(Q1718,立项!W:W,立项!H:H))</f>
        <v/>
      </c>
      <c r="N1718" s="104" t="str">
        <f t="shared" si="158"/>
        <v/>
      </c>
      <c r="O1718" s="104" t="str">
        <f t="shared" si="159"/>
        <v/>
      </c>
      <c r="P1718" s="105" t="str">
        <f t="shared" si="160"/>
        <v/>
      </c>
      <c r="Q1718" s="109" t="str">
        <f t="shared" si="161"/>
        <v/>
      </c>
      <c r="R1718" s="77"/>
      <c r="S1718" s="76"/>
      <c r="T1718" s="76"/>
      <c r="U1718" s="76"/>
    </row>
    <row r="1719" s="67" customFormat="1" customHeight="1" spans="2:21">
      <c r="B1719" s="68"/>
      <c r="C1719" s="69"/>
      <c r="D1719" s="69"/>
      <c r="E1719" s="69"/>
      <c r="F1719" s="70"/>
      <c r="G1719" s="71"/>
      <c r="H1719" s="72"/>
      <c r="I1719" s="103" t="str">
        <f>IF(B1719="","",_xlfn.XLOOKUP(N1719,#REF!,#REF!))</f>
        <v/>
      </c>
      <c r="J1719" s="100" t="str">
        <f>IF(B1719="","",_xlfn.XLOOKUP(N1719,#REF!,芝麻工资表!B:B))</f>
        <v/>
      </c>
      <c r="K1719" s="100" t="str">
        <f t="shared" si="156"/>
        <v/>
      </c>
      <c r="L1719" s="100" t="str">
        <f t="shared" si="157"/>
        <v/>
      </c>
      <c r="M1719" s="100" t="str">
        <f>IF(Q1719="","",_xlfn.XLOOKUP(Q1719,立项!W:W,立项!H:H))</f>
        <v/>
      </c>
      <c r="N1719" s="104" t="str">
        <f t="shared" si="158"/>
        <v/>
      </c>
      <c r="O1719" s="104" t="str">
        <f t="shared" si="159"/>
        <v/>
      </c>
      <c r="P1719" s="105" t="str">
        <f t="shared" si="160"/>
        <v/>
      </c>
      <c r="Q1719" s="109" t="str">
        <f t="shared" si="161"/>
        <v/>
      </c>
      <c r="R1719" s="77"/>
      <c r="S1719" s="76"/>
      <c r="T1719" s="76"/>
      <c r="U1719" s="76"/>
    </row>
    <row r="1720" s="67" customFormat="1" customHeight="1" spans="2:21">
      <c r="B1720" s="68"/>
      <c r="C1720" s="69"/>
      <c r="D1720" s="69"/>
      <c r="E1720" s="69"/>
      <c r="F1720" s="70"/>
      <c r="G1720" s="71"/>
      <c r="H1720" s="72"/>
      <c r="I1720" s="103" t="str">
        <f>IF(B1720="","",_xlfn.XLOOKUP(N1720,#REF!,#REF!))</f>
        <v/>
      </c>
      <c r="J1720" s="100" t="str">
        <f>IF(B1720="","",_xlfn.XLOOKUP(N1720,#REF!,芝麻工资表!B:B))</f>
        <v/>
      </c>
      <c r="K1720" s="100" t="str">
        <f t="shared" si="156"/>
        <v/>
      </c>
      <c r="L1720" s="100" t="str">
        <f t="shared" si="157"/>
        <v/>
      </c>
      <c r="M1720" s="100" t="str">
        <f>IF(Q1720="","",_xlfn.XLOOKUP(Q1720,立项!W:W,立项!H:H))</f>
        <v/>
      </c>
      <c r="N1720" s="104" t="str">
        <f t="shared" si="158"/>
        <v/>
      </c>
      <c r="O1720" s="104" t="str">
        <f t="shared" si="159"/>
        <v/>
      </c>
      <c r="P1720" s="105" t="str">
        <f t="shared" si="160"/>
        <v/>
      </c>
      <c r="Q1720" s="109" t="str">
        <f t="shared" si="161"/>
        <v/>
      </c>
      <c r="R1720" s="77"/>
      <c r="S1720" s="76"/>
      <c r="T1720" s="76"/>
      <c r="U1720" s="76"/>
    </row>
    <row r="1721" s="67" customFormat="1" customHeight="1" spans="2:21">
      <c r="B1721" s="68"/>
      <c r="C1721" s="69"/>
      <c r="D1721" s="69"/>
      <c r="E1721" s="69"/>
      <c r="F1721" s="70"/>
      <c r="G1721" s="71"/>
      <c r="H1721" s="72"/>
      <c r="I1721" s="103" t="str">
        <f>IF(B1721="","",_xlfn.XLOOKUP(N1721,#REF!,#REF!))</f>
        <v/>
      </c>
      <c r="J1721" s="100" t="str">
        <f>IF(B1721="","",_xlfn.XLOOKUP(N1721,#REF!,芝麻工资表!B:B))</f>
        <v/>
      </c>
      <c r="K1721" s="100" t="str">
        <f t="shared" si="156"/>
        <v/>
      </c>
      <c r="L1721" s="100" t="str">
        <f t="shared" si="157"/>
        <v/>
      </c>
      <c r="M1721" s="100" t="str">
        <f>IF(Q1721="","",_xlfn.XLOOKUP(Q1721,立项!W:W,立项!H:H))</f>
        <v/>
      </c>
      <c r="N1721" s="104" t="str">
        <f t="shared" si="158"/>
        <v/>
      </c>
      <c r="O1721" s="104" t="str">
        <f t="shared" si="159"/>
        <v/>
      </c>
      <c r="P1721" s="105" t="str">
        <f t="shared" si="160"/>
        <v/>
      </c>
      <c r="Q1721" s="109" t="str">
        <f t="shared" si="161"/>
        <v/>
      </c>
      <c r="R1721" s="77"/>
      <c r="S1721" s="76"/>
      <c r="T1721" s="76"/>
      <c r="U1721" s="76"/>
    </row>
    <row r="1722" s="67" customFormat="1" customHeight="1" spans="2:21">
      <c r="B1722" s="68"/>
      <c r="C1722" s="69"/>
      <c r="D1722" s="69"/>
      <c r="E1722" s="69"/>
      <c r="F1722" s="70"/>
      <c r="G1722" s="71"/>
      <c r="H1722" s="72"/>
      <c r="I1722" s="103" t="str">
        <f>IF(B1722="","",_xlfn.XLOOKUP(N1722,#REF!,#REF!))</f>
        <v/>
      </c>
      <c r="J1722" s="100" t="str">
        <f>IF(B1722="","",_xlfn.XLOOKUP(N1722,#REF!,芝麻工资表!B:B))</f>
        <v/>
      </c>
      <c r="K1722" s="100" t="str">
        <f t="shared" si="156"/>
        <v/>
      </c>
      <c r="L1722" s="100" t="str">
        <f t="shared" si="157"/>
        <v/>
      </c>
      <c r="M1722" s="100" t="str">
        <f>IF(Q1722="","",_xlfn.XLOOKUP(Q1722,立项!W:W,立项!H:H))</f>
        <v/>
      </c>
      <c r="N1722" s="104" t="str">
        <f t="shared" si="158"/>
        <v/>
      </c>
      <c r="O1722" s="104" t="str">
        <f t="shared" si="159"/>
        <v/>
      </c>
      <c r="P1722" s="105" t="str">
        <f t="shared" si="160"/>
        <v/>
      </c>
      <c r="Q1722" s="109" t="str">
        <f t="shared" si="161"/>
        <v/>
      </c>
      <c r="R1722" s="77"/>
      <c r="S1722" s="76"/>
      <c r="T1722" s="76"/>
      <c r="U1722" s="76"/>
    </row>
    <row r="1723" s="67" customFormat="1" customHeight="1" spans="2:21">
      <c r="B1723" s="68"/>
      <c r="C1723" s="69"/>
      <c r="D1723" s="69"/>
      <c r="E1723" s="69"/>
      <c r="F1723" s="70"/>
      <c r="G1723" s="71"/>
      <c r="H1723" s="72"/>
      <c r="I1723" s="103" t="str">
        <f>IF(B1723="","",_xlfn.XLOOKUP(N1723,#REF!,#REF!))</f>
        <v/>
      </c>
      <c r="J1723" s="100" t="str">
        <f>IF(B1723="","",_xlfn.XLOOKUP(N1723,#REF!,芝麻工资表!B:B))</f>
        <v/>
      </c>
      <c r="K1723" s="100" t="str">
        <f t="shared" si="156"/>
        <v/>
      </c>
      <c r="L1723" s="100" t="str">
        <f t="shared" si="157"/>
        <v/>
      </c>
      <c r="M1723" s="100" t="str">
        <f>IF(Q1723="","",_xlfn.XLOOKUP(Q1723,立项!W:W,立项!H:H))</f>
        <v/>
      </c>
      <c r="N1723" s="104" t="str">
        <f t="shared" si="158"/>
        <v/>
      </c>
      <c r="O1723" s="104" t="str">
        <f t="shared" si="159"/>
        <v/>
      </c>
      <c r="P1723" s="105" t="str">
        <f t="shared" si="160"/>
        <v/>
      </c>
      <c r="Q1723" s="109" t="str">
        <f t="shared" si="161"/>
        <v/>
      </c>
      <c r="R1723" s="77"/>
      <c r="S1723" s="76"/>
      <c r="T1723" s="76"/>
      <c r="U1723" s="76"/>
    </row>
    <row r="1724" s="67" customFormat="1" customHeight="1" spans="2:21">
      <c r="B1724" s="68"/>
      <c r="C1724" s="69"/>
      <c r="D1724" s="69"/>
      <c r="E1724" s="69"/>
      <c r="F1724" s="70"/>
      <c r="G1724" s="71"/>
      <c r="H1724" s="72"/>
      <c r="I1724" s="103" t="str">
        <f>IF(B1724="","",_xlfn.XLOOKUP(N1724,#REF!,#REF!))</f>
        <v/>
      </c>
      <c r="J1724" s="100" t="str">
        <f>IF(B1724="","",_xlfn.XLOOKUP(N1724,#REF!,芝麻工资表!B:B))</f>
        <v/>
      </c>
      <c r="K1724" s="100" t="str">
        <f t="shared" si="156"/>
        <v/>
      </c>
      <c r="L1724" s="100" t="str">
        <f t="shared" si="157"/>
        <v/>
      </c>
      <c r="M1724" s="100" t="str">
        <f>IF(Q1724="","",_xlfn.XLOOKUP(Q1724,立项!W:W,立项!H:H))</f>
        <v/>
      </c>
      <c r="N1724" s="104" t="str">
        <f t="shared" si="158"/>
        <v/>
      </c>
      <c r="O1724" s="104" t="str">
        <f t="shared" si="159"/>
        <v/>
      </c>
      <c r="P1724" s="105" t="str">
        <f t="shared" si="160"/>
        <v/>
      </c>
      <c r="Q1724" s="109" t="str">
        <f t="shared" si="161"/>
        <v/>
      </c>
      <c r="R1724" s="77"/>
      <c r="S1724" s="76"/>
      <c r="T1724" s="76"/>
      <c r="U1724" s="76"/>
    </row>
    <row r="1725" s="67" customFormat="1" customHeight="1" spans="2:21">
      <c r="B1725" s="68"/>
      <c r="C1725" s="69"/>
      <c r="D1725" s="69"/>
      <c r="E1725" s="69"/>
      <c r="F1725" s="70"/>
      <c r="G1725" s="71"/>
      <c r="H1725" s="72"/>
      <c r="I1725" s="103" t="str">
        <f>IF(B1725="","",_xlfn.XLOOKUP(N1725,#REF!,#REF!))</f>
        <v/>
      </c>
      <c r="J1725" s="100" t="str">
        <f>IF(B1725="","",_xlfn.XLOOKUP(N1725,#REF!,芝麻工资表!B:B))</f>
        <v/>
      </c>
      <c r="K1725" s="100" t="str">
        <f t="shared" si="156"/>
        <v/>
      </c>
      <c r="L1725" s="100" t="str">
        <f t="shared" si="157"/>
        <v/>
      </c>
      <c r="M1725" s="100" t="str">
        <f>IF(Q1725="","",_xlfn.XLOOKUP(Q1725,立项!W:W,立项!H:H))</f>
        <v/>
      </c>
      <c r="N1725" s="104" t="str">
        <f t="shared" si="158"/>
        <v/>
      </c>
      <c r="O1725" s="104" t="str">
        <f t="shared" si="159"/>
        <v/>
      </c>
      <c r="P1725" s="105" t="str">
        <f t="shared" si="160"/>
        <v/>
      </c>
      <c r="Q1725" s="109" t="str">
        <f t="shared" si="161"/>
        <v/>
      </c>
      <c r="R1725" s="77"/>
      <c r="S1725" s="76"/>
      <c r="T1725" s="76"/>
      <c r="U1725" s="76"/>
    </row>
    <row r="1726" s="67" customFormat="1" customHeight="1" spans="2:21">
      <c r="B1726" s="68"/>
      <c r="C1726" s="69"/>
      <c r="D1726" s="69"/>
      <c r="E1726" s="69"/>
      <c r="F1726" s="70"/>
      <c r="G1726" s="71"/>
      <c r="H1726" s="72"/>
      <c r="I1726" s="103" t="str">
        <f>IF(B1726="","",_xlfn.XLOOKUP(N1726,#REF!,#REF!))</f>
        <v/>
      </c>
      <c r="J1726" s="100" t="str">
        <f>IF(B1726="","",_xlfn.XLOOKUP(N1726,#REF!,芝麻工资表!B:B))</f>
        <v/>
      </c>
      <c r="K1726" s="100" t="str">
        <f t="shared" si="156"/>
        <v/>
      </c>
      <c r="L1726" s="100" t="str">
        <f t="shared" si="157"/>
        <v/>
      </c>
      <c r="M1726" s="100" t="str">
        <f>IF(Q1726="","",_xlfn.XLOOKUP(Q1726,立项!W:W,立项!H:H))</f>
        <v/>
      </c>
      <c r="N1726" s="104" t="str">
        <f t="shared" si="158"/>
        <v/>
      </c>
      <c r="O1726" s="104" t="str">
        <f t="shared" si="159"/>
        <v/>
      </c>
      <c r="P1726" s="105" t="str">
        <f t="shared" si="160"/>
        <v/>
      </c>
      <c r="Q1726" s="109" t="str">
        <f t="shared" si="161"/>
        <v/>
      </c>
      <c r="R1726" s="77"/>
      <c r="S1726" s="76"/>
      <c r="T1726" s="76"/>
      <c r="U1726" s="76"/>
    </row>
    <row r="1727" s="67" customFormat="1" customHeight="1" spans="2:21">
      <c r="B1727" s="68"/>
      <c r="C1727" s="69"/>
      <c r="D1727" s="69"/>
      <c r="E1727" s="69"/>
      <c r="F1727" s="70"/>
      <c r="G1727" s="71"/>
      <c r="H1727" s="72"/>
      <c r="I1727" s="103" t="str">
        <f>IF(B1727="","",_xlfn.XLOOKUP(N1727,#REF!,#REF!))</f>
        <v/>
      </c>
      <c r="J1727" s="100" t="str">
        <f>IF(B1727="","",_xlfn.XLOOKUP(N1727,#REF!,芝麻工资表!B:B))</f>
        <v/>
      </c>
      <c r="K1727" s="100" t="str">
        <f t="shared" si="156"/>
        <v/>
      </c>
      <c r="L1727" s="100" t="str">
        <f t="shared" si="157"/>
        <v/>
      </c>
      <c r="M1727" s="100" t="str">
        <f>IF(Q1727="","",_xlfn.XLOOKUP(Q1727,立项!W:W,立项!H:H))</f>
        <v/>
      </c>
      <c r="N1727" s="104" t="str">
        <f t="shared" si="158"/>
        <v/>
      </c>
      <c r="O1727" s="104" t="str">
        <f t="shared" si="159"/>
        <v/>
      </c>
      <c r="P1727" s="105" t="str">
        <f t="shared" si="160"/>
        <v/>
      </c>
      <c r="Q1727" s="109" t="str">
        <f t="shared" si="161"/>
        <v/>
      </c>
      <c r="R1727" s="77"/>
      <c r="S1727" s="76"/>
      <c r="T1727" s="76"/>
      <c r="U1727" s="76"/>
    </row>
    <row r="1728" s="67" customFormat="1" customHeight="1" spans="2:21">
      <c r="B1728" s="68"/>
      <c r="C1728" s="69"/>
      <c r="D1728" s="69"/>
      <c r="E1728" s="69"/>
      <c r="F1728" s="70"/>
      <c r="G1728" s="71"/>
      <c r="H1728" s="72"/>
      <c r="I1728" s="103" t="str">
        <f>IF(B1728="","",_xlfn.XLOOKUP(N1728,#REF!,#REF!))</f>
        <v/>
      </c>
      <c r="J1728" s="100" t="str">
        <f>IF(B1728="","",_xlfn.XLOOKUP(N1728,#REF!,芝麻工资表!B:B))</f>
        <v/>
      </c>
      <c r="K1728" s="100" t="str">
        <f t="shared" si="156"/>
        <v/>
      </c>
      <c r="L1728" s="100" t="str">
        <f t="shared" si="157"/>
        <v/>
      </c>
      <c r="M1728" s="100" t="str">
        <f>IF(Q1728="","",_xlfn.XLOOKUP(Q1728,立项!W:W,立项!H:H))</f>
        <v/>
      </c>
      <c r="N1728" s="104" t="str">
        <f t="shared" si="158"/>
        <v/>
      </c>
      <c r="O1728" s="104" t="str">
        <f t="shared" si="159"/>
        <v/>
      </c>
      <c r="P1728" s="105" t="str">
        <f t="shared" si="160"/>
        <v/>
      </c>
      <c r="Q1728" s="109" t="str">
        <f t="shared" si="161"/>
        <v/>
      </c>
      <c r="R1728" s="77"/>
      <c r="S1728" s="76"/>
      <c r="T1728" s="76"/>
      <c r="U1728" s="76"/>
    </row>
    <row r="1729" s="67" customFormat="1" customHeight="1" spans="2:21">
      <c r="B1729" s="68"/>
      <c r="C1729" s="69"/>
      <c r="D1729" s="69"/>
      <c r="E1729" s="69"/>
      <c r="F1729" s="70"/>
      <c r="G1729" s="71"/>
      <c r="H1729" s="72"/>
      <c r="I1729" s="103" t="str">
        <f>IF(B1729="","",_xlfn.XLOOKUP(N1729,#REF!,#REF!))</f>
        <v/>
      </c>
      <c r="J1729" s="100" t="str">
        <f>IF(B1729="","",_xlfn.XLOOKUP(N1729,#REF!,芝麻工资表!B:B))</f>
        <v/>
      </c>
      <c r="K1729" s="100" t="str">
        <f t="shared" si="156"/>
        <v/>
      </c>
      <c r="L1729" s="100" t="str">
        <f t="shared" si="157"/>
        <v/>
      </c>
      <c r="M1729" s="100" t="str">
        <f>IF(Q1729="","",_xlfn.XLOOKUP(Q1729,立项!W:W,立项!H:H))</f>
        <v/>
      </c>
      <c r="N1729" s="104" t="str">
        <f t="shared" si="158"/>
        <v/>
      </c>
      <c r="O1729" s="104" t="str">
        <f t="shared" si="159"/>
        <v/>
      </c>
      <c r="P1729" s="105" t="str">
        <f t="shared" si="160"/>
        <v/>
      </c>
      <c r="Q1729" s="109" t="str">
        <f t="shared" si="161"/>
        <v/>
      </c>
      <c r="R1729" s="77"/>
      <c r="S1729" s="76"/>
      <c r="T1729" s="76"/>
      <c r="U1729" s="76"/>
    </row>
    <row r="1730" s="67" customFormat="1" customHeight="1" spans="2:21">
      <c r="B1730" s="68"/>
      <c r="C1730" s="69"/>
      <c r="D1730" s="69"/>
      <c r="E1730" s="69"/>
      <c r="F1730" s="70"/>
      <c r="G1730" s="71"/>
      <c r="H1730" s="72"/>
      <c r="I1730" s="103" t="str">
        <f>IF(B1730="","",_xlfn.XLOOKUP(N1730,#REF!,#REF!))</f>
        <v/>
      </c>
      <c r="J1730" s="100" t="str">
        <f>IF(B1730="","",_xlfn.XLOOKUP(N1730,#REF!,芝麻工资表!B:B))</f>
        <v/>
      </c>
      <c r="K1730" s="100" t="str">
        <f t="shared" ref="K1730:K1793" si="162">IF(F1730="","",F1730-L1730)</f>
        <v/>
      </c>
      <c r="L1730" s="100" t="str">
        <f t="shared" ref="L1730:L1793" si="163">IF(F1730="","",F1730*G1730/(1+G1730))</f>
        <v/>
      </c>
      <c r="M1730" s="100" t="str">
        <f>IF(Q1730="","",_xlfn.XLOOKUP(Q1730,立项!W:W,立项!H:H))</f>
        <v/>
      </c>
      <c r="N1730" s="104" t="str">
        <f t="shared" ref="N1730:N1793" si="164">IF(H1730="","",LEFT(B1730,7))</f>
        <v/>
      </c>
      <c r="O1730" s="104" t="str">
        <f t="shared" ref="O1730:O1793" si="165">IF(H1730="","",MONTH(H1730))</f>
        <v/>
      </c>
      <c r="P1730" s="105" t="str">
        <f t="shared" ref="P1730:P1793" si="166">IF(H1730="","",DAY(H1730))</f>
        <v/>
      </c>
      <c r="Q1730" s="109" t="str">
        <f t="shared" ref="Q1730:Q1793" si="167">IF(B1730="","",MID(B1730,9,16))</f>
        <v/>
      </c>
      <c r="R1730" s="77"/>
      <c r="S1730" s="76"/>
      <c r="T1730" s="76"/>
      <c r="U1730" s="76"/>
    </row>
    <row r="1731" s="67" customFormat="1" customHeight="1" spans="2:21">
      <c r="B1731" s="68"/>
      <c r="C1731" s="69"/>
      <c r="D1731" s="69"/>
      <c r="E1731" s="69"/>
      <c r="F1731" s="70"/>
      <c r="G1731" s="71"/>
      <c r="H1731" s="72"/>
      <c r="I1731" s="103" t="str">
        <f>IF(B1731="","",_xlfn.XLOOKUP(N1731,#REF!,#REF!))</f>
        <v/>
      </c>
      <c r="J1731" s="100" t="str">
        <f>IF(B1731="","",_xlfn.XLOOKUP(N1731,#REF!,芝麻工资表!B:B))</f>
        <v/>
      </c>
      <c r="K1731" s="100" t="str">
        <f t="shared" si="162"/>
        <v/>
      </c>
      <c r="L1731" s="100" t="str">
        <f t="shared" si="163"/>
        <v/>
      </c>
      <c r="M1731" s="100" t="str">
        <f>IF(Q1731="","",_xlfn.XLOOKUP(Q1731,立项!W:W,立项!H:H))</f>
        <v/>
      </c>
      <c r="N1731" s="104" t="str">
        <f t="shared" si="164"/>
        <v/>
      </c>
      <c r="O1731" s="104" t="str">
        <f t="shared" si="165"/>
        <v/>
      </c>
      <c r="P1731" s="105" t="str">
        <f t="shared" si="166"/>
        <v/>
      </c>
      <c r="Q1731" s="109" t="str">
        <f t="shared" si="167"/>
        <v/>
      </c>
      <c r="R1731" s="77"/>
      <c r="S1731" s="76"/>
      <c r="T1731" s="76"/>
      <c r="U1731" s="76"/>
    </row>
    <row r="1732" s="67" customFormat="1" customHeight="1" spans="2:21">
      <c r="B1732" s="68"/>
      <c r="C1732" s="69"/>
      <c r="D1732" s="69"/>
      <c r="E1732" s="69"/>
      <c r="F1732" s="70"/>
      <c r="G1732" s="71"/>
      <c r="H1732" s="72"/>
      <c r="I1732" s="103" t="str">
        <f>IF(B1732="","",_xlfn.XLOOKUP(N1732,#REF!,#REF!))</f>
        <v/>
      </c>
      <c r="J1732" s="100" t="str">
        <f>IF(B1732="","",_xlfn.XLOOKUP(N1732,#REF!,芝麻工资表!B:B))</f>
        <v/>
      </c>
      <c r="K1732" s="100" t="str">
        <f t="shared" si="162"/>
        <v/>
      </c>
      <c r="L1732" s="100" t="str">
        <f t="shared" si="163"/>
        <v/>
      </c>
      <c r="M1732" s="100" t="str">
        <f>IF(Q1732="","",_xlfn.XLOOKUP(Q1732,立项!W:W,立项!H:H))</f>
        <v/>
      </c>
      <c r="N1732" s="104" t="str">
        <f t="shared" si="164"/>
        <v/>
      </c>
      <c r="O1732" s="104" t="str">
        <f t="shared" si="165"/>
        <v/>
      </c>
      <c r="P1732" s="105" t="str">
        <f t="shared" si="166"/>
        <v/>
      </c>
      <c r="Q1732" s="109" t="str">
        <f t="shared" si="167"/>
        <v/>
      </c>
      <c r="R1732" s="77"/>
      <c r="S1732" s="76"/>
      <c r="T1732" s="76"/>
      <c r="U1732" s="76"/>
    </row>
    <row r="1733" s="67" customFormat="1" customHeight="1" spans="2:21">
      <c r="B1733" s="68"/>
      <c r="C1733" s="69"/>
      <c r="D1733" s="69"/>
      <c r="E1733" s="69"/>
      <c r="F1733" s="70"/>
      <c r="G1733" s="71"/>
      <c r="H1733" s="72"/>
      <c r="I1733" s="103" t="str">
        <f>IF(B1733="","",_xlfn.XLOOKUP(N1733,#REF!,#REF!))</f>
        <v/>
      </c>
      <c r="J1733" s="100" t="str">
        <f>IF(B1733="","",_xlfn.XLOOKUP(N1733,#REF!,芝麻工资表!B:B))</f>
        <v/>
      </c>
      <c r="K1733" s="100" t="str">
        <f t="shared" si="162"/>
        <v/>
      </c>
      <c r="L1733" s="100" t="str">
        <f t="shared" si="163"/>
        <v/>
      </c>
      <c r="M1733" s="100" t="str">
        <f>IF(Q1733="","",_xlfn.XLOOKUP(Q1733,立项!W:W,立项!H:H))</f>
        <v/>
      </c>
      <c r="N1733" s="104" t="str">
        <f t="shared" si="164"/>
        <v/>
      </c>
      <c r="O1733" s="104" t="str">
        <f t="shared" si="165"/>
        <v/>
      </c>
      <c r="P1733" s="105" t="str">
        <f t="shared" si="166"/>
        <v/>
      </c>
      <c r="Q1733" s="109" t="str">
        <f t="shared" si="167"/>
        <v/>
      </c>
      <c r="R1733" s="77"/>
      <c r="S1733" s="76"/>
      <c r="T1733" s="76"/>
      <c r="U1733" s="76"/>
    </row>
    <row r="1734" s="67" customFormat="1" customHeight="1" spans="2:21">
      <c r="B1734" s="68"/>
      <c r="C1734" s="69"/>
      <c r="D1734" s="69"/>
      <c r="E1734" s="69"/>
      <c r="F1734" s="70"/>
      <c r="G1734" s="71"/>
      <c r="H1734" s="72"/>
      <c r="I1734" s="103" t="str">
        <f>IF(B1734="","",_xlfn.XLOOKUP(N1734,#REF!,#REF!))</f>
        <v/>
      </c>
      <c r="J1734" s="100" t="str">
        <f>IF(B1734="","",_xlfn.XLOOKUP(N1734,#REF!,芝麻工资表!B:B))</f>
        <v/>
      </c>
      <c r="K1734" s="100" t="str">
        <f t="shared" si="162"/>
        <v/>
      </c>
      <c r="L1734" s="100" t="str">
        <f t="shared" si="163"/>
        <v/>
      </c>
      <c r="M1734" s="100" t="str">
        <f>IF(Q1734="","",_xlfn.XLOOKUP(Q1734,立项!W:W,立项!H:H))</f>
        <v/>
      </c>
      <c r="N1734" s="104" t="str">
        <f t="shared" si="164"/>
        <v/>
      </c>
      <c r="O1734" s="104" t="str">
        <f t="shared" si="165"/>
        <v/>
      </c>
      <c r="P1734" s="105" t="str">
        <f t="shared" si="166"/>
        <v/>
      </c>
      <c r="Q1734" s="109" t="str">
        <f t="shared" si="167"/>
        <v/>
      </c>
      <c r="R1734" s="77"/>
      <c r="S1734" s="76"/>
      <c r="T1734" s="76"/>
      <c r="U1734" s="76"/>
    </row>
    <row r="1735" s="67" customFormat="1" customHeight="1" spans="2:21">
      <c r="B1735" s="68"/>
      <c r="C1735" s="69"/>
      <c r="D1735" s="69"/>
      <c r="E1735" s="69"/>
      <c r="F1735" s="70"/>
      <c r="G1735" s="71"/>
      <c r="H1735" s="72"/>
      <c r="I1735" s="103" t="str">
        <f>IF(B1735="","",_xlfn.XLOOKUP(N1735,#REF!,#REF!))</f>
        <v/>
      </c>
      <c r="J1735" s="100" t="str">
        <f>IF(B1735="","",_xlfn.XLOOKUP(N1735,#REF!,芝麻工资表!B:B))</f>
        <v/>
      </c>
      <c r="K1735" s="100" t="str">
        <f t="shared" si="162"/>
        <v/>
      </c>
      <c r="L1735" s="100" t="str">
        <f t="shared" si="163"/>
        <v/>
      </c>
      <c r="M1735" s="100" t="str">
        <f>IF(Q1735="","",_xlfn.XLOOKUP(Q1735,立项!W:W,立项!H:H))</f>
        <v/>
      </c>
      <c r="N1735" s="104" t="str">
        <f t="shared" si="164"/>
        <v/>
      </c>
      <c r="O1735" s="104" t="str">
        <f t="shared" si="165"/>
        <v/>
      </c>
      <c r="P1735" s="105" t="str">
        <f t="shared" si="166"/>
        <v/>
      </c>
      <c r="Q1735" s="109" t="str">
        <f t="shared" si="167"/>
        <v/>
      </c>
      <c r="R1735" s="77"/>
      <c r="S1735" s="76"/>
      <c r="T1735" s="76"/>
      <c r="U1735" s="76"/>
    </row>
    <row r="1736" s="67" customFormat="1" customHeight="1" spans="2:21">
      <c r="B1736" s="68"/>
      <c r="C1736" s="69"/>
      <c r="D1736" s="69"/>
      <c r="E1736" s="69"/>
      <c r="F1736" s="70"/>
      <c r="G1736" s="71"/>
      <c r="H1736" s="72"/>
      <c r="I1736" s="103" t="str">
        <f>IF(B1736="","",_xlfn.XLOOKUP(N1736,#REF!,#REF!))</f>
        <v/>
      </c>
      <c r="J1736" s="100" t="str">
        <f>IF(B1736="","",_xlfn.XLOOKUP(N1736,#REF!,芝麻工资表!B:B))</f>
        <v/>
      </c>
      <c r="K1736" s="100" t="str">
        <f t="shared" si="162"/>
        <v/>
      </c>
      <c r="L1736" s="100" t="str">
        <f t="shared" si="163"/>
        <v/>
      </c>
      <c r="M1736" s="100" t="str">
        <f>IF(Q1736="","",_xlfn.XLOOKUP(Q1736,立项!W:W,立项!H:H))</f>
        <v/>
      </c>
      <c r="N1736" s="104" t="str">
        <f t="shared" si="164"/>
        <v/>
      </c>
      <c r="O1736" s="104" t="str">
        <f t="shared" si="165"/>
        <v/>
      </c>
      <c r="P1736" s="105" t="str">
        <f t="shared" si="166"/>
        <v/>
      </c>
      <c r="Q1736" s="109" t="str">
        <f t="shared" si="167"/>
        <v/>
      </c>
      <c r="R1736" s="77"/>
      <c r="S1736" s="76"/>
      <c r="T1736" s="76"/>
      <c r="U1736" s="76"/>
    </row>
    <row r="1737" s="67" customFormat="1" customHeight="1" spans="2:21">
      <c r="B1737" s="68"/>
      <c r="C1737" s="69"/>
      <c r="D1737" s="69"/>
      <c r="E1737" s="69"/>
      <c r="F1737" s="70"/>
      <c r="G1737" s="71"/>
      <c r="H1737" s="72"/>
      <c r="I1737" s="103" t="str">
        <f>IF(B1737="","",_xlfn.XLOOKUP(N1737,#REF!,#REF!))</f>
        <v/>
      </c>
      <c r="J1737" s="100" t="str">
        <f>IF(B1737="","",_xlfn.XLOOKUP(N1737,#REF!,芝麻工资表!B:B))</f>
        <v/>
      </c>
      <c r="K1737" s="100" t="str">
        <f t="shared" si="162"/>
        <v/>
      </c>
      <c r="L1737" s="100" t="str">
        <f t="shared" si="163"/>
        <v/>
      </c>
      <c r="M1737" s="100" t="str">
        <f>IF(Q1737="","",_xlfn.XLOOKUP(Q1737,立项!W:W,立项!H:H))</f>
        <v/>
      </c>
      <c r="N1737" s="104" t="str">
        <f t="shared" si="164"/>
        <v/>
      </c>
      <c r="O1737" s="104" t="str">
        <f t="shared" si="165"/>
        <v/>
      </c>
      <c r="P1737" s="105" t="str">
        <f t="shared" si="166"/>
        <v/>
      </c>
      <c r="Q1737" s="109" t="str">
        <f t="shared" si="167"/>
        <v/>
      </c>
      <c r="R1737" s="77"/>
      <c r="S1737" s="76"/>
      <c r="T1737" s="76"/>
      <c r="U1737" s="76"/>
    </row>
    <row r="1738" s="67" customFormat="1" customHeight="1" spans="2:21">
      <c r="B1738" s="68"/>
      <c r="C1738" s="69"/>
      <c r="D1738" s="69"/>
      <c r="E1738" s="69"/>
      <c r="F1738" s="70"/>
      <c r="G1738" s="71"/>
      <c r="H1738" s="72"/>
      <c r="I1738" s="103" t="str">
        <f>IF(B1738="","",_xlfn.XLOOKUP(N1738,#REF!,#REF!))</f>
        <v/>
      </c>
      <c r="J1738" s="100" t="str">
        <f>IF(B1738="","",_xlfn.XLOOKUP(N1738,#REF!,芝麻工资表!B:B))</f>
        <v/>
      </c>
      <c r="K1738" s="100" t="str">
        <f t="shared" si="162"/>
        <v/>
      </c>
      <c r="L1738" s="100" t="str">
        <f t="shared" si="163"/>
        <v/>
      </c>
      <c r="M1738" s="100" t="str">
        <f>IF(Q1738="","",_xlfn.XLOOKUP(Q1738,立项!W:W,立项!H:H))</f>
        <v/>
      </c>
      <c r="N1738" s="104" t="str">
        <f t="shared" si="164"/>
        <v/>
      </c>
      <c r="O1738" s="104" t="str">
        <f t="shared" si="165"/>
        <v/>
      </c>
      <c r="P1738" s="105" t="str">
        <f t="shared" si="166"/>
        <v/>
      </c>
      <c r="Q1738" s="109" t="str">
        <f t="shared" si="167"/>
        <v/>
      </c>
      <c r="R1738" s="77"/>
      <c r="S1738" s="76"/>
      <c r="T1738" s="76"/>
      <c r="U1738" s="76"/>
    </row>
    <row r="1739" s="67" customFormat="1" customHeight="1" spans="2:21">
      <c r="B1739" s="68"/>
      <c r="C1739" s="69"/>
      <c r="D1739" s="69"/>
      <c r="E1739" s="69"/>
      <c r="F1739" s="70"/>
      <c r="G1739" s="71"/>
      <c r="H1739" s="72"/>
      <c r="I1739" s="103" t="str">
        <f>IF(B1739="","",_xlfn.XLOOKUP(N1739,#REF!,#REF!))</f>
        <v/>
      </c>
      <c r="J1739" s="100" t="str">
        <f>IF(B1739="","",_xlfn.XLOOKUP(N1739,#REF!,芝麻工资表!B:B))</f>
        <v/>
      </c>
      <c r="K1739" s="100" t="str">
        <f t="shared" si="162"/>
        <v/>
      </c>
      <c r="L1739" s="100" t="str">
        <f t="shared" si="163"/>
        <v/>
      </c>
      <c r="M1739" s="100" t="str">
        <f>IF(Q1739="","",_xlfn.XLOOKUP(Q1739,立项!W:W,立项!H:H))</f>
        <v/>
      </c>
      <c r="N1739" s="104" t="str">
        <f t="shared" si="164"/>
        <v/>
      </c>
      <c r="O1739" s="104" t="str">
        <f t="shared" si="165"/>
        <v/>
      </c>
      <c r="P1739" s="105" t="str">
        <f t="shared" si="166"/>
        <v/>
      </c>
      <c r="Q1739" s="109" t="str">
        <f t="shared" si="167"/>
        <v/>
      </c>
      <c r="R1739" s="77"/>
      <c r="S1739" s="76"/>
      <c r="T1739" s="76"/>
      <c r="U1739" s="76"/>
    </row>
    <row r="1740" s="67" customFormat="1" customHeight="1" spans="2:21">
      <c r="B1740" s="68"/>
      <c r="C1740" s="69"/>
      <c r="D1740" s="69"/>
      <c r="E1740" s="69"/>
      <c r="F1740" s="70"/>
      <c r="G1740" s="71"/>
      <c r="H1740" s="72"/>
      <c r="I1740" s="103" t="str">
        <f>IF(B1740="","",_xlfn.XLOOKUP(N1740,#REF!,#REF!))</f>
        <v/>
      </c>
      <c r="J1740" s="100" t="str">
        <f>IF(B1740="","",_xlfn.XLOOKUP(N1740,#REF!,芝麻工资表!B:B))</f>
        <v/>
      </c>
      <c r="K1740" s="100" t="str">
        <f t="shared" si="162"/>
        <v/>
      </c>
      <c r="L1740" s="100" t="str">
        <f t="shared" si="163"/>
        <v/>
      </c>
      <c r="M1740" s="100" t="str">
        <f>IF(Q1740="","",_xlfn.XLOOKUP(Q1740,立项!W:W,立项!H:H))</f>
        <v/>
      </c>
      <c r="N1740" s="104" t="str">
        <f t="shared" si="164"/>
        <v/>
      </c>
      <c r="O1740" s="104" t="str">
        <f t="shared" si="165"/>
        <v/>
      </c>
      <c r="P1740" s="105" t="str">
        <f t="shared" si="166"/>
        <v/>
      </c>
      <c r="Q1740" s="109" t="str">
        <f t="shared" si="167"/>
        <v/>
      </c>
      <c r="R1740" s="77"/>
      <c r="S1740" s="76"/>
      <c r="T1740" s="76"/>
      <c r="U1740" s="76"/>
    </row>
    <row r="1741" s="67" customFormat="1" customHeight="1" spans="2:21">
      <c r="B1741" s="68"/>
      <c r="C1741" s="69"/>
      <c r="D1741" s="69"/>
      <c r="E1741" s="69"/>
      <c r="F1741" s="70"/>
      <c r="G1741" s="71"/>
      <c r="H1741" s="72"/>
      <c r="I1741" s="103" t="str">
        <f>IF(B1741="","",_xlfn.XLOOKUP(N1741,#REF!,#REF!))</f>
        <v/>
      </c>
      <c r="J1741" s="100" t="str">
        <f>IF(B1741="","",_xlfn.XLOOKUP(N1741,#REF!,芝麻工资表!B:B))</f>
        <v/>
      </c>
      <c r="K1741" s="100" t="str">
        <f t="shared" si="162"/>
        <v/>
      </c>
      <c r="L1741" s="100" t="str">
        <f t="shared" si="163"/>
        <v/>
      </c>
      <c r="M1741" s="100" t="str">
        <f>IF(Q1741="","",_xlfn.XLOOKUP(Q1741,立项!W:W,立项!H:H))</f>
        <v/>
      </c>
      <c r="N1741" s="104" t="str">
        <f t="shared" si="164"/>
        <v/>
      </c>
      <c r="O1741" s="104" t="str">
        <f t="shared" si="165"/>
        <v/>
      </c>
      <c r="P1741" s="105" t="str">
        <f t="shared" si="166"/>
        <v/>
      </c>
      <c r="Q1741" s="109" t="str">
        <f t="shared" si="167"/>
        <v/>
      </c>
      <c r="R1741" s="77"/>
      <c r="S1741" s="76"/>
      <c r="T1741" s="76"/>
      <c r="U1741" s="76"/>
    </row>
    <row r="1742" s="67" customFormat="1" customHeight="1" spans="2:21">
      <c r="B1742" s="68"/>
      <c r="C1742" s="69"/>
      <c r="D1742" s="69"/>
      <c r="E1742" s="69"/>
      <c r="F1742" s="70"/>
      <c r="G1742" s="71"/>
      <c r="H1742" s="72"/>
      <c r="I1742" s="103" t="str">
        <f>IF(B1742="","",_xlfn.XLOOKUP(N1742,#REF!,#REF!))</f>
        <v/>
      </c>
      <c r="J1742" s="100" t="str">
        <f>IF(B1742="","",_xlfn.XLOOKUP(N1742,#REF!,芝麻工资表!B:B))</f>
        <v/>
      </c>
      <c r="K1742" s="100" t="str">
        <f t="shared" si="162"/>
        <v/>
      </c>
      <c r="L1742" s="100" t="str">
        <f t="shared" si="163"/>
        <v/>
      </c>
      <c r="M1742" s="100" t="str">
        <f>IF(Q1742="","",_xlfn.XLOOKUP(Q1742,立项!W:W,立项!H:H))</f>
        <v/>
      </c>
      <c r="N1742" s="104" t="str">
        <f t="shared" si="164"/>
        <v/>
      </c>
      <c r="O1742" s="104" t="str">
        <f t="shared" si="165"/>
        <v/>
      </c>
      <c r="P1742" s="105" t="str">
        <f t="shared" si="166"/>
        <v/>
      </c>
      <c r="Q1742" s="109" t="str">
        <f t="shared" si="167"/>
        <v/>
      </c>
      <c r="R1742" s="77"/>
      <c r="S1742" s="76"/>
      <c r="T1742" s="76"/>
      <c r="U1742" s="76"/>
    </row>
    <row r="1743" s="67" customFormat="1" customHeight="1" spans="2:21">
      <c r="B1743" s="68"/>
      <c r="C1743" s="69"/>
      <c r="D1743" s="69"/>
      <c r="E1743" s="69"/>
      <c r="F1743" s="70"/>
      <c r="G1743" s="71"/>
      <c r="H1743" s="72"/>
      <c r="I1743" s="103" t="str">
        <f>IF(B1743="","",_xlfn.XLOOKUP(N1743,#REF!,#REF!))</f>
        <v/>
      </c>
      <c r="J1743" s="100" t="str">
        <f>IF(B1743="","",_xlfn.XLOOKUP(N1743,#REF!,芝麻工资表!B:B))</f>
        <v/>
      </c>
      <c r="K1743" s="100" t="str">
        <f t="shared" si="162"/>
        <v/>
      </c>
      <c r="L1743" s="100" t="str">
        <f t="shared" si="163"/>
        <v/>
      </c>
      <c r="M1743" s="100" t="str">
        <f>IF(Q1743="","",_xlfn.XLOOKUP(Q1743,立项!W:W,立项!H:H))</f>
        <v/>
      </c>
      <c r="N1743" s="104" t="str">
        <f t="shared" si="164"/>
        <v/>
      </c>
      <c r="O1743" s="104" t="str">
        <f t="shared" si="165"/>
        <v/>
      </c>
      <c r="P1743" s="105" t="str">
        <f t="shared" si="166"/>
        <v/>
      </c>
      <c r="Q1743" s="109" t="str">
        <f t="shared" si="167"/>
        <v/>
      </c>
      <c r="R1743" s="77"/>
      <c r="S1743" s="76"/>
      <c r="T1743" s="76"/>
      <c r="U1743" s="76"/>
    </row>
    <row r="1744" s="67" customFormat="1" customHeight="1" spans="2:21">
      <c r="B1744" s="68"/>
      <c r="C1744" s="69"/>
      <c r="D1744" s="69"/>
      <c r="E1744" s="69"/>
      <c r="F1744" s="70"/>
      <c r="G1744" s="71"/>
      <c r="H1744" s="72"/>
      <c r="I1744" s="103" t="str">
        <f>IF(B1744="","",_xlfn.XLOOKUP(N1744,#REF!,#REF!))</f>
        <v/>
      </c>
      <c r="J1744" s="100" t="str">
        <f>IF(B1744="","",_xlfn.XLOOKUP(N1744,#REF!,芝麻工资表!B:B))</f>
        <v/>
      </c>
      <c r="K1744" s="100" t="str">
        <f t="shared" si="162"/>
        <v/>
      </c>
      <c r="L1744" s="100" t="str">
        <f t="shared" si="163"/>
        <v/>
      </c>
      <c r="M1744" s="100" t="str">
        <f>IF(Q1744="","",_xlfn.XLOOKUP(Q1744,立项!W:W,立项!H:H))</f>
        <v/>
      </c>
      <c r="N1744" s="104" t="str">
        <f t="shared" si="164"/>
        <v/>
      </c>
      <c r="O1744" s="104" t="str">
        <f t="shared" si="165"/>
        <v/>
      </c>
      <c r="P1744" s="105" t="str">
        <f t="shared" si="166"/>
        <v/>
      </c>
      <c r="Q1744" s="109" t="str">
        <f t="shared" si="167"/>
        <v/>
      </c>
      <c r="R1744" s="77"/>
      <c r="S1744" s="76"/>
      <c r="T1744" s="76"/>
      <c r="U1744" s="76"/>
    </row>
    <row r="1745" s="67" customFormat="1" customHeight="1" spans="2:21">
      <c r="B1745" s="68"/>
      <c r="C1745" s="69"/>
      <c r="D1745" s="69"/>
      <c r="E1745" s="69"/>
      <c r="F1745" s="70"/>
      <c r="G1745" s="71"/>
      <c r="H1745" s="72"/>
      <c r="I1745" s="103" t="str">
        <f>IF(B1745="","",_xlfn.XLOOKUP(N1745,#REF!,#REF!))</f>
        <v/>
      </c>
      <c r="J1745" s="100" t="str">
        <f>IF(B1745="","",_xlfn.XLOOKUP(N1745,#REF!,芝麻工资表!B:B))</f>
        <v/>
      </c>
      <c r="K1745" s="100" t="str">
        <f t="shared" si="162"/>
        <v/>
      </c>
      <c r="L1745" s="100" t="str">
        <f t="shared" si="163"/>
        <v/>
      </c>
      <c r="M1745" s="100" t="str">
        <f>IF(Q1745="","",_xlfn.XLOOKUP(Q1745,立项!W:W,立项!H:H))</f>
        <v/>
      </c>
      <c r="N1745" s="104" t="str">
        <f t="shared" si="164"/>
        <v/>
      </c>
      <c r="O1745" s="104" t="str">
        <f t="shared" si="165"/>
        <v/>
      </c>
      <c r="P1745" s="105" t="str">
        <f t="shared" si="166"/>
        <v/>
      </c>
      <c r="Q1745" s="109" t="str">
        <f t="shared" si="167"/>
        <v/>
      </c>
      <c r="R1745" s="77"/>
      <c r="S1745" s="76"/>
      <c r="T1745" s="76"/>
      <c r="U1745" s="76"/>
    </row>
    <row r="1746" s="67" customFormat="1" customHeight="1" spans="2:21">
      <c r="B1746" s="68"/>
      <c r="C1746" s="69"/>
      <c r="D1746" s="69"/>
      <c r="E1746" s="69"/>
      <c r="F1746" s="70"/>
      <c r="G1746" s="71"/>
      <c r="H1746" s="72"/>
      <c r="I1746" s="103" t="str">
        <f>IF(B1746="","",_xlfn.XLOOKUP(N1746,#REF!,#REF!))</f>
        <v/>
      </c>
      <c r="J1746" s="100" t="str">
        <f>IF(B1746="","",_xlfn.XLOOKUP(N1746,#REF!,芝麻工资表!B:B))</f>
        <v/>
      </c>
      <c r="K1746" s="100" t="str">
        <f t="shared" si="162"/>
        <v/>
      </c>
      <c r="L1746" s="100" t="str">
        <f t="shared" si="163"/>
        <v/>
      </c>
      <c r="M1746" s="100" t="str">
        <f>IF(Q1746="","",_xlfn.XLOOKUP(Q1746,立项!W:W,立项!H:H))</f>
        <v/>
      </c>
      <c r="N1746" s="104" t="str">
        <f t="shared" si="164"/>
        <v/>
      </c>
      <c r="O1746" s="104" t="str">
        <f t="shared" si="165"/>
        <v/>
      </c>
      <c r="P1746" s="105" t="str">
        <f t="shared" si="166"/>
        <v/>
      </c>
      <c r="Q1746" s="109" t="str">
        <f t="shared" si="167"/>
        <v/>
      </c>
      <c r="R1746" s="77"/>
      <c r="S1746" s="76"/>
      <c r="T1746" s="76"/>
      <c r="U1746" s="76"/>
    </row>
    <row r="1747" s="67" customFormat="1" customHeight="1" spans="2:21">
      <c r="B1747" s="68"/>
      <c r="C1747" s="69"/>
      <c r="D1747" s="69"/>
      <c r="E1747" s="69"/>
      <c r="F1747" s="70"/>
      <c r="G1747" s="71"/>
      <c r="H1747" s="72"/>
      <c r="I1747" s="103" t="str">
        <f>IF(B1747="","",_xlfn.XLOOKUP(N1747,#REF!,#REF!))</f>
        <v/>
      </c>
      <c r="J1747" s="100" t="str">
        <f>IF(B1747="","",_xlfn.XLOOKUP(N1747,#REF!,芝麻工资表!B:B))</f>
        <v/>
      </c>
      <c r="K1747" s="100" t="str">
        <f t="shared" si="162"/>
        <v/>
      </c>
      <c r="L1747" s="100" t="str">
        <f t="shared" si="163"/>
        <v/>
      </c>
      <c r="M1747" s="100" t="str">
        <f>IF(Q1747="","",_xlfn.XLOOKUP(Q1747,立项!W:W,立项!H:H))</f>
        <v/>
      </c>
      <c r="N1747" s="104" t="str">
        <f t="shared" si="164"/>
        <v/>
      </c>
      <c r="O1747" s="104" t="str">
        <f t="shared" si="165"/>
        <v/>
      </c>
      <c r="P1747" s="105" t="str">
        <f t="shared" si="166"/>
        <v/>
      </c>
      <c r="Q1747" s="109" t="str">
        <f t="shared" si="167"/>
        <v/>
      </c>
      <c r="R1747" s="77"/>
      <c r="S1747" s="76"/>
      <c r="T1747" s="76"/>
      <c r="U1747" s="76"/>
    </row>
    <row r="1748" s="67" customFormat="1" customHeight="1" spans="2:21">
      <c r="B1748" s="68"/>
      <c r="C1748" s="69"/>
      <c r="D1748" s="69"/>
      <c r="E1748" s="69"/>
      <c r="F1748" s="70"/>
      <c r="G1748" s="71"/>
      <c r="H1748" s="72"/>
      <c r="I1748" s="103" t="str">
        <f>IF(B1748="","",_xlfn.XLOOKUP(N1748,#REF!,#REF!))</f>
        <v/>
      </c>
      <c r="J1748" s="100" t="str">
        <f>IF(B1748="","",_xlfn.XLOOKUP(N1748,#REF!,芝麻工资表!B:B))</f>
        <v/>
      </c>
      <c r="K1748" s="100" t="str">
        <f t="shared" si="162"/>
        <v/>
      </c>
      <c r="L1748" s="100" t="str">
        <f t="shared" si="163"/>
        <v/>
      </c>
      <c r="M1748" s="100" t="str">
        <f>IF(Q1748="","",_xlfn.XLOOKUP(Q1748,立项!W:W,立项!H:H))</f>
        <v/>
      </c>
      <c r="N1748" s="104" t="str">
        <f t="shared" si="164"/>
        <v/>
      </c>
      <c r="O1748" s="104" t="str">
        <f t="shared" si="165"/>
        <v/>
      </c>
      <c r="P1748" s="105" t="str">
        <f t="shared" si="166"/>
        <v/>
      </c>
      <c r="Q1748" s="109" t="str">
        <f t="shared" si="167"/>
        <v/>
      </c>
      <c r="R1748" s="77"/>
      <c r="S1748" s="76"/>
      <c r="T1748" s="76"/>
      <c r="U1748" s="76"/>
    </row>
    <row r="1749" s="67" customFormat="1" customHeight="1" spans="2:21">
      <c r="B1749" s="68"/>
      <c r="C1749" s="69"/>
      <c r="D1749" s="69"/>
      <c r="E1749" s="69"/>
      <c r="F1749" s="70"/>
      <c r="G1749" s="71"/>
      <c r="H1749" s="72"/>
      <c r="I1749" s="103" t="str">
        <f>IF(B1749="","",_xlfn.XLOOKUP(N1749,#REF!,#REF!))</f>
        <v/>
      </c>
      <c r="J1749" s="100" t="str">
        <f>IF(B1749="","",_xlfn.XLOOKUP(N1749,#REF!,芝麻工资表!B:B))</f>
        <v/>
      </c>
      <c r="K1749" s="100" t="str">
        <f t="shared" si="162"/>
        <v/>
      </c>
      <c r="L1749" s="100" t="str">
        <f t="shared" si="163"/>
        <v/>
      </c>
      <c r="M1749" s="100" t="str">
        <f>IF(Q1749="","",_xlfn.XLOOKUP(Q1749,立项!W:W,立项!H:H))</f>
        <v/>
      </c>
      <c r="N1749" s="104" t="str">
        <f t="shared" si="164"/>
        <v/>
      </c>
      <c r="O1749" s="104" t="str">
        <f t="shared" si="165"/>
        <v/>
      </c>
      <c r="P1749" s="105" t="str">
        <f t="shared" si="166"/>
        <v/>
      </c>
      <c r="Q1749" s="109" t="str">
        <f t="shared" si="167"/>
        <v/>
      </c>
      <c r="R1749" s="77"/>
      <c r="S1749" s="76"/>
      <c r="T1749" s="76"/>
      <c r="U1749" s="76"/>
    </row>
    <row r="1750" s="67" customFormat="1" customHeight="1" spans="2:21">
      <c r="B1750" s="68"/>
      <c r="C1750" s="69"/>
      <c r="D1750" s="69"/>
      <c r="E1750" s="69"/>
      <c r="F1750" s="70"/>
      <c r="G1750" s="71"/>
      <c r="H1750" s="72"/>
      <c r="I1750" s="103" t="str">
        <f>IF(B1750="","",_xlfn.XLOOKUP(N1750,#REF!,#REF!))</f>
        <v/>
      </c>
      <c r="J1750" s="100" t="str">
        <f>IF(B1750="","",_xlfn.XLOOKUP(N1750,#REF!,芝麻工资表!B:B))</f>
        <v/>
      </c>
      <c r="K1750" s="100" t="str">
        <f t="shared" si="162"/>
        <v/>
      </c>
      <c r="L1750" s="100" t="str">
        <f t="shared" si="163"/>
        <v/>
      </c>
      <c r="M1750" s="100" t="str">
        <f>IF(Q1750="","",_xlfn.XLOOKUP(Q1750,立项!W:W,立项!H:H))</f>
        <v/>
      </c>
      <c r="N1750" s="104" t="str">
        <f t="shared" si="164"/>
        <v/>
      </c>
      <c r="O1750" s="104" t="str">
        <f t="shared" si="165"/>
        <v/>
      </c>
      <c r="P1750" s="105" t="str">
        <f t="shared" si="166"/>
        <v/>
      </c>
      <c r="Q1750" s="109" t="str">
        <f t="shared" si="167"/>
        <v/>
      </c>
      <c r="R1750" s="77"/>
      <c r="S1750" s="76"/>
      <c r="T1750" s="76"/>
      <c r="U1750" s="76"/>
    </row>
    <row r="1751" s="67" customFormat="1" customHeight="1" spans="2:21">
      <c r="B1751" s="68"/>
      <c r="C1751" s="69"/>
      <c r="D1751" s="69"/>
      <c r="E1751" s="69"/>
      <c r="F1751" s="70"/>
      <c r="G1751" s="71"/>
      <c r="H1751" s="72"/>
      <c r="I1751" s="103" t="str">
        <f>IF(B1751="","",_xlfn.XLOOKUP(N1751,#REF!,#REF!))</f>
        <v/>
      </c>
      <c r="J1751" s="100" t="str">
        <f>IF(B1751="","",_xlfn.XLOOKUP(N1751,#REF!,芝麻工资表!B:B))</f>
        <v/>
      </c>
      <c r="K1751" s="100" t="str">
        <f t="shared" si="162"/>
        <v/>
      </c>
      <c r="L1751" s="100" t="str">
        <f t="shared" si="163"/>
        <v/>
      </c>
      <c r="M1751" s="100" t="str">
        <f>IF(Q1751="","",_xlfn.XLOOKUP(Q1751,立项!W:W,立项!H:H))</f>
        <v/>
      </c>
      <c r="N1751" s="104" t="str">
        <f t="shared" si="164"/>
        <v/>
      </c>
      <c r="O1751" s="104" t="str">
        <f t="shared" si="165"/>
        <v/>
      </c>
      <c r="P1751" s="105" t="str">
        <f t="shared" si="166"/>
        <v/>
      </c>
      <c r="Q1751" s="109" t="str">
        <f t="shared" si="167"/>
        <v/>
      </c>
      <c r="R1751" s="77"/>
      <c r="S1751" s="76"/>
      <c r="T1751" s="76"/>
      <c r="U1751" s="76"/>
    </row>
    <row r="1752" s="67" customFormat="1" customHeight="1" spans="2:21">
      <c r="B1752" s="68"/>
      <c r="C1752" s="69"/>
      <c r="D1752" s="69"/>
      <c r="E1752" s="69"/>
      <c r="F1752" s="70"/>
      <c r="G1752" s="71"/>
      <c r="H1752" s="72"/>
      <c r="I1752" s="103" t="str">
        <f>IF(B1752="","",_xlfn.XLOOKUP(N1752,#REF!,#REF!))</f>
        <v/>
      </c>
      <c r="J1752" s="100" t="str">
        <f>IF(B1752="","",_xlfn.XLOOKUP(N1752,#REF!,芝麻工资表!B:B))</f>
        <v/>
      </c>
      <c r="K1752" s="100" t="str">
        <f t="shared" si="162"/>
        <v/>
      </c>
      <c r="L1752" s="100" t="str">
        <f t="shared" si="163"/>
        <v/>
      </c>
      <c r="M1752" s="100" t="str">
        <f>IF(Q1752="","",_xlfn.XLOOKUP(Q1752,立项!W:W,立项!H:H))</f>
        <v/>
      </c>
      <c r="N1752" s="104" t="str">
        <f t="shared" si="164"/>
        <v/>
      </c>
      <c r="O1752" s="104" t="str">
        <f t="shared" si="165"/>
        <v/>
      </c>
      <c r="P1752" s="105" t="str">
        <f t="shared" si="166"/>
        <v/>
      </c>
      <c r="Q1752" s="109" t="str">
        <f t="shared" si="167"/>
        <v/>
      </c>
      <c r="R1752" s="77"/>
      <c r="S1752" s="76"/>
      <c r="T1752" s="76"/>
      <c r="U1752" s="76"/>
    </row>
    <row r="1753" s="67" customFormat="1" customHeight="1" spans="2:21">
      <c r="B1753" s="68"/>
      <c r="C1753" s="69"/>
      <c r="D1753" s="69"/>
      <c r="E1753" s="69"/>
      <c r="F1753" s="70"/>
      <c r="G1753" s="71"/>
      <c r="H1753" s="72"/>
      <c r="I1753" s="103" t="str">
        <f>IF(B1753="","",_xlfn.XLOOKUP(N1753,#REF!,#REF!))</f>
        <v/>
      </c>
      <c r="J1753" s="100" t="str">
        <f>IF(B1753="","",_xlfn.XLOOKUP(N1753,#REF!,芝麻工资表!B:B))</f>
        <v/>
      </c>
      <c r="K1753" s="100" t="str">
        <f t="shared" si="162"/>
        <v/>
      </c>
      <c r="L1753" s="100" t="str">
        <f t="shared" si="163"/>
        <v/>
      </c>
      <c r="M1753" s="100" t="str">
        <f>IF(Q1753="","",_xlfn.XLOOKUP(Q1753,立项!W:W,立项!H:H))</f>
        <v/>
      </c>
      <c r="N1753" s="104" t="str">
        <f t="shared" si="164"/>
        <v/>
      </c>
      <c r="O1753" s="104" t="str">
        <f t="shared" si="165"/>
        <v/>
      </c>
      <c r="P1753" s="105" t="str">
        <f t="shared" si="166"/>
        <v/>
      </c>
      <c r="Q1753" s="109" t="str">
        <f t="shared" si="167"/>
        <v/>
      </c>
      <c r="R1753" s="77"/>
      <c r="S1753" s="76"/>
      <c r="T1753" s="76"/>
      <c r="U1753" s="76"/>
    </row>
    <row r="1754" s="67" customFormat="1" customHeight="1" spans="2:21">
      <c r="B1754" s="68"/>
      <c r="C1754" s="69"/>
      <c r="D1754" s="69"/>
      <c r="E1754" s="69"/>
      <c r="F1754" s="70"/>
      <c r="G1754" s="71"/>
      <c r="H1754" s="72"/>
      <c r="I1754" s="103" t="str">
        <f>IF(B1754="","",_xlfn.XLOOKUP(N1754,#REF!,#REF!))</f>
        <v/>
      </c>
      <c r="J1754" s="100" t="str">
        <f>IF(B1754="","",_xlfn.XLOOKUP(N1754,#REF!,芝麻工资表!B:B))</f>
        <v/>
      </c>
      <c r="K1754" s="100" t="str">
        <f t="shared" si="162"/>
        <v/>
      </c>
      <c r="L1754" s="100" t="str">
        <f t="shared" si="163"/>
        <v/>
      </c>
      <c r="M1754" s="100" t="str">
        <f>IF(Q1754="","",_xlfn.XLOOKUP(Q1754,立项!W:W,立项!H:H))</f>
        <v/>
      </c>
      <c r="N1754" s="104" t="str">
        <f t="shared" si="164"/>
        <v/>
      </c>
      <c r="O1754" s="104" t="str">
        <f t="shared" si="165"/>
        <v/>
      </c>
      <c r="P1754" s="105" t="str">
        <f t="shared" si="166"/>
        <v/>
      </c>
      <c r="Q1754" s="109" t="str">
        <f t="shared" si="167"/>
        <v/>
      </c>
      <c r="R1754" s="77"/>
      <c r="S1754" s="76"/>
      <c r="T1754" s="76"/>
      <c r="U1754" s="76"/>
    </row>
    <row r="1755" s="67" customFormat="1" customHeight="1" spans="2:21">
      <c r="B1755" s="68"/>
      <c r="C1755" s="69"/>
      <c r="D1755" s="69"/>
      <c r="E1755" s="69"/>
      <c r="F1755" s="70"/>
      <c r="G1755" s="71"/>
      <c r="H1755" s="72"/>
      <c r="I1755" s="103" t="str">
        <f>IF(B1755="","",_xlfn.XLOOKUP(N1755,#REF!,#REF!))</f>
        <v/>
      </c>
      <c r="J1755" s="100" t="str">
        <f>IF(B1755="","",_xlfn.XLOOKUP(N1755,#REF!,芝麻工资表!B:B))</f>
        <v/>
      </c>
      <c r="K1755" s="100" t="str">
        <f t="shared" si="162"/>
        <v/>
      </c>
      <c r="L1755" s="100" t="str">
        <f t="shared" si="163"/>
        <v/>
      </c>
      <c r="M1755" s="100" t="str">
        <f>IF(Q1755="","",_xlfn.XLOOKUP(Q1755,立项!W:W,立项!H:H))</f>
        <v/>
      </c>
      <c r="N1755" s="104" t="str">
        <f t="shared" si="164"/>
        <v/>
      </c>
      <c r="O1755" s="104" t="str">
        <f t="shared" si="165"/>
        <v/>
      </c>
      <c r="P1755" s="105" t="str">
        <f t="shared" si="166"/>
        <v/>
      </c>
      <c r="Q1755" s="109" t="str">
        <f t="shared" si="167"/>
        <v/>
      </c>
      <c r="R1755" s="77"/>
      <c r="S1755" s="76"/>
      <c r="T1755" s="76"/>
      <c r="U1755" s="76"/>
    </row>
    <row r="1756" s="67" customFormat="1" customHeight="1" spans="2:21">
      <c r="B1756" s="68"/>
      <c r="C1756" s="69"/>
      <c r="D1756" s="69"/>
      <c r="E1756" s="69"/>
      <c r="F1756" s="70"/>
      <c r="G1756" s="71"/>
      <c r="H1756" s="72"/>
      <c r="I1756" s="103" t="str">
        <f>IF(B1756="","",_xlfn.XLOOKUP(N1756,#REF!,#REF!))</f>
        <v/>
      </c>
      <c r="J1756" s="100" t="str">
        <f>IF(B1756="","",_xlfn.XLOOKUP(N1756,#REF!,芝麻工资表!B:B))</f>
        <v/>
      </c>
      <c r="K1756" s="100" t="str">
        <f t="shared" si="162"/>
        <v/>
      </c>
      <c r="L1756" s="100" t="str">
        <f t="shared" si="163"/>
        <v/>
      </c>
      <c r="M1756" s="100" t="str">
        <f>IF(Q1756="","",_xlfn.XLOOKUP(Q1756,立项!W:W,立项!H:H))</f>
        <v/>
      </c>
      <c r="N1756" s="104" t="str">
        <f t="shared" si="164"/>
        <v/>
      </c>
      <c r="O1756" s="104" t="str">
        <f t="shared" si="165"/>
        <v/>
      </c>
      <c r="P1756" s="105" t="str">
        <f t="shared" si="166"/>
        <v/>
      </c>
      <c r="Q1756" s="109" t="str">
        <f t="shared" si="167"/>
        <v/>
      </c>
      <c r="R1756" s="77"/>
      <c r="S1756" s="76"/>
      <c r="T1756" s="76"/>
      <c r="U1756" s="76"/>
    </row>
    <row r="1757" s="67" customFormat="1" customHeight="1" spans="2:21">
      <c r="B1757" s="68"/>
      <c r="C1757" s="69"/>
      <c r="D1757" s="69"/>
      <c r="E1757" s="69"/>
      <c r="F1757" s="70"/>
      <c r="G1757" s="71"/>
      <c r="H1757" s="72"/>
      <c r="I1757" s="103" t="str">
        <f>IF(B1757="","",_xlfn.XLOOKUP(N1757,#REF!,#REF!))</f>
        <v/>
      </c>
      <c r="J1757" s="100" t="str">
        <f>IF(B1757="","",_xlfn.XLOOKUP(N1757,#REF!,芝麻工资表!B:B))</f>
        <v/>
      </c>
      <c r="K1757" s="100" t="str">
        <f t="shared" si="162"/>
        <v/>
      </c>
      <c r="L1757" s="100" t="str">
        <f t="shared" si="163"/>
        <v/>
      </c>
      <c r="M1757" s="100" t="str">
        <f>IF(Q1757="","",_xlfn.XLOOKUP(Q1757,立项!W:W,立项!H:H))</f>
        <v/>
      </c>
      <c r="N1757" s="104" t="str">
        <f t="shared" si="164"/>
        <v/>
      </c>
      <c r="O1757" s="104" t="str">
        <f t="shared" si="165"/>
        <v/>
      </c>
      <c r="P1757" s="105" t="str">
        <f t="shared" si="166"/>
        <v/>
      </c>
      <c r="Q1757" s="109" t="str">
        <f t="shared" si="167"/>
        <v/>
      </c>
      <c r="R1757" s="77"/>
      <c r="S1757" s="76"/>
      <c r="T1757" s="76"/>
      <c r="U1757" s="76"/>
    </row>
    <row r="1758" s="67" customFormat="1" customHeight="1" spans="2:21">
      <c r="B1758" s="68"/>
      <c r="C1758" s="69"/>
      <c r="D1758" s="69"/>
      <c r="E1758" s="69"/>
      <c r="F1758" s="70"/>
      <c r="G1758" s="71"/>
      <c r="H1758" s="72"/>
      <c r="I1758" s="103" t="str">
        <f>IF(B1758="","",_xlfn.XLOOKUP(N1758,#REF!,#REF!))</f>
        <v/>
      </c>
      <c r="J1758" s="100" t="str">
        <f>IF(B1758="","",_xlfn.XLOOKUP(N1758,#REF!,芝麻工资表!B:B))</f>
        <v/>
      </c>
      <c r="K1758" s="100" t="str">
        <f t="shared" si="162"/>
        <v/>
      </c>
      <c r="L1758" s="100" t="str">
        <f t="shared" si="163"/>
        <v/>
      </c>
      <c r="M1758" s="100" t="str">
        <f>IF(Q1758="","",_xlfn.XLOOKUP(Q1758,立项!W:W,立项!H:H))</f>
        <v/>
      </c>
      <c r="N1758" s="104" t="str">
        <f t="shared" si="164"/>
        <v/>
      </c>
      <c r="O1758" s="104" t="str">
        <f t="shared" si="165"/>
        <v/>
      </c>
      <c r="P1758" s="105" t="str">
        <f t="shared" si="166"/>
        <v/>
      </c>
      <c r="Q1758" s="109" t="str">
        <f t="shared" si="167"/>
        <v/>
      </c>
      <c r="R1758" s="77"/>
      <c r="S1758" s="76"/>
      <c r="T1758" s="76"/>
      <c r="U1758" s="76"/>
    </row>
    <row r="1759" s="67" customFormat="1" customHeight="1" spans="2:21">
      <c r="B1759" s="68"/>
      <c r="C1759" s="69"/>
      <c r="D1759" s="69"/>
      <c r="E1759" s="69"/>
      <c r="F1759" s="70"/>
      <c r="G1759" s="71"/>
      <c r="H1759" s="72"/>
      <c r="I1759" s="103" t="str">
        <f>IF(B1759="","",_xlfn.XLOOKUP(N1759,#REF!,#REF!))</f>
        <v/>
      </c>
      <c r="J1759" s="100" t="str">
        <f>IF(B1759="","",_xlfn.XLOOKUP(N1759,#REF!,芝麻工资表!B:B))</f>
        <v/>
      </c>
      <c r="K1759" s="100" t="str">
        <f t="shared" si="162"/>
        <v/>
      </c>
      <c r="L1759" s="100" t="str">
        <f t="shared" si="163"/>
        <v/>
      </c>
      <c r="M1759" s="100" t="str">
        <f>IF(Q1759="","",_xlfn.XLOOKUP(Q1759,立项!W:W,立项!H:H))</f>
        <v/>
      </c>
      <c r="N1759" s="104" t="str">
        <f t="shared" si="164"/>
        <v/>
      </c>
      <c r="O1759" s="104" t="str">
        <f t="shared" si="165"/>
        <v/>
      </c>
      <c r="P1759" s="105" t="str">
        <f t="shared" si="166"/>
        <v/>
      </c>
      <c r="Q1759" s="109" t="str">
        <f t="shared" si="167"/>
        <v/>
      </c>
      <c r="R1759" s="77"/>
      <c r="S1759" s="76"/>
      <c r="T1759" s="76"/>
      <c r="U1759" s="76"/>
    </row>
    <row r="1760" s="67" customFormat="1" customHeight="1" spans="2:21">
      <c r="B1760" s="68"/>
      <c r="C1760" s="69"/>
      <c r="D1760" s="69"/>
      <c r="E1760" s="69"/>
      <c r="F1760" s="70"/>
      <c r="G1760" s="71"/>
      <c r="H1760" s="72"/>
      <c r="I1760" s="103" t="str">
        <f>IF(B1760="","",_xlfn.XLOOKUP(N1760,#REF!,#REF!))</f>
        <v/>
      </c>
      <c r="J1760" s="100" t="str">
        <f>IF(B1760="","",_xlfn.XLOOKUP(N1760,#REF!,芝麻工资表!B:B))</f>
        <v/>
      </c>
      <c r="K1760" s="100" t="str">
        <f t="shared" si="162"/>
        <v/>
      </c>
      <c r="L1760" s="100" t="str">
        <f t="shared" si="163"/>
        <v/>
      </c>
      <c r="M1760" s="100" t="str">
        <f>IF(Q1760="","",_xlfn.XLOOKUP(Q1760,立项!W:W,立项!H:H))</f>
        <v/>
      </c>
      <c r="N1760" s="104" t="str">
        <f t="shared" si="164"/>
        <v/>
      </c>
      <c r="O1760" s="104" t="str">
        <f t="shared" si="165"/>
        <v/>
      </c>
      <c r="P1760" s="105" t="str">
        <f t="shared" si="166"/>
        <v/>
      </c>
      <c r="Q1760" s="109" t="str">
        <f t="shared" si="167"/>
        <v/>
      </c>
      <c r="R1760" s="77"/>
      <c r="S1760" s="76"/>
      <c r="T1760" s="76"/>
      <c r="U1760" s="76"/>
    </row>
    <row r="1761" s="67" customFormat="1" customHeight="1" spans="2:21">
      <c r="B1761" s="68"/>
      <c r="C1761" s="69"/>
      <c r="D1761" s="69"/>
      <c r="E1761" s="69"/>
      <c r="F1761" s="70"/>
      <c r="G1761" s="71"/>
      <c r="H1761" s="72"/>
      <c r="I1761" s="103" t="str">
        <f>IF(B1761="","",_xlfn.XLOOKUP(N1761,#REF!,#REF!))</f>
        <v/>
      </c>
      <c r="J1761" s="100" t="str">
        <f>IF(B1761="","",_xlfn.XLOOKUP(N1761,#REF!,芝麻工资表!B:B))</f>
        <v/>
      </c>
      <c r="K1761" s="100" t="str">
        <f t="shared" si="162"/>
        <v/>
      </c>
      <c r="L1761" s="100" t="str">
        <f t="shared" si="163"/>
        <v/>
      </c>
      <c r="M1761" s="100" t="str">
        <f>IF(Q1761="","",_xlfn.XLOOKUP(Q1761,立项!W:W,立项!H:H))</f>
        <v/>
      </c>
      <c r="N1761" s="104" t="str">
        <f t="shared" si="164"/>
        <v/>
      </c>
      <c r="O1761" s="104" t="str">
        <f t="shared" si="165"/>
        <v/>
      </c>
      <c r="P1761" s="105" t="str">
        <f t="shared" si="166"/>
        <v/>
      </c>
      <c r="Q1761" s="109" t="str">
        <f t="shared" si="167"/>
        <v/>
      </c>
      <c r="R1761" s="77"/>
      <c r="S1761" s="76"/>
      <c r="T1761" s="76"/>
      <c r="U1761" s="76"/>
    </row>
    <row r="1762" s="67" customFormat="1" customHeight="1" spans="2:21">
      <c r="B1762" s="68"/>
      <c r="C1762" s="69"/>
      <c r="D1762" s="69"/>
      <c r="E1762" s="69"/>
      <c r="F1762" s="70"/>
      <c r="G1762" s="71"/>
      <c r="H1762" s="72"/>
      <c r="I1762" s="103" t="str">
        <f>IF(B1762="","",_xlfn.XLOOKUP(N1762,#REF!,#REF!))</f>
        <v/>
      </c>
      <c r="J1762" s="100" t="str">
        <f>IF(B1762="","",_xlfn.XLOOKUP(N1762,#REF!,芝麻工资表!B:B))</f>
        <v/>
      </c>
      <c r="K1762" s="100" t="str">
        <f t="shared" si="162"/>
        <v/>
      </c>
      <c r="L1762" s="100" t="str">
        <f t="shared" si="163"/>
        <v/>
      </c>
      <c r="M1762" s="100" t="str">
        <f>IF(Q1762="","",_xlfn.XLOOKUP(Q1762,立项!W:W,立项!H:H))</f>
        <v/>
      </c>
      <c r="N1762" s="104" t="str">
        <f t="shared" si="164"/>
        <v/>
      </c>
      <c r="O1762" s="104" t="str">
        <f t="shared" si="165"/>
        <v/>
      </c>
      <c r="P1762" s="105" t="str">
        <f t="shared" si="166"/>
        <v/>
      </c>
      <c r="Q1762" s="109" t="str">
        <f t="shared" si="167"/>
        <v/>
      </c>
      <c r="R1762" s="77"/>
      <c r="S1762" s="76"/>
      <c r="T1762" s="76"/>
      <c r="U1762" s="76"/>
    </row>
    <row r="1763" s="67" customFormat="1" customHeight="1" spans="2:21">
      <c r="B1763" s="68"/>
      <c r="C1763" s="69"/>
      <c r="D1763" s="69"/>
      <c r="E1763" s="69"/>
      <c r="F1763" s="70"/>
      <c r="G1763" s="71"/>
      <c r="H1763" s="72"/>
      <c r="I1763" s="103" t="str">
        <f>IF(B1763="","",_xlfn.XLOOKUP(N1763,#REF!,#REF!))</f>
        <v/>
      </c>
      <c r="J1763" s="100" t="str">
        <f>IF(B1763="","",_xlfn.XLOOKUP(N1763,#REF!,芝麻工资表!B:B))</f>
        <v/>
      </c>
      <c r="K1763" s="100" t="str">
        <f t="shared" si="162"/>
        <v/>
      </c>
      <c r="L1763" s="100" t="str">
        <f t="shared" si="163"/>
        <v/>
      </c>
      <c r="M1763" s="100" t="str">
        <f>IF(Q1763="","",_xlfn.XLOOKUP(Q1763,立项!W:W,立项!H:H))</f>
        <v/>
      </c>
      <c r="N1763" s="104" t="str">
        <f t="shared" si="164"/>
        <v/>
      </c>
      <c r="O1763" s="104" t="str">
        <f t="shared" si="165"/>
        <v/>
      </c>
      <c r="P1763" s="105" t="str">
        <f t="shared" si="166"/>
        <v/>
      </c>
      <c r="Q1763" s="109" t="str">
        <f t="shared" si="167"/>
        <v/>
      </c>
      <c r="R1763" s="77"/>
      <c r="S1763" s="76"/>
      <c r="T1763" s="76"/>
      <c r="U1763" s="76"/>
    </row>
    <row r="1764" s="67" customFormat="1" customHeight="1" spans="2:21">
      <c r="B1764" s="68"/>
      <c r="C1764" s="69"/>
      <c r="D1764" s="69"/>
      <c r="E1764" s="69"/>
      <c r="F1764" s="70"/>
      <c r="G1764" s="71"/>
      <c r="H1764" s="72"/>
      <c r="I1764" s="103" t="str">
        <f>IF(B1764="","",_xlfn.XLOOKUP(N1764,#REF!,#REF!))</f>
        <v/>
      </c>
      <c r="J1764" s="100" t="str">
        <f>IF(B1764="","",_xlfn.XLOOKUP(N1764,#REF!,芝麻工资表!B:B))</f>
        <v/>
      </c>
      <c r="K1764" s="100" t="str">
        <f t="shared" si="162"/>
        <v/>
      </c>
      <c r="L1764" s="100" t="str">
        <f t="shared" si="163"/>
        <v/>
      </c>
      <c r="M1764" s="100" t="str">
        <f>IF(Q1764="","",_xlfn.XLOOKUP(Q1764,立项!W:W,立项!H:H))</f>
        <v/>
      </c>
      <c r="N1764" s="104" t="str">
        <f t="shared" si="164"/>
        <v/>
      </c>
      <c r="O1764" s="104" t="str">
        <f t="shared" si="165"/>
        <v/>
      </c>
      <c r="P1764" s="105" t="str">
        <f t="shared" si="166"/>
        <v/>
      </c>
      <c r="Q1764" s="109" t="str">
        <f t="shared" si="167"/>
        <v/>
      </c>
      <c r="R1764" s="77"/>
      <c r="S1764" s="76"/>
      <c r="T1764" s="76"/>
      <c r="U1764" s="76"/>
    </row>
    <row r="1765" s="67" customFormat="1" customHeight="1" spans="2:21">
      <c r="B1765" s="68"/>
      <c r="C1765" s="69"/>
      <c r="D1765" s="69"/>
      <c r="E1765" s="69"/>
      <c r="F1765" s="70"/>
      <c r="G1765" s="71"/>
      <c r="H1765" s="72"/>
      <c r="I1765" s="103" t="str">
        <f>IF(B1765="","",_xlfn.XLOOKUP(N1765,#REF!,#REF!))</f>
        <v/>
      </c>
      <c r="J1765" s="100" t="str">
        <f>IF(B1765="","",_xlfn.XLOOKUP(N1765,#REF!,芝麻工资表!B:B))</f>
        <v/>
      </c>
      <c r="K1765" s="100" t="str">
        <f t="shared" si="162"/>
        <v/>
      </c>
      <c r="L1765" s="100" t="str">
        <f t="shared" si="163"/>
        <v/>
      </c>
      <c r="M1765" s="100" t="str">
        <f>IF(Q1765="","",_xlfn.XLOOKUP(Q1765,立项!W:W,立项!H:H))</f>
        <v/>
      </c>
      <c r="N1765" s="104" t="str">
        <f t="shared" si="164"/>
        <v/>
      </c>
      <c r="O1765" s="104" t="str">
        <f t="shared" si="165"/>
        <v/>
      </c>
      <c r="P1765" s="105" t="str">
        <f t="shared" si="166"/>
        <v/>
      </c>
      <c r="Q1765" s="109" t="str">
        <f t="shared" si="167"/>
        <v/>
      </c>
      <c r="R1765" s="77"/>
      <c r="S1765" s="76"/>
      <c r="T1765" s="76"/>
      <c r="U1765" s="76"/>
    </row>
    <row r="1766" s="67" customFormat="1" customHeight="1" spans="2:21">
      <c r="B1766" s="68"/>
      <c r="C1766" s="69"/>
      <c r="D1766" s="69"/>
      <c r="E1766" s="69"/>
      <c r="F1766" s="70"/>
      <c r="G1766" s="71"/>
      <c r="H1766" s="72"/>
      <c r="I1766" s="103" t="str">
        <f>IF(B1766="","",_xlfn.XLOOKUP(N1766,#REF!,#REF!))</f>
        <v/>
      </c>
      <c r="J1766" s="100" t="str">
        <f>IF(B1766="","",_xlfn.XLOOKUP(N1766,#REF!,芝麻工资表!B:B))</f>
        <v/>
      </c>
      <c r="K1766" s="100" t="str">
        <f t="shared" si="162"/>
        <v/>
      </c>
      <c r="L1766" s="100" t="str">
        <f t="shared" si="163"/>
        <v/>
      </c>
      <c r="M1766" s="100" t="str">
        <f>IF(Q1766="","",_xlfn.XLOOKUP(Q1766,立项!W:W,立项!H:H))</f>
        <v/>
      </c>
      <c r="N1766" s="104" t="str">
        <f t="shared" si="164"/>
        <v/>
      </c>
      <c r="O1766" s="104" t="str">
        <f t="shared" si="165"/>
        <v/>
      </c>
      <c r="P1766" s="105" t="str">
        <f t="shared" si="166"/>
        <v/>
      </c>
      <c r="Q1766" s="109" t="str">
        <f t="shared" si="167"/>
        <v/>
      </c>
      <c r="R1766" s="77"/>
      <c r="S1766" s="76"/>
      <c r="T1766" s="76"/>
      <c r="U1766" s="76"/>
    </row>
    <row r="1767" s="67" customFormat="1" customHeight="1" spans="2:21">
      <c r="B1767" s="68"/>
      <c r="C1767" s="69"/>
      <c r="D1767" s="69"/>
      <c r="E1767" s="69"/>
      <c r="F1767" s="70"/>
      <c r="G1767" s="71"/>
      <c r="H1767" s="72"/>
      <c r="I1767" s="103" t="str">
        <f>IF(B1767="","",_xlfn.XLOOKUP(N1767,#REF!,#REF!))</f>
        <v/>
      </c>
      <c r="J1767" s="100" t="str">
        <f>IF(B1767="","",_xlfn.XLOOKUP(N1767,#REF!,芝麻工资表!B:B))</f>
        <v/>
      </c>
      <c r="K1767" s="100" t="str">
        <f t="shared" si="162"/>
        <v/>
      </c>
      <c r="L1767" s="100" t="str">
        <f t="shared" si="163"/>
        <v/>
      </c>
      <c r="M1767" s="100" t="str">
        <f>IF(Q1767="","",_xlfn.XLOOKUP(Q1767,立项!W:W,立项!H:H))</f>
        <v/>
      </c>
      <c r="N1767" s="104" t="str">
        <f t="shared" si="164"/>
        <v/>
      </c>
      <c r="O1767" s="104" t="str">
        <f t="shared" si="165"/>
        <v/>
      </c>
      <c r="P1767" s="105" t="str">
        <f t="shared" si="166"/>
        <v/>
      </c>
      <c r="Q1767" s="109" t="str">
        <f t="shared" si="167"/>
        <v/>
      </c>
      <c r="R1767" s="77"/>
      <c r="S1767" s="76"/>
      <c r="T1767" s="76"/>
      <c r="U1767" s="76"/>
    </row>
    <row r="1768" s="67" customFormat="1" customHeight="1" spans="2:21">
      <c r="B1768" s="68"/>
      <c r="C1768" s="69"/>
      <c r="D1768" s="69"/>
      <c r="E1768" s="69"/>
      <c r="F1768" s="70"/>
      <c r="G1768" s="71"/>
      <c r="H1768" s="72"/>
      <c r="I1768" s="103" t="str">
        <f>IF(B1768="","",_xlfn.XLOOKUP(N1768,#REF!,#REF!))</f>
        <v/>
      </c>
      <c r="J1768" s="100" t="str">
        <f>IF(B1768="","",_xlfn.XLOOKUP(N1768,#REF!,芝麻工资表!B:B))</f>
        <v/>
      </c>
      <c r="K1768" s="100" t="str">
        <f t="shared" si="162"/>
        <v/>
      </c>
      <c r="L1768" s="100" t="str">
        <f t="shared" si="163"/>
        <v/>
      </c>
      <c r="M1768" s="100" t="str">
        <f>IF(Q1768="","",_xlfn.XLOOKUP(Q1768,立项!W:W,立项!H:H))</f>
        <v/>
      </c>
      <c r="N1768" s="104" t="str">
        <f t="shared" si="164"/>
        <v/>
      </c>
      <c r="O1768" s="104" t="str">
        <f t="shared" si="165"/>
        <v/>
      </c>
      <c r="P1768" s="105" t="str">
        <f t="shared" si="166"/>
        <v/>
      </c>
      <c r="Q1768" s="109" t="str">
        <f t="shared" si="167"/>
        <v/>
      </c>
      <c r="R1768" s="77"/>
      <c r="S1768" s="76"/>
      <c r="T1768" s="76"/>
      <c r="U1768" s="76"/>
    </row>
    <row r="1769" s="67" customFormat="1" customHeight="1" spans="2:21">
      <c r="B1769" s="68"/>
      <c r="C1769" s="69"/>
      <c r="D1769" s="69"/>
      <c r="E1769" s="69"/>
      <c r="F1769" s="70"/>
      <c r="G1769" s="71"/>
      <c r="H1769" s="72"/>
      <c r="I1769" s="103" t="str">
        <f>IF(B1769="","",_xlfn.XLOOKUP(N1769,#REF!,#REF!))</f>
        <v/>
      </c>
      <c r="J1769" s="100" t="str">
        <f>IF(B1769="","",_xlfn.XLOOKUP(N1769,#REF!,芝麻工资表!B:B))</f>
        <v/>
      </c>
      <c r="K1769" s="100" t="str">
        <f t="shared" si="162"/>
        <v/>
      </c>
      <c r="L1769" s="100" t="str">
        <f t="shared" si="163"/>
        <v/>
      </c>
      <c r="M1769" s="100" t="str">
        <f>IF(Q1769="","",_xlfn.XLOOKUP(Q1769,立项!W:W,立项!H:H))</f>
        <v/>
      </c>
      <c r="N1769" s="104" t="str">
        <f t="shared" si="164"/>
        <v/>
      </c>
      <c r="O1769" s="104" t="str">
        <f t="shared" si="165"/>
        <v/>
      </c>
      <c r="P1769" s="105" t="str">
        <f t="shared" si="166"/>
        <v/>
      </c>
      <c r="Q1769" s="109" t="str">
        <f t="shared" si="167"/>
        <v/>
      </c>
      <c r="R1769" s="77"/>
      <c r="S1769" s="76"/>
      <c r="T1769" s="76"/>
      <c r="U1769" s="76"/>
    </row>
    <row r="1770" s="67" customFormat="1" customHeight="1" spans="2:21">
      <c r="B1770" s="68"/>
      <c r="C1770" s="69"/>
      <c r="D1770" s="69"/>
      <c r="E1770" s="69"/>
      <c r="F1770" s="70"/>
      <c r="G1770" s="71"/>
      <c r="H1770" s="72"/>
      <c r="I1770" s="103" t="str">
        <f>IF(B1770="","",_xlfn.XLOOKUP(N1770,#REF!,#REF!))</f>
        <v/>
      </c>
      <c r="J1770" s="100" t="str">
        <f>IF(B1770="","",_xlfn.XLOOKUP(N1770,#REF!,芝麻工资表!B:B))</f>
        <v/>
      </c>
      <c r="K1770" s="100" t="str">
        <f t="shared" si="162"/>
        <v/>
      </c>
      <c r="L1770" s="100" t="str">
        <f t="shared" si="163"/>
        <v/>
      </c>
      <c r="M1770" s="100" t="str">
        <f>IF(Q1770="","",_xlfn.XLOOKUP(Q1770,立项!W:W,立项!H:H))</f>
        <v/>
      </c>
      <c r="N1770" s="104" t="str">
        <f t="shared" si="164"/>
        <v/>
      </c>
      <c r="O1770" s="104" t="str">
        <f t="shared" si="165"/>
        <v/>
      </c>
      <c r="P1770" s="105" t="str">
        <f t="shared" si="166"/>
        <v/>
      </c>
      <c r="Q1770" s="109" t="str">
        <f t="shared" si="167"/>
        <v/>
      </c>
      <c r="R1770" s="77"/>
      <c r="S1770" s="76"/>
      <c r="T1770" s="76"/>
      <c r="U1770" s="76"/>
    </row>
    <row r="1771" s="67" customFormat="1" customHeight="1" spans="2:21">
      <c r="B1771" s="68"/>
      <c r="C1771" s="69"/>
      <c r="D1771" s="69"/>
      <c r="E1771" s="69"/>
      <c r="F1771" s="70"/>
      <c r="G1771" s="71"/>
      <c r="H1771" s="72"/>
      <c r="I1771" s="103" t="str">
        <f>IF(B1771="","",_xlfn.XLOOKUP(N1771,#REF!,#REF!))</f>
        <v/>
      </c>
      <c r="J1771" s="100" t="str">
        <f>IF(B1771="","",_xlfn.XLOOKUP(N1771,#REF!,芝麻工资表!B:B))</f>
        <v/>
      </c>
      <c r="K1771" s="100" t="str">
        <f t="shared" si="162"/>
        <v/>
      </c>
      <c r="L1771" s="100" t="str">
        <f t="shared" si="163"/>
        <v/>
      </c>
      <c r="M1771" s="100" t="str">
        <f>IF(Q1771="","",_xlfn.XLOOKUP(Q1771,立项!W:W,立项!H:H))</f>
        <v/>
      </c>
      <c r="N1771" s="104" t="str">
        <f t="shared" si="164"/>
        <v/>
      </c>
      <c r="O1771" s="104" t="str">
        <f t="shared" si="165"/>
        <v/>
      </c>
      <c r="P1771" s="105" t="str">
        <f t="shared" si="166"/>
        <v/>
      </c>
      <c r="Q1771" s="109" t="str">
        <f t="shared" si="167"/>
        <v/>
      </c>
      <c r="R1771" s="77"/>
      <c r="S1771" s="76"/>
      <c r="T1771" s="76"/>
      <c r="U1771" s="76"/>
    </row>
    <row r="1772" s="67" customFormat="1" customHeight="1" spans="2:21">
      <c r="B1772" s="68"/>
      <c r="C1772" s="69"/>
      <c r="D1772" s="69"/>
      <c r="E1772" s="69"/>
      <c r="F1772" s="70"/>
      <c r="G1772" s="71"/>
      <c r="H1772" s="72"/>
      <c r="I1772" s="103" t="str">
        <f>IF(B1772="","",_xlfn.XLOOKUP(N1772,#REF!,#REF!))</f>
        <v/>
      </c>
      <c r="J1772" s="100" t="str">
        <f>IF(B1772="","",_xlfn.XLOOKUP(N1772,#REF!,芝麻工资表!B:B))</f>
        <v/>
      </c>
      <c r="K1772" s="100" t="str">
        <f t="shared" si="162"/>
        <v/>
      </c>
      <c r="L1772" s="100" t="str">
        <f t="shared" si="163"/>
        <v/>
      </c>
      <c r="M1772" s="100" t="str">
        <f>IF(Q1772="","",_xlfn.XLOOKUP(Q1772,立项!W:W,立项!H:H))</f>
        <v/>
      </c>
      <c r="N1772" s="104" t="str">
        <f t="shared" si="164"/>
        <v/>
      </c>
      <c r="O1772" s="104" t="str">
        <f t="shared" si="165"/>
        <v/>
      </c>
      <c r="P1772" s="105" t="str">
        <f t="shared" si="166"/>
        <v/>
      </c>
      <c r="Q1772" s="109" t="str">
        <f t="shared" si="167"/>
        <v/>
      </c>
      <c r="R1772" s="77"/>
      <c r="S1772" s="76"/>
      <c r="T1772" s="76"/>
      <c r="U1772" s="76"/>
    </row>
    <row r="1773" s="67" customFormat="1" customHeight="1" spans="2:21">
      <c r="B1773" s="68"/>
      <c r="C1773" s="69"/>
      <c r="D1773" s="69"/>
      <c r="E1773" s="69"/>
      <c r="F1773" s="70"/>
      <c r="G1773" s="71"/>
      <c r="H1773" s="72"/>
      <c r="I1773" s="103" t="str">
        <f>IF(B1773="","",_xlfn.XLOOKUP(N1773,#REF!,#REF!))</f>
        <v/>
      </c>
      <c r="J1773" s="100" t="str">
        <f>IF(B1773="","",_xlfn.XLOOKUP(N1773,#REF!,芝麻工资表!B:B))</f>
        <v/>
      </c>
      <c r="K1773" s="100" t="str">
        <f t="shared" si="162"/>
        <v/>
      </c>
      <c r="L1773" s="100" t="str">
        <f t="shared" si="163"/>
        <v/>
      </c>
      <c r="M1773" s="100" t="str">
        <f>IF(Q1773="","",_xlfn.XLOOKUP(Q1773,立项!W:W,立项!H:H))</f>
        <v/>
      </c>
      <c r="N1773" s="104" t="str">
        <f t="shared" si="164"/>
        <v/>
      </c>
      <c r="O1773" s="104" t="str">
        <f t="shared" si="165"/>
        <v/>
      </c>
      <c r="P1773" s="105" t="str">
        <f t="shared" si="166"/>
        <v/>
      </c>
      <c r="Q1773" s="109" t="str">
        <f t="shared" si="167"/>
        <v/>
      </c>
      <c r="R1773" s="77"/>
      <c r="S1773" s="76"/>
      <c r="T1773" s="76"/>
      <c r="U1773" s="76"/>
    </row>
    <row r="1774" s="67" customFormat="1" customHeight="1" spans="2:21">
      <c r="B1774" s="68"/>
      <c r="C1774" s="69"/>
      <c r="D1774" s="69"/>
      <c r="E1774" s="69"/>
      <c r="F1774" s="70"/>
      <c r="G1774" s="71"/>
      <c r="H1774" s="72"/>
      <c r="I1774" s="103" t="str">
        <f>IF(B1774="","",_xlfn.XLOOKUP(N1774,#REF!,#REF!))</f>
        <v/>
      </c>
      <c r="J1774" s="100" t="str">
        <f>IF(B1774="","",_xlfn.XLOOKUP(N1774,#REF!,芝麻工资表!B:B))</f>
        <v/>
      </c>
      <c r="K1774" s="100" t="str">
        <f t="shared" si="162"/>
        <v/>
      </c>
      <c r="L1774" s="100" t="str">
        <f t="shared" si="163"/>
        <v/>
      </c>
      <c r="M1774" s="100" t="str">
        <f>IF(Q1774="","",_xlfn.XLOOKUP(Q1774,立项!W:W,立项!H:H))</f>
        <v/>
      </c>
      <c r="N1774" s="104" t="str">
        <f t="shared" si="164"/>
        <v/>
      </c>
      <c r="O1774" s="104" t="str">
        <f t="shared" si="165"/>
        <v/>
      </c>
      <c r="P1774" s="105" t="str">
        <f t="shared" si="166"/>
        <v/>
      </c>
      <c r="Q1774" s="109" t="str">
        <f t="shared" si="167"/>
        <v/>
      </c>
      <c r="R1774" s="77"/>
      <c r="S1774" s="76"/>
      <c r="T1774" s="76"/>
      <c r="U1774" s="76"/>
    </row>
    <row r="1775" s="67" customFormat="1" customHeight="1" spans="2:21">
      <c r="B1775" s="68"/>
      <c r="C1775" s="69"/>
      <c r="D1775" s="69"/>
      <c r="E1775" s="69"/>
      <c r="F1775" s="70"/>
      <c r="G1775" s="71"/>
      <c r="H1775" s="72"/>
      <c r="I1775" s="103" t="str">
        <f>IF(B1775="","",_xlfn.XLOOKUP(N1775,#REF!,#REF!))</f>
        <v/>
      </c>
      <c r="J1775" s="100" t="str">
        <f>IF(B1775="","",_xlfn.XLOOKUP(N1775,#REF!,芝麻工资表!B:B))</f>
        <v/>
      </c>
      <c r="K1775" s="100" t="str">
        <f t="shared" si="162"/>
        <v/>
      </c>
      <c r="L1775" s="100" t="str">
        <f t="shared" si="163"/>
        <v/>
      </c>
      <c r="M1775" s="100" t="str">
        <f>IF(Q1775="","",_xlfn.XLOOKUP(Q1775,立项!W:W,立项!H:H))</f>
        <v/>
      </c>
      <c r="N1775" s="104" t="str">
        <f t="shared" si="164"/>
        <v/>
      </c>
      <c r="O1775" s="104" t="str">
        <f t="shared" si="165"/>
        <v/>
      </c>
      <c r="P1775" s="105" t="str">
        <f t="shared" si="166"/>
        <v/>
      </c>
      <c r="Q1775" s="109" t="str">
        <f t="shared" si="167"/>
        <v/>
      </c>
      <c r="R1775" s="77"/>
      <c r="S1775" s="76"/>
      <c r="T1775" s="76"/>
      <c r="U1775" s="76"/>
    </row>
    <row r="1776" s="67" customFormat="1" customHeight="1" spans="2:21">
      <c r="B1776" s="68"/>
      <c r="C1776" s="69"/>
      <c r="D1776" s="69"/>
      <c r="E1776" s="69"/>
      <c r="F1776" s="70"/>
      <c r="G1776" s="71"/>
      <c r="H1776" s="72"/>
      <c r="I1776" s="103" t="str">
        <f>IF(B1776="","",_xlfn.XLOOKUP(N1776,#REF!,#REF!))</f>
        <v/>
      </c>
      <c r="J1776" s="100" t="str">
        <f>IF(B1776="","",_xlfn.XLOOKUP(N1776,#REF!,芝麻工资表!B:B))</f>
        <v/>
      </c>
      <c r="K1776" s="100" t="str">
        <f t="shared" si="162"/>
        <v/>
      </c>
      <c r="L1776" s="100" t="str">
        <f t="shared" si="163"/>
        <v/>
      </c>
      <c r="M1776" s="100" t="str">
        <f>IF(Q1776="","",_xlfn.XLOOKUP(Q1776,立项!W:W,立项!H:H))</f>
        <v/>
      </c>
      <c r="N1776" s="104" t="str">
        <f t="shared" si="164"/>
        <v/>
      </c>
      <c r="O1776" s="104" t="str">
        <f t="shared" si="165"/>
        <v/>
      </c>
      <c r="P1776" s="105" t="str">
        <f t="shared" si="166"/>
        <v/>
      </c>
      <c r="Q1776" s="109" t="str">
        <f t="shared" si="167"/>
        <v/>
      </c>
      <c r="R1776" s="77"/>
      <c r="S1776" s="76"/>
      <c r="T1776" s="76"/>
      <c r="U1776" s="76"/>
    </row>
    <row r="1777" s="67" customFormat="1" customHeight="1" spans="2:21">
      <c r="B1777" s="68"/>
      <c r="C1777" s="69"/>
      <c r="D1777" s="69"/>
      <c r="E1777" s="69"/>
      <c r="F1777" s="70"/>
      <c r="G1777" s="71"/>
      <c r="H1777" s="72"/>
      <c r="I1777" s="103" t="str">
        <f>IF(B1777="","",_xlfn.XLOOKUP(N1777,#REF!,#REF!))</f>
        <v/>
      </c>
      <c r="J1777" s="100" t="str">
        <f>IF(B1777="","",_xlfn.XLOOKUP(N1777,#REF!,芝麻工资表!B:B))</f>
        <v/>
      </c>
      <c r="K1777" s="100" t="str">
        <f t="shared" si="162"/>
        <v/>
      </c>
      <c r="L1777" s="100" t="str">
        <f t="shared" si="163"/>
        <v/>
      </c>
      <c r="M1777" s="100" t="str">
        <f>IF(Q1777="","",_xlfn.XLOOKUP(Q1777,立项!W:W,立项!H:H))</f>
        <v/>
      </c>
      <c r="N1777" s="104" t="str">
        <f t="shared" si="164"/>
        <v/>
      </c>
      <c r="O1777" s="104" t="str">
        <f t="shared" si="165"/>
        <v/>
      </c>
      <c r="P1777" s="105" t="str">
        <f t="shared" si="166"/>
        <v/>
      </c>
      <c r="Q1777" s="109" t="str">
        <f t="shared" si="167"/>
        <v/>
      </c>
      <c r="R1777" s="77"/>
      <c r="S1777" s="76"/>
      <c r="T1777" s="76"/>
      <c r="U1777" s="76"/>
    </row>
    <row r="1778" s="67" customFormat="1" customHeight="1" spans="2:21">
      <c r="B1778" s="68"/>
      <c r="C1778" s="69"/>
      <c r="D1778" s="69"/>
      <c r="E1778" s="69"/>
      <c r="F1778" s="70"/>
      <c r="G1778" s="71"/>
      <c r="H1778" s="72"/>
      <c r="I1778" s="103" t="str">
        <f>IF(B1778="","",_xlfn.XLOOKUP(N1778,#REF!,#REF!))</f>
        <v/>
      </c>
      <c r="J1778" s="100" t="str">
        <f>IF(B1778="","",_xlfn.XLOOKUP(N1778,#REF!,芝麻工资表!B:B))</f>
        <v/>
      </c>
      <c r="K1778" s="100" t="str">
        <f t="shared" si="162"/>
        <v/>
      </c>
      <c r="L1778" s="100" t="str">
        <f t="shared" si="163"/>
        <v/>
      </c>
      <c r="M1778" s="100" t="str">
        <f>IF(Q1778="","",_xlfn.XLOOKUP(Q1778,立项!W:W,立项!H:H))</f>
        <v/>
      </c>
      <c r="N1778" s="104" t="str">
        <f t="shared" si="164"/>
        <v/>
      </c>
      <c r="O1778" s="104" t="str">
        <f t="shared" si="165"/>
        <v/>
      </c>
      <c r="P1778" s="105" t="str">
        <f t="shared" si="166"/>
        <v/>
      </c>
      <c r="Q1778" s="109" t="str">
        <f t="shared" si="167"/>
        <v/>
      </c>
      <c r="R1778" s="77"/>
      <c r="S1778" s="76"/>
      <c r="T1778" s="76"/>
      <c r="U1778" s="76"/>
    </row>
    <row r="1779" s="67" customFormat="1" customHeight="1" spans="2:21">
      <c r="B1779" s="68"/>
      <c r="C1779" s="69"/>
      <c r="D1779" s="69"/>
      <c r="E1779" s="69"/>
      <c r="F1779" s="70"/>
      <c r="G1779" s="71"/>
      <c r="H1779" s="72"/>
      <c r="I1779" s="103" t="str">
        <f>IF(B1779="","",_xlfn.XLOOKUP(N1779,#REF!,#REF!))</f>
        <v/>
      </c>
      <c r="J1779" s="100" t="str">
        <f>IF(B1779="","",_xlfn.XLOOKUP(N1779,#REF!,芝麻工资表!B:B))</f>
        <v/>
      </c>
      <c r="K1779" s="100" t="str">
        <f t="shared" si="162"/>
        <v/>
      </c>
      <c r="L1779" s="100" t="str">
        <f t="shared" si="163"/>
        <v/>
      </c>
      <c r="M1779" s="100" t="str">
        <f>IF(Q1779="","",_xlfn.XLOOKUP(Q1779,立项!W:W,立项!H:H))</f>
        <v/>
      </c>
      <c r="N1779" s="104" t="str">
        <f t="shared" si="164"/>
        <v/>
      </c>
      <c r="O1779" s="104" t="str">
        <f t="shared" si="165"/>
        <v/>
      </c>
      <c r="P1779" s="105" t="str">
        <f t="shared" si="166"/>
        <v/>
      </c>
      <c r="Q1779" s="109" t="str">
        <f t="shared" si="167"/>
        <v/>
      </c>
      <c r="R1779" s="77"/>
      <c r="S1779" s="76"/>
      <c r="T1779" s="76"/>
      <c r="U1779" s="76"/>
    </row>
    <row r="1780" s="67" customFormat="1" customHeight="1" spans="2:21">
      <c r="B1780" s="68"/>
      <c r="C1780" s="69"/>
      <c r="D1780" s="69"/>
      <c r="E1780" s="69"/>
      <c r="F1780" s="70"/>
      <c r="G1780" s="71"/>
      <c r="H1780" s="72"/>
      <c r="I1780" s="103" t="str">
        <f>IF(B1780="","",_xlfn.XLOOKUP(N1780,#REF!,#REF!))</f>
        <v/>
      </c>
      <c r="J1780" s="100" t="str">
        <f>IF(B1780="","",_xlfn.XLOOKUP(N1780,#REF!,芝麻工资表!B:B))</f>
        <v/>
      </c>
      <c r="K1780" s="100" t="str">
        <f t="shared" si="162"/>
        <v/>
      </c>
      <c r="L1780" s="100" t="str">
        <f t="shared" si="163"/>
        <v/>
      </c>
      <c r="M1780" s="100" t="str">
        <f>IF(Q1780="","",_xlfn.XLOOKUP(Q1780,立项!W:W,立项!H:H))</f>
        <v/>
      </c>
      <c r="N1780" s="104" t="str">
        <f t="shared" si="164"/>
        <v/>
      </c>
      <c r="O1780" s="104" t="str">
        <f t="shared" si="165"/>
        <v/>
      </c>
      <c r="P1780" s="105" t="str">
        <f t="shared" si="166"/>
        <v/>
      </c>
      <c r="Q1780" s="109" t="str">
        <f t="shared" si="167"/>
        <v/>
      </c>
      <c r="R1780" s="77"/>
      <c r="S1780" s="76"/>
      <c r="T1780" s="76"/>
      <c r="U1780" s="76"/>
    </row>
    <row r="1781" s="67" customFormat="1" customHeight="1" spans="2:21">
      <c r="B1781" s="68"/>
      <c r="C1781" s="69"/>
      <c r="D1781" s="69"/>
      <c r="E1781" s="69"/>
      <c r="F1781" s="70"/>
      <c r="G1781" s="71"/>
      <c r="H1781" s="72"/>
      <c r="I1781" s="103" t="str">
        <f>IF(B1781="","",_xlfn.XLOOKUP(N1781,#REF!,#REF!))</f>
        <v/>
      </c>
      <c r="J1781" s="100" t="str">
        <f>IF(B1781="","",_xlfn.XLOOKUP(N1781,#REF!,芝麻工资表!B:B))</f>
        <v/>
      </c>
      <c r="K1781" s="100" t="str">
        <f t="shared" si="162"/>
        <v/>
      </c>
      <c r="L1781" s="100" t="str">
        <f t="shared" si="163"/>
        <v/>
      </c>
      <c r="M1781" s="100" t="str">
        <f>IF(Q1781="","",_xlfn.XLOOKUP(Q1781,立项!W:W,立项!H:H))</f>
        <v/>
      </c>
      <c r="N1781" s="104" t="str">
        <f t="shared" si="164"/>
        <v/>
      </c>
      <c r="O1781" s="104" t="str">
        <f t="shared" si="165"/>
        <v/>
      </c>
      <c r="P1781" s="105" t="str">
        <f t="shared" si="166"/>
        <v/>
      </c>
      <c r="Q1781" s="109" t="str">
        <f t="shared" si="167"/>
        <v/>
      </c>
      <c r="R1781" s="77"/>
      <c r="S1781" s="76"/>
      <c r="T1781" s="76"/>
      <c r="U1781" s="76"/>
    </row>
    <row r="1782" s="67" customFormat="1" customHeight="1" spans="2:21">
      <c r="B1782" s="68"/>
      <c r="C1782" s="69"/>
      <c r="D1782" s="69"/>
      <c r="E1782" s="69"/>
      <c r="F1782" s="70"/>
      <c r="G1782" s="71"/>
      <c r="H1782" s="72"/>
      <c r="I1782" s="103" t="str">
        <f>IF(B1782="","",_xlfn.XLOOKUP(N1782,#REF!,#REF!))</f>
        <v/>
      </c>
      <c r="J1782" s="100" t="str">
        <f>IF(B1782="","",_xlfn.XLOOKUP(N1782,#REF!,芝麻工资表!B:B))</f>
        <v/>
      </c>
      <c r="K1782" s="100" t="str">
        <f t="shared" si="162"/>
        <v/>
      </c>
      <c r="L1782" s="100" t="str">
        <f t="shared" si="163"/>
        <v/>
      </c>
      <c r="M1782" s="100" t="str">
        <f>IF(Q1782="","",_xlfn.XLOOKUP(Q1782,立项!W:W,立项!H:H))</f>
        <v/>
      </c>
      <c r="N1782" s="104" t="str">
        <f t="shared" si="164"/>
        <v/>
      </c>
      <c r="O1782" s="104" t="str">
        <f t="shared" si="165"/>
        <v/>
      </c>
      <c r="P1782" s="105" t="str">
        <f t="shared" si="166"/>
        <v/>
      </c>
      <c r="Q1782" s="109" t="str">
        <f t="shared" si="167"/>
        <v/>
      </c>
      <c r="R1782" s="77"/>
      <c r="S1782" s="76"/>
      <c r="T1782" s="76"/>
      <c r="U1782" s="76"/>
    </row>
    <row r="1783" s="67" customFormat="1" customHeight="1" spans="2:21">
      <c r="B1783" s="68"/>
      <c r="C1783" s="69"/>
      <c r="D1783" s="69"/>
      <c r="E1783" s="69"/>
      <c r="F1783" s="70"/>
      <c r="G1783" s="71"/>
      <c r="H1783" s="72"/>
      <c r="I1783" s="103" t="str">
        <f>IF(B1783="","",_xlfn.XLOOKUP(N1783,#REF!,#REF!))</f>
        <v/>
      </c>
      <c r="J1783" s="100" t="str">
        <f>IF(B1783="","",_xlfn.XLOOKUP(N1783,#REF!,芝麻工资表!B:B))</f>
        <v/>
      </c>
      <c r="K1783" s="100" t="str">
        <f t="shared" si="162"/>
        <v/>
      </c>
      <c r="L1783" s="100" t="str">
        <f t="shared" si="163"/>
        <v/>
      </c>
      <c r="M1783" s="100" t="str">
        <f>IF(Q1783="","",_xlfn.XLOOKUP(Q1783,立项!W:W,立项!H:H))</f>
        <v/>
      </c>
      <c r="N1783" s="104" t="str">
        <f t="shared" si="164"/>
        <v/>
      </c>
      <c r="O1783" s="104" t="str">
        <f t="shared" si="165"/>
        <v/>
      </c>
      <c r="P1783" s="105" t="str">
        <f t="shared" si="166"/>
        <v/>
      </c>
      <c r="Q1783" s="109" t="str">
        <f t="shared" si="167"/>
        <v/>
      </c>
      <c r="R1783" s="77"/>
      <c r="S1783" s="76"/>
      <c r="T1783" s="76"/>
      <c r="U1783" s="76"/>
    </row>
    <row r="1784" s="67" customFormat="1" customHeight="1" spans="2:21">
      <c r="B1784" s="68"/>
      <c r="C1784" s="69"/>
      <c r="D1784" s="69"/>
      <c r="E1784" s="69"/>
      <c r="F1784" s="70"/>
      <c r="G1784" s="71"/>
      <c r="H1784" s="72"/>
      <c r="I1784" s="103" t="str">
        <f>IF(B1784="","",_xlfn.XLOOKUP(N1784,#REF!,#REF!))</f>
        <v/>
      </c>
      <c r="J1784" s="100" t="str">
        <f>IF(B1784="","",_xlfn.XLOOKUP(N1784,#REF!,芝麻工资表!B:B))</f>
        <v/>
      </c>
      <c r="K1784" s="100" t="str">
        <f t="shared" si="162"/>
        <v/>
      </c>
      <c r="L1784" s="100" t="str">
        <f t="shared" si="163"/>
        <v/>
      </c>
      <c r="M1784" s="100" t="str">
        <f>IF(Q1784="","",_xlfn.XLOOKUP(Q1784,立项!W:W,立项!H:H))</f>
        <v/>
      </c>
      <c r="N1784" s="104" t="str">
        <f t="shared" si="164"/>
        <v/>
      </c>
      <c r="O1784" s="104" t="str">
        <f t="shared" si="165"/>
        <v/>
      </c>
      <c r="P1784" s="105" t="str">
        <f t="shared" si="166"/>
        <v/>
      </c>
      <c r="Q1784" s="109" t="str">
        <f t="shared" si="167"/>
        <v/>
      </c>
      <c r="R1784" s="77"/>
      <c r="S1784" s="76"/>
      <c r="T1784" s="76"/>
      <c r="U1784" s="76"/>
    </row>
    <row r="1785" s="67" customFormat="1" customHeight="1" spans="2:21">
      <c r="B1785" s="68"/>
      <c r="C1785" s="69"/>
      <c r="D1785" s="69"/>
      <c r="E1785" s="69"/>
      <c r="F1785" s="70"/>
      <c r="G1785" s="71"/>
      <c r="H1785" s="72"/>
      <c r="I1785" s="103" t="str">
        <f>IF(B1785="","",_xlfn.XLOOKUP(N1785,#REF!,#REF!))</f>
        <v/>
      </c>
      <c r="J1785" s="100" t="str">
        <f>IF(B1785="","",_xlfn.XLOOKUP(N1785,#REF!,芝麻工资表!B:B))</f>
        <v/>
      </c>
      <c r="K1785" s="100" t="str">
        <f t="shared" si="162"/>
        <v/>
      </c>
      <c r="L1785" s="100" t="str">
        <f t="shared" si="163"/>
        <v/>
      </c>
      <c r="M1785" s="100" t="str">
        <f>IF(Q1785="","",_xlfn.XLOOKUP(Q1785,立项!W:W,立项!H:H))</f>
        <v/>
      </c>
      <c r="N1785" s="104" t="str">
        <f t="shared" si="164"/>
        <v/>
      </c>
      <c r="O1785" s="104" t="str">
        <f t="shared" si="165"/>
        <v/>
      </c>
      <c r="P1785" s="105" t="str">
        <f t="shared" si="166"/>
        <v/>
      </c>
      <c r="Q1785" s="109" t="str">
        <f t="shared" si="167"/>
        <v/>
      </c>
      <c r="R1785" s="77"/>
      <c r="S1785" s="76"/>
      <c r="T1785" s="76"/>
      <c r="U1785" s="76"/>
    </row>
    <row r="1786" s="67" customFormat="1" customHeight="1" spans="2:21">
      <c r="B1786" s="68"/>
      <c r="C1786" s="69"/>
      <c r="D1786" s="69"/>
      <c r="E1786" s="69"/>
      <c r="F1786" s="70"/>
      <c r="G1786" s="71"/>
      <c r="H1786" s="72"/>
      <c r="I1786" s="103" t="str">
        <f>IF(B1786="","",_xlfn.XLOOKUP(N1786,#REF!,#REF!))</f>
        <v/>
      </c>
      <c r="J1786" s="100" t="str">
        <f>IF(B1786="","",_xlfn.XLOOKUP(N1786,#REF!,芝麻工资表!B:B))</f>
        <v/>
      </c>
      <c r="K1786" s="100" t="str">
        <f t="shared" si="162"/>
        <v/>
      </c>
      <c r="L1786" s="100" t="str">
        <f t="shared" si="163"/>
        <v/>
      </c>
      <c r="M1786" s="100" t="str">
        <f>IF(Q1786="","",_xlfn.XLOOKUP(Q1786,立项!W:W,立项!H:H))</f>
        <v/>
      </c>
      <c r="N1786" s="104" t="str">
        <f t="shared" si="164"/>
        <v/>
      </c>
      <c r="O1786" s="104" t="str">
        <f t="shared" si="165"/>
        <v/>
      </c>
      <c r="P1786" s="105" t="str">
        <f t="shared" si="166"/>
        <v/>
      </c>
      <c r="Q1786" s="109" t="str">
        <f t="shared" si="167"/>
        <v/>
      </c>
      <c r="R1786" s="77"/>
      <c r="S1786" s="76"/>
      <c r="T1786" s="76"/>
      <c r="U1786" s="76"/>
    </row>
    <row r="1787" s="67" customFormat="1" customHeight="1" spans="2:21">
      <c r="B1787" s="68"/>
      <c r="C1787" s="69"/>
      <c r="D1787" s="69"/>
      <c r="E1787" s="69"/>
      <c r="F1787" s="70"/>
      <c r="G1787" s="71"/>
      <c r="H1787" s="72"/>
      <c r="I1787" s="103" t="str">
        <f>IF(B1787="","",_xlfn.XLOOKUP(N1787,#REF!,#REF!))</f>
        <v/>
      </c>
      <c r="J1787" s="100" t="str">
        <f>IF(B1787="","",_xlfn.XLOOKUP(N1787,#REF!,芝麻工资表!B:B))</f>
        <v/>
      </c>
      <c r="K1787" s="100" t="str">
        <f t="shared" si="162"/>
        <v/>
      </c>
      <c r="L1787" s="100" t="str">
        <f t="shared" si="163"/>
        <v/>
      </c>
      <c r="M1787" s="100" t="str">
        <f>IF(Q1787="","",_xlfn.XLOOKUP(Q1787,立项!W:W,立项!H:H))</f>
        <v/>
      </c>
      <c r="N1787" s="104" t="str">
        <f t="shared" si="164"/>
        <v/>
      </c>
      <c r="O1787" s="104" t="str">
        <f t="shared" si="165"/>
        <v/>
      </c>
      <c r="P1787" s="105" t="str">
        <f t="shared" si="166"/>
        <v/>
      </c>
      <c r="Q1787" s="109" t="str">
        <f t="shared" si="167"/>
        <v/>
      </c>
      <c r="R1787" s="77"/>
      <c r="S1787" s="76"/>
      <c r="T1787" s="76"/>
      <c r="U1787" s="76"/>
    </row>
    <row r="1788" s="67" customFormat="1" customHeight="1" spans="2:21">
      <c r="B1788" s="68"/>
      <c r="C1788" s="69"/>
      <c r="D1788" s="69"/>
      <c r="E1788" s="69"/>
      <c r="F1788" s="70"/>
      <c r="G1788" s="71"/>
      <c r="H1788" s="72"/>
      <c r="I1788" s="103" t="str">
        <f>IF(B1788="","",_xlfn.XLOOKUP(N1788,#REF!,#REF!))</f>
        <v/>
      </c>
      <c r="J1788" s="100" t="str">
        <f>IF(B1788="","",_xlfn.XLOOKUP(N1788,#REF!,芝麻工资表!B:B))</f>
        <v/>
      </c>
      <c r="K1788" s="100" t="str">
        <f t="shared" si="162"/>
        <v/>
      </c>
      <c r="L1788" s="100" t="str">
        <f t="shared" si="163"/>
        <v/>
      </c>
      <c r="M1788" s="100" t="str">
        <f>IF(Q1788="","",_xlfn.XLOOKUP(Q1788,立项!W:W,立项!H:H))</f>
        <v/>
      </c>
      <c r="N1788" s="104" t="str">
        <f t="shared" si="164"/>
        <v/>
      </c>
      <c r="O1788" s="104" t="str">
        <f t="shared" si="165"/>
        <v/>
      </c>
      <c r="P1788" s="105" t="str">
        <f t="shared" si="166"/>
        <v/>
      </c>
      <c r="Q1788" s="109" t="str">
        <f t="shared" si="167"/>
        <v/>
      </c>
      <c r="R1788" s="77"/>
      <c r="S1788" s="76"/>
      <c r="T1788" s="76"/>
      <c r="U1788" s="76"/>
    </row>
    <row r="1789" s="67" customFormat="1" customHeight="1" spans="2:21">
      <c r="B1789" s="68"/>
      <c r="C1789" s="69"/>
      <c r="D1789" s="69"/>
      <c r="E1789" s="69"/>
      <c r="F1789" s="70"/>
      <c r="G1789" s="71"/>
      <c r="H1789" s="72"/>
      <c r="I1789" s="103" t="str">
        <f>IF(B1789="","",_xlfn.XLOOKUP(N1789,#REF!,#REF!))</f>
        <v/>
      </c>
      <c r="J1789" s="100" t="str">
        <f>IF(B1789="","",_xlfn.XLOOKUP(N1789,#REF!,芝麻工资表!B:B))</f>
        <v/>
      </c>
      <c r="K1789" s="100" t="str">
        <f t="shared" si="162"/>
        <v/>
      </c>
      <c r="L1789" s="100" t="str">
        <f t="shared" si="163"/>
        <v/>
      </c>
      <c r="M1789" s="100" t="str">
        <f>IF(Q1789="","",_xlfn.XLOOKUP(Q1789,立项!W:W,立项!H:H))</f>
        <v/>
      </c>
      <c r="N1789" s="104" t="str">
        <f t="shared" si="164"/>
        <v/>
      </c>
      <c r="O1789" s="104" t="str">
        <f t="shared" si="165"/>
        <v/>
      </c>
      <c r="P1789" s="105" t="str">
        <f t="shared" si="166"/>
        <v/>
      </c>
      <c r="Q1789" s="109" t="str">
        <f t="shared" si="167"/>
        <v/>
      </c>
      <c r="R1789" s="77"/>
      <c r="S1789" s="76"/>
      <c r="T1789" s="76"/>
      <c r="U1789" s="76"/>
    </row>
    <row r="1790" s="67" customFormat="1" customHeight="1" spans="2:21">
      <c r="B1790" s="68"/>
      <c r="C1790" s="69"/>
      <c r="D1790" s="69"/>
      <c r="E1790" s="69"/>
      <c r="F1790" s="70"/>
      <c r="G1790" s="71"/>
      <c r="H1790" s="72"/>
      <c r="I1790" s="103" t="str">
        <f>IF(B1790="","",_xlfn.XLOOKUP(N1790,#REF!,#REF!))</f>
        <v/>
      </c>
      <c r="J1790" s="100" t="str">
        <f>IF(B1790="","",_xlfn.XLOOKUP(N1790,#REF!,芝麻工资表!B:B))</f>
        <v/>
      </c>
      <c r="K1790" s="100" t="str">
        <f t="shared" si="162"/>
        <v/>
      </c>
      <c r="L1790" s="100" t="str">
        <f t="shared" si="163"/>
        <v/>
      </c>
      <c r="M1790" s="100" t="str">
        <f>IF(Q1790="","",_xlfn.XLOOKUP(Q1790,立项!W:W,立项!H:H))</f>
        <v/>
      </c>
      <c r="N1790" s="104" t="str">
        <f t="shared" si="164"/>
        <v/>
      </c>
      <c r="O1790" s="104" t="str">
        <f t="shared" si="165"/>
        <v/>
      </c>
      <c r="P1790" s="105" t="str">
        <f t="shared" si="166"/>
        <v/>
      </c>
      <c r="Q1790" s="109" t="str">
        <f t="shared" si="167"/>
        <v/>
      </c>
      <c r="R1790" s="77"/>
      <c r="S1790" s="76"/>
      <c r="T1790" s="76"/>
      <c r="U1790" s="76"/>
    </row>
    <row r="1791" s="67" customFormat="1" customHeight="1" spans="2:21">
      <c r="B1791" s="68"/>
      <c r="C1791" s="69"/>
      <c r="D1791" s="69"/>
      <c r="E1791" s="69"/>
      <c r="F1791" s="70"/>
      <c r="G1791" s="71"/>
      <c r="H1791" s="72"/>
      <c r="I1791" s="103" t="str">
        <f>IF(B1791="","",_xlfn.XLOOKUP(N1791,#REF!,#REF!))</f>
        <v/>
      </c>
      <c r="J1791" s="100" t="str">
        <f>IF(B1791="","",_xlfn.XLOOKUP(N1791,#REF!,芝麻工资表!B:B))</f>
        <v/>
      </c>
      <c r="K1791" s="100" t="str">
        <f t="shared" si="162"/>
        <v/>
      </c>
      <c r="L1791" s="100" t="str">
        <f t="shared" si="163"/>
        <v/>
      </c>
      <c r="M1791" s="100" t="str">
        <f>IF(Q1791="","",_xlfn.XLOOKUP(Q1791,立项!W:W,立项!H:H))</f>
        <v/>
      </c>
      <c r="N1791" s="104" t="str">
        <f t="shared" si="164"/>
        <v/>
      </c>
      <c r="O1791" s="104" t="str">
        <f t="shared" si="165"/>
        <v/>
      </c>
      <c r="P1791" s="105" t="str">
        <f t="shared" si="166"/>
        <v/>
      </c>
      <c r="Q1791" s="109" t="str">
        <f t="shared" si="167"/>
        <v/>
      </c>
      <c r="R1791" s="77"/>
      <c r="S1791" s="76"/>
      <c r="T1791" s="76"/>
      <c r="U1791" s="76"/>
    </row>
    <row r="1792" s="67" customFormat="1" customHeight="1" spans="2:21">
      <c r="B1792" s="68"/>
      <c r="C1792" s="69"/>
      <c r="D1792" s="69"/>
      <c r="E1792" s="69"/>
      <c r="F1792" s="70"/>
      <c r="G1792" s="71"/>
      <c r="H1792" s="72"/>
      <c r="I1792" s="103" t="str">
        <f>IF(B1792="","",_xlfn.XLOOKUP(N1792,#REF!,#REF!))</f>
        <v/>
      </c>
      <c r="J1792" s="100" t="str">
        <f>IF(B1792="","",_xlfn.XLOOKUP(N1792,#REF!,芝麻工资表!B:B))</f>
        <v/>
      </c>
      <c r="K1792" s="100" t="str">
        <f t="shared" si="162"/>
        <v/>
      </c>
      <c r="L1792" s="100" t="str">
        <f t="shared" si="163"/>
        <v/>
      </c>
      <c r="M1792" s="100" t="str">
        <f>IF(Q1792="","",_xlfn.XLOOKUP(Q1792,立项!W:W,立项!H:H))</f>
        <v/>
      </c>
      <c r="N1792" s="104" t="str">
        <f t="shared" si="164"/>
        <v/>
      </c>
      <c r="O1792" s="104" t="str">
        <f t="shared" si="165"/>
        <v/>
      </c>
      <c r="P1792" s="105" t="str">
        <f t="shared" si="166"/>
        <v/>
      </c>
      <c r="Q1792" s="109" t="str">
        <f t="shared" si="167"/>
        <v/>
      </c>
      <c r="R1792" s="77"/>
      <c r="S1792" s="76"/>
      <c r="T1792" s="76"/>
      <c r="U1792" s="76"/>
    </row>
    <row r="1793" s="67" customFormat="1" customHeight="1" spans="2:21">
      <c r="B1793" s="68"/>
      <c r="C1793" s="69"/>
      <c r="D1793" s="69"/>
      <c r="E1793" s="69"/>
      <c r="F1793" s="70"/>
      <c r="G1793" s="71"/>
      <c r="H1793" s="72"/>
      <c r="I1793" s="103" t="str">
        <f>IF(B1793="","",_xlfn.XLOOKUP(N1793,#REF!,#REF!))</f>
        <v/>
      </c>
      <c r="J1793" s="100" t="str">
        <f>IF(B1793="","",_xlfn.XLOOKUP(N1793,#REF!,芝麻工资表!B:B))</f>
        <v/>
      </c>
      <c r="K1793" s="100" t="str">
        <f t="shared" si="162"/>
        <v/>
      </c>
      <c r="L1793" s="100" t="str">
        <f t="shared" si="163"/>
        <v/>
      </c>
      <c r="M1793" s="100" t="str">
        <f>IF(Q1793="","",_xlfn.XLOOKUP(Q1793,立项!W:W,立项!H:H))</f>
        <v/>
      </c>
      <c r="N1793" s="104" t="str">
        <f t="shared" si="164"/>
        <v/>
      </c>
      <c r="O1793" s="104" t="str">
        <f t="shared" si="165"/>
        <v/>
      </c>
      <c r="P1793" s="105" t="str">
        <f t="shared" si="166"/>
        <v/>
      </c>
      <c r="Q1793" s="109" t="str">
        <f t="shared" si="167"/>
        <v/>
      </c>
      <c r="R1793" s="77"/>
      <c r="S1793" s="76"/>
      <c r="T1793" s="76"/>
      <c r="U1793" s="76"/>
    </row>
    <row r="1794" s="67" customFormat="1" customHeight="1" spans="2:21">
      <c r="B1794" s="68"/>
      <c r="C1794" s="69"/>
      <c r="D1794" s="69"/>
      <c r="E1794" s="69"/>
      <c r="F1794" s="70"/>
      <c r="G1794" s="71"/>
      <c r="H1794" s="72"/>
      <c r="I1794" s="103" t="str">
        <f>IF(B1794="","",_xlfn.XLOOKUP(N1794,#REF!,#REF!))</f>
        <v/>
      </c>
      <c r="J1794" s="100" t="str">
        <f>IF(B1794="","",_xlfn.XLOOKUP(N1794,#REF!,芝麻工资表!B:B))</f>
        <v/>
      </c>
      <c r="K1794" s="100" t="str">
        <f t="shared" ref="K1794:K1857" si="168">IF(F1794="","",F1794-L1794)</f>
        <v/>
      </c>
      <c r="L1794" s="100" t="str">
        <f t="shared" ref="L1794:L1857" si="169">IF(F1794="","",F1794*G1794/(1+G1794))</f>
        <v/>
      </c>
      <c r="M1794" s="100" t="str">
        <f>IF(Q1794="","",_xlfn.XLOOKUP(Q1794,立项!W:W,立项!H:H))</f>
        <v/>
      </c>
      <c r="N1794" s="104" t="str">
        <f t="shared" ref="N1794:N1857" si="170">IF(H1794="","",LEFT(B1794,7))</f>
        <v/>
      </c>
      <c r="O1794" s="104" t="str">
        <f t="shared" ref="O1794:O1857" si="171">IF(H1794="","",MONTH(H1794))</f>
        <v/>
      </c>
      <c r="P1794" s="105" t="str">
        <f t="shared" ref="P1794:P1857" si="172">IF(H1794="","",DAY(H1794))</f>
        <v/>
      </c>
      <c r="Q1794" s="109" t="str">
        <f t="shared" ref="Q1794:Q1857" si="173">IF(B1794="","",MID(B1794,9,16))</f>
        <v/>
      </c>
      <c r="R1794" s="77"/>
      <c r="S1794" s="76"/>
      <c r="T1794" s="76"/>
      <c r="U1794" s="76"/>
    </row>
    <row r="1795" s="67" customFormat="1" customHeight="1" spans="2:21">
      <c r="B1795" s="68"/>
      <c r="C1795" s="69"/>
      <c r="D1795" s="69"/>
      <c r="E1795" s="69"/>
      <c r="F1795" s="70"/>
      <c r="G1795" s="71"/>
      <c r="H1795" s="72"/>
      <c r="I1795" s="103" t="str">
        <f>IF(B1795="","",_xlfn.XLOOKUP(N1795,#REF!,#REF!))</f>
        <v/>
      </c>
      <c r="J1795" s="100" t="str">
        <f>IF(B1795="","",_xlfn.XLOOKUP(N1795,#REF!,芝麻工资表!B:B))</f>
        <v/>
      </c>
      <c r="K1795" s="100" t="str">
        <f t="shared" si="168"/>
        <v/>
      </c>
      <c r="L1795" s="100" t="str">
        <f t="shared" si="169"/>
        <v/>
      </c>
      <c r="M1795" s="100" t="str">
        <f>IF(Q1795="","",_xlfn.XLOOKUP(Q1795,立项!W:W,立项!H:H))</f>
        <v/>
      </c>
      <c r="N1795" s="104" t="str">
        <f t="shared" si="170"/>
        <v/>
      </c>
      <c r="O1795" s="104" t="str">
        <f t="shared" si="171"/>
        <v/>
      </c>
      <c r="P1795" s="105" t="str">
        <f t="shared" si="172"/>
        <v/>
      </c>
      <c r="Q1795" s="109" t="str">
        <f t="shared" si="173"/>
        <v/>
      </c>
      <c r="R1795" s="77"/>
      <c r="S1795" s="76"/>
      <c r="T1795" s="76"/>
      <c r="U1795" s="76"/>
    </row>
    <row r="1796" s="67" customFormat="1" customHeight="1" spans="2:21">
      <c r="B1796" s="68"/>
      <c r="C1796" s="69"/>
      <c r="D1796" s="69"/>
      <c r="E1796" s="69"/>
      <c r="F1796" s="70"/>
      <c r="G1796" s="71"/>
      <c r="H1796" s="72"/>
      <c r="I1796" s="103" t="str">
        <f>IF(B1796="","",_xlfn.XLOOKUP(N1796,#REF!,#REF!))</f>
        <v/>
      </c>
      <c r="J1796" s="100" t="str">
        <f>IF(B1796="","",_xlfn.XLOOKUP(N1796,#REF!,芝麻工资表!B:B))</f>
        <v/>
      </c>
      <c r="K1796" s="100" t="str">
        <f t="shared" si="168"/>
        <v/>
      </c>
      <c r="L1796" s="100" t="str">
        <f t="shared" si="169"/>
        <v/>
      </c>
      <c r="M1796" s="100" t="str">
        <f>IF(Q1796="","",_xlfn.XLOOKUP(Q1796,立项!W:W,立项!H:H))</f>
        <v/>
      </c>
      <c r="N1796" s="104" t="str">
        <f t="shared" si="170"/>
        <v/>
      </c>
      <c r="O1796" s="104" t="str">
        <f t="shared" si="171"/>
        <v/>
      </c>
      <c r="P1796" s="105" t="str">
        <f t="shared" si="172"/>
        <v/>
      </c>
      <c r="Q1796" s="109" t="str">
        <f t="shared" si="173"/>
        <v/>
      </c>
      <c r="R1796" s="77"/>
      <c r="S1796" s="76"/>
      <c r="T1796" s="76"/>
      <c r="U1796" s="76"/>
    </row>
    <row r="1797" s="67" customFormat="1" customHeight="1" spans="2:21">
      <c r="B1797" s="68"/>
      <c r="C1797" s="69"/>
      <c r="D1797" s="69"/>
      <c r="E1797" s="69"/>
      <c r="F1797" s="70"/>
      <c r="G1797" s="71"/>
      <c r="H1797" s="72"/>
      <c r="I1797" s="103" t="str">
        <f>IF(B1797="","",_xlfn.XLOOKUP(N1797,#REF!,#REF!))</f>
        <v/>
      </c>
      <c r="J1797" s="100" t="str">
        <f>IF(B1797="","",_xlfn.XLOOKUP(N1797,#REF!,芝麻工资表!B:B))</f>
        <v/>
      </c>
      <c r="K1797" s="100" t="str">
        <f t="shared" si="168"/>
        <v/>
      </c>
      <c r="L1797" s="100" t="str">
        <f t="shared" si="169"/>
        <v/>
      </c>
      <c r="M1797" s="100" t="str">
        <f>IF(Q1797="","",_xlfn.XLOOKUP(Q1797,立项!W:W,立项!H:H))</f>
        <v/>
      </c>
      <c r="N1797" s="104" t="str">
        <f t="shared" si="170"/>
        <v/>
      </c>
      <c r="O1797" s="104" t="str">
        <f t="shared" si="171"/>
        <v/>
      </c>
      <c r="P1797" s="105" t="str">
        <f t="shared" si="172"/>
        <v/>
      </c>
      <c r="Q1797" s="109" t="str">
        <f t="shared" si="173"/>
        <v/>
      </c>
      <c r="R1797" s="77"/>
      <c r="S1797" s="76"/>
      <c r="T1797" s="76"/>
      <c r="U1797" s="76"/>
    </row>
    <row r="1798" s="67" customFormat="1" customHeight="1" spans="2:21">
      <c r="B1798" s="68"/>
      <c r="C1798" s="69"/>
      <c r="D1798" s="69"/>
      <c r="E1798" s="69"/>
      <c r="F1798" s="70"/>
      <c r="G1798" s="71"/>
      <c r="H1798" s="72"/>
      <c r="I1798" s="103" t="str">
        <f>IF(B1798="","",_xlfn.XLOOKUP(N1798,#REF!,#REF!))</f>
        <v/>
      </c>
      <c r="J1798" s="100" t="str">
        <f>IF(B1798="","",_xlfn.XLOOKUP(N1798,#REF!,芝麻工资表!B:B))</f>
        <v/>
      </c>
      <c r="K1798" s="100" t="str">
        <f t="shared" si="168"/>
        <v/>
      </c>
      <c r="L1798" s="100" t="str">
        <f t="shared" si="169"/>
        <v/>
      </c>
      <c r="M1798" s="100" t="str">
        <f>IF(Q1798="","",_xlfn.XLOOKUP(Q1798,立项!W:W,立项!H:H))</f>
        <v/>
      </c>
      <c r="N1798" s="104" t="str">
        <f t="shared" si="170"/>
        <v/>
      </c>
      <c r="O1798" s="104" t="str">
        <f t="shared" si="171"/>
        <v/>
      </c>
      <c r="P1798" s="105" t="str">
        <f t="shared" si="172"/>
        <v/>
      </c>
      <c r="Q1798" s="109" t="str">
        <f t="shared" si="173"/>
        <v/>
      </c>
      <c r="R1798" s="77"/>
      <c r="S1798" s="76"/>
      <c r="T1798" s="76"/>
      <c r="U1798" s="76"/>
    </row>
    <row r="1799" s="67" customFormat="1" customHeight="1" spans="2:21">
      <c r="B1799" s="68"/>
      <c r="C1799" s="69"/>
      <c r="D1799" s="69"/>
      <c r="E1799" s="69"/>
      <c r="F1799" s="70"/>
      <c r="G1799" s="71"/>
      <c r="H1799" s="72"/>
      <c r="I1799" s="103" t="str">
        <f>IF(B1799="","",_xlfn.XLOOKUP(N1799,#REF!,#REF!))</f>
        <v/>
      </c>
      <c r="J1799" s="100" t="str">
        <f>IF(B1799="","",_xlfn.XLOOKUP(N1799,#REF!,芝麻工资表!B:B))</f>
        <v/>
      </c>
      <c r="K1799" s="100" t="str">
        <f t="shared" si="168"/>
        <v/>
      </c>
      <c r="L1799" s="100" t="str">
        <f t="shared" si="169"/>
        <v/>
      </c>
      <c r="M1799" s="100" t="str">
        <f>IF(Q1799="","",_xlfn.XLOOKUP(Q1799,立项!W:W,立项!H:H))</f>
        <v/>
      </c>
      <c r="N1799" s="104" t="str">
        <f t="shared" si="170"/>
        <v/>
      </c>
      <c r="O1799" s="104" t="str">
        <f t="shared" si="171"/>
        <v/>
      </c>
      <c r="P1799" s="105" t="str">
        <f t="shared" si="172"/>
        <v/>
      </c>
      <c r="Q1799" s="109" t="str">
        <f t="shared" si="173"/>
        <v/>
      </c>
      <c r="R1799" s="77"/>
      <c r="S1799" s="76"/>
      <c r="T1799" s="76"/>
      <c r="U1799" s="76"/>
    </row>
    <row r="1800" s="67" customFormat="1" customHeight="1" spans="2:21">
      <c r="B1800" s="68"/>
      <c r="C1800" s="69"/>
      <c r="D1800" s="69"/>
      <c r="E1800" s="69"/>
      <c r="F1800" s="70"/>
      <c r="G1800" s="71"/>
      <c r="H1800" s="72"/>
      <c r="I1800" s="103" t="str">
        <f>IF(B1800="","",_xlfn.XLOOKUP(N1800,#REF!,#REF!))</f>
        <v/>
      </c>
      <c r="J1800" s="100" t="str">
        <f>IF(B1800="","",_xlfn.XLOOKUP(N1800,#REF!,芝麻工资表!B:B))</f>
        <v/>
      </c>
      <c r="K1800" s="100" t="str">
        <f t="shared" si="168"/>
        <v/>
      </c>
      <c r="L1800" s="100" t="str">
        <f t="shared" si="169"/>
        <v/>
      </c>
      <c r="M1800" s="100" t="str">
        <f>IF(Q1800="","",_xlfn.XLOOKUP(Q1800,立项!W:W,立项!H:H))</f>
        <v/>
      </c>
      <c r="N1800" s="104" t="str">
        <f t="shared" si="170"/>
        <v/>
      </c>
      <c r="O1800" s="104" t="str">
        <f t="shared" si="171"/>
        <v/>
      </c>
      <c r="P1800" s="105" t="str">
        <f t="shared" si="172"/>
        <v/>
      </c>
      <c r="Q1800" s="109" t="str">
        <f t="shared" si="173"/>
        <v/>
      </c>
      <c r="R1800" s="77"/>
      <c r="S1800" s="76"/>
      <c r="T1800" s="76"/>
      <c r="U1800" s="76"/>
    </row>
    <row r="1801" s="67" customFormat="1" customHeight="1" spans="2:21">
      <c r="B1801" s="68"/>
      <c r="C1801" s="69"/>
      <c r="D1801" s="69"/>
      <c r="E1801" s="69"/>
      <c r="F1801" s="70"/>
      <c r="G1801" s="71"/>
      <c r="H1801" s="72"/>
      <c r="I1801" s="103" t="str">
        <f>IF(B1801="","",_xlfn.XLOOKUP(N1801,#REF!,#REF!))</f>
        <v/>
      </c>
      <c r="J1801" s="100" t="str">
        <f>IF(B1801="","",_xlfn.XLOOKUP(N1801,#REF!,芝麻工资表!B:B))</f>
        <v/>
      </c>
      <c r="K1801" s="100" t="str">
        <f t="shared" si="168"/>
        <v/>
      </c>
      <c r="L1801" s="100" t="str">
        <f t="shared" si="169"/>
        <v/>
      </c>
      <c r="M1801" s="100" t="str">
        <f>IF(Q1801="","",_xlfn.XLOOKUP(Q1801,立项!W:W,立项!H:H))</f>
        <v/>
      </c>
      <c r="N1801" s="104" t="str">
        <f t="shared" si="170"/>
        <v/>
      </c>
      <c r="O1801" s="104" t="str">
        <f t="shared" si="171"/>
        <v/>
      </c>
      <c r="P1801" s="105" t="str">
        <f t="shared" si="172"/>
        <v/>
      </c>
      <c r="Q1801" s="109" t="str">
        <f t="shared" si="173"/>
        <v/>
      </c>
      <c r="R1801" s="77"/>
      <c r="S1801" s="76"/>
      <c r="T1801" s="76"/>
      <c r="U1801" s="76"/>
    </row>
    <row r="1802" s="67" customFormat="1" customHeight="1" spans="2:21">
      <c r="B1802" s="68"/>
      <c r="C1802" s="69"/>
      <c r="D1802" s="69"/>
      <c r="E1802" s="69"/>
      <c r="F1802" s="70"/>
      <c r="G1802" s="71"/>
      <c r="H1802" s="72"/>
      <c r="I1802" s="103" t="str">
        <f>IF(B1802="","",_xlfn.XLOOKUP(N1802,#REF!,#REF!))</f>
        <v/>
      </c>
      <c r="J1802" s="100" t="str">
        <f>IF(B1802="","",_xlfn.XLOOKUP(N1802,#REF!,芝麻工资表!B:B))</f>
        <v/>
      </c>
      <c r="K1802" s="100" t="str">
        <f t="shared" si="168"/>
        <v/>
      </c>
      <c r="L1802" s="100" t="str">
        <f t="shared" si="169"/>
        <v/>
      </c>
      <c r="M1802" s="100" t="str">
        <f>IF(Q1802="","",_xlfn.XLOOKUP(Q1802,立项!W:W,立项!H:H))</f>
        <v/>
      </c>
      <c r="N1802" s="104" t="str">
        <f t="shared" si="170"/>
        <v/>
      </c>
      <c r="O1802" s="104" t="str">
        <f t="shared" si="171"/>
        <v/>
      </c>
      <c r="P1802" s="105" t="str">
        <f t="shared" si="172"/>
        <v/>
      </c>
      <c r="Q1802" s="109" t="str">
        <f t="shared" si="173"/>
        <v/>
      </c>
      <c r="R1802" s="77"/>
      <c r="S1802" s="76"/>
      <c r="T1802" s="76"/>
      <c r="U1802" s="76"/>
    </row>
    <row r="1803" s="67" customFormat="1" customHeight="1" spans="2:21">
      <c r="B1803" s="68"/>
      <c r="C1803" s="69"/>
      <c r="D1803" s="69"/>
      <c r="E1803" s="69"/>
      <c r="F1803" s="70"/>
      <c r="G1803" s="71"/>
      <c r="H1803" s="72"/>
      <c r="I1803" s="103" t="str">
        <f>IF(B1803="","",_xlfn.XLOOKUP(N1803,#REF!,#REF!))</f>
        <v/>
      </c>
      <c r="J1803" s="100" t="str">
        <f>IF(B1803="","",_xlfn.XLOOKUP(N1803,#REF!,芝麻工资表!B:B))</f>
        <v/>
      </c>
      <c r="K1803" s="100" t="str">
        <f t="shared" si="168"/>
        <v/>
      </c>
      <c r="L1803" s="100" t="str">
        <f t="shared" si="169"/>
        <v/>
      </c>
      <c r="M1803" s="100" t="str">
        <f>IF(Q1803="","",_xlfn.XLOOKUP(Q1803,立项!W:W,立项!H:H))</f>
        <v/>
      </c>
      <c r="N1803" s="104" t="str">
        <f t="shared" si="170"/>
        <v/>
      </c>
      <c r="O1803" s="104" t="str">
        <f t="shared" si="171"/>
        <v/>
      </c>
      <c r="P1803" s="105" t="str">
        <f t="shared" si="172"/>
        <v/>
      </c>
      <c r="Q1803" s="109" t="str">
        <f t="shared" si="173"/>
        <v/>
      </c>
      <c r="R1803" s="77"/>
      <c r="S1803" s="76"/>
      <c r="T1803" s="76"/>
      <c r="U1803" s="76"/>
    </row>
    <row r="1804" s="67" customFormat="1" customHeight="1" spans="2:21">
      <c r="B1804" s="68"/>
      <c r="C1804" s="69"/>
      <c r="D1804" s="69"/>
      <c r="E1804" s="69"/>
      <c r="F1804" s="70"/>
      <c r="G1804" s="71"/>
      <c r="H1804" s="72"/>
      <c r="I1804" s="103" t="str">
        <f>IF(B1804="","",_xlfn.XLOOKUP(N1804,#REF!,#REF!))</f>
        <v/>
      </c>
      <c r="J1804" s="100" t="str">
        <f>IF(B1804="","",_xlfn.XLOOKUP(N1804,#REF!,芝麻工资表!B:B))</f>
        <v/>
      </c>
      <c r="K1804" s="100" t="str">
        <f t="shared" si="168"/>
        <v/>
      </c>
      <c r="L1804" s="100" t="str">
        <f t="shared" si="169"/>
        <v/>
      </c>
      <c r="M1804" s="100" t="str">
        <f>IF(Q1804="","",_xlfn.XLOOKUP(Q1804,立项!W:W,立项!H:H))</f>
        <v/>
      </c>
      <c r="N1804" s="104" t="str">
        <f t="shared" si="170"/>
        <v/>
      </c>
      <c r="O1804" s="104" t="str">
        <f t="shared" si="171"/>
        <v/>
      </c>
      <c r="P1804" s="105" t="str">
        <f t="shared" si="172"/>
        <v/>
      </c>
      <c r="Q1804" s="109" t="str">
        <f t="shared" si="173"/>
        <v/>
      </c>
      <c r="R1804" s="77"/>
      <c r="S1804" s="76"/>
      <c r="T1804" s="76"/>
      <c r="U1804" s="76"/>
    </row>
    <row r="1805" s="67" customFormat="1" customHeight="1" spans="2:21">
      <c r="B1805" s="68"/>
      <c r="C1805" s="69"/>
      <c r="D1805" s="69"/>
      <c r="E1805" s="69"/>
      <c r="F1805" s="70"/>
      <c r="G1805" s="71"/>
      <c r="H1805" s="72"/>
      <c r="I1805" s="103" t="str">
        <f>IF(B1805="","",_xlfn.XLOOKUP(N1805,#REF!,#REF!))</f>
        <v/>
      </c>
      <c r="J1805" s="100" t="str">
        <f>IF(B1805="","",_xlfn.XLOOKUP(N1805,#REF!,芝麻工资表!B:B))</f>
        <v/>
      </c>
      <c r="K1805" s="100" t="str">
        <f t="shared" si="168"/>
        <v/>
      </c>
      <c r="L1805" s="100" t="str">
        <f t="shared" si="169"/>
        <v/>
      </c>
      <c r="M1805" s="100" t="str">
        <f>IF(Q1805="","",_xlfn.XLOOKUP(Q1805,立项!W:W,立项!H:H))</f>
        <v/>
      </c>
      <c r="N1805" s="104" t="str">
        <f t="shared" si="170"/>
        <v/>
      </c>
      <c r="O1805" s="104" t="str">
        <f t="shared" si="171"/>
        <v/>
      </c>
      <c r="P1805" s="105" t="str">
        <f t="shared" si="172"/>
        <v/>
      </c>
      <c r="Q1805" s="109" t="str">
        <f t="shared" si="173"/>
        <v/>
      </c>
      <c r="R1805" s="77"/>
      <c r="S1805" s="76"/>
      <c r="T1805" s="76"/>
      <c r="U1805" s="76"/>
    </row>
    <row r="1806" s="67" customFormat="1" customHeight="1" spans="2:21">
      <c r="B1806" s="68"/>
      <c r="C1806" s="69"/>
      <c r="D1806" s="69"/>
      <c r="E1806" s="69"/>
      <c r="F1806" s="70"/>
      <c r="G1806" s="71"/>
      <c r="H1806" s="72"/>
      <c r="I1806" s="103" t="str">
        <f>IF(B1806="","",_xlfn.XLOOKUP(N1806,#REF!,#REF!))</f>
        <v/>
      </c>
      <c r="J1806" s="100" t="str">
        <f>IF(B1806="","",_xlfn.XLOOKUP(N1806,#REF!,芝麻工资表!B:B))</f>
        <v/>
      </c>
      <c r="K1806" s="100" t="str">
        <f t="shared" si="168"/>
        <v/>
      </c>
      <c r="L1806" s="100" t="str">
        <f t="shared" si="169"/>
        <v/>
      </c>
      <c r="M1806" s="100" t="str">
        <f>IF(Q1806="","",_xlfn.XLOOKUP(Q1806,立项!W:W,立项!H:H))</f>
        <v/>
      </c>
      <c r="N1806" s="104" t="str">
        <f t="shared" si="170"/>
        <v/>
      </c>
      <c r="O1806" s="104" t="str">
        <f t="shared" si="171"/>
        <v/>
      </c>
      <c r="P1806" s="105" t="str">
        <f t="shared" si="172"/>
        <v/>
      </c>
      <c r="Q1806" s="109" t="str">
        <f t="shared" si="173"/>
        <v/>
      </c>
      <c r="R1806" s="77"/>
      <c r="S1806" s="76"/>
      <c r="T1806" s="76"/>
      <c r="U1806" s="76"/>
    </row>
    <row r="1807" s="67" customFormat="1" customHeight="1" spans="2:21">
      <c r="B1807" s="68"/>
      <c r="C1807" s="69"/>
      <c r="D1807" s="69"/>
      <c r="E1807" s="69"/>
      <c r="F1807" s="70"/>
      <c r="G1807" s="71"/>
      <c r="H1807" s="72"/>
      <c r="I1807" s="103" t="str">
        <f>IF(B1807="","",_xlfn.XLOOKUP(N1807,#REF!,#REF!))</f>
        <v/>
      </c>
      <c r="J1807" s="100" t="str">
        <f>IF(B1807="","",_xlfn.XLOOKUP(N1807,#REF!,芝麻工资表!B:B))</f>
        <v/>
      </c>
      <c r="K1807" s="100" t="str">
        <f t="shared" si="168"/>
        <v/>
      </c>
      <c r="L1807" s="100" t="str">
        <f t="shared" si="169"/>
        <v/>
      </c>
      <c r="M1807" s="100" t="str">
        <f>IF(Q1807="","",_xlfn.XLOOKUP(Q1807,立项!W:W,立项!H:H))</f>
        <v/>
      </c>
      <c r="N1807" s="104" t="str">
        <f t="shared" si="170"/>
        <v/>
      </c>
      <c r="O1807" s="104" t="str">
        <f t="shared" si="171"/>
        <v/>
      </c>
      <c r="P1807" s="105" t="str">
        <f t="shared" si="172"/>
        <v/>
      </c>
      <c r="Q1807" s="109" t="str">
        <f t="shared" si="173"/>
        <v/>
      </c>
      <c r="R1807" s="77"/>
      <c r="S1807" s="76"/>
      <c r="T1807" s="76"/>
      <c r="U1807" s="76"/>
    </row>
    <row r="1808" s="67" customFormat="1" customHeight="1" spans="2:21">
      <c r="B1808" s="68"/>
      <c r="C1808" s="69"/>
      <c r="D1808" s="69"/>
      <c r="E1808" s="69"/>
      <c r="F1808" s="70"/>
      <c r="G1808" s="71"/>
      <c r="H1808" s="72"/>
      <c r="I1808" s="103" t="str">
        <f>IF(B1808="","",_xlfn.XLOOKUP(N1808,#REF!,#REF!))</f>
        <v/>
      </c>
      <c r="J1808" s="100" t="str">
        <f>IF(B1808="","",_xlfn.XLOOKUP(N1808,#REF!,芝麻工资表!B:B))</f>
        <v/>
      </c>
      <c r="K1808" s="100" t="str">
        <f t="shared" si="168"/>
        <v/>
      </c>
      <c r="L1808" s="100" t="str">
        <f t="shared" si="169"/>
        <v/>
      </c>
      <c r="M1808" s="100" t="str">
        <f>IF(Q1808="","",_xlfn.XLOOKUP(Q1808,立项!W:W,立项!H:H))</f>
        <v/>
      </c>
      <c r="N1808" s="104" t="str">
        <f t="shared" si="170"/>
        <v/>
      </c>
      <c r="O1808" s="104" t="str">
        <f t="shared" si="171"/>
        <v/>
      </c>
      <c r="P1808" s="105" t="str">
        <f t="shared" si="172"/>
        <v/>
      </c>
      <c r="Q1808" s="109" t="str">
        <f t="shared" si="173"/>
        <v/>
      </c>
      <c r="R1808" s="77"/>
      <c r="S1808" s="76"/>
      <c r="T1808" s="76"/>
      <c r="U1808" s="76"/>
    </row>
    <row r="1809" s="67" customFormat="1" customHeight="1" spans="2:21">
      <c r="B1809" s="68"/>
      <c r="C1809" s="69"/>
      <c r="D1809" s="69"/>
      <c r="E1809" s="69"/>
      <c r="F1809" s="70"/>
      <c r="G1809" s="71"/>
      <c r="H1809" s="72"/>
      <c r="I1809" s="103" t="str">
        <f>IF(B1809="","",_xlfn.XLOOKUP(N1809,#REF!,#REF!))</f>
        <v/>
      </c>
      <c r="J1809" s="100" t="str">
        <f>IF(B1809="","",_xlfn.XLOOKUP(N1809,#REF!,芝麻工资表!B:B))</f>
        <v/>
      </c>
      <c r="K1809" s="100" t="str">
        <f t="shared" si="168"/>
        <v/>
      </c>
      <c r="L1809" s="100" t="str">
        <f t="shared" si="169"/>
        <v/>
      </c>
      <c r="M1809" s="100" t="str">
        <f>IF(Q1809="","",_xlfn.XLOOKUP(Q1809,立项!W:W,立项!H:H))</f>
        <v/>
      </c>
      <c r="N1809" s="104" t="str">
        <f t="shared" si="170"/>
        <v/>
      </c>
      <c r="O1809" s="104" t="str">
        <f t="shared" si="171"/>
        <v/>
      </c>
      <c r="P1809" s="105" t="str">
        <f t="shared" si="172"/>
        <v/>
      </c>
      <c r="Q1809" s="109" t="str">
        <f t="shared" si="173"/>
        <v/>
      </c>
      <c r="R1809" s="77"/>
      <c r="S1809" s="76"/>
      <c r="T1809" s="76"/>
      <c r="U1809" s="76"/>
    </row>
    <row r="1810" s="67" customFormat="1" customHeight="1" spans="2:21">
      <c r="B1810" s="68"/>
      <c r="C1810" s="69"/>
      <c r="D1810" s="69"/>
      <c r="E1810" s="69"/>
      <c r="F1810" s="70"/>
      <c r="G1810" s="71"/>
      <c r="H1810" s="72"/>
      <c r="I1810" s="103" t="str">
        <f>IF(B1810="","",_xlfn.XLOOKUP(N1810,#REF!,#REF!))</f>
        <v/>
      </c>
      <c r="J1810" s="100" t="str">
        <f>IF(B1810="","",_xlfn.XLOOKUP(N1810,#REF!,芝麻工资表!B:B))</f>
        <v/>
      </c>
      <c r="K1810" s="100" t="str">
        <f t="shared" si="168"/>
        <v/>
      </c>
      <c r="L1810" s="100" t="str">
        <f t="shared" si="169"/>
        <v/>
      </c>
      <c r="M1810" s="100" t="str">
        <f>IF(Q1810="","",_xlfn.XLOOKUP(Q1810,立项!W:W,立项!H:H))</f>
        <v/>
      </c>
      <c r="N1810" s="104" t="str">
        <f t="shared" si="170"/>
        <v/>
      </c>
      <c r="O1810" s="104" t="str">
        <f t="shared" si="171"/>
        <v/>
      </c>
      <c r="P1810" s="105" t="str">
        <f t="shared" si="172"/>
        <v/>
      </c>
      <c r="Q1810" s="109" t="str">
        <f t="shared" si="173"/>
        <v/>
      </c>
      <c r="R1810" s="77"/>
      <c r="S1810" s="76"/>
      <c r="T1810" s="76"/>
      <c r="U1810" s="76"/>
    </row>
    <row r="1811" s="67" customFormat="1" customHeight="1" spans="2:21">
      <c r="B1811" s="68"/>
      <c r="C1811" s="69"/>
      <c r="D1811" s="69"/>
      <c r="E1811" s="69"/>
      <c r="F1811" s="70"/>
      <c r="G1811" s="71"/>
      <c r="H1811" s="72"/>
      <c r="I1811" s="103" t="str">
        <f>IF(B1811="","",_xlfn.XLOOKUP(N1811,#REF!,#REF!))</f>
        <v/>
      </c>
      <c r="J1811" s="100" t="str">
        <f>IF(B1811="","",_xlfn.XLOOKUP(N1811,#REF!,芝麻工资表!B:B))</f>
        <v/>
      </c>
      <c r="K1811" s="100" t="str">
        <f t="shared" si="168"/>
        <v/>
      </c>
      <c r="L1811" s="100" t="str">
        <f t="shared" si="169"/>
        <v/>
      </c>
      <c r="M1811" s="100" t="str">
        <f>IF(Q1811="","",_xlfn.XLOOKUP(Q1811,立项!W:W,立项!H:H))</f>
        <v/>
      </c>
      <c r="N1811" s="104" t="str">
        <f t="shared" si="170"/>
        <v/>
      </c>
      <c r="O1811" s="104" t="str">
        <f t="shared" si="171"/>
        <v/>
      </c>
      <c r="P1811" s="105" t="str">
        <f t="shared" si="172"/>
        <v/>
      </c>
      <c r="Q1811" s="109" t="str">
        <f t="shared" si="173"/>
        <v/>
      </c>
      <c r="R1811" s="77"/>
      <c r="S1811" s="76"/>
      <c r="T1811" s="76"/>
      <c r="U1811" s="76"/>
    </row>
    <row r="1812" s="67" customFormat="1" customHeight="1" spans="2:21">
      <c r="B1812" s="68"/>
      <c r="C1812" s="69"/>
      <c r="D1812" s="69"/>
      <c r="E1812" s="69"/>
      <c r="F1812" s="70"/>
      <c r="G1812" s="71"/>
      <c r="H1812" s="72"/>
      <c r="I1812" s="103" t="str">
        <f>IF(B1812="","",_xlfn.XLOOKUP(N1812,#REF!,#REF!))</f>
        <v/>
      </c>
      <c r="J1812" s="100" t="str">
        <f>IF(B1812="","",_xlfn.XLOOKUP(N1812,#REF!,芝麻工资表!B:B))</f>
        <v/>
      </c>
      <c r="K1812" s="100" t="str">
        <f t="shared" si="168"/>
        <v/>
      </c>
      <c r="L1812" s="100" t="str">
        <f t="shared" si="169"/>
        <v/>
      </c>
      <c r="M1812" s="100" t="str">
        <f>IF(Q1812="","",_xlfn.XLOOKUP(Q1812,立项!W:W,立项!H:H))</f>
        <v/>
      </c>
      <c r="N1812" s="104" t="str">
        <f t="shared" si="170"/>
        <v/>
      </c>
      <c r="O1812" s="104" t="str">
        <f t="shared" si="171"/>
        <v/>
      </c>
      <c r="P1812" s="105" t="str">
        <f t="shared" si="172"/>
        <v/>
      </c>
      <c r="Q1812" s="109" t="str">
        <f t="shared" si="173"/>
        <v/>
      </c>
      <c r="R1812" s="77"/>
      <c r="S1812" s="76"/>
      <c r="T1812" s="76"/>
      <c r="U1812" s="76"/>
    </row>
    <row r="1813" s="67" customFormat="1" customHeight="1" spans="2:21">
      <c r="B1813" s="68"/>
      <c r="C1813" s="69"/>
      <c r="D1813" s="69"/>
      <c r="E1813" s="69"/>
      <c r="F1813" s="70"/>
      <c r="G1813" s="71"/>
      <c r="H1813" s="72"/>
      <c r="I1813" s="103" t="str">
        <f>IF(B1813="","",_xlfn.XLOOKUP(N1813,#REF!,#REF!))</f>
        <v/>
      </c>
      <c r="J1813" s="100" t="str">
        <f>IF(B1813="","",_xlfn.XLOOKUP(N1813,#REF!,芝麻工资表!B:B))</f>
        <v/>
      </c>
      <c r="K1813" s="100" t="str">
        <f t="shared" si="168"/>
        <v/>
      </c>
      <c r="L1813" s="100" t="str">
        <f t="shared" si="169"/>
        <v/>
      </c>
      <c r="M1813" s="100" t="str">
        <f>IF(Q1813="","",_xlfn.XLOOKUP(Q1813,立项!W:W,立项!H:H))</f>
        <v/>
      </c>
      <c r="N1813" s="104" t="str">
        <f t="shared" si="170"/>
        <v/>
      </c>
      <c r="O1813" s="104" t="str">
        <f t="shared" si="171"/>
        <v/>
      </c>
      <c r="P1813" s="105" t="str">
        <f t="shared" si="172"/>
        <v/>
      </c>
      <c r="Q1813" s="109" t="str">
        <f t="shared" si="173"/>
        <v/>
      </c>
      <c r="R1813" s="77"/>
      <c r="S1813" s="76"/>
      <c r="T1813" s="76"/>
      <c r="U1813" s="76"/>
    </row>
    <row r="1814" s="67" customFormat="1" customHeight="1" spans="2:21">
      <c r="B1814" s="68"/>
      <c r="C1814" s="69"/>
      <c r="D1814" s="69"/>
      <c r="E1814" s="69"/>
      <c r="F1814" s="70"/>
      <c r="G1814" s="71"/>
      <c r="H1814" s="72"/>
      <c r="I1814" s="103" t="str">
        <f>IF(B1814="","",_xlfn.XLOOKUP(N1814,#REF!,#REF!))</f>
        <v/>
      </c>
      <c r="J1814" s="100" t="str">
        <f>IF(B1814="","",_xlfn.XLOOKUP(N1814,#REF!,芝麻工资表!B:B))</f>
        <v/>
      </c>
      <c r="K1814" s="100" t="str">
        <f t="shared" si="168"/>
        <v/>
      </c>
      <c r="L1814" s="100" t="str">
        <f t="shared" si="169"/>
        <v/>
      </c>
      <c r="M1814" s="100" t="str">
        <f>IF(Q1814="","",_xlfn.XLOOKUP(Q1814,立项!W:W,立项!H:H))</f>
        <v/>
      </c>
      <c r="N1814" s="104" t="str">
        <f t="shared" si="170"/>
        <v/>
      </c>
      <c r="O1814" s="104" t="str">
        <f t="shared" si="171"/>
        <v/>
      </c>
      <c r="P1814" s="105" t="str">
        <f t="shared" si="172"/>
        <v/>
      </c>
      <c r="Q1814" s="109" t="str">
        <f t="shared" si="173"/>
        <v/>
      </c>
      <c r="R1814" s="77"/>
      <c r="S1814" s="76"/>
      <c r="T1814" s="76"/>
      <c r="U1814" s="76"/>
    </row>
    <row r="1815" s="67" customFormat="1" customHeight="1" spans="2:21">
      <c r="B1815" s="68"/>
      <c r="C1815" s="69"/>
      <c r="D1815" s="69"/>
      <c r="E1815" s="69"/>
      <c r="F1815" s="70"/>
      <c r="G1815" s="71"/>
      <c r="H1815" s="72"/>
      <c r="I1815" s="103" t="str">
        <f>IF(B1815="","",_xlfn.XLOOKUP(N1815,#REF!,#REF!))</f>
        <v/>
      </c>
      <c r="J1815" s="100" t="str">
        <f>IF(B1815="","",_xlfn.XLOOKUP(N1815,#REF!,芝麻工资表!B:B))</f>
        <v/>
      </c>
      <c r="K1815" s="100" t="str">
        <f t="shared" si="168"/>
        <v/>
      </c>
      <c r="L1815" s="100" t="str">
        <f t="shared" si="169"/>
        <v/>
      </c>
      <c r="M1815" s="100" t="str">
        <f>IF(Q1815="","",_xlfn.XLOOKUP(Q1815,立项!W:W,立项!H:H))</f>
        <v/>
      </c>
      <c r="N1815" s="104" t="str">
        <f t="shared" si="170"/>
        <v/>
      </c>
      <c r="O1815" s="104" t="str">
        <f t="shared" si="171"/>
        <v/>
      </c>
      <c r="P1815" s="105" t="str">
        <f t="shared" si="172"/>
        <v/>
      </c>
      <c r="Q1815" s="109" t="str">
        <f t="shared" si="173"/>
        <v/>
      </c>
      <c r="R1815" s="77"/>
      <c r="S1815" s="76"/>
      <c r="T1815" s="76"/>
      <c r="U1815" s="76"/>
    </row>
    <row r="1816" s="67" customFormat="1" customHeight="1" spans="2:21">
      <c r="B1816" s="68"/>
      <c r="C1816" s="69"/>
      <c r="D1816" s="69"/>
      <c r="E1816" s="69"/>
      <c r="F1816" s="70"/>
      <c r="G1816" s="71"/>
      <c r="H1816" s="72"/>
      <c r="I1816" s="103" t="str">
        <f>IF(B1816="","",_xlfn.XLOOKUP(N1816,#REF!,#REF!))</f>
        <v/>
      </c>
      <c r="J1816" s="100" t="str">
        <f>IF(B1816="","",_xlfn.XLOOKUP(N1816,#REF!,芝麻工资表!B:B))</f>
        <v/>
      </c>
      <c r="K1816" s="100" t="str">
        <f t="shared" si="168"/>
        <v/>
      </c>
      <c r="L1816" s="100" t="str">
        <f t="shared" si="169"/>
        <v/>
      </c>
      <c r="M1816" s="100" t="str">
        <f>IF(Q1816="","",_xlfn.XLOOKUP(Q1816,立项!W:W,立项!H:H))</f>
        <v/>
      </c>
      <c r="N1816" s="104" t="str">
        <f t="shared" si="170"/>
        <v/>
      </c>
      <c r="O1816" s="104" t="str">
        <f t="shared" si="171"/>
        <v/>
      </c>
      <c r="P1816" s="105" t="str">
        <f t="shared" si="172"/>
        <v/>
      </c>
      <c r="Q1816" s="109" t="str">
        <f t="shared" si="173"/>
        <v/>
      </c>
      <c r="R1816" s="77"/>
      <c r="S1816" s="76"/>
      <c r="T1816" s="76"/>
      <c r="U1816" s="76"/>
    </row>
    <row r="1817" s="67" customFormat="1" customHeight="1" spans="2:21">
      <c r="B1817" s="68"/>
      <c r="C1817" s="69"/>
      <c r="D1817" s="69"/>
      <c r="E1817" s="69"/>
      <c r="F1817" s="70"/>
      <c r="G1817" s="71"/>
      <c r="H1817" s="72"/>
      <c r="I1817" s="103" t="str">
        <f>IF(B1817="","",_xlfn.XLOOKUP(N1817,#REF!,#REF!))</f>
        <v/>
      </c>
      <c r="J1817" s="100" t="str">
        <f>IF(B1817="","",_xlfn.XLOOKUP(N1817,#REF!,芝麻工资表!B:B))</f>
        <v/>
      </c>
      <c r="K1817" s="100" t="str">
        <f t="shared" si="168"/>
        <v/>
      </c>
      <c r="L1817" s="100" t="str">
        <f t="shared" si="169"/>
        <v/>
      </c>
      <c r="M1817" s="100" t="str">
        <f>IF(Q1817="","",_xlfn.XLOOKUP(Q1817,立项!W:W,立项!H:H))</f>
        <v/>
      </c>
      <c r="N1817" s="104" t="str">
        <f t="shared" si="170"/>
        <v/>
      </c>
      <c r="O1817" s="104" t="str">
        <f t="shared" si="171"/>
        <v/>
      </c>
      <c r="P1817" s="105" t="str">
        <f t="shared" si="172"/>
        <v/>
      </c>
      <c r="Q1817" s="109" t="str">
        <f t="shared" si="173"/>
        <v/>
      </c>
      <c r="R1817" s="77"/>
      <c r="S1817" s="76"/>
      <c r="T1817" s="76"/>
      <c r="U1817" s="76"/>
    </row>
    <row r="1818" s="67" customFormat="1" customHeight="1" spans="2:21">
      <c r="B1818" s="68"/>
      <c r="C1818" s="69"/>
      <c r="D1818" s="69"/>
      <c r="E1818" s="69"/>
      <c r="F1818" s="70"/>
      <c r="G1818" s="71"/>
      <c r="H1818" s="72"/>
      <c r="I1818" s="103" t="str">
        <f>IF(B1818="","",_xlfn.XLOOKUP(N1818,#REF!,#REF!))</f>
        <v/>
      </c>
      <c r="J1818" s="100" t="str">
        <f>IF(B1818="","",_xlfn.XLOOKUP(N1818,#REF!,芝麻工资表!B:B))</f>
        <v/>
      </c>
      <c r="K1818" s="100" t="str">
        <f t="shared" si="168"/>
        <v/>
      </c>
      <c r="L1818" s="100" t="str">
        <f t="shared" si="169"/>
        <v/>
      </c>
      <c r="M1818" s="100" t="str">
        <f>IF(Q1818="","",_xlfn.XLOOKUP(Q1818,立项!W:W,立项!H:H))</f>
        <v/>
      </c>
      <c r="N1818" s="104" t="str">
        <f t="shared" si="170"/>
        <v/>
      </c>
      <c r="O1818" s="104" t="str">
        <f t="shared" si="171"/>
        <v/>
      </c>
      <c r="P1818" s="105" t="str">
        <f t="shared" si="172"/>
        <v/>
      </c>
      <c r="Q1818" s="109" t="str">
        <f t="shared" si="173"/>
        <v/>
      </c>
      <c r="R1818" s="77"/>
      <c r="S1818" s="76"/>
      <c r="T1818" s="76"/>
      <c r="U1818" s="76"/>
    </row>
    <row r="1819" s="67" customFormat="1" customHeight="1" spans="2:21">
      <c r="B1819" s="68"/>
      <c r="C1819" s="69"/>
      <c r="D1819" s="69"/>
      <c r="E1819" s="69"/>
      <c r="F1819" s="70"/>
      <c r="G1819" s="71"/>
      <c r="H1819" s="72"/>
      <c r="I1819" s="103" t="str">
        <f>IF(B1819="","",_xlfn.XLOOKUP(N1819,#REF!,#REF!))</f>
        <v/>
      </c>
      <c r="J1819" s="100" t="str">
        <f>IF(B1819="","",_xlfn.XLOOKUP(N1819,#REF!,芝麻工资表!B:B))</f>
        <v/>
      </c>
      <c r="K1819" s="100" t="str">
        <f t="shared" si="168"/>
        <v/>
      </c>
      <c r="L1819" s="100" t="str">
        <f t="shared" si="169"/>
        <v/>
      </c>
      <c r="M1819" s="100" t="str">
        <f>IF(Q1819="","",_xlfn.XLOOKUP(Q1819,立项!W:W,立项!H:H))</f>
        <v/>
      </c>
      <c r="N1819" s="104" t="str">
        <f t="shared" si="170"/>
        <v/>
      </c>
      <c r="O1819" s="104" t="str">
        <f t="shared" si="171"/>
        <v/>
      </c>
      <c r="P1819" s="105" t="str">
        <f t="shared" si="172"/>
        <v/>
      </c>
      <c r="Q1819" s="109" t="str">
        <f t="shared" si="173"/>
        <v/>
      </c>
      <c r="R1819" s="77"/>
      <c r="S1819" s="76"/>
      <c r="T1819" s="76"/>
      <c r="U1819" s="76"/>
    </row>
    <row r="1820" s="67" customFormat="1" customHeight="1" spans="2:21">
      <c r="B1820" s="68"/>
      <c r="C1820" s="69"/>
      <c r="D1820" s="69"/>
      <c r="E1820" s="69"/>
      <c r="F1820" s="70"/>
      <c r="G1820" s="71"/>
      <c r="H1820" s="72"/>
      <c r="I1820" s="103" t="str">
        <f>IF(B1820="","",_xlfn.XLOOKUP(N1820,#REF!,#REF!))</f>
        <v/>
      </c>
      <c r="J1820" s="100" t="str">
        <f>IF(B1820="","",_xlfn.XLOOKUP(N1820,#REF!,芝麻工资表!B:B))</f>
        <v/>
      </c>
      <c r="K1820" s="100" t="str">
        <f t="shared" si="168"/>
        <v/>
      </c>
      <c r="L1820" s="100" t="str">
        <f t="shared" si="169"/>
        <v/>
      </c>
      <c r="M1820" s="100" t="str">
        <f>IF(Q1820="","",_xlfn.XLOOKUP(Q1820,立项!W:W,立项!H:H))</f>
        <v/>
      </c>
      <c r="N1820" s="104" t="str">
        <f t="shared" si="170"/>
        <v/>
      </c>
      <c r="O1820" s="104" t="str">
        <f t="shared" si="171"/>
        <v/>
      </c>
      <c r="P1820" s="105" t="str">
        <f t="shared" si="172"/>
        <v/>
      </c>
      <c r="Q1820" s="109" t="str">
        <f t="shared" si="173"/>
        <v/>
      </c>
      <c r="R1820" s="77"/>
      <c r="S1820" s="76"/>
      <c r="T1820" s="76"/>
      <c r="U1820" s="76"/>
    </row>
    <row r="1821" s="67" customFormat="1" customHeight="1" spans="2:21">
      <c r="B1821" s="68"/>
      <c r="C1821" s="69"/>
      <c r="D1821" s="69"/>
      <c r="E1821" s="69"/>
      <c r="F1821" s="70"/>
      <c r="G1821" s="71"/>
      <c r="H1821" s="72"/>
      <c r="I1821" s="103" t="str">
        <f>IF(B1821="","",_xlfn.XLOOKUP(N1821,#REF!,#REF!))</f>
        <v/>
      </c>
      <c r="J1821" s="100" t="str">
        <f>IF(B1821="","",_xlfn.XLOOKUP(N1821,#REF!,芝麻工资表!B:B))</f>
        <v/>
      </c>
      <c r="K1821" s="100" t="str">
        <f t="shared" si="168"/>
        <v/>
      </c>
      <c r="L1821" s="100" t="str">
        <f t="shared" si="169"/>
        <v/>
      </c>
      <c r="M1821" s="100" t="str">
        <f>IF(Q1821="","",_xlfn.XLOOKUP(Q1821,立项!W:W,立项!H:H))</f>
        <v/>
      </c>
      <c r="N1821" s="104" t="str">
        <f t="shared" si="170"/>
        <v/>
      </c>
      <c r="O1821" s="104" t="str">
        <f t="shared" si="171"/>
        <v/>
      </c>
      <c r="P1821" s="105" t="str">
        <f t="shared" si="172"/>
        <v/>
      </c>
      <c r="Q1821" s="109" t="str">
        <f t="shared" si="173"/>
        <v/>
      </c>
      <c r="R1821" s="77"/>
      <c r="S1821" s="76"/>
      <c r="T1821" s="76"/>
      <c r="U1821" s="76"/>
    </row>
    <row r="1822" s="67" customFormat="1" customHeight="1" spans="2:21">
      <c r="B1822" s="68"/>
      <c r="C1822" s="69"/>
      <c r="D1822" s="69"/>
      <c r="E1822" s="69"/>
      <c r="F1822" s="70"/>
      <c r="G1822" s="71"/>
      <c r="H1822" s="72"/>
      <c r="I1822" s="103" t="str">
        <f>IF(B1822="","",_xlfn.XLOOKUP(N1822,#REF!,#REF!))</f>
        <v/>
      </c>
      <c r="J1822" s="100" t="str">
        <f>IF(B1822="","",_xlfn.XLOOKUP(N1822,#REF!,芝麻工资表!B:B))</f>
        <v/>
      </c>
      <c r="K1822" s="100" t="str">
        <f t="shared" si="168"/>
        <v/>
      </c>
      <c r="L1822" s="100" t="str">
        <f t="shared" si="169"/>
        <v/>
      </c>
      <c r="M1822" s="100" t="str">
        <f>IF(Q1822="","",_xlfn.XLOOKUP(Q1822,立项!W:W,立项!H:H))</f>
        <v/>
      </c>
      <c r="N1822" s="104" t="str">
        <f t="shared" si="170"/>
        <v/>
      </c>
      <c r="O1822" s="104" t="str">
        <f t="shared" si="171"/>
        <v/>
      </c>
      <c r="P1822" s="105" t="str">
        <f t="shared" si="172"/>
        <v/>
      </c>
      <c r="Q1822" s="109" t="str">
        <f t="shared" si="173"/>
        <v/>
      </c>
      <c r="R1822" s="77"/>
      <c r="S1822" s="76"/>
      <c r="T1822" s="76"/>
      <c r="U1822" s="76"/>
    </row>
    <row r="1823" s="67" customFormat="1" customHeight="1" spans="2:21">
      <c r="B1823" s="68"/>
      <c r="C1823" s="69"/>
      <c r="D1823" s="69"/>
      <c r="E1823" s="69"/>
      <c r="F1823" s="70"/>
      <c r="G1823" s="71"/>
      <c r="H1823" s="72"/>
      <c r="I1823" s="103" t="str">
        <f>IF(B1823="","",_xlfn.XLOOKUP(N1823,#REF!,#REF!))</f>
        <v/>
      </c>
      <c r="J1823" s="100" t="str">
        <f>IF(B1823="","",_xlfn.XLOOKUP(N1823,#REF!,芝麻工资表!B:B))</f>
        <v/>
      </c>
      <c r="K1823" s="100" t="str">
        <f t="shared" si="168"/>
        <v/>
      </c>
      <c r="L1823" s="100" t="str">
        <f t="shared" si="169"/>
        <v/>
      </c>
      <c r="M1823" s="100" t="str">
        <f>IF(Q1823="","",_xlfn.XLOOKUP(Q1823,立项!W:W,立项!H:H))</f>
        <v/>
      </c>
      <c r="N1823" s="104" t="str">
        <f t="shared" si="170"/>
        <v/>
      </c>
      <c r="O1823" s="104" t="str">
        <f t="shared" si="171"/>
        <v/>
      </c>
      <c r="P1823" s="105" t="str">
        <f t="shared" si="172"/>
        <v/>
      </c>
      <c r="Q1823" s="109" t="str">
        <f t="shared" si="173"/>
        <v/>
      </c>
      <c r="R1823" s="77"/>
      <c r="S1823" s="76"/>
      <c r="T1823" s="76"/>
      <c r="U1823" s="76"/>
    </row>
    <row r="1824" s="67" customFormat="1" customHeight="1" spans="2:21">
      <c r="B1824" s="68"/>
      <c r="C1824" s="69"/>
      <c r="D1824" s="69"/>
      <c r="E1824" s="69"/>
      <c r="F1824" s="70"/>
      <c r="G1824" s="71"/>
      <c r="H1824" s="72"/>
      <c r="I1824" s="103" t="str">
        <f>IF(B1824="","",_xlfn.XLOOKUP(N1824,#REF!,#REF!))</f>
        <v/>
      </c>
      <c r="J1824" s="100" t="str">
        <f>IF(B1824="","",_xlfn.XLOOKUP(N1824,#REF!,芝麻工资表!B:B))</f>
        <v/>
      </c>
      <c r="K1824" s="100" t="str">
        <f t="shared" si="168"/>
        <v/>
      </c>
      <c r="L1824" s="100" t="str">
        <f t="shared" si="169"/>
        <v/>
      </c>
      <c r="M1824" s="100" t="str">
        <f>IF(Q1824="","",_xlfn.XLOOKUP(Q1824,立项!W:W,立项!H:H))</f>
        <v/>
      </c>
      <c r="N1824" s="104" t="str">
        <f t="shared" si="170"/>
        <v/>
      </c>
      <c r="O1824" s="104" t="str">
        <f t="shared" si="171"/>
        <v/>
      </c>
      <c r="P1824" s="105" t="str">
        <f t="shared" si="172"/>
        <v/>
      </c>
      <c r="Q1824" s="109" t="str">
        <f t="shared" si="173"/>
        <v/>
      </c>
      <c r="R1824" s="77"/>
      <c r="S1824" s="76"/>
      <c r="T1824" s="76"/>
      <c r="U1824" s="76"/>
    </row>
    <row r="1825" s="67" customFormat="1" customHeight="1" spans="2:21">
      <c r="B1825" s="68"/>
      <c r="C1825" s="69"/>
      <c r="D1825" s="69"/>
      <c r="E1825" s="69"/>
      <c r="F1825" s="70"/>
      <c r="G1825" s="71"/>
      <c r="H1825" s="72"/>
      <c r="I1825" s="103" t="str">
        <f>IF(B1825="","",_xlfn.XLOOKUP(N1825,#REF!,#REF!))</f>
        <v/>
      </c>
      <c r="J1825" s="100" t="str">
        <f>IF(B1825="","",_xlfn.XLOOKUP(N1825,#REF!,芝麻工资表!B:B))</f>
        <v/>
      </c>
      <c r="K1825" s="100" t="str">
        <f t="shared" si="168"/>
        <v/>
      </c>
      <c r="L1825" s="100" t="str">
        <f t="shared" si="169"/>
        <v/>
      </c>
      <c r="M1825" s="100" t="str">
        <f>IF(Q1825="","",_xlfn.XLOOKUP(Q1825,立项!W:W,立项!H:H))</f>
        <v/>
      </c>
      <c r="N1825" s="104" t="str">
        <f t="shared" si="170"/>
        <v/>
      </c>
      <c r="O1825" s="104" t="str">
        <f t="shared" si="171"/>
        <v/>
      </c>
      <c r="P1825" s="105" t="str">
        <f t="shared" si="172"/>
        <v/>
      </c>
      <c r="Q1825" s="109" t="str">
        <f t="shared" si="173"/>
        <v/>
      </c>
      <c r="R1825" s="77"/>
      <c r="S1825" s="76"/>
      <c r="T1825" s="76"/>
      <c r="U1825" s="76"/>
    </row>
    <row r="1826" s="67" customFormat="1" customHeight="1" spans="2:21">
      <c r="B1826" s="68"/>
      <c r="C1826" s="69"/>
      <c r="D1826" s="69"/>
      <c r="E1826" s="69"/>
      <c r="F1826" s="70"/>
      <c r="G1826" s="71"/>
      <c r="H1826" s="72"/>
      <c r="I1826" s="103" t="str">
        <f>IF(B1826="","",_xlfn.XLOOKUP(N1826,#REF!,#REF!))</f>
        <v/>
      </c>
      <c r="J1826" s="100" t="str">
        <f>IF(B1826="","",_xlfn.XLOOKUP(N1826,#REF!,芝麻工资表!B:B))</f>
        <v/>
      </c>
      <c r="K1826" s="100" t="str">
        <f t="shared" si="168"/>
        <v/>
      </c>
      <c r="L1826" s="100" t="str">
        <f t="shared" si="169"/>
        <v/>
      </c>
      <c r="M1826" s="100" t="str">
        <f>IF(Q1826="","",_xlfn.XLOOKUP(Q1826,立项!W:W,立项!H:H))</f>
        <v/>
      </c>
      <c r="N1826" s="104" t="str">
        <f t="shared" si="170"/>
        <v/>
      </c>
      <c r="O1826" s="104" t="str">
        <f t="shared" si="171"/>
        <v/>
      </c>
      <c r="P1826" s="105" t="str">
        <f t="shared" si="172"/>
        <v/>
      </c>
      <c r="Q1826" s="109" t="str">
        <f t="shared" si="173"/>
        <v/>
      </c>
      <c r="R1826" s="77"/>
      <c r="S1826" s="76"/>
      <c r="T1826" s="76"/>
      <c r="U1826" s="76"/>
    </row>
    <row r="1827" s="67" customFormat="1" customHeight="1" spans="2:21">
      <c r="B1827" s="68"/>
      <c r="C1827" s="69"/>
      <c r="D1827" s="69"/>
      <c r="E1827" s="69"/>
      <c r="F1827" s="70"/>
      <c r="G1827" s="71"/>
      <c r="H1827" s="72"/>
      <c r="I1827" s="103" t="str">
        <f>IF(B1827="","",_xlfn.XLOOKUP(N1827,#REF!,#REF!))</f>
        <v/>
      </c>
      <c r="J1827" s="100" t="str">
        <f>IF(B1827="","",_xlfn.XLOOKUP(N1827,#REF!,芝麻工资表!B:B))</f>
        <v/>
      </c>
      <c r="K1827" s="100" t="str">
        <f t="shared" si="168"/>
        <v/>
      </c>
      <c r="L1827" s="100" t="str">
        <f t="shared" si="169"/>
        <v/>
      </c>
      <c r="M1827" s="100" t="str">
        <f>IF(Q1827="","",_xlfn.XLOOKUP(Q1827,立项!W:W,立项!H:H))</f>
        <v/>
      </c>
      <c r="N1827" s="104" t="str">
        <f t="shared" si="170"/>
        <v/>
      </c>
      <c r="O1827" s="104" t="str">
        <f t="shared" si="171"/>
        <v/>
      </c>
      <c r="P1827" s="105" t="str">
        <f t="shared" si="172"/>
        <v/>
      </c>
      <c r="Q1827" s="109" t="str">
        <f t="shared" si="173"/>
        <v/>
      </c>
      <c r="R1827" s="77"/>
      <c r="S1827" s="76"/>
      <c r="T1827" s="76"/>
      <c r="U1827" s="76"/>
    </row>
    <row r="1828" s="67" customFormat="1" customHeight="1" spans="2:21">
      <c r="B1828" s="68"/>
      <c r="C1828" s="69"/>
      <c r="D1828" s="69"/>
      <c r="E1828" s="69"/>
      <c r="F1828" s="70"/>
      <c r="G1828" s="71"/>
      <c r="H1828" s="72"/>
      <c r="I1828" s="103" t="str">
        <f>IF(B1828="","",_xlfn.XLOOKUP(N1828,#REF!,#REF!))</f>
        <v/>
      </c>
      <c r="J1828" s="100" t="str">
        <f>IF(B1828="","",_xlfn.XLOOKUP(N1828,#REF!,芝麻工资表!B:B))</f>
        <v/>
      </c>
      <c r="K1828" s="100" t="str">
        <f t="shared" si="168"/>
        <v/>
      </c>
      <c r="L1828" s="100" t="str">
        <f t="shared" si="169"/>
        <v/>
      </c>
      <c r="M1828" s="100" t="str">
        <f>IF(Q1828="","",_xlfn.XLOOKUP(Q1828,立项!W:W,立项!H:H))</f>
        <v/>
      </c>
      <c r="N1828" s="104" t="str">
        <f t="shared" si="170"/>
        <v/>
      </c>
      <c r="O1828" s="104" t="str">
        <f t="shared" si="171"/>
        <v/>
      </c>
      <c r="P1828" s="105" t="str">
        <f t="shared" si="172"/>
        <v/>
      </c>
      <c r="Q1828" s="109" t="str">
        <f t="shared" si="173"/>
        <v/>
      </c>
      <c r="R1828" s="77"/>
      <c r="S1828" s="76"/>
      <c r="T1828" s="76"/>
      <c r="U1828" s="76"/>
    </row>
    <row r="1829" s="67" customFormat="1" customHeight="1" spans="2:21">
      <c r="B1829" s="68"/>
      <c r="C1829" s="69"/>
      <c r="D1829" s="69"/>
      <c r="E1829" s="69"/>
      <c r="F1829" s="70"/>
      <c r="G1829" s="71"/>
      <c r="H1829" s="72"/>
      <c r="I1829" s="103" t="str">
        <f>IF(B1829="","",_xlfn.XLOOKUP(N1829,#REF!,#REF!))</f>
        <v/>
      </c>
      <c r="J1829" s="100" t="str">
        <f>IF(B1829="","",_xlfn.XLOOKUP(N1829,#REF!,芝麻工资表!B:B))</f>
        <v/>
      </c>
      <c r="K1829" s="100" t="str">
        <f t="shared" si="168"/>
        <v/>
      </c>
      <c r="L1829" s="100" t="str">
        <f t="shared" si="169"/>
        <v/>
      </c>
      <c r="M1829" s="100" t="str">
        <f>IF(Q1829="","",_xlfn.XLOOKUP(Q1829,立项!W:W,立项!H:H))</f>
        <v/>
      </c>
      <c r="N1829" s="104" t="str">
        <f t="shared" si="170"/>
        <v/>
      </c>
      <c r="O1829" s="104" t="str">
        <f t="shared" si="171"/>
        <v/>
      </c>
      <c r="P1829" s="105" t="str">
        <f t="shared" si="172"/>
        <v/>
      </c>
      <c r="Q1829" s="109" t="str">
        <f t="shared" si="173"/>
        <v/>
      </c>
      <c r="R1829" s="77"/>
      <c r="S1829" s="76"/>
      <c r="T1829" s="76"/>
      <c r="U1829" s="76"/>
    </row>
    <row r="1830" s="67" customFormat="1" customHeight="1" spans="2:21">
      <c r="B1830" s="68"/>
      <c r="C1830" s="69"/>
      <c r="D1830" s="69"/>
      <c r="E1830" s="69"/>
      <c r="F1830" s="70"/>
      <c r="G1830" s="71"/>
      <c r="H1830" s="72"/>
      <c r="I1830" s="103" t="str">
        <f>IF(B1830="","",_xlfn.XLOOKUP(N1830,#REF!,#REF!))</f>
        <v/>
      </c>
      <c r="J1830" s="100" t="str">
        <f>IF(B1830="","",_xlfn.XLOOKUP(N1830,#REF!,芝麻工资表!B:B))</f>
        <v/>
      </c>
      <c r="K1830" s="100" t="str">
        <f t="shared" si="168"/>
        <v/>
      </c>
      <c r="L1830" s="100" t="str">
        <f t="shared" si="169"/>
        <v/>
      </c>
      <c r="M1830" s="100" t="str">
        <f>IF(Q1830="","",_xlfn.XLOOKUP(Q1830,立项!W:W,立项!H:H))</f>
        <v/>
      </c>
      <c r="N1830" s="104" t="str">
        <f t="shared" si="170"/>
        <v/>
      </c>
      <c r="O1830" s="104" t="str">
        <f t="shared" si="171"/>
        <v/>
      </c>
      <c r="P1830" s="105" t="str">
        <f t="shared" si="172"/>
        <v/>
      </c>
      <c r="Q1830" s="109" t="str">
        <f t="shared" si="173"/>
        <v/>
      </c>
      <c r="R1830" s="77"/>
      <c r="S1830" s="76"/>
      <c r="T1830" s="76"/>
      <c r="U1830" s="76"/>
    </row>
    <row r="1831" s="67" customFormat="1" customHeight="1" spans="2:21">
      <c r="B1831" s="68"/>
      <c r="C1831" s="69"/>
      <c r="D1831" s="69"/>
      <c r="E1831" s="69"/>
      <c r="F1831" s="70"/>
      <c r="G1831" s="71"/>
      <c r="H1831" s="72"/>
      <c r="I1831" s="103" t="str">
        <f>IF(B1831="","",_xlfn.XLOOKUP(N1831,#REF!,#REF!))</f>
        <v/>
      </c>
      <c r="J1831" s="100" t="str">
        <f>IF(B1831="","",_xlfn.XLOOKUP(N1831,#REF!,芝麻工资表!B:B))</f>
        <v/>
      </c>
      <c r="K1831" s="100" t="str">
        <f t="shared" si="168"/>
        <v/>
      </c>
      <c r="L1831" s="100" t="str">
        <f t="shared" si="169"/>
        <v/>
      </c>
      <c r="M1831" s="100" t="str">
        <f>IF(Q1831="","",_xlfn.XLOOKUP(Q1831,立项!W:W,立项!H:H))</f>
        <v/>
      </c>
      <c r="N1831" s="104" t="str">
        <f t="shared" si="170"/>
        <v/>
      </c>
      <c r="O1831" s="104" t="str">
        <f t="shared" si="171"/>
        <v/>
      </c>
      <c r="P1831" s="105" t="str">
        <f t="shared" si="172"/>
        <v/>
      </c>
      <c r="Q1831" s="109" t="str">
        <f t="shared" si="173"/>
        <v/>
      </c>
      <c r="R1831" s="77"/>
      <c r="S1831" s="76"/>
      <c r="T1831" s="76"/>
      <c r="U1831" s="76"/>
    </row>
    <row r="1832" s="67" customFormat="1" customHeight="1" spans="2:21">
      <c r="B1832" s="68"/>
      <c r="C1832" s="69"/>
      <c r="D1832" s="69"/>
      <c r="E1832" s="69"/>
      <c r="F1832" s="70"/>
      <c r="G1832" s="71"/>
      <c r="H1832" s="72"/>
      <c r="I1832" s="103" t="str">
        <f>IF(B1832="","",_xlfn.XLOOKUP(N1832,#REF!,#REF!))</f>
        <v/>
      </c>
      <c r="J1832" s="100" t="str">
        <f>IF(B1832="","",_xlfn.XLOOKUP(N1832,#REF!,芝麻工资表!B:B))</f>
        <v/>
      </c>
      <c r="K1832" s="100" t="str">
        <f t="shared" si="168"/>
        <v/>
      </c>
      <c r="L1832" s="100" t="str">
        <f t="shared" si="169"/>
        <v/>
      </c>
      <c r="M1832" s="100" t="str">
        <f>IF(Q1832="","",_xlfn.XLOOKUP(Q1832,立项!W:W,立项!H:H))</f>
        <v/>
      </c>
      <c r="N1832" s="104" t="str">
        <f t="shared" si="170"/>
        <v/>
      </c>
      <c r="O1832" s="104" t="str">
        <f t="shared" si="171"/>
        <v/>
      </c>
      <c r="P1832" s="105" t="str">
        <f t="shared" si="172"/>
        <v/>
      </c>
      <c r="Q1832" s="109" t="str">
        <f t="shared" si="173"/>
        <v/>
      </c>
      <c r="R1832" s="77"/>
      <c r="S1832" s="76"/>
      <c r="T1832" s="76"/>
      <c r="U1832" s="76"/>
    </row>
    <row r="1833" s="67" customFormat="1" customHeight="1" spans="2:21">
      <c r="B1833" s="68"/>
      <c r="C1833" s="69"/>
      <c r="D1833" s="69"/>
      <c r="E1833" s="69"/>
      <c r="F1833" s="70"/>
      <c r="G1833" s="71"/>
      <c r="H1833" s="72"/>
      <c r="I1833" s="103" t="str">
        <f>IF(B1833="","",_xlfn.XLOOKUP(N1833,#REF!,#REF!))</f>
        <v/>
      </c>
      <c r="J1833" s="100" t="str">
        <f>IF(B1833="","",_xlfn.XLOOKUP(N1833,#REF!,芝麻工资表!B:B))</f>
        <v/>
      </c>
      <c r="K1833" s="100" t="str">
        <f t="shared" si="168"/>
        <v/>
      </c>
      <c r="L1833" s="100" t="str">
        <f t="shared" si="169"/>
        <v/>
      </c>
      <c r="M1833" s="100" t="str">
        <f>IF(Q1833="","",_xlfn.XLOOKUP(Q1833,立项!W:W,立项!H:H))</f>
        <v/>
      </c>
      <c r="N1833" s="104" t="str">
        <f t="shared" si="170"/>
        <v/>
      </c>
      <c r="O1833" s="104" t="str">
        <f t="shared" si="171"/>
        <v/>
      </c>
      <c r="P1833" s="105" t="str">
        <f t="shared" si="172"/>
        <v/>
      </c>
      <c r="Q1833" s="109" t="str">
        <f t="shared" si="173"/>
        <v/>
      </c>
      <c r="R1833" s="77"/>
      <c r="S1833" s="76"/>
      <c r="T1833" s="76"/>
      <c r="U1833" s="76"/>
    </row>
    <row r="1834" s="67" customFormat="1" customHeight="1" spans="2:21">
      <c r="B1834" s="68"/>
      <c r="C1834" s="69"/>
      <c r="D1834" s="69"/>
      <c r="E1834" s="69"/>
      <c r="F1834" s="70"/>
      <c r="G1834" s="71"/>
      <c r="H1834" s="72"/>
      <c r="I1834" s="103" t="str">
        <f>IF(B1834="","",_xlfn.XLOOKUP(N1834,#REF!,#REF!))</f>
        <v/>
      </c>
      <c r="J1834" s="100" t="str">
        <f>IF(B1834="","",_xlfn.XLOOKUP(N1834,#REF!,芝麻工资表!B:B))</f>
        <v/>
      </c>
      <c r="K1834" s="100" t="str">
        <f t="shared" si="168"/>
        <v/>
      </c>
      <c r="L1834" s="100" t="str">
        <f t="shared" si="169"/>
        <v/>
      </c>
      <c r="M1834" s="100" t="str">
        <f>IF(Q1834="","",_xlfn.XLOOKUP(Q1834,立项!W:W,立项!H:H))</f>
        <v/>
      </c>
      <c r="N1834" s="104" t="str">
        <f t="shared" si="170"/>
        <v/>
      </c>
      <c r="O1834" s="104" t="str">
        <f t="shared" si="171"/>
        <v/>
      </c>
      <c r="P1834" s="105" t="str">
        <f t="shared" si="172"/>
        <v/>
      </c>
      <c r="Q1834" s="109" t="str">
        <f t="shared" si="173"/>
        <v/>
      </c>
      <c r="R1834" s="77"/>
      <c r="S1834" s="76"/>
      <c r="T1834" s="76"/>
      <c r="U1834" s="76"/>
    </row>
    <row r="1835" s="67" customFormat="1" customHeight="1" spans="2:21">
      <c r="B1835" s="68"/>
      <c r="C1835" s="69"/>
      <c r="D1835" s="69"/>
      <c r="E1835" s="69"/>
      <c r="F1835" s="70"/>
      <c r="G1835" s="71"/>
      <c r="H1835" s="72"/>
      <c r="I1835" s="103" t="str">
        <f>IF(B1835="","",_xlfn.XLOOKUP(N1835,#REF!,#REF!))</f>
        <v/>
      </c>
      <c r="J1835" s="100" t="str">
        <f>IF(B1835="","",_xlfn.XLOOKUP(N1835,#REF!,芝麻工资表!B:B))</f>
        <v/>
      </c>
      <c r="K1835" s="100" t="str">
        <f t="shared" si="168"/>
        <v/>
      </c>
      <c r="L1835" s="100" t="str">
        <f t="shared" si="169"/>
        <v/>
      </c>
      <c r="M1835" s="100" t="str">
        <f>IF(Q1835="","",_xlfn.XLOOKUP(Q1835,立项!W:W,立项!H:H))</f>
        <v/>
      </c>
      <c r="N1835" s="104" t="str">
        <f t="shared" si="170"/>
        <v/>
      </c>
      <c r="O1835" s="104" t="str">
        <f t="shared" si="171"/>
        <v/>
      </c>
      <c r="P1835" s="105" t="str">
        <f t="shared" si="172"/>
        <v/>
      </c>
      <c r="Q1835" s="109" t="str">
        <f t="shared" si="173"/>
        <v/>
      </c>
      <c r="R1835" s="77"/>
      <c r="S1835" s="76"/>
      <c r="T1835" s="76"/>
      <c r="U1835" s="76"/>
    </row>
    <row r="1836" s="67" customFormat="1" customHeight="1" spans="2:21">
      <c r="B1836" s="68"/>
      <c r="C1836" s="69"/>
      <c r="D1836" s="69"/>
      <c r="E1836" s="69"/>
      <c r="F1836" s="70"/>
      <c r="G1836" s="71"/>
      <c r="H1836" s="72"/>
      <c r="I1836" s="103" t="str">
        <f>IF(B1836="","",_xlfn.XLOOKUP(N1836,#REF!,#REF!))</f>
        <v/>
      </c>
      <c r="J1836" s="100" t="str">
        <f>IF(B1836="","",_xlfn.XLOOKUP(N1836,#REF!,芝麻工资表!B:B))</f>
        <v/>
      </c>
      <c r="K1836" s="100" t="str">
        <f t="shared" si="168"/>
        <v/>
      </c>
      <c r="L1836" s="100" t="str">
        <f t="shared" si="169"/>
        <v/>
      </c>
      <c r="M1836" s="100" t="str">
        <f>IF(Q1836="","",_xlfn.XLOOKUP(Q1836,立项!W:W,立项!H:H))</f>
        <v/>
      </c>
      <c r="N1836" s="104" t="str">
        <f t="shared" si="170"/>
        <v/>
      </c>
      <c r="O1836" s="104" t="str">
        <f t="shared" si="171"/>
        <v/>
      </c>
      <c r="P1836" s="105" t="str">
        <f t="shared" si="172"/>
        <v/>
      </c>
      <c r="Q1836" s="109" t="str">
        <f t="shared" si="173"/>
        <v/>
      </c>
      <c r="R1836" s="77"/>
      <c r="S1836" s="76"/>
      <c r="T1836" s="76"/>
      <c r="U1836" s="76"/>
    </row>
    <row r="1837" s="67" customFormat="1" customHeight="1" spans="2:21">
      <c r="B1837" s="68"/>
      <c r="C1837" s="69"/>
      <c r="D1837" s="69"/>
      <c r="E1837" s="69"/>
      <c r="F1837" s="70"/>
      <c r="G1837" s="71"/>
      <c r="H1837" s="72"/>
      <c r="I1837" s="103" t="str">
        <f>IF(B1837="","",_xlfn.XLOOKUP(N1837,#REF!,#REF!))</f>
        <v/>
      </c>
      <c r="J1837" s="100" t="str">
        <f>IF(B1837="","",_xlfn.XLOOKUP(N1837,#REF!,芝麻工资表!B:B))</f>
        <v/>
      </c>
      <c r="K1837" s="100" t="str">
        <f t="shared" si="168"/>
        <v/>
      </c>
      <c r="L1837" s="100" t="str">
        <f t="shared" si="169"/>
        <v/>
      </c>
      <c r="M1837" s="100" t="str">
        <f>IF(Q1837="","",_xlfn.XLOOKUP(Q1837,立项!W:W,立项!H:H))</f>
        <v/>
      </c>
      <c r="N1837" s="104" t="str">
        <f t="shared" si="170"/>
        <v/>
      </c>
      <c r="O1837" s="104" t="str">
        <f t="shared" si="171"/>
        <v/>
      </c>
      <c r="P1837" s="105" t="str">
        <f t="shared" si="172"/>
        <v/>
      </c>
      <c r="Q1837" s="109" t="str">
        <f t="shared" si="173"/>
        <v/>
      </c>
      <c r="R1837" s="77"/>
      <c r="S1837" s="76"/>
      <c r="T1837" s="76"/>
      <c r="U1837" s="76"/>
    </row>
    <row r="1838" s="67" customFormat="1" customHeight="1" spans="2:21">
      <c r="B1838" s="68"/>
      <c r="C1838" s="69"/>
      <c r="D1838" s="69"/>
      <c r="E1838" s="69"/>
      <c r="F1838" s="70"/>
      <c r="G1838" s="71"/>
      <c r="H1838" s="72"/>
      <c r="I1838" s="103" t="str">
        <f>IF(B1838="","",_xlfn.XLOOKUP(N1838,#REF!,#REF!))</f>
        <v/>
      </c>
      <c r="J1838" s="100" t="str">
        <f>IF(B1838="","",_xlfn.XLOOKUP(N1838,#REF!,芝麻工资表!B:B))</f>
        <v/>
      </c>
      <c r="K1838" s="100" t="str">
        <f t="shared" si="168"/>
        <v/>
      </c>
      <c r="L1838" s="100" t="str">
        <f t="shared" si="169"/>
        <v/>
      </c>
      <c r="M1838" s="100" t="str">
        <f>IF(Q1838="","",_xlfn.XLOOKUP(Q1838,立项!W:W,立项!H:H))</f>
        <v/>
      </c>
      <c r="N1838" s="104" t="str">
        <f t="shared" si="170"/>
        <v/>
      </c>
      <c r="O1838" s="104" t="str">
        <f t="shared" si="171"/>
        <v/>
      </c>
      <c r="P1838" s="105" t="str">
        <f t="shared" si="172"/>
        <v/>
      </c>
      <c r="Q1838" s="109" t="str">
        <f t="shared" si="173"/>
        <v/>
      </c>
      <c r="R1838" s="77"/>
      <c r="S1838" s="76"/>
      <c r="T1838" s="76"/>
      <c r="U1838" s="76"/>
    </row>
    <row r="1839" s="67" customFormat="1" customHeight="1" spans="2:21">
      <c r="B1839" s="68"/>
      <c r="C1839" s="69"/>
      <c r="D1839" s="69"/>
      <c r="E1839" s="69"/>
      <c r="F1839" s="70"/>
      <c r="G1839" s="71"/>
      <c r="H1839" s="72"/>
      <c r="I1839" s="103" t="str">
        <f>IF(B1839="","",_xlfn.XLOOKUP(N1839,#REF!,#REF!))</f>
        <v/>
      </c>
      <c r="J1839" s="100" t="str">
        <f>IF(B1839="","",_xlfn.XLOOKUP(N1839,#REF!,芝麻工资表!B:B))</f>
        <v/>
      </c>
      <c r="K1839" s="100" t="str">
        <f t="shared" si="168"/>
        <v/>
      </c>
      <c r="L1839" s="100" t="str">
        <f t="shared" si="169"/>
        <v/>
      </c>
      <c r="M1839" s="100" t="str">
        <f>IF(Q1839="","",_xlfn.XLOOKUP(Q1839,立项!W:W,立项!H:H))</f>
        <v/>
      </c>
      <c r="N1839" s="104" t="str">
        <f t="shared" si="170"/>
        <v/>
      </c>
      <c r="O1839" s="104" t="str">
        <f t="shared" si="171"/>
        <v/>
      </c>
      <c r="P1839" s="105" t="str">
        <f t="shared" si="172"/>
        <v/>
      </c>
      <c r="Q1839" s="109" t="str">
        <f t="shared" si="173"/>
        <v/>
      </c>
      <c r="R1839" s="77"/>
      <c r="S1839" s="76"/>
      <c r="T1839" s="76"/>
      <c r="U1839" s="76"/>
    </row>
    <row r="1840" s="67" customFormat="1" customHeight="1" spans="2:21">
      <c r="B1840" s="68"/>
      <c r="C1840" s="69"/>
      <c r="D1840" s="69"/>
      <c r="E1840" s="69"/>
      <c r="F1840" s="70"/>
      <c r="G1840" s="71"/>
      <c r="H1840" s="72"/>
      <c r="I1840" s="103" t="str">
        <f>IF(B1840="","",_xlfn.XLOOKUP(N1840,#REF!,#REF!))</f>
        <v/>
      </c>
      <c r="J1840" s="100" t="str">
        <f>IF(B1840="","",_xlfn.XLOOKUP(N1840,#REF!,芝麻工资表!B:B))</f>
        <v/>
      </c>
      <c r="K1840" s="100" t="str">
        <f t="shared" si="168"/>
        <v/>
      </c>
      <c r="L1840" s="100" t="str">
        <f t="shared" si="169"/>
        <v/>
      </c>
      <c r="M1840" s="100" t="str">
        <f>IF(Q1840="","",_xlfn.XLOOKUP(Q1840,立项!W:W,立项!H:H))</f>
        <v/>
      </c>
      <c r="N1840" s="104" t="str">
        <f t="shared" si="170"/>
        <v/>
      </c>
      <c r="O1840" s="104" t="str">
        <f t="shared" si="171"/>
        <v/>
      </c>
      <c r="P1840" s="105" t="str">
        <f t="shared" si="172"/>
        <v/>
      </c>
      <c r="Q1840" s="109" t="str">
        <f t="shared" si="173"/>
        <v/>
      </c>
      <c r="R1840" s="77"/>
      <c r="S1840" s="76"/>
      <c r="T1840" s="76"/>
      <c r="U1840" s="76"/>
    </row>
    <row r="1841" s="67" customFormat="1" customHeight="1" spans="2:21">
      <c r="B1841" s="68"/>
      <c r="C1841" s="69"/>
      <c r="D1841" s="69"/>
      <c r="E1841" s="69"/>
      <c r="F1841" s="70"/>
      <c r="G1841" s="71"/>
      <c r="H1841" s="72"/>
      <c r="I1841" s="103" t="str">
        <f>IF(B1841="","",_xlfn.XLOOKUP(N1841,#REF!,#REF!))</f>
        <v/>
      </c>
      <c r="J1841" s="100" t="str">
        <f>IF(B1841="","",_xlfn.XLOOKUP(N1841,#REF!,芝麻工资表!B:B))</f>
        <v/>
      </c>
      <c r="K1841" s="100" t="str">
        <f t="shared" si="168"/>
        <v/>
      </c>
      <c r="L1841" s="100" t="str">
        <f t="shared" si="169"/>
        <v/>
      </c>
      <c r="M1841" s="100" t="str">
        <f>IF(Q1841="","",_xlfn.XLOOKUP(Q1841,立项!W:W,立项!H:H))</f>
        <v/>
      </c>
      <c r="N1841" s="104" t="str">
        <f t="shared" si="170"/>
        <v/>
      </c>
      <c r="O1841" s="104" t="str">
        <f t="shared" si="171"/>
        <v/>
      </c>
      <c r="P1841" s="105" t="str">
        <f t="shared" si="172"/>
        <v/>
      </c>
      <c r="Q1841" s="109" t="str">
        <f t="shared" si="173"/>
        <v/>
      </c>
      <c r="R1841" s="77"/>
      <c r="S1841" s="76"/>
      <c r="T1841" s="76"/>
      <c r="U1841" s="76"/>
    </row>
    <row r="1842" s="67" customFormat="1" customHeight="1" spans="2:21">
      <c r="B1842" s="68"/>
      <c r="C1842" s="69"/>
      <c r="D1842" s="69"/>
      <c r="E1842" s="69"/>
      <c r="F1842" s="70"/>
      <c r="G1842" s="71"/>
      <c r="H1842" s="72"/>
      <c r="I1842" s="103" t="str">
        <f>IF(B1842="","",_xlfn.XLOOKUP(N1842,#REF!,#REF!))</f>
        <v/>
      </c>
      <c r="J1842" s="100" t="str">
        <f>IF(B1842="","",_xlfn.XLOOKUP(N1842,#REF!,芝麻工资表!B:B))</f>
        <v/>
      </c>
      <c r="K1842" s="100" t="str">
        <f t="shared" si="168"/>
        <v/>
      </c>
      <c r="L1842" s="100" t="str">
        <f t="shared" si="169"/>
        <v/>
      </c>
      <c r="M1842" s="100" t="str">
        <f>IF(Q1842="","",_xlfn.XLOOKUP(Q1842,立项!W:W,立项!H:H))</f>
        <v/>
      </c>
      <c r="N1842" s="104" t="str">
        <f t="shared" si="170"/>
        <v/>
      </c>
      <c r="O1842" s="104" t="str">
        <f t="shared" si="171"/>
        <v/>
      </c>
      <c r="P1842" s="105" t="str">
        <f t="shared" si="172"/>
        <v/>
      </c>
      <c r="Q1842" s="109" t="str">
        <f t="shared" si="173"/>
        <v/>
      </c>
      <c r="R1842" s="77"/>
      <c r="S1842" s="76"/>
      <c r="T1842" s="76"/>
      <c r="U1842" s="76"/>
    </row>
    <row r="1843" s="67" customFormat="1" customHeight="1" spans="2:21">
      <c r="B1843" s="68"/>
      <c r="C1843" s="69"/>
      <c r="D1843" s="69"/>
      <c r="E1843" s="69"/>
      <c r="F1843" s="70"/>
      <c r="G1843" s="71"/>
      <c r="H1843" s="72"/>
      <c r="I1843" s="103" t="str">
        <f>IF(B1843="","",_xlfn.XLOOKUP(N1843,#REF!,#REF!))</f>
        <v/>
      </c>
      <c r="J1843" s="100" t="str">
        <f>IF(B1843="","",_xlfn.XLOOKUP(N1843,#REF!,芝麻工资表!B:B))</f>
        <v/>
      </c>
      <c r="K1843" s="100" t="str">
        <f t="shared" si="168"/>
        <v/>
      </c>
      <c r="L1843" s="100" t="str">
        <f t="shared" si="169"/>
        <v/>
      </c>
      <c r="M1843" s="100" t="str">
        <f>IF(Q1843="","",_xlfn.XLOOKUP(Q1843,立项!W:W,立项!H:H))</f>
        <v/>
      </c>
      <c r="N1843" s="104" t="str">
        <f t="shared" si="170"/>
        <v/>
      </c>
      <c r="O1843" s="104" t="str">
        <f t="shared" si="171"/>
        <v/>
      </c>
      <c r="P1843" s="105" t="str">
        <f t="shared" si="172"/>
        <v/>
      </c>
      <c r="Q1843" s="109" t="str">
        <f t="shared" si="173"/>
        <v/>
      </c>
      <c r="R1843" s="77"/>
      <c r="S1843" s="76"/>
      <c r="T1843" s="76"/>
      <c r="U1843" s="76"/>
    </row>
    <row r="1844" s="67" customFormat="1" customHeight="1" spans="2:21">
      <c r="B1844" s="68"/>
      <c r="C1844" s="69"/>
      <c r="D1844" s="69"/>
      <c r="E1844" s="69"/>
      <c r="F1844" s="70"/>
      <c r="G1844" s="71"/>
      <c r="H1844" s="72"/>
      <c r="I1844" s="103" t="str">
        <f>IF(B1844="","",_xlfn.XLOOKUP(N1844,#REF!,#REF!))</f>
        <v/>
      </c>
      <c r="J1844" s="100" t="str">
        <f>IF(B1844="","",_xlfn.XLOOKUP(N1844,#REF!,芝麻工资表!B:B))</f>
        <v/>
      </c>
      <c r="K1844" s="100" t="str">
        <f t="shared" si="168"/>
        <v/>
      </c>
      <c r="L1844" s="100" t="str">
        <f t="shared" si="169"/>
        <v/>
      </c>
      <c r="M1844" s="100" t="str">
        <f>IF(Q1844="","",_xlfn.XLOOKUP(Q1844,立项!W:W,立项!H:H))</f>
        <v/>
      </c>
      <c r="N1844" s="104" t="str">
        <f t="shared" si="170"/>
        <v/>
      </c>
      <c r="O1844" s="104" t="str">
        <f t="shared" si="171"/>
        <v/>
      </c>
      <c r="P1844" s="105" t="str">
        <f t="shared" si="172"/>
        <v/>
      </c>
      <c r="Q1844" s="109" t="str">
        <f t="shared" si="173"/>
        <v/>
      </c>
      <c r="R1844" s="77"/>
      <c r="S1844" s="76"/>
      <c r="T1844" s="76"/>
      <c r="U1844" s="76"/>
    </row>
    <row r="1845" s="67" customFormat="1" customHeight="1" spans="2:21">
      <c r="B1845" s="68"/>
      <c r="C1845" s="69"/>
      <c r="D1845" s="69"/>
      <c r="E1845" s="69"/>
      <c r="F1845" s="70"/>
      <c r="G1845" s="71"/>
      <c r="H1845" s="72"/>
      <c r="I1845" s="103" t="str">
        <f>IF(B1845="","",_xlfn.XLOOKUP(N1845,#REF!,#REF!))</f>
        <v/>
      </c>
      <c r="J1845" s="100" t="str">
        <f>IF(B1845="","",_xlfn.XLOOKUP(N1845,#REF!,芝麻工资表!B:B))</f>
        <v/>
      </c>
      <c r="K1845" s="100" t="str">
        <f t="shared" si="168"/>
        <v/>
      </c>
      <c r="L1845" s="100" t="str">
        <f t="shared" si="169"/>
        <v/>
      </c>
      <c r="M1845" s="100" t="str">
        <f>IF(Q1845="","",_xlfn.XLOOKUP(Q1845,立项!W:W,立项!H:H))</f>
        <v/>
      </c>
      <c r="N1845" s="104" t="str">
        <f t="shared" si="170"/>
        <v/>
      </c>
      <c r="O1845" s="104" t="str">
        <f t="shared" si="171"/>
        <v/>
      </c>
      <c r="P1845" s="105" t="str">
        <f t="shared" si="172"/>
        <v/>
      </c>
      <c r="Q1845" s="109" t="str">
        <f t="shared" si="173"/>
        <v/>
      </c>
      <c r="R1845" s="77"/>
      <c r="S1845" s="76"/>
      <c r="T1845" s="76"/>
      <c r="U1845" s="76"/>
    </row>
    <row r="1846" s="67" customFormat="1" customHeight="1" spans="2:21">
      <c r="B1846" s="68"/>
      <c r="C1846" s="69"/>
      <c r="D1846" s="69"/>
      <c r="E1846" s="69"/>
      <c r="F1846" s="70"/>
      <c r="G1846" s="71"/>
      <c r="H1846" s="72"/>
      <c r="I1846" s="103" t="str">
        <f>IF(B1846="","",_xlfn.XLOOKUP(N1846,#REF!,#REF!))</f>
        <v/>
      </c>
      <c r="J1846" s="100" t="str">
        <f>IF(B1846="","",_xlfn.XLOOKUP(N1846,#REF!,芝麻工资表!B:B))</f>
        <v/>
      </c>
      <c r="K1846" s="100" t="str">
        <f t="shared" si="168"/>
        <v/>
      </c>
      <c r="L1846" s="100" t="str">
        <f t="shared" si="169"/>
        <v/>
      </c>
      <c r="M1846" s="100" t="str">
        <f>IF(Q1846="","",_xlfn.XLOOKUP(Q1846,立项!W:W,立项!H:H))</f>
        <v/>
      </c>
      <c r="N1846" s="104" t="str">
        <f t="shared" si="170"/>
        <v/>
      </c>
      <c r="O1846" s="104" t="str">
        <f t="shared" si="171"/>
        <v/>
      </c>
      <c r="P1846" s="105" t="str">
        <f t="shared" si="172"/>
        <v/>
      </c>
      <c r="Q1846" s="109" t="str">
        <f t="shared" si="173"/>
        <v/>
      </c>
      <c r="R1846" s="77"/>
      <c r="S1846" s="76"/>
      <c r="T1846" s="76"/>
      <c r="U1846" s="76"/>
    </row>
    <row r="1847" s="67" customFormat="1" customHeight="1" spans="2:21">
      <c r="B1847" s="68"/>
      <c r="C1847" s="69"/>
      <c r="D1847" s="69"/>
      <c r="E1847" s="69"/>
      <c r="F1847" s="70"/>
      <c r="G1847" s="71"/>
      <c r="H1847" s="72"/>
      <c r="I1847" s="103" t="str">
        <f>IF(B1847="","",_xlfn.XLOOKUP(N1847,#REF!,#REF!))</f>
        <v/>
      </c>
      <c r="J1847" s="100" t="str">
        <f>IF(B1847="","",_xlfn.XLOOKUP(N1847,#REF!,芝麻工资表!B:B))</f>
        <v/>
      </c>
      <c r="K1847" s="100" t="str">
        <f t="shared" si="168"/>
        <v/>
      </c>
      <c r="L1847" s="100" t="str">
        <f t="shared" si="169"/>
        <v/>
      </c>
      <c r="M1847" s="100" t="str">
        <f>IF(Q1847="","",_xlfn.XLOOKUP(Q1847,立项!W:W,立项!H:H))</f>
        <v/>
      </c>
      <c r="N1847" s="104" t="str">
        <f t="shared" si="170"/>
        <v/>
      </c>
      <c r="O1847" s="104" t="str">
        <f t="shared" si="171"/>
        <v/>
      </c>
      <c r="P1847" s="105" t="str">
        <f t="shared" si="172"/>
        <v/>
      </c>
      <c r="Q1847" s="109" t="str">
        <f t="shared" si="173"/>
        <v/>
      </c>
      <c r="R1847" s="77"/>
      <c r="S1847" s="76"/>
      <c r="T1847" s="76"/>
      <c r="U1847" s="76"/>
    </row>
    <row r="1848" s="67" customFormat="1" customHeight="1" spans="2:21">
      <c r="B1848" s="68"/>
      <c r="C1848" s="69"/>
      <c r="D1848" s="69"/>
      <c r="E1848" s="69"/>
      <c r="F1848" s="70"/>
      <c r="G1848" s="71"/>
      <c r="H1848" s="72"/>
      <c r="I1848" s="103" t="str">
        <f>IF(B1848="","",_xlfn.XLOOKUP(N1848,#REF!,#REF!))</f>
        <v/>
      </c>
      <c r="J1848" s="100" t="str">
        <f>IF(B1848="","",_xlfn.XLOOKUP(N1848,#REF!,芝麻工资表!B:B))</f>
        <v/>
      </c>
      <c r="K1848" s="100" t="str">
        <f t="shared" si="168"/>
        <v/>
      </c>
      <c r="L1848" s="100" t="str">
        <f t="shared" si="169"/>
        <v/>
      </c>
      <c r="M1848" s="100" t="str">
        <f>IF(Q1848="","",_xlfn.XLOOKUP(Q1848,立项!W:W,立项!H:H))</f>
        <v/>
      </c>
      <c r="N1848" s="104" t="str">
        <f t="shared" si="170"/>
        <v/>
      </c>
      <c r="O1848" s="104" t="str">
        <f t="shared" si="171"/>
        <v/>
      </c>
      <c r="P1848" s="105" t="str">
        <f t="shared" si="172"/>
        <v/>
      </c>
      <c r="Q1848" s="109" t="str">
        <f t="shared" si="173"/>
        <v/>
      </c>
      <c r="R1848" s="77"/>
      <c r="S1848" s="76"/>
      <c r="T1848" s="76"/>
      <c r="U1848" s="76"/>
    </row>
    <row r="1849" s="67" customFormat="1" customHeight="1" spans="2:21">
      <c r="B1849" s="68"/>
      <c r="C1849" s="69"/>
      <c r="D1849" s="69"/>
      <c r="E1849" s="69"/>
      <c r="F1849" s="70"/>
      <c r="G1849" s="71"/>
      <c r="H1849" s="72"/>
      <c r="I1849" s="103" t="str">
        <f>IF(B1849="","",_xlfn.XLOOKUP(N1849,#REF!,#REF!))</f>
        <v/>
      </c>
      <c r="J1849" s="100" t="str">
        <f>IF(B1849="","",_xlfn.XLOOKUP(N1849,#REF!,芝麻工资表!B:B))</f>
        <v/>
      </c>
      <c r="K1849" s="100" t="str">
        <f t="shared" si="168"/>
        <v/>
      </c>
      <c r="L1849" s="100" t="str">
        <f t="shared" si="169"/>
        <v/>
      </c>
      <c r="M1849" s="100" t="str">
        <f>IF(Q1849="","",_xlfn.XLOOKUP(Q1849,立项!W:W,立项!H:H))</f>
        <v/>
      </c>
      <c r="N1849" s="104" t="str">
        <f t="shared" si="170"/>
        <v/>
      </c>
      <c r="O1849" s="104" t="str">
        <f t="shared" si="171"/>
        <v/>
      </c>
      <c r="P1849" s="105" t="str">
        <f t="shared" si="172"/>
        <v/>
      </c>
      <c r="Q1849" s="109" t="str">
        <f t="shared" si="173"/>
        <v/>
      </c>
      <c r="R1849" s="77"/>
      <c r="S1849" s="76"/>
      <c r="T1849" s="76"/>
      <c r="U1849" s="76"/>
    </row>
    <row r="1850" s="67" customFormat="1" customHeight="1" spans="2:21">
      <c r="B1850" s="68"/>
      <c r="C1850" s="69"/>
      <c r="D1850" s="69"/>
      <c r="E1850" s="69"/>
      <c r="F1850" s="70"/>
      <c r="G1850" s="71"/>
      <c r="H1850" s="72"/>
      <c r="I1850" s="103" t="str">
        <f>IF(B1850="","",_xlfn.XLOOKUP(N1850,#REF!,#REF!))</f>
        <v/>
      </c>
      <c r="J1850" s="100" t="str">
        <f>IF(B1850="","",_xlfn.XLOOKUP(N1850,#REF!,芝麻工资表!B:B))</f>
        <v/>
      </c>
      <c r="K1850" s="100" t="str">
        <f t="shared" si="168"/>
        <v/>
      </c>
      <c r="L1850" s="100" t="str">
        <f t="shared" si="169"/>
        <v/>
      </c>
      <c r="M1850" s="100" t="str">
        <f>IF(Q1850="","",_xlfn.XLOOKUP(Q1850,立项!W:W,立项!H:H))</f>
        <v/>
      </c>
      <c r="N1850" s="104" t="str">
        <f t="shared" si="170"/>
        <v/>
      </c>
      <c r="O1850" s="104" t="str">
        <f t="shared" si="171"/>
        <v/>
      </c>
      <c r="P1850" s="105" t="str">
        <f t="shared" si="172"/>
        <v/>
      </c>
      <c r="Q1850" s="109" t="str">
        <f t="shared" si="173"/>
        <v/>
      </c>
      <c r="R1850" s="77"/>
      <c r="S1850" s="76"/>
      <c r="T1850" s="76"/>
      <c r="U1850" s="76"/>
    </row>
    <row r="1851" s="67" customFormat="1" customHeight="1" spans="2:21">
      <c r="B1851" s="68"/>
      <c r="C1851" s="69"/>
      <c r="D1851" s="69"/>
      <c r="E1851" s="69"/>
      <c r="F1851" s="70"/>
      <c r="G1851" s="71"/>
      <c r="H1851" s="72"/>
      <c r="I1851" s="103" t="str">
        <f>IF(B1851="","",_xlfn.XLOOKUP(N1851,#REF!,#REF!))</f>
        <v/>
      </c>
      <c r="J1851" s="100" t="str">
        <f>IF(B1851="","",_xlfn.XLOOKUP(N1851,#REF!,芝麻工资表!B:B))</f>
        <v/>
      </c>
      <c r="K1851" s="100" t="str">
        <f t="shared" si="168"/>
        <v/>
      </c>
      <c r="L1851" s="100" t="str">
        <f t="shared" si="169"/>
        <v/>
      </c>
      <c r="M1851" s="100" t="str">
        <f>IF(Q1851="","",_xlfn.XLOOKUP(Q1851,立项!W:W,立项!H:H))</f>
        <v/>
      </c>
      <c r="N1851" s="104" t="str">
        <f t="shared" si="170"/>
        <v/>
      </c>
      <c r="O1851" s="104" t="str">
        <f t="shared" si="171"/>
        <v/>
      </c>
      <c r="P1851" s="105" t="str">
        <f t="shared" si="172"/>
        <v/>
      </c>
      <c r="Q1851" s="109" t="str">
        <f t="shared" si="173"/>
        <v/>
      </c>
      <c r="R1851" s="77"/>
      <c r="S1851" s="76"/>
      <c r="T1851" s="76"/>
      <c r="U1851" s="76"/>
    </row>
    <row r="1852" s="67" customFormat="1" customHeight="1" spans="2:21">
      <c r="B1852" s="68"/>
      <c r="C1852" s="69"/>
      <c r="D1852" s="69"/>
      <c r="E1852" s="69"/>
      <c r="F1852" s="70"/>
      <c r="G1852" s="71"/>
      <c r="H1852" s="72"/>
      <c r="I1852" s="103" t="str">
        <f>IF(B1852="","",_xlfn.XLOOKUP(N1852,#REF!,#REF!))</f>
        <v/>
      </c>
      <c r="J1852" s="100" t="str">
        <f>IF(B1852="","",_xlfn.XLOOKUP(N1852,#REF!,芝麻工资表!B:B))</f>
        <v/>
      </c>
      <c r="K1852" s="100" t="str">
        <f t="shared" si="168"/>
        <v/>
      </c>
      <c r="L1852" s="100" t="str">
        <f t="shared" si="169"/>
        <v/>
      </c>
      <c r="M1852" s="100" t="str">
        <f>IF(Q1852="","",_xlfn.XLOOKUP(Q1852,立项!W:W,立项!H:H))</f>
        <v/>
      </c>
      <c r="N1852" s="104" t="str">
        <f t="shared" si="170"/>
        <v/>
      </c>
      <c r="O1852" s="104" t="str">
        <f t="shared" si="171"/>
        <v/>
      </c>
      <c r="P1852" s="105" t="str">
        <f t="shared" si="172"/>
        <v/>
      </c>
      <c r="Q1852" s="109" t="str">
        <f t="shared" si="173"/>
        <v/>
      </c>
      <c r="R1852" s="77"/>
      <c r="S1852" s="76"/>
      <c r="T1852" s="76"/>
      <c r="U1852" s="76"/>
    </row>
    <row r="1853" s="67" customFormat="1" customHeight="1" spans="2:21">
      <c r="B1853" s="68"/>
      <c r="C1853" s="69"/>
      <c r="D1853" s="69"/>
      <c r="E1853" s="69"/>
      <c r="F1853" s="70"/>
      <c r="G1853" s="71"/>
      <c r="H1853" s="72"/>
      <c r="I1853" s="103" t="str">
        <f>IF(B1853="","",_xlfn.XLOOKUP(N1853,#REF!,#REF!))</f>
        <v/>
      </c>
      <c r="J1853" s="100" t="str">
        <f>IF(B1853="","",_xlfn.XLOOKUP(N1853,#REF!,芝麻工资表!B:B))</f>
        <v/>
      </c>
      <c r="K1853" s="100" t="str">
        <f t="shared" si="168"/>
        <v/>
      </c>
      <c r="L1853" s="100" t="str">
        <f t="shared" si="169"/>
        <v/>
      </c>
      <c r="M1853" s="100" t="str">
        <f>IF(Q1853="","",_xlfn.XLOOKUP(Q1853,立项!W:W,立项!H:H))</f>
        <v/>
      </c>
      <c r="N1853" s="104" t="str">
        <f t="shared" si="170"/>
        <v/>
      </c>
      <c r="O1853" s="104" t="str">
        <f t="shared" si="171"/>
        <v/>
      </c>
      <c r="P1853" s="105" t="str">
        <f t="shared" si="172"/>
        <v/>
      </c>
      <c r="Q1853" s="109" t="str">
        <f t="shared" si="173"/>
        <v/>
      </c>
      <c r="R1853" s="77"/>
      <c r="S1853" s="76"/>
      <c r="T1853" s="76"/>
      <c r="U1853" s="76"/>
    </row>
    <row r="1854" s="67" customFormat="1" customHeight="1" spans="2:21">
      <c r="B1854" s="68"/>
      <c r="C1854" s="69"/>
      <c r="D1854" s="69"/>
      <c r="E1854" s="69"/>
      <c r="F1854" s="70"/>
      <c r="G1854" s="71"/>
      <c r="H1854" s="72"/>
      <c r="I1854" s="103" t="str">
        <f>IF(B1854="","",_xlfn.XLOOKUP(N1854,#REF!,#REF!))</f>
        <v/>
      </c>
      <c r="J1854" s="100" t="str">
        <f>IF(B1854="","",_xlfn.XLOOKUP(N1854,#REF!,芝麻工资表!B:B))</f>
        <v/>
      </c>
      <c r="K1854" s="100" t="str">
        <f t="shared" si="168"/>
        <v/>
      </c>
      <c r="L1854" s="100" t="str">
        <f t="shared" si="169"/>
        <v/>
      </c>
      <c r="M1854" s="100" t="str">
        <f>IF(Q1854="","",_xlfn.XLOOKUP(Q1854,立项!W:W,立项!H:H))</f>
        <v/>
      </c>
      <c r="N1854" s="104" t="str">
        <f t="shared" si="170"/>
        <v/>
      </c>
      <c r="O1854" s="104" t="str">
        <f t="shared" si="171"/>
        <v/>
      </c>
      <c r="P1854" s="105" t="str">
        <f t="shared" si="172"/>
        <v/>
      </c>
      <c r="Q1854" s="109" t="str">
        <f t="shared" si="173"/>
        <v/>
      </c>
      <c r="R1854" s="77"/>
      <c r="S1854" s="76"/>
      <c r="T1854" s="76"/>
      <c r="U1854" s="76"/>
    </row>
    <row r="1855" s="67" customFormat="1" customHeight="1" spans="2:21">
      <c r="B1855" s="68"/>
      <c r="C1855" s="69"/>
      <c r="D1855" s="69"/>
      <c r="E1855" s="69"/>
      <c r="F1855" s="70"/>
      <c r="G1855" s="71"/>
      <c r="H1855" s="72"/>
      <c r="I1855" s="103" t="str">
        <f>IF(B1855="","",_xlfn.XLOOKUP(N1855,#REF!,#REF!))</f>
        <v/>
      </c>
      <c r="J1855" s="100" t="str">
        <f>IF(B1855="","",_xlfn.XLOOKUP(N1855,#REF!,芝麻工资表!B:B))</f>
        <v/>
      </c>
      <c r="K1855" s="100" t="str">
        <f t="shared" si="168"/>
        <v/>
      </c>
      <c r="L1855" s="100" t="str">
        <f t="shared" si="169"/>
        <v/>
      </c>
      <c r="M1855" s="100" t="str">
        <f>IF(Q1855="","",_xlfn.XLOOKUP(Q1855,立项!W:W,立项!H:H))</f>
        <v/>
      </c>
      <c r="N1855" s="104" t="str">
        <f t="shared" si="170"/>
        <v/>
      </c>
      <c r="O1855" s="104" t="str">
        <f t="shared" si="171"/>
        <v/>
      </c>
      <c r="P1855" s="105" t="str">
        <f t="shared" si="172"/>
        <v/>
      </c>
      <c r="Q1855" s="109" t="str">
        <f t="shared" si="173"/>
        <v/>
      </c>
      <c r="R1855" s="77"/>
      <c r="S1855" s="76"/>
      <c r="T1855" s="76"/>
      <c r="U1855" s="76"/>
    </row>
    <row r="1856" s="67" customFormat="1" customHeight="1" spans="2:21">
      <c r="B1856" s="68"/>
      <c r="C1856" s="69"/>
      <c r="D1856" s="69"/>
      <c r="E1856" s="69"/>
      <c r="F1856" s="70"/>
      <c r="G1856" s="71"/>
      <c r="H1856" s="72"/>
      <c r="I1856" s="103" t="str">
        <f>IF(B1856="","",_xlfn.XLOOKUP(N1856,#REF!,#REF!))</f>
        <v/>
      </c>
      <c r="J1856" s="100" t="str">
        <f>IF(B1856="","",_xlfn.XLOOKUP(N1856,#REF!,芝麻工资表!B:B))</f>
        <v/>
      </c>
      <c r="K1856" s="100" t="str">
        <f t="shared" si="168"/>
        <v/>
      </c>
      <c r="L1856" s="100" t="str">
        <f t="shared" si="169"/>
        <v/>
      </c>
      <c r="M1856" s="100" t="str">
        <f>IF(Q1856="","",_xlfn.XLOOKUP(Q1856,立项!W:W,立项!H:H))</f>
        <v/>
      </c>
      <c r="N1856" s="104" t="str">
        <f t="shared" si="170"/>
        <v/>
      </c>
      <c r="O1856" s="104" t="str">
        <f t="shared" si="171"/>
        <v/>
      </c>
      <c r="P1856" s="105" t="str">
        <f t="shared" si="172"/>
        <v/>
      </c>
      <c r="Q1856" s="109" t="str">
        <f t="shared" si="173"/>
        <v/>
      </c>
      <c r="R1856" s="77"/>
      <c r="S1856" s="76"/>
      <c r="T1856" s="76"/>
      <c r="U1856" s="76"/>
    </row>
    <row r="1857" s="67" customFormat="1" customHeight="1" spans="2:21">
      <c r="B1857" s="68"/>
      <c r="C1857" s="69"/>
      <c r="D1857" s="69"/>
      <c r="E1857" s="69"/>
      <c r="F1857" s="70"/>
      <c r="G1857" s="71"/>
      <c r="H1857" s="72"/>
      <c r="I1857" s="103" t="str">
        <f>IF(B1857="","",_xlfn.XLOOKUP(N1857,#REF!,#REF!))</f>
        <v/>
      </c>
      <c r="J1857" s="100" t="str">
        <f>IF(B1857="","",_xlfn.XLOOKUP(N1857,#REF!,芝麻工资表!B:B))</f>
        <v/>
      </c>
      <c r="K1857" s="100" t="str">
        <f t="shared" si="168"/>
        <v/>
      </c>
      <c r="L1857" s="100" t="str">
        <f t="shared" si="169"/>
        <v/>
      </c>
      <c r="M1857" s="100" t="str">
        <f>IF(Q1857="","",_xlfn.XLOOKUP(Q1857,立项!W:W,立项!H:H))</f>
        <v/>
      </c>
      <c r="N1857" s="104" t="str">
        <f t="shared" si="170"/>
        <v/>
      </c>
      <c r="O1857" s="104" t="str">
        <f t="shared" si="171"/>
        <v/>
      </c>
      <c r="P1857" s="105" t="str">
        <f t="shared" si="172"/>
        <v/>
      </c>
      <c r="Q1857" s="109" t="str">
        <f t="shared" si="173"/>
        <v/>
      </c>
      <c r="R1857" s="77"/>
      <c r="S1857" s="76"/>
      <c r="T1857" s="76"/>
      <c r="U1857" s="76"/>
    </row>
    <row r="1858" s="67" customFormat="1" customHeight="1" spans="2:21">
      <c r="B1858" s="68"/>
      <c r="C1858" s="69"/>
      <c r="D1858" s="69"/>
      <c r="E1858" s="69"/>
      <c r="F1858" s="70"/>
      <c r="G1858" s="71"/>
      <c r="H1858" s="72"/>
      <c r="I1858" s="103" t="str">
        <f>IF(B1858="","",_xlfn.XLOOKUP(N1858,#REF!,#REF!))</f>
        <v/>
      </c>
      <c r="J1858" s="100" t="str">
        <f>IF(B1858="","",_xlfn.XLOOKUP(N1858,#REF!,芝麻工资表!B:B))</f>
        <v/>
      </c>
      <c r="K1858" s="100" t="str">
        <f t="shared" ref="K1858:K1921" si="174">IF(F1858="","",F1858-L1858)</f>
        <v/>
      </c>
      <c r="L1858" s="100" t="str">
        <f t="shared" ref="L1858:L1921" si="175">IF(F1858="","",F1858*G1858/(1+G1858))</f>
        <v/>
      </c>
      <c r="M1858" s="100" t="str">
        <f>IF(Q1858="","",_xlfn.XLOOKUP(Q1858,立项!W:W,立项!H:H))</f>
        <v/>
      </c>
      <c r="N1858" s="104" t="str">
        <f t="shared" ref="N1858:N1921" si="176">IF(H1858="","",LEFT(B1858,7))</f>
        <v/>
      </c>
      <c r="O1858" s="104" t="str">
        <f t="shared" ref="O1858:O1921" si="177">IF(H1858="","",MONTH(H1858))</f>
        <v/>
      </c>
      <c r="P1858" s="105" t="str">
        <f t="shared" ref="P1858:P1921" si="178">IF(H1858="","",DAY(H1858))</f>
        <v/>
      </c>
      <c r="Q1858" s="109" t="str">
        <f t="shared" ref="Q1858:Q1921" si="179">IF(B1858="","",MID(B1858,9,16))</f>
        <v/>
      </c>
      <c r="R1858" s="77"/>
      <c r="S1858" s="76"/>
      <c r="T1858" s="76"/>
      <c r="U1858" s="76"/>
    </row>
    <row r="1859" s="67" customFormat="1" customHeight="1" spans="2:21">
      <c r="B1859" s="68"/>
      <c r="C1859" s="69"/>
      <c r="D1859" s="69"/>
      <c r="E1859" s="69"/>
      <c r="F1859" s="70"/>
      <c r="G1859" s="71"/>
      <c r="H1859" s="72"/>
      <c r="I1859" s="103" t="str">
        <f>IF(B1859="","",_xlfn.XLOOKUP(N1859,#REF!,#REF!))</f>
        <v/>
      </c>
      <c r="J1859" s="100" t="str">
        <f>IF(B1859="","",_xlfn.XLOOKUP(N1859,#REF!,芝麻工资表!B:B))</f>
        <v/>
      </c>
      <c r="K1859" s="100" t="str">
        <f t="shared" si="174"/>
        <v/>
      </c>
      <c r="L1859" s="100" t="str">
        <f t="shared" si="175"/>
        <v/>
      </c>
      <c r="M1859" s="100" t="str">
        <f>IF(Q1859="","",_xlfn.XLOOKUP(Q1859,立项!W:W,立项!H:H))</f>
        <v/>
      </c>
      <c r="N1859" s="104" t="str">
        <f t="shared" si="176"/>
        <v/>
      </c>
      <c r="O1859" s="104" t="str">
        <f t="shared" si="177"/>
        <v/>
      </c>
      <c r="P1859" s="105" t="str">
        <f t="shared" si="178"/>
        <v/>
      </c>
      <c r="Q1859" s="109" t="str">
        <f t="shared" si="179"/>
        <v/>
      </c>
      <c r="R1859" s="77"/>
      <c r="S1859" s="76"/>
      <c r="T1859" s="76"/>
      <c r="U1859" s="76"/>
    </row>
    <row r="1860" s="67" customFormat="1" customHeight="1" spans="2:21">
      <c r="B1860" s="68"/>
      <c r="C1860" s="69"/>
      <c r="D1860" s="69"/>
      <c r="E1860" s="69"/>
      <c r="F1860" s="70"/>
      <c r="G1860" s="71"/>
      <c r="H1860" s="72"/>
      <c r="I1860" s="103" t="str">
        <f>IF(B1860="","",_xlfn.XLOOKUP(N1860,#REF!,#REF!))</f>
        <v/>
      </c>
      <c r="J1860" s="100" t="str">
        <f>IF(B1860="","",_xlfn.XLOOKUP(N1860,#REF!,芝麻工资表!B:B))</f>
        <v/>
      </c>
      <c r="K1860" s="100" t="str">
        <f t="shared" si="174"/>
        <v/>
      </c>
      <c r="L1860" s="100" t="str">
        <f t="shared" si="175"/>
        <v/>
      </c>
      <c r="M1860" s="100" t="str">
        <f>IF(Q1860="","",_xlfn.XLOOKUP(Q1860,立项!W:W,立项!H:H))</f>
        <v/>
      </c>
      <c r="N1860" s="104" t="str">
        <f t="shared" si="176"/>
        <v/>
      </c>
      <c r="O1860" s="104" t="str">
        <f t="shared" si="177"/>
        <v/>
      </c>
      <c r="P1860" s="105" t="str">
        <f t="shared" si="178"/>
        <v/>
      </c>
      <c r="Q1860" s="109" t="str">
        <f t="shared" si="179"/>
        <v/>
      </c>
      <c r="R1860" s="77"/>
      <c r="S1860" s="76"/>
      <c r="T1860" s="76"/>
      <c r="U1860" s="76"/>
    </row>
    <row r="1861" s="67" customFormat="1" customHeight="1" spans="2:21">
      <c r="B1861" s="68"/>
      <c r="C1861" s="69"/>
      <c r="D1861" s="69"/>
      <c r="E1861" s="69"/>
      <c r="F1861" s="70"/>
      <c r="G1861" s="71"/>
      <c r="H1861" s="72"/>
      <c r="I1861" s="103" t="str">
        <f>IF(B1861="","",_xlfn.XLOOKUP(N1861,#REF!,#REF!))</f>
        <v/>
      </c>
      <c r="J1861" s="100" t="str">
        <f>IF(B1861="","",_xlfn.XLOOKUP(N1861,#REF!,芝麻工资表!B:B))</f>
        <v/>
      </c>
      <c r="K1861" s="100" t="str">
        <f t="shared" si="174"/>
        <v/>
      </c>
      <c r="L1861" s="100" t="str">
        <f t="shared" si="175"/>
        <v/>
      </c>
      <c r="M1861" s="100" t="str">
        <f>IF(Q1861="","",_xlfn.XLOOKUP(Q1861,立项!W:W,立项!H:H))</f>
        <v/>
      </c>
      <c r="N1861" s="104" t="str">
        <f t="shared" si="176"/>
        <v/>
      </c>
      <c r="O1861" s="104" t="str">
        <f t="shared" si="177"/>
        <v/>
      </c>
      <c r="P1861" s="105" t="str">
        <f t="shared" si="178"/>
        <v/>
      </c>
      <c r="Q1861" s="109" t="str">
        <f t="shared" si="179"/>
        <v/>
      </c>
      <c r="R1861" s="77"/>
      <c r="S1861" s="76"/>
      <c r="T1861" s="76"/>
      <c r="U1861" s="76"/>
    </row>
    <row r="1862" s="67" customFormat="1" customHeight="1" spans="2:21">
      <c r="B1862" s="68"/>
      <c r="C1862" s="69"/>
      <c r="D1862" s="69"/>
      <c r="E1862" s="69"/>
      <c r="F1862" s="70"/>
      <c r="G1862" s="71"/>
      <c r="H1862" s="72"/>
      <c r="I1862" s="103" t="str">
        <f>IF(B1862="","",_xlfn.XLOOKUP(N1862,#REF!,#REF!))</f>
        <v/>
      </c>
      <c r="J1862" s="100" t="str">
        <f>IF(B1862="","",_xlfn.XLOOKUP(N1862,#REF!,芝麻工资表!B:B))</f>
        <v/>
      </c>
      <c r="K1862" s="100" t="str">
        <f t="shared" si="174"/>
        <v/>
      </c>
      <c r="L1862" s="100" t="str">
        <f t="shared" si="175"/>
        <v/>
      </c>
      <c r="M1862" s="100" t="str">
        <f>IF(Q1862="","",_xlfn.XLOOKUP(Q1862,立项!W:W,立项!H:H))</f>
        <v/>
      </c>
      <c r="N1862" s="104" t="str">
        <f t="shared" si="176"/>
        <v/>
      </c>
      <c r="O1862" s="104" t="str">
        <f t="shared" si="177"/>
        <v/>
      </c>
      <c r="P1862" s="105" t="str">
        <f t="shared" si="178"/>
        <v/>
      </c>
      <c r="Q1862" s="109" t="str">
        <f t="shared" si="179"/>
        <v/>
      </c>
      <c r="R1862" s="77"/>
      <c r="S1862" s="76"/>
      <c r="T1862" s="76"/>
      <c r="U1862" s="76"/>
    </row>
    <row r="1863" s="67" customFormat="1" customHeight="1" spans="2:21">
      <c r="B1863" s="68"/>
      <c r="C1863" s="69"/>
      <c r="D1863" s="69"/>
      <c r="E1863" s="69"/>
      <c r="F1863" s="70"/>
      <c r="G1863" s="71"/>
      <c r="H1863" s="72"/>
      <c r="I1863" s="103" t="str">
        <f>IF(B1863="","",_xlfn.XLOOKUP(N1863,#REF!,#REF!))</f>
        <v/>
      </c>
      <c r="J1863" s="100" t="str">
        <f>IF(B1863="","",_xlfn.XLOOKUP(N1863,#REF!,芝麻工资表!B:B))</f>
        <v/>
      </c>
      <c r="K1863" s="100" t="str">
        <f t="shared" si="174"/>
        <v/>
      </c>
      <c r="L1863" s="100" t="str">
        <f t="shared" si="175"/>
        <v/>
      </c>
      <c r="M1863" s="100" t="str">
        <f>IF(Q1863="","",_xlfn.XLOOKUP(Q1863,立项!W:W,立项!H:H))</f>
        <v/>
      </c>
      <c r="N1863" s="104" t="str">
        <f t="shared" si="176"/>
        <v/>
      </c>
      <c r="O1863" s="104" t="str">
        <f t="shared" si="177"/>
        <v/>
      </c>
      <c r="P1863" s="105" t="str">
        <f t="shared" si="178"/>
        <v/>
      </c>
      <c r="Q1863" s="109" t="str">
        <f t="shared" si="179"/>
        <v/>
      </c>
      <c r="R1863" s="77"/>
      <c r="S1863" s="76"/>
      <c r="T1863" s="76"/>
      <c r="U1863" s="76"/>
    </row>
    <row r="1864" s="67" customFormat="1" customHeight="1" spans="2:21">
      <c r="B1864" s="68"/>
      <c r="C1864" s="69"/>
      <c r="D1864" s="69"/>
      <c r="E1864" s="69"/>
      <c r="F1864" s="70"/>
      <c r="G1864" s="71"/>
      <c r="H1864" s="72"/>
      <c r="I1864" s="103" t="str">
        <f>IF(B1864="","",_xlfn.XLOOKUP(N1864,#REF!,#REF!))</f>
        <v/>
      </c>
      <c r="J1864" s="100" t="str">
        <f>IF(B1864="","",_xlfn.XLOOKUP(N1864,#REF!,芝麻工资表!B:B))</f>
        <v/>
      </c>
      <c r="K1864" s="100" t="str">
        <f t="shared" si="174"/>
        <v/>
      </c>
      <c r="L1864" s="100" t="str">
        <f t="shared" si="175"/>
        <v/>
      </c>
      <c r="M1864" s="100" t="str">
        <f>IF(Q1864="","",_xlfn.XLOOKUP(Q1864,立项!W:W,立项!H:H))</f>
        <v/>
      </c>
      <c r="N1864" s="104" t="str">
        <f t="shared" si="176"/>
        <v/>
      </c>
      <c r="O1864" s="104" t="str">
        <f t="shared" si="177"/>
        <v/>
      </c>
      <c r="P1864" s="105" t="str">
        <f t="shared" si="178"/>
        <v/>
      </c>
      <c r="Q1864" s="109" t="str">
        <f t="shared" si="179"/>
        <v/>
      </c>
      <c r="R1864" s="77"/>
      <c r="S1864" s="76"/>
      <c r="T1864" s="76"/>
      <c r="U1864" s="76"/>
    </row>
    <row r="1865" s="67" customFormat="1" customHeight="1" spans="2:21">
      <c r="B1865" s="68"/>
      <c r="C1865" s="69"/>
      <c r="D1865" s="69"/>
      <c r="E1865" s="69"/>
      <c r="F1865" s="70"/>
      <c r="G1865" s="71"/>
      <c r="H1865" s="72"/>
      <c r="I1865" s="103" t="str">
        <f>IF(B1865="","",_xlfn.XLOOKUP(N1865,#REF!,#REF!))</f>
        <v/>
      </c>
      <c r="J1865" s="100" t="str">
        <f>IF(B1865="","",_xlfn.XLOOKUP(N1865,#REF!,芝麻工资表!B:B))</f>
        <v/>
      </c>
      <c r="K1865" s="100" t="str">
        <f t="shared" si="174"/>
        <v/>
      </c>
      <c r="L1865" s="100" t="str">
        <f t="shared" si="175"/>
        <v/>
      </c>
      <c r="M1865" s="100" t="str">
        <f>IF(Q1865="","",_xlfn.XLOOKUP(Q1865,立项!W:W,立项!H:H))</f>
        <v/>
      </c>
      <c r="N1865" s="104" t="str">
        <f t="shared" si="176"/>
        <v/>
      </c>
      <c r="O1865" s="104" t="str">
        <f t="shared" si="177"/>
        <v/>
      </c>
      <c r="P1865" s="105" t="str">
        <f t="shared" si="178"/>
        <v/>
      </c>
      <c r="Q1865" s="109" t="str">
        <f t="shared" si="179"/>
        <v/>
      </c>
      <c r="R1865" s="77"/>
      <c r="S1865" s="76"/>
      <c r="T1865" s="76"/>
      <c r="U1865" s="76"/>
    </row>
    <row r="1866" s="67" customFormat="1" customHeight="1" spans="2:21">
      <c r="B1866" s="68"/>
      <c r="C1866" s="69"/>
      <c r="D1866" s="69"/>
      <c r="E1866" s="69"/>
      <c r="F1866" s="70"/>
      <c r="G1866" s="71"/>
      <c r="H1866" s="72"/>
      <c r="I1866" s="103" t="str">
        <f>IF(B1866="","",_xlfn.XLOOKUP(N1866,#REF!,#REF!))</f>
        <v/>
      </c>
      <c r="J1866" s="100" t="str">
        <f>IF(B1866="","",_xlfn.XLOOKUP(N1866,#REF!,芝麻工资表!B:B))</f>
        <v/>
      </c>
      <c r="K1866" s="100" t="str">
        <f t="shared" si="174"/>
        <v/>
      </c>
      <c r="L1866" s="100" t="str">
        <f t="shared" si="175"/>
        <v/>
      </c>
      <c r="M1866" s="100" t="str">
        <f>IF(Q1866="","",_xlfn.XLOOKUP(Q1866,立项!W:W,立项!H:H))</f>
        <v/>
      </c>
      <c r="N1866" s="104" t="str">
        <f t="shared" si="176"/>
        <v/>
      </c>
      <c r="O1866" s="104" t="str">
        <f t="shared" si="177"/>
        <v/>
      </c>
      <c r="P1866" s="105" t="str">
        <f t="shared" si="178"/>
        <v/>
      </c>
      <c r="Q1866" s="109" t="str">
        <f t="shared" si="179"/>
        <v/>
      </c>
      <c r="R1866" s="77"/>
      <c r="S1866" s="76"/>
      <c r="T1866" s="76"/>
      <c r="U1866" s="76"/>
    </row>
    <row r="1867" s="67" customFormat="1" customHeight="1" spans="2:21">
      <c r="B1867" s="68"/>
      <c r="C1867" s="69"/>
      <c r="D1867" s="69"/>
      <c r="E1867" s="69"/>
      <c r="F1867" s="70"/>
      <c r="G1867" s="71"/>
      <c r="H1867" s="72"/>
      <c r="I1867" s="103" t="str">
        <f>IF(B1867="","",_xlfn.XLOOKUP(N1867,#REF!,#REF!))</f>
        <v/>
      </c>
      <c r="J1867" s="100" t="str">
        <f>IF(B1867="","",_xlfn.XLOOKUP(N1867,#REF!,芝麻工资表!B:B))</f>
        <v/>
      </c>
      <c r="K1867" s="100" t="str">
        <f t="shared" si="174"/>
        <v/>
      </c>
      <c r="L1867" s="100" t="str">
        <f t="shared" si="175"/>
        <v/>
      </c>
      <c r="M1867" s="100" t="str">
        <f>IF(Q1867="","",_xlfn.XLOOKUP(Q1867,立项!W:W,立项!H:H))</f>
        <v/>
      </c>
      <c r="N1867" s="104" t="str">
        <f t="shared" si="176"/>
        <v/>
      </c>
      <c r="O1867" s="104" t="str">
        <f t="shared" si="177"/>
        <v/>
      </c>
      <c r="P1867" s="105" t="str">
        <f t="shared" si="178"/>
        <v/>
      </c>
      <c r="Q1867" s="109" t="str">
        <f t="shared" si="179"/>
        <v/>
      </c>
      <c r="R1867" s="77"/>
      <c r="S1867" s="76"/>
      <c r="T1867" s="76"/>
      <c r="U1867" s="76"/>
    </row>
    <row r="1868" s="67" customFormat="1" customHeight="1" spans="2:21">
      <c r="B1868" s="68"/>
      <c r="C1868" s="69"/>
      <c r="D1868" s="69"/>
      <c r="E1868" s="69"/>
      <c r="F1868" s="70"/>
      <c r="G1868" s="71"/>
      <c r="H1868" s="72"/>
      <c r="I1868" s="103" t="str">
        <f>IF(B1868="","",_xlfn.XLOOKUP(N1868,#REF!,#REF!))</f>
        <v/>
      </c>
      <c r="J1868" s="100" t="str">
        <f>IF(B1868="","",_xlfn.XLOOKUP(N1868,#REF!,芝麻工资表!B:B))</f>
        <v/>
      </c>
      <c r="K1868" s="100" t="str">
        <f t="shared" si="174"/>
        <v/>
      </c>
      <c r="L1868" s="100" t="str">
        <f t="shared" si="175"/>
        <v/>
      </c>
      <c r="M1868" s="100" t="str">
        <f>IF(Q1868="","",_xlfn.XLOOKUP(Q1868,立项!W:W,立项!H:H))</f>
        <v/>
      </c>
      <c r="N1868" s="104" t="str">
        <f t="shared" si="176"/>
        <v/>
      </c>
      <c r="O1868" s="104" t="str">
        <f t="shared" si="177"/>
        <v/>
      </c>
      <c r="P1868" s="105" t="str">
        <f t="shared" si="178"/>
        <v/>
      </c>
      <c r="Q1868" s="109" t="str">
        <f t="shared" si="179"/>
        <v/>
      </c>
      <c r="R1868" s="77"/>
      <c r="S1868" s="76"/>
      <c r="T1868" s="76"/>
      <c r="U1868" s="76"/>
    </row>
    <row r="1869" s="67" customFormat="1" customHeight="1" spans="2:21">
      <c r="B1869" s="68"/>
      <c r="C1869" s="69"/>
      <c r="D1869" s="69"/>
      <c r="E1869" s="69"/>
      <c r="F1869" s="70"/>
      <c r="G1869" s="71"/>
      <c r="H1869" s="72"/>
      <c r="I1869" s="103" t="str">
        <f>IF(B1869="","",_xlfn.XLOOKUP(N1869,#REF!,#REF!))</f>
        <v/>
      </c>
      <c r="J1869" s="100" t="str">
        <f>IF(B1869="","",_xlfn.XLOOKUP(N1869,#REF!,芝麻工资表!B:B))</f>
        <v/>
      </c>
      <c r="K1869" s="100" t="str">
        <f t="shared" si="174"/>
        <v/>
      </c>
      <c r="L1869" s="100" t="str">
        <f t="shared" si="175"/>
        <v/>
      </c>
      <c r="M1869" s="100" t="str">
        <f>IF(Q1869="","",_xlfn.XLOOKUP(Q1869,立项!W:W,立项!H:H))</f>
        <v/>
      </c>
      <c r="N1869" s="104" t="str">
        <f t="shared" si="176"/>
        <v/>
      </c>
      <c r="O1869" s="104" t="str">
        <f t="shared" si="177"/>
        <v/>
      </c>
      <c r="P1869" s="105" t="str">
        <f t="shared" si="178"/>
        <v/>
      </c>
      <c r="Q1869" s="109" t="str">
        <f t="shared" si="179"/>
        <v/>
      </c>
      <c r="R1869" s="77"/>
      <c r="S1869" s="76"/>
      <c r="T1869" s="76"/>
      <c r="U1869" s="76"/>
    </row>
    <row r="1870" s="67" customFormat="1" customHeight="1" spans="2:21">
      <c r="B1870" s="68"/>
      <c r="C1870" s="69"/>
      <c r="D1870" s="69"/>
      <c r="E1870" s="69"/>
      <c r="F1870" s="70"/>
      <c r="G1870" s="71"/>
      <c r="H1870" s="72"/>
      <c r="I1870" s="103" t="str">
        <f>IF(B1870="","",_xlfn.XLOOKUP(N1870,#REF!,#REF!))</f>
        <v/>
      </c>
      <c r="J1870" s="100" t="str">
        <f>IF(B1870="","",_xlfn.XLOOKUP(N1870,#REF!,芝麻工资表!B:B))</f>
        <v/>
      </c>
      <c r="K1870" s="100" t="str">
        <f t="shared" si="174"/>
        <v/>
      </c>
      <c r="L1870" s="100" t="str">
        <f t="shared" si="175"/>
        <v/>
      </c>
      <c r="M1870" s="100" t="str">
        <f>IF(Q1870="","",_xlfn.XLOOKUP(Q1870,立项!W:W,立项!H:H))</f>
        <v/>
      </c>
      <c r="N1870" s="104" t="str">
        <f t="shared" si="176"/>
        <v/>
      </c>
      <c r="O1870" s="104" t="str">
        <f t="shared" si="177"/>
        <v/>
      </c>
      <c r="P1870" s="105" t="str">
        <f t="shared" si="178"/>
        <v/>
      </c>
      <c r="Q1870" s="109" t="str">
        <f t="shared" si="179"/>
        <v/>
      </c>
      <c r="R1870" s="77"/>
      <c r="S1870" s="76"/>
      <c r="T1870" s="76"/>
      <c r="U1870" s="76"/>
    </row>
    <row r="1871" s="67" customFormat="1" customHeight="1" spans="2:21">
      <c r="B1871" s="68"/>
      <c r="C1871" s="69"/>
      <c r="D1871" s="69"/>
      <c r="E1871" s="69"/>
      <c r="F1871" s="70"/>
      <c r="G1871" s="71"/>
      <c r="H1871" s="72"/>
      <c r="I1871" s="103" t="str">
        <f>IF(B1871="","",_xlfn.XLOOKUP(N1871,#REF!,#REF!))</f>
        <v/>
      </c>
      <c r="J1871" s="100" t="str">
        <f>IF(B1871="","",_xlfn.XLOOKUP(N1871,#REF!,芝麻工资表!B:B))</f>
        <v/>
      </c>
      <c r="K1871" s="100" t="str">
        <f t="shared" si="174"/>
        <v/>
      </c>
      <c r="L1871" s="100" t="str">
        <f t="shared" si="175"/>
        <v/>
      </c>
      <c r="M1871" s="100" t="str">
        <f>IF(Q1871="","",_xlfn.XLOOKUP(Q1871,立项!W:W,立项!H:H))</f>
        <v/>
      </c>
      <c r="N1871" s="104" t="str">
        <f t="shared" si="176"/>
        <v/>
      </c>
      <c r="O1871" s="104" t="str">
        <f t="shared" si="177"/>
        <v/>
      </c>
      <c r="P1871" s="105" t="str">
        <f t="shared" si="178"/>
        <v/>
      </c>
      <c r="Q1871" s="109" t="str">
        <f t="shared" si="179"/>
        <v/>
      </c>
      <c r="R1871" s="77"/>
      <c r="S1871" s="76"/>
      <c r="T1871" s="76"/>
      <c r="U1871" s="76"/>
    </row>
    <row r="1872" s="67" customFormat="1" customHeight="1" spans="2:21">
      <c r="B1872" s="68"/>
      <c r="C1872" s="69"/>
      <c r="D1872" s="69"/>
      <c r="E1872" s="69"/>
      <c r="F1872" s="70"/>
      <c r="G1872" s="71"/>
      <c r="H1872" s="72"/>
      <c r="I1872" s="103" t="str">
        <f>IF(B1872="","",_xlfn.XLOOKUP(N1872,#REF!,#REF!))</f>
        <v/>
      </c>
      <c r="J1872" s="100" t="str">
        <f>IF(B1872="","",_xlfn.XLOOKUP(N1872,#REF!,芝麻工资表!B:B))</f>
        <v/>
      </c>
      <c r="K1872" s="100" t="str">
        <f t="shared" si="174"/>
        <v/>
      </c>
      <c r="L1872" s="100" t="str">
        <f t="shared" si="175"/>
        <v/>
      </c>
      <c r="M1872" s="100" t="str">
        <f>IF(Q1872="","",_xlfn.XLOOKUP(Q1872,立项!W:W,立项!H:H))</f>
        <v/>
      </c>
      <c r="N1872" s="104" t="str">
        <f t="shared" si="176"/>
        <v/>
      </c>
      <c r="O1872" s="104" t="str">
        <f t="shared" si="177"/>
        <v/>
      </c>
      <c r="P1872" s="105" t="str">
        <f t="shared" si="178"/>
        <v/>
      </c>
      <c r="Q1872" s="109" t="str">
        <f t="shared" si="179"/>
        <v/>
      </c>
      <c r="R1872" s="77"/>
      <c r="S1872" s="76"/>
      <c r="T1872" s="76"/>
      <c r="U1872" s="76"/>
    </row>
    <row r="1873" s="67" customFormat="1" customHeight="1" spans="2:21">
      <c r="B1873" s="68"/>
      <c r="C1873" s="69"/>
      <c r="D1873" s="69"/>
      <c r="E1873" s="69"/>
      <c r="F1873" s="70"/>
      <c r="G1873" s="71"/>
      <c r="H1873" s="72"/>
      <c r="I1873" s="103" t="str">
        <f>IF(B1873="","",_xlfn.XLOOKUP(N1873,#REF!,#REF!))</f>
        <v/>
      </c>
      <c r="J1873" s="100" t="str">
        <f>IF(B1873="","",_xlfn.XLOOKUP(N1873,#REF!,芝麻工资表!B:B))</f>
        <v/>
      </c>
      <c r="K1873" s="100" t="str">
        <f t="shared" si="174"/>
        <v/>
      </c>
      <c r="L1873" s="100" t="str">
        <f t="shared" si="175"/>
        <v/>
      </c>
      <c r="M1873" s="100" t="str">
        <f>IF(Q1873="","",_xlfn.XLOOKUP(Q1873,立项!W:W,立项!H:H))</f>
        <v/>
      </c>
      <c r="N1873" s="104" t="str">
        <f t="shared" si="176"/>
        <v/>
      </c>
      <c r="O1873" s="104" t="str">
        <f t="shared" si="177"/>
        <v/>
      </c>
      <c r="P1873" s="105" t="str">
        <f t="shared" si="178"/>
        <v/>
      </c>
      <c r="Q1873" s="109" t="str">
        <f t="shared" si="179"/>
        <v/>
      </c>
      <c r="R1873" s="77"/>
      <c r="S1873" s="76"/>
      <c r="T1873" s="76"/>
      <c r="U1873" s="76"/>
    </row>
    <row r="1874" s="67" customFormat="1" customHeight="1" spans="2:21">
      <c r="B1874" s="68"/>
      <c r="C1874" s="69"/>
      <c r="D1874" s="69"/>
      <c r="E1874" s="69"/>
      <c r="F1874" s="70"/>
      <c r="G1874" s="71"/>
      <c r="H1874" s="72"/>
      <c r="I1874" s="103" t="str">
        <f>IF(B1874="","",_xlfn.XLOOKUP(N1874,#REF!,#REF!))</f>
        <v/>
      </c>
      <c r="J1874" s="100" t="str">
        <f>IF(B1874="","",_xlfn.XLOOKUP(N1874,#REF!,芝麻工资表!B:B))</f>
        <v/>
      </c>
      <c r="K1874" s="100" t="str">
        <f t="shared" si="174"/>
        <v/>
      </c>
      <c r="L1874" s="100" t="str">
        <f t="shared" si="175"/>
        <v/>
      </c>
      <c r="M1874" s="100" t="str">
        <f>IF(Q1874="","",_xlfn.XLOOKUP(Q1874,立项!W:W,立项!H:H))</f>
        <v/>
      </c>
      <c r="N1874" s="104" t="str">
        <f t="shared" si="176"/>
        <v/>
      </c>
      <c r="O1874" s="104" t="str">
        <f t="shared" si="177"/>
        <v/>
      </c>
      <c r="P1874" s="105" t="str">
        <f t="shared" si="178"/>
        <v/>
      </c>
      <c r="Q1874" s="109" t="str">
        <f t="shared" si="179"/>
        <v/>
      </c>
      <c r="R1874" s="77"/>
      <c r="S1874" s="76"/>
      <c r="T1874" s="76"/>
      <c r="U1874" s="76"/>
    </row>
    <row r="1875" s="67" customFormat="1" customHeight="1" spans="2:21">
      <c r="B1875" s="68"/>
      <c r="C1875" s="69"/>
      <c r="D1875" s="69"/>
      <c r="E1875" s="69"/>
      <c r="F1875" s="70"/>
      <c r="G1875" s="71"/>
      <c r="H1875" s="72"/>
      <c r="I1875" s="103" t="str">
        <f>IF(B1875="","",_xlfn.XLOOKUP(N1875,#REF!,#REF!))</f>
        <v/>
      </c>
      <c r="J1875" s="100" t="str">
        <f>IF(B1875="","",_xlfn.XLOOKUP(N1875,#REF!,芝麻工资表!B:B))</f>
        <v/>
      </c>
      <c r="K1875" s="100" t="str">
        <f t="shared" si="174"/>
        <v/>
      </c>
      <c r="L1875" s="100" t="str">
        <f t="shared" si="175"/>
        <v/>
      </c>
      <c r="M1875" s="100" t="str">
        <f>IF(Q1875="","",_xlfn.XLOOKUP(Q1875,立项!W:W,立项!H:H))</f>
        <v/>
      </c>
      <c r="N1875" s="104" t="str">
        <f t="shared" si="176"/>
        <v/>
      </c>
      <c r="O1875" s="104" t="str">
        <f t="shared" si="177"/>
        <v/>
      </c>
      <c r="P1875" s="105" t="str">
        <f t="shared" si="178"/>
        <v/>
      </c>
      <c r="Q1875" s="109" t="str">
        <f t="shared" si="179"/>
        <v/>
      </c>
      <c r="R1875" s="77"/>
      <c r="S1875" s="76"/>
      <c r="T1875" s="76"/>
      <c r="U1875" s="76"/>
    </row>
    <row r="1876" s="67" customFormat="1" customHeight="1" spans="2:21">
      <c r="B1876" s="68"/>
      <c r="C1876" s="69"/>
      <c r="D1876" s="69"/>
      <c r="E1876" s="69"/>
      <c r="F1876" s="70"/>
      <c r="G1876" s="71"/>
      <c r="H1876" s="72"/>
      <c r="I1876" s="103" t="str">
        <f>IF(B1876="","",_xlfn.XLOOKUP(N1876,#REF!,#REF!))</f>
        <v/>
      </c>
      <c r="J1876" s="100" t="str">
        <f>IF(B1876="","",_xlfn.XLOOKUP(N1876,#REF!,芝麻工资表!B:B))</f>
        <v/>
      </c>
      <c r="K1876" s="100" t="str">
        <f t="shared" si="174"/>
        <v/>
      </c>
      <c r="L1876" s="100" t="str">
        <f t="shared" si="175"/>
        <v/>
      </c>
      <c r="M1876" s="100" t="str">
        <f>IF(Q1876="","",_xlfn.XLOOKUP(Q1876,立项!W:W,立项!H:H))</f>
        <v/>
      </c>
      <c r="N1876" s="104" t="str">
        <f t="shared" si="176"/>
        <v/>
      </c>
      <c r="O1876" s="104" t="str">
        <f t="shared" si="177"/>
        <v/>
      </c>
      <c r="P1876" s="105" t="str">
        <f t="shared" si="178"/>
        <v/>
      </c>
      <c r="Q1876" s="109" t="str">
        <f t="shared" si="179"/>
        <v/>
      </c>
      <c r="R1876" s="77"/>
      <c r="S1876" s="76"/>
      <c r="T1876" s="76"/>
      <c r="U1876" s="76"/>
    </row>
    <row r="1877" s="67" customFormat="1" customHeight="1" spans="2:21">
      <c r="B1877" s="68"/>
      <c r="C1877" s="69"/>
      <c r="D1877" s="69"/>
      <c r="E1877" s="69"/>
      <c r="F1877" s="70"/>
      <c r="G1877" s="71"/>
      <c r="H1877" s="72"/>
      <c r="I1877" s="103" t="str">
        <f>IF(B1877="","",_xlfn.XLOOKUP(N1877,#REF!,#REF!))</f>
        <v/>
      </c>
      <c r="J1877" s="100" t="str">
        <f>IF(B1877="","",_xlfn.XLOOKUP(N1877,#REF!,芝麻工资表!B:B))</f>
        <v/>
      </c>
      <c r="K1877" s="100" t="str">
        <f t="shared" si="174"/>
        <v/>
      </c>
      <c r="L1877" s="100" t="str">
        <f t="shared" si="175"/>
        <v/>
      </c>
      <c r="M1877" s="100" t="str">
        <f>IF(Q1877="","",_xlfn.XLOOKUP(Q1877,立项!W:W,立项!H:H))</f>
        <v/>
      </c>
      <c r="N1877" s="104" t="str">
        <f t="shared" si="176"/>
        <v/>
      </c>
      <c r="O1877" s="104" t="str">
        <f t="shared" si="177"/>
        <v/>
      </c>
      <c r="P1877" s="105" t="str">
        <f t="shared" si="178"/>
        <v/>
      </c>
      <c r="Q1877" s="109" t="str">
        <f t="shared" si="179"/>
        <v/>
      </c>
      <c r="R1877" s="77"/>
      <c r="S1877" s="76"/>
      <c r="T1877" s="76"/>
      <c r="U1877" s="76"/>
    </row>
    <row r="1878" s="67" customFormat="1" customHeight="1" spans="2:21">
      <c r="B1878" s="68"/>
      <c r="C1878" s="69"/>
      <c r="D1878" s="69"/>
      <c r="E1878" s="69"/>
      <c r="F1878" s="70"/>
      <c r="G1878" s="71"/>
      <c r="H1878" s="72"/>
      <c r="I1878" s="103" t="str">
        <f>IF(B1878="","",_xlfn.XLOOKUP(N1878,#REF!,#REF!))</f>
        <v/>
      </c>
      <c r="J1878" s="100" t="str">
        <f>IF(B1878="","",_xlfn.XLOOKUP(N1878,#REF!,芝麻工资表!B:B))</f>
        <v/>
      </c>
      <c r="K1878" s="100" t="str">
        <f t="shared" si="174"/>
        <v/>
      </c>
      <c r="L1878" s="100" t="str">
        <f t="shared" si="175"/>
        <v/>
      </c>
      <c r="M1878" s="100" t="str">
        <f>IF(Q1878="","",_xlfn.XLOOKUP(Q1878,立项!W:W,立项!H:H))</f>
        <v/>
      </c>
      <c r="N1878" s="104" t="str">
        <f t="shared" si="176"/>
        <v/>
      </c>
      <c r="O1878" s="104" t="str">
        <f t="shared" si="177"/>
        <v/>
      </c>
      <c r="P1878" s="105" t="str">
        <f t="shared" si="178"/>
        <v/>
      </c>
      <c r="Q1878" s="109" t="str">
        <f t="shared" si="179"/>
        <v/>
      </c>
      <c r="R1878" s="77"/>
      <c r="S1878" s="76"/>
      <c r="T1878" s="76"/>
      <c r="U1878" s="76"/>
    </row>
    <row r="1879" s="67" customFormat="1" customHeight="1" spans="2:21">
      <c r="B1879" s="68"/>
      <c r="C1879" s="69"/>
      <c r="D1879" s="69"/>
      <c r="E1879" s="69"/>
      <c r="F1879" s="70"/>
      <c r="G1879" s="71"/>
      <c r="H1879" s="72"/>
      <c r="I1879" s="103" t="str">
        <f>IF(B1879="","",_xlfn.XLOOKUP(N1879,#REF!,#REF!))</f>
        <v/>
      </c>
      <c r="J1879" s="100" t="str">
        <f>IF(B1879="","",_xlfn.XLOOKUP(N1879,#REF!,芝麻工资表!B:B))</f>
        <v/>
      </c>
      <c r="K1879" s="100" t="str">
        <f t="shared" si="174"/>
        <v/>
      </c>
      <c r="L1879" s="100" t="str">
        <f t="shared" si="175"/>
        <v/>
      </c>
      <c r="M1879" s="100" t="str">
        <f>IF(Q1879="","",_xlfn.XLOOKUP(Q1879,立项!W:W,立项!H:H))</f>
        <v/>
      </c>
      <c r="N1879" s="104" t="str">
        <f t="shared" si="176"/>
        <v/>
      </c>
      <c r="O1879" s="104" t="str">
        <f t="shared" si="177"/>
        <v/>
      </c>
      <c r="P1879" s="105" t="str">
        <f t="shared" si="178"/>
        <v/>
      </c>
      <c r="Q1879" s="109" t="str">
        <f t="shared" si="179"/>
        <v/>
      </c>
      <c r="R1879" s="77"/>
      <c r="S1879" s="76"/>
      <c r="T1879" s="76"/>
      <c r="U1879" s="76"/>
    </row>
    <row r="1880" s="67" customFormat="1" customHeight="1" spans="2:21">
      <c r="B1880" s="68"/>
      <c r="C1880" s="69"/>
      <c r="D1880" s="69"/>
      <c r="E1880" s="69"/>
      <c r="F1880" s="70"/>
      <c r="G1880" s="71"/>
      <c r="H1880" s="72"/>
      <c r="I1880" s="103" t="str">
        <f>IF(B1880="","",_xlfn.XLOOKUP(N1880,#REF!,#REF!))</f>
        <v/>
      </c>
      <c r="J1880" s="100" t="str">
        <f>IF(B1880="","",_xlfn.XLOOKUP(N1880,#REF!,芝麻工资表!B:B))</f>
        <v/>
      </c>
      <c r="K1880" s="100" t="str">
        <f t="shared" si="174"/>
        <v/>
      </c>
      <c r="L1880" s="100" t="str">
        <f t="shared" si="175"/>
        <v/>
      </c>
      <c r="M1880" s="100" t="str">
        <f>IF(Q1880="","",_xlfn.XLOOKUP(Q1880,立项!W:W,立项!H:H))</f>
        <v/>
      </c>
      <c r="N1880" s="104" t="str">
        <f t="shared" si="176"/>
        <v/>
      </c>
      <c r="O1880" s="104" t="str">
        <f t="shared" si="177"/>
        <v/>
      </c>
      <c r="P1880" s="105" t="str">
        <f t="shared" si="178"/>
        <v/>
      </c>
      <c r="Q1880" s="109" t="str">
        <f t="shared" si="179"/>
        <v/>
      </c>
      <c r="R1880" s="77"/>
      <c r="S1880" s="76"/>
      <c r="T1880" s="76"/>
      <c r="U1880" s="76"/>
    </row>
    <row r="1881" s="67" customFormat="1" customHeight="1" spans="2:21">
      <c r="B1881" s="68"/>
      <c r="C1881" s="69"/>
      <c r="D1881" s="69"/>
      <c r="E1881" s="69"/>
      <c r="F1881" s="70"/>
      <c r="G1881" s="71"/>
      <c r="H1881" s="72"/>
      <c r="I1881" s="103" t="str">
        <f>IF(B1881="","",_xlfn.XLOOKUP(N1881,#REF!,#REF!))</f>
        <v/>
      </c>
      <c r="J1881" s="100" t="str">
        <f>IF(B1881="","",_xlfn.XLOOKUP(N1881,#REF!,芝麻工资表!B:B))</f>
        <v/>
      </c>
      <c r="K1881" s="100" t="str">
        <f t="shared" si="174"/>
        <v/>
      </c>
      <c r="L1881" s="100" t="str">
        <f t="shared" si="175"/>
        <v/>
      </c>
      <c r="M1881" s="100" t="str">
        <f>IF(Q1881="","",_xlfn.XLOOKUP(Q1881,立项!W:W,立项!H:H))</f>
        <v/>
      </c>
      <c r="N1881" s="104" t="str">
        <f t="shared" si="176"/>
        <v/>
      </c>
      <c r="O1881" s="104" t="str">
        <f t="shared" si="177"/>
        <v/>
      </c>
      <c r="P1881" s="105" t="str">
        <f t="shared" si="178"/>
        <v/>
      </c>
      <c r="Q1881" s="109" t="str">
        <f t="shared" si="179"/>
        <v/>
      </c>
      <c r="R1881" s="77"/>
      <c r="S1881" s="76"/>
      <c r="T1881" s="76"/>
      <c r="U1881" s="76"/>
    </row>
    <row r="1882" s="67" customFormat="1" customHeight="1" spans="2:21">
      <c r="B1882" s="68"/>
      <c r="C1882" s="69"/>
      <c r="D1882" s="69"/>
      <c r="E1882" s="69"/>
      <c r="F1882" s="70"/>
      <c r="G1882" s="71"/>
      <c r="H1882" s="72"/>
      <c r="I1882" s="103" t="str">
        <f>IF(B1882="","",_xlfn.XLOOKUP(N1882,#REF!,#REF!))</f>
        <v/>
      </c>
      <c r="J1882" s="100" t="str">
        <f>IF(B1882="","",_xlfn.XLOOKUP(N1882,#REF!,芝麻工资表!B:B))</f>
        <v/>
      </c>
      <c r="K1882" s="100" t="str">
        <f t="shared" si="174"/>
        <v/>
      </c>
      <c r="L1882" s="100" t="str">
        <f t="shared" si="175"/>
        <v/>
      </c>
      <c r="M1882" s="100" t="str">
        <f>IF(Q1882="","",_xlfn.XLOOKUP(Q1882,立项!W:W,立项!H:H))</f>
        <v/>
      </c>
      <c r="N1882" s="104" t="str">
        <f t="shared" si="176"/>
        <v/>
      </c>
      <c r="O1882" s="104" t="str">
        <f t="shared" si="177"/>
        <v/>
      </c>
      <c r="P1882" s="105" t="str">
        <f t="shared" si="178"/>
        <v/>
      </c>
      <c r="Q1882" s="109" t="str">
        <f t="shared" si="179"/>
        <v/>
      </c>
      <c r="R1882" s="77"/>
      <c r="S1882" s="76"/>
      <c r="T1882" s="76"/>
      <c r="U1882" s="76"/>
    </row>
    <row r="1883" s="67" customFormat="1" customHeight="1" spans="2:21">
      <c r="B1883" s="68"/>
      <c r="C1883" s="69"/>
      <c r="D1883" s="69"/>
      <c r="E1883" s="69"/>
      <c r="F1883" s="70"/>
      <c r="G1883" s="71"/>
      <c r="H1883" s="72"/>
      <c r="I1883" s="103" t="str">
        <f>IF(B1883="","",_xlfn.XLOOKUP(N1883,#REF!,#REF!))</f>
        <v/>
      </c>
      <c r="J1883" s="100" t="str">
        <f>IF(B1883="","",_xlfn.XLOOKUP(N1883,#REF!,芝麻工资表!B:B))</f>
        <v/>
      </c>
      <c r="K1883" s="100" t="str">
        <f t="shared" si="174"/>
        <v/>
      </c>
      <c r="L1883" s="100" t="str">
        <f t="shared" si="175"/>
        <v/>
      </c>
      <c r="M1883" s="100" t="str">
        <f>IF(Q1883="","",_xlfn.XLOOKUP(Q1883,立项!W:W,立项!H:H))</f>
        <v/>
      </c>
      <c r="N1883" s="104" t="str">
        <f t="shared" si="176"/>
        <v/>
      </c>
      <c r="O1883" s="104" t="str">
        <f t="shared" si="177"/>
        <v/>
      </c>
      <c r="P1883" s="105" t="str">
        <f t="shared" si="178"/>
        <v/>
      </c>
      <c r="Q1883" s="109" t="str">
        <f t="shared" si="179"/>
        <v/>
      </c>
      <c r="R1883" s="77"/>
      <c r="S1883" s="76"/>
      <c r="T1883" s="76"/>
      <c r="U1883" s="76"/>
    </row>
    <row r="1884" s="67" customFormat="1" customHeight="1" spans="2:21">
      <c r="B1884" s="68"/>
      <c r="C1884" s="69"/>
      <c r="D1884" s="69"/>
      <c r="E1884" s="69"/>
      <c r="F1884" s="70"/>
      <c r="G1884" s="71"/>
      <c r="H1884" s="72"/>
      <c r="I1884" s="103" t="str">
        <f>IF(B1884="","",_xlfn.XLOOKUP(N1884,#REF!,#REF!))</f>
        <v/>
      </c>
      <c r="J1884" s="100" t="str">
        <f>IF(B1884="","",_xlfn.XLOOKUP(N1884,#REF!,芝麻工资表!B:B))</f>
        <v/>
      </c>
      <c r="K1884" s="100" t="str">
        <f t="shared" si="174"/>
        <v/>
      </c>
      <c r="L1884" s="100" t="str">
        <f t="shared" si="175"/>
        <v/>
      </c>
      <c r="M1884" s="100" t="str">
        <f>IF(Q1884="","",_xlfn.XLOOKUP(Q1884,立项!W:W,立项!H:H))</f>
        <v/>
      </c>
      <c r="N1884" s="104" t="str">
        <f t="shared" si="176"/>
        <v/>
      </c>
      <c r="O1884" s="104" t="str">
        <f t="shared" si="177"/>
        <v/>
      </c>
      <c r="P1884" s="105" t="str">
        <f t="shared" si="178"/>
        <v/>
      </c>
      <c r="Q1884" s="109" t="str">
        <f t="shared" si="179"/>
        <v/>
      </c>
      <c r="R1884" s="77"/>
      <c r="S1884" s="76"/>
      <c r="T1884" s="76"/>
      <c r="U1884" s="76"/>
    </row>
    <row r="1885" s="67" customFormat="1" customHeight="1" spans="2:21">
      <c r="B1885" s="68"/>
      <c r="C1885" s="69"/>
      <c r="D1885" s="69"/>
      <c r="E1885" s="69"/>
      <c r="F1885" s="70"/>
      <c r="G1885" s="71"/>
      <c r="H1885" s="72"/>
      <c r="I1885" s="103" t="str">
        <f>IF(B1885="","",_xlfn.XLOOKUP(N1885,#REF!,#REF!))</f>
        <v/>
      </c>
      <c r="J1885" s="100" t="str">
        <f>IF(B1885="","",_xlfn.XLOOKUP(N1885,#REF!,芝麻工资表!B:B))</f>
        <v/>
      </c>
      <c r="K1885" s="100" t="str">
        <f t="shared" si="174"/>
        <v/>
      </c>
      <c r="L1885" s="100" t="str">
        <f t="shared" si="175"/>
        <v/>
      </c>
      <c r="M1885" s="100" t="str">
        <f>IF(Q1885="","",_xlfn.XLOOKUP(Q1885,立项!W:W,立项!H:H))</f>
        <v/>
      </c>
      <c r="N1885" s="104" t="str">
        <f t="shared" si="176"/>
        <v/>
      </c>
      <c r="O1885" s="104" t="str">
        <f t="shared" si="177"/>
        <v/>
      </c>
      <c r="P1885" s="105" t="str">
        <f t="shared" si="178"/>
        <v/>
      </c>
      <c r="Q1885" s="109" t="str">
        <f t="shared" si="179"/>
        <v/>
      </c>
      <c r="R1885" s="77"/>
      <c r="S1885" s="76"/>
      <c r="T1885" s="76"/>
      <c r="U1885" s="76"/>
    </row>
    <row r="1886" s="67" customFormat="1" customHeight="1" spans="2:21">
      <c r="B1886" s="68"/>
      <c r="C1886" s="69"/>
      <c r="D1886" s="69"/>
      <c r="E1886" s="69"/>
      <c r="F1886" s="70"/>
      <c r="G1886" s="71"/>
      <c r="H1886" s="72"/>
      <c r="I1886" s="103" t="str">
        <f>IF(B1886="","",_xlfn.XLOOKUP(N1886,#REF!,#REF!))</f>
        <v/>
      </c>
      <c r="J1886" s="100" t="str">
        <f>IF(B1886="","",_xlfn.XLOOKUP(N1886,#REF!,芝麻工资表!B:B))</f>
        <v/>
      </c>
      <c r="K1886" s="100" t="str">
        <f t="shared" si="174"/>
        <v/>
      </c>
      <c r="L1886" s="100" t="str">
        <f t="shared" si="175"/>
        <v/>
      </c>
      <c r="M1886" s="100" t="str">
        <f>IF(Q1886="","",_xlfn.XLOOKUP(Q1886,立项!W:W,立项!H:H))</f>
        <v/>
      </c>
      <c r="N1886" s="104" t="str">
        <f t="shared" si="176"/>
        <v/>
      </c>
      <c r="O1886" s="104" t="str">
        <f t="shared" si="177"/>
        <v/>
      </c>
      <c r="P1886" s="105" t="str">
        <f t="shared" si="178"/>
        <v/>
      </c>
      <c r="Q1886" s="109" t="str">
        <f t="shared" si="179"/>
        <v/>
      </c>
      <c r="R1886" s="77"/>
      <c r="S1886" s="76"/>
      <c r="T1886" s="76"/>
      <c r="U1886" s="76"/>
    </row>
    <row r="1887" s="67" customFormat="1" customHeight="1" spans="2:21">
      <c r="B1887" s="68"/>
      <c r="C1887" s="69"/>
      <c r="D1887" s="69"/>
      <c r="E1887" s="69"/>
      <c r="F1887" s="70"/>
      <c r="G1887" s="71"/>
      <c r="H1887" s="72"/>
      <c r="I1887" s="103" t="str">
        <f>IF(B1887="","",_xlfn.XLOOKUP(N1887,#REF!,#REF!))</f>
        <v/>
      </c>
      <c r="J1887" s="100" t="str">
        <f>IF(B1887="","",_xlfn.XLOOKUP(N1887,#REF!,芝麻工资表!B:B))</f>
        <v/>
      </c>
      <c r="K1887" s="100" t="str">
        <f t="shared" si="174"/>
        <v/>
      </c>
      <c r="L1887" s="100" t="str">
        <f t="shared" si="175"/>
        <v/>
      </c>
      <c r="M1887" s="100" t="str">
        <f>IF(Q1887="","",_xlfn.XLOOKUP(Q1887,立项!W:W,立项!H:H))</f>
        <v/>
      </c>
      <c r="N1887" s="104" t="str">
        <f t="shared" si="176"/>
        <v/>
      </c>
      <c r="O1887" s="104" t="str">
        <f t="shared" si="177"/>
        <v/>
      </c>
      <c r="P1887" s="105" t="str">
        <f t="shared" si="178"/>
        <v/>
      </c>
      <c r="Q1887" s="109" t="str">
        <f t="shared" si="179"/>
        <v/>
      </c>
      <c r="R1887" s="77"/>
      <c r="S1887" s="76"/>
      <c r="T1887" s="76"/>
      <c r="U1887" s="76"/>
    </row>
    <row r="1888" s="67" customFormat="1" customHeight="1" spans="2:21">
      <c r="B1888" s="68"/>
      <c r="C1888" s="69"/>
      <c r="D1888" s="69"/>
      <c r="E1888" s="69"/>
      <c r="F1888" s="70"/>
      <c r="G1888" s="71"/>
      <c r="H1888" s="72"/>
      <c r="I1888" s="103" t="str">
        <f>IF(B1888="","",_xlfn.XLOOKUP(N1888,#REF!,#REF!))</f>
        <v/>
      </c>
      <c r="J1888" s="100" t="str">
        <f>IF(B1888="","",_xlfn.XLOOKUP(N1888,#REF!,芝麻工资表!B:B))</f>
        <v/>
      </c>
      <c r="K1888" s="100" t="str">
        <f t="shared" si="174"/>
        <v/>
      </c>
      <c r="L1888" s="100" t="str">
        <f t="shared" si="175"/>
        <v/>
      </c>
      <c r="M1888" s="100" t="str">
        <f>IF(Q1888="","",_xlfn.XLOOKUP(Q1888,立项!W:W,立项!H:H))</f>
        <v/>
      </c>
      <c r="N1888" s="104" t="str">
        <f t="shared" si="176"/>
        <v/>
      </c>
      <c r="O1888" s="104" t="str">
        <f t="shared" si="177"/>
        <v/>
      </c>
      <c r="P1888" s="105" t="str">
        <f t="shared" si="178"/>
        <v/>
      </c>
      <c r="Q1888" s="109" t="str">
        <f t="shared" si="179"/>
        <v/>
      </c>
      <c r="R1888" s="77"/>
      <c r="S1888" s="76"/>
      <c r="T1888" s="76"/>
      <c r="U1888" s="76"/>
    </row>
    <row r="1889" s="67" customFormat="1" customHeight="1" spans="2:21">
      <c r="B1889" s="68"/>
      <c r="C1889" s="69"/>
      <c r="D1889" s="69"/>
      <c r="E1889" s="69"/>
      <c r="F1889" s="70"/>
      <c r="G1889" s="71"/>
      <c r="H1889" s="72"/>
      <c r="I1889" s="103" t="str">
        <f>IF(B1889="","",_xlfn.XLOOKUP(N1889,#REF!,#REF!))</f>
        <v/>
      </c>
      <c r="J1889" s="100" t="str">
        <f>IF(B1889="","",_xlfn.XLOOKUP(N1889,#REF!,芝麻工资表!B:B))</f>
        <v/>
      </c>
      <c r="K1889" s="100" t="str">
        <f t="shared" si="174"/>
        <v/>
      </c>
      <c r="L1889" s="100" t="str">
        <f t="shared" si="175"/>
        <v/>
      </c>
      <c r="M1889" s="100" t="str">
        <f>IF(Q1889="","",_xlfn.XLOOKUP(Q1889,立项!W:W,立项!H:H))</f>
        <v/>
      </c>
      <c r="N1889" s="104" t="str">
        <f t="shared" si="176"/>
        <v/>
      </c>
      <c r="O1889" s="104" t="str">
        <f t="shared" si="177"/>
        <v/>
      </c>
      <c r="P1889" s="105" t="str">
        <f t="shared" si="178"/>
        <v/>
      </c>
      <c r="Q1889" s="109" t="str">
        <f t="shared" si="179"/>
        <v/>
      </c>
      <c r="R1889" s="77"/>
      <c r="S1889" s="76"/>
      <c r="T1889" s="76"/>
      <c r="U1889" s="76"/>
    </row>
    <row r="1890" s="67" customFormat="1" customHeight="1" spans="2:21">
      <c r="B1890" s="68"/>
      <c r="C1890" s="69"/>
      <c r="D1890" s="69"/>
      <c r="E1890" s="69"/>
      <c r="F1890" s="70"/>
      <c r="G1890" s="71"/>
      <c r="H1890" s="72"/>
      <c r="I1890" s="103" t="str">
        <f>IF(B1890="","",_xlfn.XLOOKUP(N1890,#REF!,#REF!))</f>
        <v/>
      </c>
      <c r="J1890" s="100" t="str">
        <f>IF(B1890="","",_xlfn.XLOOKUP(N1890,#REF!,芝麻工资表!B:B))</f>
        <v/>
      </c>
      <c r="K1890" s="100" t="str">
        <f t="shared" si="174"/>
        <v/>
      </c>
      <c r="L1890" s="100" t="str">
        <f t="shared" si="175"/>
        <v/>
      </c>
      <c r="M1890" s="100" t="str">
        <f>IF(Q1890="","",_xlfn.XLOOKUP(Q1890,立项!W:W,立项!H:H))</f>
        <v/>
      </c>
      <c r="N1890" s="104" t="str">
        <f t="shared" si="176"/>
        <v/>
      </c>
      <c r="O1890" s="104" t="str">
        <f t="shared" si="177"/>
        <v/>
      </c>
      <c r="P1890" s="105" t="str">
        <f t="shared" si="178"/>
        <v/>
      </c>
      <c r="Q1890" s="109" t="str">
        <f t="shared" si="179"/>
        <v/>
      </c>
      <c r="R1890" s="77"/>
      <c r="S1890" s="76"/>
      <c r="T1890" s="76"/>
      <c r="U1890" s="76"/>
    </row>
    <row r="1891" s="67" customFormat="1" customHeight="1" spans="2:21">
      <c r="B1891" s="68"/>
      <c r="C1891" s="69"/>
      <c r="D1891" s="69"/>
      <c r="E1891" s="69"/>
      <c r="F1891" s="70"/>
      <c r="G1891" s="71"/>
      <c r="H1891" s="72"/>
      <c r="I1891" s="103" t="str">
        <f>IF(B1891="","",_xlfn.XLOOKUP(N1891,#REF!,#REF!))</f>
        <v/>
      </c>
      <c r="J1891" s="100" t="str">
        <f>IF(B1891="","",_xlfn.XLOOKUP(N1891,#REF!,芝麻工资表!B:B))</f>
        <v/>
      </c>
      <c r="K1891" s="100" t="str">
        <f t="shared" si="174"/>
        <v/>
      </c>
      <c r="L1891" s="100" t="str">
        <f t="shared" si="175"/>
        <v/>
      </c>
      <c r="M1891" s="100" t="str">
        <f>IF(Q1891="","",_xlfn.XLOOKUP(Q1891,立项!W:W,立项!H:H))</f>
        <v/>
      </c>
      <c r="N1891" s="104" t="str">
        <f t="shared" si="176"/>
        <v/>
      </c>
      <c r="O1891" s="104" t="str">
        <f t="shared" si="177"/>
        <v/>
      </c>
      <c r="P1891" s="105" t="str">
        <f t="shared" si="178"/>
        <v/>
      </c>
      <c r="Q1891" s="109" t="str">
        <f t="shared" si="179"/>
        <v/>
      </c>
      <c r="R1891" s="77"/>
      <c r="S1891" s="76"/>
      <c r="T1891" s="76"/>
      <c r="U1891" s="76"/>
    </row>
    <row r="1892" s="67" customFormat="1" customHeight="1" spans="2:21">
      <c r="B1892" s="68"/>
      <c r="C1892" s="69"/>
      <c r="D1892" s="69"/>
      <c r="E1892" s="69"/>
      <c r="F1892" s="70"/>
      <c r="G1892" s="71"/>
      <c r="H1892" s="72"/>
      <c r="I1892" s="103" t="str">
        <f>IF(B1892="","",_xlfn.XLOOKUP(N1892,#REF!,#REF!))</f>
        <v/>
      </c>
      <c r="J1892" s="100" t="str">
        <f>IF(B1892="","",_xlfn.XLOOKUP(N1892,#REF!,芝麻工资表!B:B))</f>
        <v/>
      </c>
      <c r="K1892" s="100" t="str">
        <f t="shared" si="174"/>
        <v/>
      </c>
      <c r="L1892" s="100" t="str">
        <f t="shared" si="175"/>
        <v/>
      </c>
      <c r="M1892" s="100" t="str">
        <f>IF(Q1892="","",_xlfn.XLOOKUP(Q1892,立项!W:W,立项!H:H))</f>
        <v/>
      </c>
      <c r="N1892" s="104" t="str">
        <f t="shared" si="176"/>
        <v/>
      </c>
      <c r="O1892" s="104" t="str">
        <f t="shared" si="177"/>
        <v/>
      </c>
      <c r="P1892" s="105" t="str">
        <f t="shared" si="178"/>
        <v/>
      </c>
      <c r="Q1892" s="109" t="str">
        <f t="shared" si="179"/>
        <v/>
      </c>
      <c r="R1892" s="77"/>
      <c r="S1892" s="76"/>
      <c r="T1892" s="76"/>
      <c r="U1892" s="76"/>
    </row>
    <row r="1893" s="67" customFormat="1" customHeight="1" spans="2:21">
      <c r="B1893" s="68"/>
      <c r="C1893" s="69"/>
      <c r="D1893" s="69"/>
      <c r="E1893" s="69"/>
      <c r="F1893" s="70"/>
      <c r="G1893" s="71"/>
      <c r="H1893" s="72"/>
      <c r="I1893" s="103" t="str">
        <f>IF(B1893="","",_xlfn.XLOOKUP(N1893,#REF!,#REF!))</f>
        <v/>
      </c>
      <c r="J1893" s="100" t="str">
        <f>IF(B1893="","",_xlfn.XLOOKUP(N1893,#REF!,芝麻工资表!B:B))</f>
        <v/>
      </c>
      <c r="K1893" s="100" t="str">
        <f t="shared" si="174"/>
        <v/>
      </c>
      <c r="L1893" s="100" t="str">
        <f t="shared" si="175"/>
        <v/>
      </c>
      <c r="M1893" s="100" t="str">
        <f>IF(Q1893="","",_xlfn.XLOOKUP(Q1893,立项!W:W,立项!H:H))</f>
        <v/>
      </c>
      <c r="N1893" s="104" t="str">
        <f t="shared" si="176"/>
        <v/>
      </c>
      <c r="O1893" s="104" t="str">
        <f t="shared" si="177"/>
        <v/>
      </c>
      <c r="P1893" s="105" t="str">
        <f t="shared" si="178"/>
        <v/>
      </c>
      <c r="Q1893" s="109" t="str">
        <f t="shared" si="179"/>
        <v/>
      </c>
      <c r="R1893" s="77"/>
      <c r="S1893" s="76"/>
      <c r="T1893" s="76"/>
      <c r="U1893" s="76"/>
    </row>
    <row r="1894" s="67" customFormat="1" customHeight="1" spans="2:21">
      <c r="B1894" s="68"/>
      <c r="C1894" s="69"/>
      <c r="D1894" s="69"/>
      <c r="E1894" s="69"/>
      <c r="F1894" s="70"/>
      <c r="G1894" s="71"/>
      <c r="H1894" s="72"/>
      <c r="I1894" s="103" t="str">
        <f>IF(B1894="","",_xlfn.XLOOKUP(N1894,#REF!,#REF!))</f>
        <v/>
      </c>
      <c r="J1894" s="100" t="str">
        <f>IF(B1894="","",_xlfn.XLOOKUP(N1894,#REF!,芝麻工资表!B:B))</f>
        <v/>
      </c>
      <c r="K1894" s="100" t="str">
        <f t="shared" si="174"/>
        <v/>
      </c>
      <c r="L1894" s="100" t="str">
        <f t="shared" si="175"/>
        <v/>
      </c>
      <c r="M1894" s="100" t="str">
        <f>IF(Q1894="","",_xlfn.XLOOKUP(Q1894,立项!W:W,立项!H:H))</f>
        <v/>
      </c>
      <c r="N1894" s="104" t="str">
        <f t="shared" si="176"/>
        <v/>
      </c>
      <c r="O1894" s="104" t="str">
        <f t="shared" si="177"/>
        <v/>
      </c>
      <c r="P1894" s="105" t="str">
        <f t="shared" si="178"/>
        <v/>
      </c>
      <c r="Q1894" s="109" t="str">
        <f t="shared" si="179"/>
        <v/>
      </c>
      <c r="R1894" s="77"/>
      <c r="S1894" s="76"/>
      <c r="T1894" s="76"/>
      <c r="U1894" s="76"/>
    </row>
    <row r="1895" s="67" customFormat="1" customHeight="1" spans="2:21">
      <c r="B1895" s="68"/>
      <c r="C1895" s="69"/>
      <c r="D1895" s="69"/>
      <c r="E1895" s="69"/>
      <c r="F1895" s="70"/>
      <c r="G1895" s="71"/>
      <c r="H1895" s="72"/>
      <c r="I1895" s="103" t="str">
        <f>IF(B1895="","",_xlfn.XLOOKUP(N1895,#REF!,#REF!))</f>
        <v/>
      </c>
      <c r="J1895" s="100" t="str">
        <f>IF(B1895="","",_xlfn.XLOOKUP(N1895,#REF!,芝麻工资表!B:B))</f>
        <v/>
      </c>
      <c r="K1895" s="100" t="str">
        <f t="shared" si="174"/>
        <v/>
      </c>
      <c r="L1895" s="100" t="str">
        <f t="shared" si="175"/>
        <v/>
      </c>
      <c r="M1895" s="100" t="str">
        <f>IF(Q1895="","",_xlfn.XLOOKUP(Q1895,立项!W:W,立项!H:H))</f>
        <v/>
      </c>
      <c r="N1895" s="104" t="str">
        <f t="shared" si="176"/>
        <v/>
      </c>
      <c r="O1895" s="104" t="str">
        <f t="shared" si="177"/>
        <v/>
      </c>
      <c r="P1895" s="105" t="str">
        <f t="shared" si="178"/>
        <v/>
      </c>
      <c r="Q1895" s="109" t="str">
        <f t="shared" si="179"/>
        <v/>
      </c>
      <c r="R1895" s="77"/>
      <c r="S1895" s="76"/>
      <c r="T1895" s="76"/>
      <c r="U1895" s="76"/>
    </row>
    <row r="1896" s="67" customFormat="1" customHeight="1" spans="2:21">
      <c r="B1896" s="68"/>
      <c r="C1896" s="69"/>
      <c r="D1896" s="69"/>
      <c r="E1896" s="69"/>
      <c r="F1896" s="70"/>
      <c r="G1896" s="71"/>
      <c r="H1896" s="72"/>
      <c r="I1896" s="103" t="str">
        <f>IF(B1896="","",_xlfn.XLOOKUP(N1896,#REF!,#REF!))</f>
        <v/>
      </c>
      <c r="J1896" s="100" t="str">
        <f>IF(B1896="","",_xlfn.XLOOKUP(N1896,#REF!,芝麻工资表!B:B))</f>
        <v/>
      </c>
      <c r="K1896" s="100" t="str">
        <f t="shared" si="174"/>
        <v/>
      </c>
      <c r="L1896" s="100" t="str">
        <f t="shared" si="175"/>
        <v/>
      </c>
      <c r="M1896" s="100" t="str">
        <f>IF(Q1896="","",_xlfn.XLOOKUP(Q1896,立项!W:W,立项!H:H))</f>
        <v/>
      </c>
      <c r="N1896" s="104" t="str">
        <f t="shared" si="176"/>
        <v/>
      </c>
      <c r="O1896" s="104" t="str">
        <f t="shared" si="177"/>
        <v/>
      </c>
      <c r="P1896" s="105" t="str">
        <f t="shared" si="178"/>
        <v/>
      </c>
      <c r="Q1896" s="109" t="str">
        <f t="shared" si="179"/>
        <v/>
      </c>
      <c r="R1896" s="77"/>
      <c r="S1896" s="76"/>
      <c r="T1896" s="76"/>
      <c r="U1896" s="76"/>
    </row>
    <row r="1897" s="67" customFormat="1" customHeight="1" spans="2:21">
      <c r="B1897" s="68"/>
      <c r="C1897" s="69"/>
      <c r="D1897" s="69"/>
      <c r="E1897" s="69"/>
      <c r="F1897" s="70"/>
      <c r="G1897" s="71"/>
      <c r="H1897" s="72"/>
      <c r="I1897" s="103" t="str">
        <f>IF(B1897="","",_xlfn.XLOOKUP(N1897,#REF!,#REF!))</f>
        <v/>
      </c>
      <c r="J1897" s="100" t="str">
        <f>IF(B1897="","",_xlfn.XLOOKUP(N1897,#REF!,芝麻工资表!B:B))</f>
        <v/>
      </c>
      <c r="K1897" s="100" t="str">
        <f t="shared" si="174"/>
        <v/>
      </c>
      <c r="L1897" s="100" t="str">
        <f t="shared" si="175"/>
        <v/>
      </c>
      <c r="M1897" s="100" t="str">
        <f>IF(Q1897="","",_xlfn.XLOOKUP(Q1897,立项!W:W,立项!H:H))</f>
        <v/>
      </c>
      <c r="N1897" s="104" t="str">
        <f t="shared" si="176"/>
        <v/>
      </c>
      <c r="O1897" s="104" t="str">
        <f t="shared" si="177"/>
        <v/>
      </c>
      <c r="P1897" s="105" t="str">
        <f t="shared" si="178"/>
        <v/>
      </c>
      <c r="Q1897" s="109" t="str">
        <f t="shared" si="179"/>
        <v/>
      </c>
      <c r="R1897" s="77"/>
      <c r="S1897" s="76"/>
      <c r="T1897" s="76"/>
      <c r="U1897" s="76"/>
    </row>
    <row r="1898" s="67" customFormat="1" customHeight="1" spans="2:21">
      <c r="B1898" s="68"/>
      <c r="C1898" s="69"/>
      <c r="D1898" s="69"/>
      <c r="E1898" s="69"/>
      <c r="F1898" s="70"/>
      <c r="G1898" s="71"/>
      <c r="H1898" s="72"/>
      <c r="I1898" s="103" t="str">
        <f>IF(B1898="","",_xlfn.XLOOKUP(N1898,#REF!,#REF!))</f>
        <v/>
      </c>
      <c r="J1898" s="100" t="str">
        <f>IF(B1898="","",_xlfn.XLOOKUP(N1898,#REF!,芝麻工资表!B:B))</f>
        <v/>
      </c>
      <c r="K1898" s="100" t="str">
        <f t="shared" si="174"/>
        <v/>
      </c>
      <c r="L1898" s="100" t="str">
        <f t="shared" si="175"/>
        <v/>
      </c>
      <c r="M1898" s="100" t="str">
        <f>IF(Q1898="","",_xlfn.XLOOKUP(Q1898,立项!W:W,立项!H:H))</f>
        <v/>
      </c>
      <c r="N1898" s="104" t="str">
        <f t="shared" si="176"/>
        <v/>
      </c>
      <c r="O1898" s="104" t="str">
        <f t="shared" si="177"/>
        <v/>
      </c>
      <c r="P1898" s="105" t="str">
        <f t="shared" si="178"/>
        <v/>
      </c>
      <c r="Q1898" s="109" t="str">
        <f t="shared" si="179"/>
        <v/>
      </c>
      <c r="R1898" s="77"/>
      <c r="S1898" s="76"/>
      <c r="T1898" s="76"/>
      <c r="U1898" s="76"/>
    </row>
    <row r="1899" s="67" customFormat="1" customHeight="1" spans="2:21">
      <c r="B1899" s="68"/>
      <c r="C1899" s="69"/>
      <c r="D1899" s="69"/>
      <c r="E1899" s="69"/>
      <c r="F1899" s="70"/>
      <c r="G1899" s="71"/>
      <c r="H1899" s="72"/>
      <c r="I1899" s="103" t="str">
        <f>IF(B1899="","",_xlfn.XLOOKUP(N1899,#REF!,#REF!))</f>
        <v/>
      </c>
      <c r="J1899" s="100" t="str">
        <f>IF(B1899="","",_xlfn.XLOOKUP(N1899,#REF!,芝麻工资表!B:B))</f>
        <v/>
      </c>
      <c r="K1899" s="100" t="str">
        <f t="shared" si="174"/>
        <v/>
      </c>
      <c r="L1899" s="100" t="str">
        <f t="shared" si="175"/>
        <v/>
      </c>
      <c r="M1899" s="100" t="str">
        <f>IF(Q1899="","",_xlfn.XLOOKUP(Q1899,立项!W:W,立项!H:H))</f>
        <v/>
      </c>
      <c r="N1899" s="104" t="str">
        <f t="shared" si="176"/>
        <v/>
      </c>
      <c r="O1899" s="104" t="str">
        <f t="shared" si="177"/>
        <v/>
      </c>
      <c r="P1899" s="105" t="str">
        <f t="shared" si="178"/>
        <v/>
      </c>
      <c r="Q1899" s="109" t="str">
        <f t="shared" si="179"/>
        <v/>
      </c>
      <c r="R1899" s="77"/>
      <c r="S1899" s="76"/>
      <c r="T1899" s="76"/>
      <c r="U1899" s="76"/>
    </row>
    <row r="1900" s="67" customFormat="1" customHeight="1" spans="2:21">
      <c r="B1900" s="68"/>
      <c r="C1900" s="69"/>
      <c r="D1900" s="69"/>
      <c r="E1900" s="69"/>
      <c r="F1900" s="70"/>
      <c r="G1900" s="71"/>
      <c r="H1900" s="72"/>
      <c r="I1900" s="103" t="str">
        <f>IF(B1900="","",_xlfn.XLOOKUP(N1900,#REF!,#REF!))</f>
        <v/>
      </c>
      <c r="J1900" s="100" t="str">
        <f>IF(B1900="","",_xlfn.XLOOKUP(N1900,#REF!,芝麻工资表!B:B))</f>
        <v/>
      </c>
      <c r="K1900" s="100" t="str">
        <f t="shared" si="174"/>
        <v/>
      </c>
      <c r="L1900" s="100" t="str">
        <f t="shared" si="175"/>
        <v/>
      </c>
      <c r="M1900" s="100" t="str">
        <f>IF(Q1900="","",_xlfn.XLOOKUP(Q1900,立项!W:W,立项!H:H))</f>
        <v/>
      </c>
      <c r="N1900" s="104" t="str">
        <f t="shared" si="176"/>
        <v/>
      </c>
      <c r="O1900" s="104" t="str">
        <f t="shared" si="177"/>
        <v/>
      </c>
      <c r="P1900" s="105" t="str">
        <f t="shared" si="178"/>
        <v/>
      </c>
      <c r="Q1900" s="109" t="str">
        <f t="shared" si="179"/>
        <v/>
      </c>
      <c r="R1900" s="77"/>
      <c r="S1900" s="76"/>
      <c r="T1900" s="76"/>
      <c r="U1900" s="76"/>
    </row>
    <row r="1901" s="67" customFormat="1" customHeight="1" spans="2:21">
      <c r="B1901" s="68"/>
      <c r="C1901" s="69"/>
      <c r="D1901" s="69"/>
      <c r="E1901" s="69"/>
      <c r="F1901" s="70"/>
      <c r="G1901" s="71"/>
      <c r="H1901" s="72"/>
      <c r="I1901" s="103" t="str">
        <f>IF(B1901="","",_xlfn.XLOOKUP(N1901,#REF!,#REF!))</f>
        <v/>
      </c>
      <c r="J1901" s="100" t="str">
        <f>IF(B1901="","",_xlfn.XLOOKUP(N1901,#REF!,芝麻工资表!B:B))</f>
        <v/>
      </c>
      <c r="K1901" s="100" t="str">
        <f t="shared" si="174"/>
        <v/>
      </c>
      <c r="L1901" s="100" t="str">
        <f t="shared" si="175"/>
        <v/>
      </c>
      <c r="M1901" s="100" t="str">
        <f>IF(Q1901="","",_xlfn.XLOOKUP(Q1901,立项!W:W,立项!H:H))</f>
        <v/>
      </c>
      <c r="N1901" s="104" t="str">
        <f t="shared" si="176"/>
        <v/>
      </c>
      <c r="O1901" s="104" t="str">
        <f t="shared" si="177"/>
        <v/>
      </c>
      <c r="P1901" s="105" t="str">
        <f t="shared" si="178"/>
        <v/>
      </c>
      <c r="Q1901" s="109" t="str">
        <f t="shared" si="179"/>
        <v/>
      </c>
      <c r="R1901" s="77"/>
      <c r="S1901" s="76"/>
      <c r="T1901" s="76"/>
      <c r="U1901" s="76"/>
    </row>
    <row r="1902" s="67" customFormat="1" customHeight="1" spans="2:21">
      <c r="B1902" s="68"/>
      <c r="C1902" s="69"/>
      <c r="D1902" s="69"/>
      <c r="E1902" s="69"/>
      <c r="F1902" s="70"/>
      <c r="G1902" s="71"/>
      <c r="H1902" s="72"/>
      <c r="I1902" s="103" t="str">
        <f>IF(B1902="","",_xlfn.XLOOKUP(N1902,#REF!,#REF!))</f>
        <v/>
      </c>
      <c r="J1902" s="100" t="str">
        <f>IF(B1902="","",_xlfn.XLOOKUP(N1902,#REF!,芝麻工资表!B:B))</f>
        <v/>
      </c>
      <c r="K1902" s="100" t="str">
        <f t="shared" si="174"/>
        <v/>
      </c>
      <c r="L1902" s="100" t="str">
        <f t="shared" si="175"/>
        <v/>
      </c>
      <c r="M1902" s="100" t="str">
        <f>IF(Q1902="","",_xlfn.XLOOKUP(Q1902,立项!W:W,立项!H:H))</f>
        <v/>
      </c>
      <c r="N1902" s="104" t="str">
        <f t="shared" si="176"/>
        <v/>
      </c>
      <c r="O1902" s="104" t="str">
        <f t="shared" si="177"/>
        <v/>
      </c>
      <c r="P1902" s="105" t="str">
        <f t="shared" si="178"/>
        <v/>
      </c>
      <c r="Q1902" s="109" t="str">
        <f t="shared" si="179"/>
        <v/>
      </c>
      <c r="R1902" s="77"/>
      <c r="S1902" s="76"/>
      <c r="T1902" s="76"/>
      <c r="U1902" s="76"/>
    </row>
    <row r="1903" s="67" customFormat="1" customHeight="1" spans="2:21">
      <c r="B1903" s="68"/>
      <c r="C1903" s="69"/>
      <c r="D1903" s="69"/>
      <c r="E1903" s="69"/>
      <c r="F1903" s="70"/>
      <c r="G1903" s="71"/>
      <c r="H1903" s="72"/>
      <c r="I1903" s="103" t="str">
        <f>IF(B1903="","",_xlfn.XLOOKUP(N1903,#REF!,#REF!))</f>
        <v/>
      </c>
      <c r="J1903" s="100" t="str">
        <f>IF(B1903="","",_xlfn.XLOOKUP(N1903,#REF!,芝麻工资表!B:B))</f>
        <v/>
      </c>
      <c r="K1903" s="100" t="str">
        <f t="shared" si="174"/>
        <v/>
      </c>
      <c r="L1903" s="100" t="str">
        <f t="shared" si="175"/>
        <v/>
      </c>
      <c r="M1903" s="100" t="str">
        <f>IF(Q1903="","",_xlfn.XLOOKUP(Q1903,立项!W:W,立项!H:H))</f>
        <v/>
      </c>
      <c r="N1903" s="104" t="str">
        <f t="shared" si="176"/>
        <v/>
      </c>
      <c r="O1903" s="104" t="str">
        <f t="shared" si="177"/>
        <v/>
      </c>
      <c r="P1903" s="105" t="str">
        <f t="shared" si="178"/>
        <v/>
      </c>
      <c r="Q1903" s="109" t="str">
        <f t="shared" si="179"/>
        <v/>
      </c>
      <c r="R1903" s="77"/>
      <c r="S1903" s="76"/>
      <c r="T1903" s="76"/>
      <c r="U1903" s="76"/>
    </row>
    <row r="1904" s="67" customFormat="1" customHeight="1" spans="2:21">
      <c r="B1904" s="68"/>
      <c r="C1904" s="69"/>
      <c r="D1904" s="69"/>
      <c r="E1904" s="69"/>
      <c r="F1904" s="70"/>
      <c r="G1904" s="71"/>
      <c r="H1904" s="72"/>
      <c r="I1904" s="103" t="str">
        <f>IF(B1904="","",_xlfn.XLOOKUP(N1904,#REF!,#REF!))</f>
        <v/>
      </c>
      <c r="J1904" s="100" t="str">
        <f>IF(B1904="","",_xlfn.XLOOKUP(N1904,#REF!,芝麻工资表!B:B))</f>
        <v/>
      </c>
      <c r="K1904" s="100" t="str">
        <f t="shared" si="174"/>
        <v/>
      </c>
      <c r="L1904" s="100" t="str">
        <f t="shared" si="175"/>
        <v/>
      </c>
      <c r="M1904" s="100" t="str">
        <f>IF(Q1904="","",_xlfn.XLOOKUP(Q1904,立项!W:W,立项!H:H))</f>
        <v/>
      </c>
      <c r="N1904" s="104" t="str">
        <f t="shared" si="176"/>
        <v/>
      </c>
      <c r="O1904" s="104" t="str">
        <f t="shared" si="177"/>
        <v/>
      </c>
      <c r="P1904" s="105" t="str">
        <f t="shared" si="178"/>
        <v/>
      </c>
      <c r="Q1904" s="109" t="str">
        <f t="shared" si="179"/>
        <v/>
      </c>
      <c r="R1904" s="77"/>
      <c r="S1904" s="76"/>
      <c r="T1904" s="76"/>
      <c r="U1904" s="76"/>
    </row>
    <row r="1905" s="67" customFormat="1" customHeight="1" spans="2:21">
      <c r="B1905" s="68"/>
      <c r="C1905" s="69"/>
      <c r="D1905" s="69"/>
      <c r="E1905" s="69"/>
      <c r="F1905" s="70"/>
      <c r="G1905" s="71"/>
      <c r="H1905" s="72"/>
      <c r="I1905" s="103" t="str">
        <f>IF(B1905="","",_xlfn.XLOOKUP(N1905,#REF!,#REF!))</f>
        <v/>
      </c>
      <c r="J1905" s="100" t="str">
        <f>IF(B1905="","",_xlfn.XLOOKUP(N1905,#REF!,芝麻工资表!B:B))</f>
        <v/>
      </c>
      <c r="K1905" s="100" t="str">
        <f t="shared" si="174"/>
        <v/>
      </c>
      <c r="L1905" s="100" t="str">
        <f t="shared" si="175"/>
        <v/>
      </c>
      <c r="M1905" s="100" t="str">
        <f>IF(Q1905="","",_xlfn.XLOOKUP(Q1905,立项!W:W,立项!H:H))</f>
        <v/>
      </c>
      <c r="N1905" s="104" t="str">
        <f t="shared" si="176"/>
        <v/>
      </c>
      <c r="O1905" s="104" t="str">
        <f t="shared" si="177"/>
        <v/>
      </c>
      <c r="P1905" s="105" t="str">
        <f t="shared" si="178"/>
        <v/>
      </c>
      <c r="Q1905" s="109" t="str">
        <f t="shared" si="179"/>
        <v/>
      </c>
      <c r="R1905" s="77"/>
      <c r="S1905" s="76"/>
      <c r="T1905" s="76"/>
      <c r="U1905" s="76"/>
    </row>
    <row r="1906" s="67" customFormat="1" customHeight="1" spans="2:21">
      <c r="B1906" s="68"/>
      <c r="C1906" s="69"/>
      <c r="D1906" s="69"/>
      <c r="E1906" s="69"/>
      <c r="F1906" s="70"/>
      <c r="G1906" s="71"/>
      <c r="H1906" s="72"/>
      <c r="I1906" s="103" t="str">
        <f>IF(B1906="","",_xlfn.XLOOKUP(N1906,#REF!,#REF!))</f>
        <v/>
      </c>
      <c r="J1906" s="100" t="str">
        <f>IF(B1906="","",_xlfn.XLOOKUP(N1906,#REF!,芝麻工资表!B:B))</f>
        <v/>
      </c>
      <c r="K1906" s="100" t="str">
        <f t="shared" si="174"/>
        <v/>
      </c>
      <c r="L1906" s="100" t="str">
        <f t="shared" si="175"/>
        <v/>
      </c>
      <c r="M1906" s="100" t="str">
        <f>IF(Q1906="","",_xlfn.XLOOKUP(Q1906,立项!W:W,立项!H:H))</f>
        <v/>
      </c>
      <c r="N1906" s="104" t="str">
        <f t="shared" si="176"/>
        <v/>
      </c>
      <c r="O1906" s="104" t="str">
        <f t="shared" si="177"/>
        <v/>
      </c>
      <c r="P1906" s="105" t="str">
        <f t="shared" si="178"/>
        <v/>
      </c>
      <c r="Q1906" s="109" t="str">
        <f t="shared" si="179"/>
        <v/>
      </c>
      <c r="R1906" s="77"/>
      <c r="S1906" s="76"/>
      <c r="T1906" s="76"/>
      <c r="U1906" s="76"/>
    </row>
    <row r="1907" s="67" customFormat="1" customHeight="1" spans="2:21">
      <c r="B1907" s="68"/>
      <c r="C1907" s="69"/>
      <c r="D1907" s="69"/>
      <c r="E1907" s="69"/>
      <c r="F1907" s="70"/>
      <c r="G1907" s="71"/>
      <c r="H1907" s="72"/>
      <c r="I1907" s="103" t="str">
        <f>IF(B1907="","",_xlfn.XLOOKUP(N1907,#REF!,#REF!))</f>
        <v/>
      </c>
      <c r="J1907" s="100" t="str">
        <f>IF(B1907="","",_xlfn.XLOOKUP(N1907,#REF!,芝麻工资表!B:B))</f>
        <v/>
      </c>
      <c r="K1907" s="100" t="str">
        <f t="shared" si="174"/>
        <v/>
      </c>
      <c r="L1907" s="100" t="str">
        <f t="shared" si="175"/>
        <v/>
      </c>
      <c r="M1907" s="100" t="str">
        <f>IF(Q1907="","",_xlfn.XLOOKUP(Q1907,立项!W:W,立项!H:H))</f>
        <v/>
      </c>
      <c r="N1907" s="104" t="str">
        <f t="shared" si="176"/>
        <v/>
      </c>
      <c r="O1907" s="104" t="str">
        <f t="shared" si="177"/>
        <v/>
      </c>
      <c r="P1907" s="105" t="str">
        <f t="shared" si="178"/>
        <v/>
      </c>
      <c r="Q1907" s="109" t="str">
        <f t="shared" si="179"/>
        <v/>
      </c>
      <c r="R1907" s="77"/>
      <c r="S1907" s="76"/>
      <c r="T1907" s="76"/>
      <c r="U1907" s="76"/>
    </row>
    <row r="1908" s="67" customFormat="1" customHeight="1" spans="2:21">
      <c r="B1908" s="68"/>
      <c r="C1908" s="69"/>
      <c r="D1908" s="69"/>
      <c r="E1908" s="69"/>
      <c r="F1908" s="70"/>
      <c r="G1908" s="71"/>
      <c r="H1908" s="72"/>
      <c r="I1908" s="103" t="str">
        <f>IF(B1908="","",_xlfn.XLOOKUP(N1908,#REF!,#REF!))</f>
        <v/>
      </c>
      <c r="J1908" s="100" t="str">
        <f>IF(B1908="","",_xlfn.XLOOKUP(N1908,#REF!,芝麻工资表!B:B))</f>
        <v/>
      </c>
      <c r="K1908" s="100" t="str">
        <f t="shared" si="174"/>
        <v/>
      </c>
      <c r="L1908" s="100" t="str">
        <f t="shared" si="175"/>
        <v/>
      </c>
      <c r="M1908" s="100" t="str">
        <f>IF(Q1908="","",_xlfn.XLOOKUP(Q1908,立项!W:W,立项!H:H))</f>
        <v/>
      </c>
      <c r="N1908" s="104" t="str">
        <f t="shared" si="176"/>
        <v/>
      </c>
      <c r="O1908" s="104" t="str">
        <f t="shared" si="177"/>
        <v/>
      </c>
      <c r="P1908" s="105" t="str">
        <f t="shared" si="178"/>
        <v/>
      </c>
      <c r="Q1908" s="109" t="str">
        <f t="shared" si="179"/>
        <v/>
      </c>
      <c r="R1908" s="77"/>
      <c r="S1908" s="76"/>
      <c r="T1908" s="76"/>
      <c r="U1908" s="76"/>
    </row>
    <row r="1909" s="67" customFormat="1" customHeight="1" spans="2:21">
      <c r="B1909" s="68"/>
      <c r="C1909" s="69"/>
      <c r="D1909" s="69"/>
      <c r="E1909" s="69"/>
      <c r="F1909" s="70"/>
      <c r="G1909" s="71"/>
      <c r="H1909" s="72"/>
      <c r="I1909" s="103" t="str">
        <f>IF(B1909="","",_xlfn.XLOOKUP(N1909,#REF!,#REF!))</f>
        <v/>
      </c>
      <c r="J1909" s="100" t="str">
        <f>IF(B1909="","",_xlfn.XLOOKUP(N1909,#REF!,芝麻工资表!B:B))</f>
        <v/>
      </c>
      <c r="K1909" s="100" t="str">
        <f t="shared" si="174"/>
        <v/>
      </c>
      <c r="L1909" s="100" t="str">
        <f t="shared" si="175"/>
        <v/>
      </c>
      <c r="M1909" s="100" t="str">
        <f>IF(Q1909="","",_xlfn.XLOOKUP(Q1909,立项!W:W,立项!H:H))</f>
        <v/>
      </c>
      <c r="N1909" s="104" t="str">
        <f t="shared" si="176"/>
        <v/>
      </c>
      <c r="O1909" s="104" t="str">
        <f t="shared" si="177"/>
        <v/>
      </c>
      <c r="P1909" s="105" t="str">
        <f t="shared" si="178"/>
        <v/>
      </c>
      <c r="Q1909" s="109" t="str">
        <f t="shared" si="179"/>
        <v/>
      </c>
      <c r="R1909" s="77"/>
      <c r="S1909" s="76"/>
      <c r="T1909" s="76"/>
      <c r="U1909" s="76"/>
    </row>
    <row r="1910" s="67" customFormat="1" customHeight="1" spans="2:21">
      <c r="B1910" s="68"/>
      <c r="C1910" s="69"/>
      <c r="D1910" s="69"/>
      <c r="E1910" s="69"/>
      <c r="F1910" s="70"/>
      <c r="G1910" s="71"/>
      <c r="H1910" s="72"/>
      <c r="I1910" s="103" t="str">
        <f>IF(B1910="","",_xlfn.XLOOKUP(N1910,#REF!,#REF!))</f>
        <v/>
      </c>
      <c r="J1910" s="100" t="str">
        <f>IF(B1910="","",_xlfn.XLOOKUP(N1910,#REF!,芝麻工资表!B:B))</f>
        <v/>
      </c>
      <c r="K1910" s="100" t="str">
        <f t="shared" si="174"/>
        <v/>
      </c>
      <c r="L1910" s="100" t="str">
        <f t="shared" si="175"/>
        <v/>
      </c>
      <c r="M1910" s="100" t="str">
        <f>IF(Q1910="","",_xlfn.XLOOKUP(Q1910,立项!W:W,立项!H:H))</f>
        <v/>
      </c>
      <c r="N1910" s="104" t="str">
        <f t="shared" si="176"/>
        <v/>
      </c>
      <c r="O1910" s="104" t="str">
        <f t="shared" si="177"/>
        <v/>
      </c>
      <c r="P1910" s="105" t="str">
        <f t="shared" si="178"/>
        <v/>
      </c>
      <c r="Q1910" s="109" t="str">
        <f t="shared" si="179"/>
        <v/>
      </c>
      <c r="R1910" s="77"/>
      <c r="S1910" s="76"/>
      <c r="T1910" s="76"/>
      <c r="U1910" s="76"/>
    </row>
    <row r="1911" s="67" customFormat="1" customHeight="1" spans="2:21">
      <c r="B1911" s="68"/>
      <c r="C1911" s="69"/>
      <c r="D1911" s="69"/>
      <c r="E1911" s="69"/>
      <c r="F1911" s="70"/>
      <c r="G1911" s="71"/>
      <c r="H1911" s="72"/>
      <c r="I1911" s="103" t="str">
        <f>IF(B1911="","",_xlfn.XLOOKUP(N1911,#REF!,#REF!))</f>
        <v/>
      </c>
      <c r="J1911" s="100" t="str">
        <f>IF(B1911="","",_xlfn.XLOOKUP(N1911,#REF!,芝麻工资表!B:B))</f>
        <v/>
      </c>
      <c r="K1911" s="100" t="str">
        <f t="shared" si="174"/>
        <v/>
      </c>
      <c r="L1911" s="100" t="str">
        <f t="shared" si="175"/>
        <v/>
      </c>
      <c r="M1911" s="100" t="str">
        <f>IF(Q1911="","",_xlfn.XLOOKUP(Q1911,立项!W:W,立项!H:H))</f>
        <v/>
      </c>
      <c r="N1911" s="104" t="str">
        <f t="shared" si="176"/>
        <v/>
      </c>
      <c r="O1911" s="104" t="str">
        <f t="shared" si="177"/>
        <v/>
      </c>
      <c r="P1911" s="105" t="str">
        <f t="shared" si="178"/>
        <v/>
      </c>
      <c r="Q1911" s="109" t="str">
        <f t="shared" si="179"/>
        <v/>
      </c>
      <c r="R1911" s="77"/>
      <c r="S1911" s="76"/>
      <c r="T1911" s="76"/>
      <c r="U1911" s="76"/>
    </row>
    <row r="1912" s="67" customFormat="1" customHeight="1" spans="2:21">
      <c r="B1912" s="68"/>
      <c r="C1912" s="69"/>
      <c r="D1912" s="69"/>
      <c r="E1912" s="69"/>
      <c r="F1912" s="70"/>
      <c r="G1912" s="71"/>
      <c r="H1912" s="72"/>
      <c r="I1912" s="103" t="str">
        <f>IF(B1912="","",_xlfn.XLOOKUP(N1912,#REF!,#REF!))</f>
        <v/>
      </c>
      <c r="J1912" s="100" t="str">
        <f>IF(B1912="","",_xlfn.XLOOKUP(N1912,#REF!,芝麻工资表!B:B))</f>
        <v/>
      </c>
      <c r="K1912" s="100" t="str">
        <f t="shared" si="174"/>
        <v/>
      </c>
      <c r="L1912" s="100" t="str">
        <f t="shared" si="175"/>
        <v/>
      </c>
      <c r="M1912" s="100" t="str">
        <f>IF(Q1912="","",_xlfn.XLOOKUP(Q1912,立项!W:W,立项!H:H))</f>
        <v/>
      </c>
      <c r="N1912" s="104" t="str">
        <f t="shared" si="176"/>
        <v/>
      </c>
      <c r="O1912" s="104" t="str">
        <f t="shared" si="177"/>
        <v/>
      </c>
      <c r="P1912" s="105" t="str">
        <f t="shared" si="178"/>
        <v/>
      </c>
      <c r="Q1912" s="109" t="str">
        <f t="shared" si="179"/>
        <v/>
      </c>
      <c r="R1912" s="77"/>
      <c r="S1912" s="76"/>
      <c r="T1912" s="76"/>
      <c r="U1912" s="76"/>
    </row>
    <row r="1913" s="67" customFormat="1" customHeight="1" spans="2:21">
      <c r="B1913" s="68"/>
      <c r="C1913" s="69"/>
      <c r="D1913" s="69"/>
      <c r="E1913" s="69"/>
      <c r="F1913" s="70"/>
      <c r="G1913" s="71"/>
      <c r="H1913" s="72"/>
      <c r="I1913" s="103" t="str">
        <f>IF(B1913="","",_xlfn.XLOOKUP(N1913,#REF!,#REF!))</f>
        <v/>
      </c>
      <c r="J1913" s="100" t="str">
        <f>IF(B1913="","",_xlfn.XLOOKUP(N1913,#REF!,芝麻工资表!B:B))</f>
        <v/>
      </c>
      <c r="K1913" s="100" t="str">
        <f t="shared" si="174"/>
        <v/>
      </c>
      <c r="L1913" s="100" t="str">
        <f t="shared" si="175"/>
        <v/>
      </c>
      <c r="M1913" s="100" t="str">
        <f>IF(Q1913="","",_xlfn.XLOOKUP(Q1913,立项!W:W,立项!H:H))</f>
        <v/>
      </c>
      <c r="N1913" s="104" t="str">
        <f t="shared" si="176"/>
        <v/>
      </c>
      <c r="O1913" s="104" t="str">
        <f t="shared" si="177"/>
        <v/>
      </c>
      <c r="P1913" s="105" t="str">
        <f t="shared" si="178"/>
        <v/>
      </c>
      <c r="Q1913" s="109" t="str">
        <f t="shared" si="179"/>
        <v/>
      </c>
      <c r="R1913" s="77"/>
      <c r="S1913" s="76"/>
      <c r="T1913" s="76"/>
      <c r="U1913" s="76"/>
    </row>
    <row r="1914" s="67" customFormat="1" customHeight="1" spans="2:21">
      <c r="B1914" s="68"/>
      <c r="C1914" s="69"/>
      <c r="D1914" s="69"/>
      <c r="E1914" s="69"/>
      <c r="F1914" s="70"/>
      <c r="G1914" s="71"/>
      <c r="H1914" s="72"/>
      <c r="I1914" s="103" t="str">
        <f>IF(B1914="","",_xlfn.XLOOKUP(N1914,#REF!,#REF!))</f>
        <v/>
      </c>
      <c r="J1914" s="100" t="str">
        <f>IF(B1914="","",_xlfn.XLOOKUP(N1914,#REF!,芝麻工资表!B:B))</f>
        <v/>
      </c>
      <c r="K1914" s="100" t="str">
        <f t="shared" si="174"/>
        <v/>
      </c>
      <c r="L1914" s="100" t="str">
        <f t="shared" si="175"/>
        <v/>
      </c>
      <c r="M1914" s="100" t="str">
        <f>IF(Q1914="","",_xlfn.XLOOKUP(Q1914,立项!W:W,立项!H:H))</f>
        <v/>
      </c>
      <c r="N1914" s="104" t="str">
        <f t="shared" si="176"/>
        <v/>
      </c>
      <c r="O1914" s="104" t="str">
        <f t="shared" si="177"/>
        <v/>
      </c>
      <c r="P1914" s="105" t="str">
        <f t="shared" si="178"/>
        <v/>
      </c>
      <c r="Q1914" s="109" t="str">
        <f t="shared" si="179"/>
        <v/>
      </c>
      <c r="R1914" s="77"/>
      <c r="S1914" s="76"/>
      <c r="T1914" s="76"/>
      <c r="U1914" s="76"/>
    </row>
    <row r="1915" s="67" customFormat="1" customHeight="1" spans="2:21">
      <c r="B1915" s="68"/>
      <c r="C1915" s="69"/>
      <c r="D1915" s="69"/>
      <c r="E1915" s="69"/>
      <c r="F1915" s="70"/>
      <c r="G1915" s="71"/>
      <c r="H1915" s="72"/>
      <c r="I1915" s="103" t="str">
        <f>IF(B1915="","",_xlfn.XLOOKUP(N1915,#REF!,#REF!))</f>
        <v/>
      </c>
      <c r="J1915" s="100" t="str">
        <f>IF(B1915="","",_xlfn.XLOOKUP(N1915,#REF!,芝麻工资表!B:B))</f>
        <v/>
      </c>
      <c r="K1915" s="100" t="str">
        <f t="shared" si="174"/>
        <v/>
      </c>
      <c r="L1915" s="100" t="str">
        <f t="shared" si="175"/>
        <v/>
      </c>
      <c r="M1915" s="100" t="str">
        <f>IF(Q1915="","",_xlfn.XLOOKUP(Q1915,立项!W:W,立项!H:H))</f>
        <v/>
      </c>
      <c r="N1915" s="104" t="str">
        <f t="shared" si="176"/>
        <v/>
      </c>
      <c r="O1915" s="104" t="str">
        <f t="shared" si="177"/>
        <v/>
      </c>
      <c r="P1915" s="105" t="str">
        <f t="shared" si="178"/>
        <v/>
      </c>
      <c r="Q1915" s="109" t="str">
        <f t="shared" si="179"/>
        <v/>
      </c>
      <c r="R1915" s="77"/>
      <c r="S1915" s="76"/>
      <c r="T1915" s="76"/>
      <c r="U1915" s="76"/>
    </row>
    <row r="1916" s="67" customFormat="1" customHeight="1" spans="2:21">
      <c r="B1916" s="68"/>
      <c r="C1916" s="69"/>
      <c r="D1916" s="69"/>
      <c r="E1916" s="69"/>
      <c r="F1916" s="70"/>
      <c r="G1916" s="71"/>
      <c r="H1916" s="72"/>
      <c r="I1916" s="103" t="str">
        <f>IF(B1916="","",_xlfn.XLOOKUP(N1916,#REF!,#REF!))</f>
        <v/>
      </c>
      <c r="J1916" s="100" t="str">
        <f>IF(B1916="","",_xlfn.XLOOKUP(N1916,#REF!,芝麻工资表!B:B))</f>
        <v/>
      </c>
      <c r="K1916" s="100" t="str">
        <f t="shared" si="174"/>
        <v/>
      </c>
      <c r="L1916" s="100" t="str">
        <f t="shared" si="175"/>
        <v/>
      </c>
      <c r="M1916" s="100" t="str">
        <f>IF(Q1916="","",_xlfn.XLOOKUP(Q1916,立项!W:W,立项!H:H))</f>
        <v/>
      </c>
      <c r="N1916" s="104" t="str">
        <f t="shared" si="176"/>
        <v/>
      </c>
      <c r="O1916" s="104" t="str">
        <f t="shared" si="177"/>
        <v/>
      </c>
      <c r="P1916" s="105" t="str">
        <f t="shared" si="178"/>
        <v/>
      </c>
      <c r="Q1916" s="109" t="str">
        <f t="shared" si="179"/>
        <v/>
      </c>
      <c r="R1916" s="77"/>
      <c r="S1916" s="76"/>
      <c r="T1916" s="76"/>
      <c r="U1916" s="76"/>
    </row>
    <row r="1917" s="67" customFormat="1" customHeight="1" spans="2:21">
      <c r="B1917" s="68"/>
      <c r="C1917" s="69"/>
      <c r="D1917" s="69"/>
      <c r="E1917" s="69"/>
      <c r="F1917" s="70"/>
      <c r="G1917" s="71"/>
      <c r="H1917" s="72"/>
      <c r="I1917" s="103" t="str">
        <f>IF(B1917="","",_xlfn.XLOOKUP(N1917,#REF!,#REF!))</f>
        <v/>
      </c>
      <c r="J1917" s="100" t="str">
        <f>IF(B1917="","",_xlfn.XLOOKUP(N1917,#REF!,芝麻工资表!B:B))</f>
        <v/>
      </c>
      <c r="K1917" s="100" t="str">
        <f t="shared" si="174"/>
        <v/>
      </c>
      <c r="L1917" s="100" t="str">
        <f t="shared" si="175"/>
        <v/>
      </c>
      <c r="M1917" s="100" t="str">
        <f>IF(Q1917="","",_xlfn.XLOOKUP(Q1917,立项!W:W,立项!H:H))</f>
        <v/>
      </c>
      <c r="N1917" s="104" t="str">
        <f t="shared" si="176"/>
        <v/>
      </c>
      <c r="O1917" s="104" t="str">
        <f t="shared" si="177"/>
        <v/>
      </c>
      <c r="P1917" s="105" t="str">
        <f t="shared" si="178"/>
        <v/>
      </c>
      <c r="Q1917" s="109" t="str">
        <f t="shared" si="179"/>
        <v/>
      </c>
      <c r="R1917" s="77"/>
      <c r="S1917" s="76"/>
      <c r="T1917" s="76"/>
      <c r="U1917" s="76"/>
    </row>
    <row r="1918" s="67" customFormat="1" customHeight="1" spans="2:21">
      <c r="B1918" s="68"/>
      <c r="C1918" s="69"/>
      <c r="D1918" s="69"/>
      <c r="E1918" s="69"/>
      <c r="F1918" s="70"/>
      <c r="G1918" s="71"/>
      <c r="H1918" s="72"/>
      <c r="I1918" s="103" t="str">
        <f>IF(B1918="","",_xlfn.XLOOKUP(N1918,#REF!,#REF!))</f>
        <v/>
      </c>
      <c r="J1918" s="100" t="str">
        <f>IF(B1918="","",_xlfn.XLOOKUP(N1918,#REF!,芝麻工资表!B:B))</f>
        <v/>
      </c>
      <c r="K1918" s="100" t="str">
        <f t="shared" si="174"/>
        <v/>
      </c>
      <c r="L1918" s="100" t="str">
        <f t="shared" si="175"/>
        <v/>
      </c>
      <c r="M1918" s="100" t="str">
        <f>IF(Q1918="","",_xlfn.XLOOKUP(Q1918,立项!W:W,立项!H:H))</f>
        <v/>
      </c>
      <c r="N1918" s="104" t="str">
        <f t="shared" si="176"/>
        <v/>
      </c>
      <c r="O1918" s="104" t="str">
        <f t="shared" si="177"/>
        <v/>
      </c>
      <c r="P1918" s="105" t="str">
        <f t="shared" si="178"/>
        <v/>
      </c>
      <c r="Q1918" s="109" t="str">
        <f t="shared" si="179"/>
        <v/>
      </c>
      <c r="R1918" s="77"/>
      <c r="S1918" s="76"/>
      <c r="T1918" s="76"/>
      <c r="U1918" s="76"/>
    </row>
    <row r="1919" s="67" customFormat="1" customHeight="1" spans="2:21">
      <c r="B1919" s="68"/>
      <c r="C1919" s="69"/>
      <c r="D1919" s="69"/>
      <c r="E1919" s="69"/>
      <c r="F1919" s="70"/>
      <c r="G1919" s="71"/>
      <c r="H1919" s="72"/>
      <c r="I1919" s="103" t="str">
        <f>IF(B1919="","",_xlfn.XLOOKUP(N1919,#REF!,#REF!))</f>
        <v/>
      </c>
      <c r="J1919" s="100" t="str">
        <f>IF(B1919="","",_xlfn.XLOOKUP(N1919,#REF!,芝麻工资表!B:B))</f>
        <v/>
      </c>
      <c r="K1919" s="100" t="str">
        <f t="shared" si="174"/>
        <v/>
      </c>
      <c r="L1919" s="100" t="str">
        <f t="shared" si="175"/>
        <v/>
      </c>
      <c r="M1919" s="100" t="str">
        <f>IF(Q1919="","",_xlfn.XLOOKUP(Q1919,立项!W:W,立项!H:H))</f>
        <v/>
      </c>
      <c r="N1919" s="104" t="str">
        <f t="shared" si="176"/>
        <v/>
      </c>
      <c r="O1919" s="104" t="str">
        <f t="shared" si="177"/>
        <v/>
      </c>
      <c r="P1919" s="105" t="str">
        <f t="shared" si="178"/>
        <v/>
      </c>
      <c r="Q1919" s="109" t="str">
        <f t="shared" si="179"/>
        <v/>
      </c>
      <c r="R1919" s="77"/>
      <c r="S1919" s="76"/>
      <c r="T1919" s="76"/>
      <c r="U1919" s="76"/>
    </row>
    <row r="1920" s="67" customFormat="1" customHeight="1" spans="2:21">
      <c r="B1920" s="68"/>
      <c r="C1920" s="69"/>
      <c r="D1920" s="69"/>
      <c r="E1920" s="69"/>
      <c r="F1920" s="70"/>
      <c r="G1920" s="71"/>
      <c r="H1920" s="72"/>
      <c r="I1920" s="103" t="str">
        <f>IF(B1920="","",_xlfn.XLOOKUP(N1920,#REF!,#REF!))</f>
        <v/>
      </c>
      <c r="J1920" s="100" t="str">
        <f>IF(B1920="","",_xlfn.XLOOKUP(N1920,#REF!,芝麻工资表!B:B))</f>
        <v/>
      </c>
      <c r="K1920" s="100" t="str">
        <f t="shared" si="174"/>
        <v/>
      </c>
      <c r="L1920" s="100" t="str">
        <f t="shared" si="175"/>
        <v/>
      </c>
      <c r="M1920" s="100" t="str">
        <f>IF(Q1920="","",_xlfn.XLOOKUP(Q1920,立项!W:W,立项!H:H))</f>
        <v/>
      </c>
      <c r="N1920" s="104" t="str">
        <f t="shared" si="176"/>
        <v/>
      </c>
      <c r="O1920" s="104" t="str">
        <f t="shared" si="177"/>
        <v/>
      </c>
      <c r="P1920" s="105" t="str">
        <f t="shared" si="178"/>
        <v/>
      </c>
      <c r="Q1920" s="109" t="str">
        <f t="shared" si="179"/>
        <v/>
      </c>
      <c r="R1920" s="77"/>
      <c r="S1920" s="76"/>
      <c r="T1920" s="76"/>
      <c r="U1920" s="76"/>
    </row>
    <row r="1921" s="67" customFormat="1" customHeight="1" spans="2:21">
      <c r="B1921" s="68"/>
      <c r="C1921" s="69"/>
      <c r="D1921" s="69"/>
      <c r="E1921" s="69"/>
      <c r="F1921" s="70"/>
      <c r="G1921" s="71"/>
      <c r="H1921" s="72"/>
      <c r="I1921" s="103" t="str">
        <f>IF(B1921="","",_xlfn.XLOOKUP(N1921,#REF!,#REF!))</f>
        <v/>
      </c>
      <c r="J1921" s="100" t="str">
        <f>IF(B1921="","",_xlfn.XLOOKUP(N1921,#REF!,芝麻工资表!B:B))</f>
        <v/>
      </c>
      <c r="K1921" s="100" t="str">
        <f t="shared" si="174"/>
        <v/>
      </c>
      <c r="L1921" s="100" t="str">
        <f t="shared" si="175"/>
        <v/>
      </c>
      <c r="M1921" s="100" t="str">
        <f>IF(Q1921="","",_xlfn.XLOOKUP(Q1921,立项!W:W,立项!H:H))</f>
        <v/>
      </c>
      <c r="N1921" s="104" t="str">
        <f t="shared" si="176"/>
        <v/>
      </c>
      <c r="O1921" s="104" t="str">
        <f t="shared" si="177"/>
        <v/>
      </c>
      <c r="P1921" s="105" t="str">
        <f t="shared" si="178"/>
        <v/>
      </c>
      <c r="Q1921" s="109" t="str">
        <f t="shared" si="179"/>
        <v/>
      </c>
      <c r="R1921" s="77"/>
      <c r="S1921" s="76"/>
      <c r="T1921" s="76"/>
      <c r="U1921" s="76"/>
    </row>
    <row r="1922" s="67" customFormat="1" customHeight="1" spans="2:21">
      <c r="B1922" s="68"/>
      <c r="C1922" s="69"/>
      <c r="D1922" s="69"/>
      <c r="E1922" s="69"/>
      <c r="F1922" s="70"/>
      <c r="G1922" s="71"/>
      <c r="H1922" s="72"/>
      <c r="I1922" s="103" t="str">
        <f>IF(B1922="","",_xlfn.XLOOKUP(N1922,#REF!,#REF!))</f>
        <v/>
      </c>
      <c r="J1922" s="100" t="str">
        <f>IF(B1922="","",_xlfn.XLOOKUP(N1922,#REF!,芝麻工资表!B:B))</f>
        <v/>
      </c>
      <c r="K1922" s="100" t="str">
        <f t="shared" ref="K1922:K1985" si="180">IF(F1922="","",F1922-L1922)</f>
        <v/>
      </c>
      <c r="L1922" s="100" t="str">
        <f t="shared" ref="L1922:L1985" si="181">IF(F1922="","",F1922*G1922/(1+G1922))</f>
        <v/>
      </c>
      <c r="M1922" s="100" t="str">
        <f>IF(Q1922="","",_xlfn.XLOOKUP(Q1922,立项!W:W,立项!H:H))</f>
        <v/>
      </c>
      <c r="N1922" s="104" t="str">
        <f t="shared" ref="N1922:N1985" si="182">IF(H1922="","",LEFT(B1922,7))</f>
        <v/>
      </c>
      <c r="O1922" s="104" t="str">
        <f t="shared" ref="O1922:O1985" si="183">IF(H1922="","",MONTH(H1922))</f>
        <v/>
      </c>
      <c r="P1922" s="105" t="str">
        <f t="shared" ref="P1922:P1985" si="184">IF(H1922="","",DAY(H1922))</f>
        <v/>
      </c>
      <c r="Q1922" s="109" t="str">
        <f t="shared" ref="Q1922:Q1985" si="185">IF(B1922="","",MID(B1922,9,16))</f>
        <v/>
      </c>
      <c r="R1922" s="77"/>
      <c r="S1922" s="76"/>
      <c r="T1922" s="76"/>
      <c r="U1922" s="76"/>
    </row>
    <row r="1923" s="67" customFormat="1" customHeight="1" spans="2:21">
      <c r="B1923" s="68"/>
      <c r="C1923" s="69"/>
      <c r="D1923" s="69"/>
      <c r="E1923" s="69"/>
      <c r="F1923" s="70"/>
      <c r="G1923" s="71"/>
      <c r="H1923" s="72"/>
      <c r="I1923" s="103" t="str">
        <f>IF(B1923="","",_xlfn.XLOOKUP(N1923,#REF!,#REF!))</f>
        <v/>
      </c>
      <c r="J1923" s="100" t="str">
        <f>IF(B1923="","",_xlfn.XLOOKUP(N1923,#REF!,芝麻工资表!B:B))</f>
        <v/>
      </c>
      <c r="K1923" s="100" t="str">
        <f t="shared" si="180"/>
        <v/>
      </c>
      <c r="L1923" s="100" t="str">
        <f t="shared" si="181"/>
        <v/>
      </c>
      <c r="M1923" s="100" t="str">
        <f>IF(Q1923="","",_xlfn.XLOOKUP(Q1923,立项!W:W,立项!H:H))</f>
        <v/>
      </c>
      <c r="N1923" s="104" t="str">
        <f t="shared" si="182"/>
        <v/>
      </c>
      <c r="O1923" s="104" t="str">
        <f t="shared" si="183"/>
        <v/>
      </c>
      <c r="P1923" s="105" t="str">
        <f t="shared" si="184"/>
        <v/>
      </c>
      <c r="Q1923" s="109" t="str">
        <f t="shared" si="185"/>
        <v/>
      </c>
      <c r="R1923" s="77"/>
      <c r="S1923" s="76"/>
      <c r="T1923" s="76"/>
      <c r="U1923" s="76"/>
    </row>
    <row r="1924" s="67" customFormat="1" customHeight="1" spans="2:21">
      <c r="B1924" s="68"/>
      <c r="C1924" s="69"/>
      <c r="D1924" s="69"/>
      <c r="E1924" s="69"/>
      <c r="F1924" s="70"/>
      <c r="G1924" s="71"/>
      <c r="H1924" s="72"/>
      <c r="I1924" s="103" t="str">
        <f>IF(B1924="","",_xlfn.XLOOKUP(N1924,#REF!,#REF!))</f>
        <v/>
      </c>
      <c r="J1924" s="100" t="str">
        <f>IF(B1924="","",_xlfn.XLOOKUP(N1924,#REF!,芝麻工资表!B:B))</f>
        <v/>
      </c>
      <c r="K1924" s="100" t="str">
        <f t="shared" si="180"/>
        <v/>
      </c>
      <c r="L1924" s="100" t="str">
        <f t="shared" si="181"/>
        <v/>
      </c>
      <c r="M1924" s="100" t="str">
        <f>IF(Q1924="","",_xlfn.XLOOKUP(Q1924,立项!W:W,立项!H:H))</f>
        <v/>
      </c>
      <c r="N1924" s="104" t="str">
        <f t="shared" si="182"/>
        <v/>
      </c>
      <c r="O1924" s="104" t="str">
        <f t="shared" si="183"/>
        <v/>
      </c>
      <c r="P1924" s="105" t="str">
        <f t="shared" si="184"/>
        <v/>
      </c>
      <c r="Q1924" s="109" t="str">
        <f t="shared" si="185"/>
        <v/>
      </c>
      <c r="R1924" s="77"/>
      <c r="S1924" s="76"/>
      <c r="T1924" s="76"/>
      <c r="U1924" s="76"/>
    </row>
    <row r="1925" s="67" customFormat="1" customHeight="1" spans="2:21">
      <c r="B1925" s="68"/>
      <c r="C1925" s="69"/>
      <c r="D1925" s="69"/>
      <c r="E1925" s="69"/>
      <c r="F1925" s="70"/>
      <c r="G1925" s="71"/>
      <c r="H1925" s="72"/>
      <c r="I1925" s="103" t="str">
        <f>IF(B1925="","",_xlfn.XLOOKUP(N1925,#REF!,#REF!))</f>
        <v/>
      </c>
      <c r="J1925" s="100" t="str">
        <f>IF(B1925="","",_xlfn.XLOOKUP(N1925,#REF!,芝麻工资表!B:B))</f>
        <v/>
      </c>
      <c r="K1925" s="100" t="str">
        <f t="shared" si="180"/>
        <v/>
      </c>
      <c r="L1925" s="100" t="str">
        <f t="shared" si="181"/>
        <v/>
      </c>
      <c r="M1925" s="100" t="str">
        <f>IF(Q1925="","",_xlfn.XLOOKUP(Q1925,立项!W:W,立项!H:H))</f>
        <v/>
      </c>
      <c r="N1925" s="104" t="str">
        <f t="shared" si="182"/>
        <v/>
      </c>
      <c r="O1925" s="104" t="str">
        <f t="shared" si="183"/>
        <v/>
      </c>
      <c r="P1925" s="105" t="str">
        <f t="shared" si="184"/>
        <v/>
      </c>
      <c r="Q1925" s="109" t="str">
        <f t="shared" si="185"/>
        <v/>
      </c>
      <c r="R1925" s="77"/>
      <c r="S1925" s="76"/>
      <c r="T1925" s="76"/>
      <c r="U1925" s="76"/>
    </row>
    <row r="1926" s="67" customFormat="1" customHeight="1" spans="2:21">
      <c r="B1926" s="68"/>
      <c r="C1926" s="69"/>
      <c r="D1926" s="69"/>
      <c r="E1926" s="69"/>
      <c r="F1926" s="70"/>
      <c r="G1926" s="71"/>
      <c r="H1926" s="72"/>
      <c r="I1926" s="103" t="str">
        <f>IF(B1926="","",_xlfn.XLOOKUP(N1926,#REF!,#REF!))</f>
        <v/>
      </c>
      <c r="J1926" s="100" t="str">
        <f>IF(B1926="","",_xlfn.XLOOKUP(N1926,#REF!,芝麻工资表!B:B))</f>
        <v/>
      </c>
      <c r="K1926" s="100" t="str">
        <f t="shared" si="180"/>
        <v/>
      </c>
      <c r="L1926" s="100" t="str">
        <f t="shared" si="181"/>
        <v/>
      </c>
      <c r="M1926" s="100" t="str">
        <f>IF(Q1926="","",_xlfn.XLOOKUP(Q1926,立项!W:W,立项!H:H))</f>
        <v/>
      </c>
      <c r="N1926" s="104" t="str">
        <f t="shared" si="182"/>
        <v/>
      </c>
      <c r="O1926" s="104" t="str">
        <f t="shared" si="183"/>
        <v/>
      </c>
      <c r="P1926" s="105" t="str">
        <f t="shared" si="184"/>
        <v/>
      </c>
      <c r="Q1926" s="109" t="str">
        <f t="shared" si="185"/>
        <v/>
      </c>
      <c r="R1926" s="77"/>
      <c r="S1926" s="76"/>
      <c r="T1926" s="76"/>
      <c r="U1926" s="76"/>
    </row>
    <row r="1927" s="67" customFormat="1" customHeight="1" spans="2:21">
      <c r="B1927" s="68"/>
      <c r="C1927" s="69"/>
      <c r="D1927" s="69"/>
      <c r="E1927" s="69"/>
      <c r="F1927" s="70"/>
      <c r="G1927" s="71"/>
      <c r="H1927" s="72"/>
      <c r="I1927" s="103" t="str">
        <f>IF(B1927="","",_xlfn.XLOOKUP(N1927,#REF!,#REF!))</f>
        <v/>
      </c>
      <c r="J1927" s="100" t="str">
        <f>IF(B1927="","",_xlfn.XLOOKUP(N1927,#REF!,芝麻工资表!B:B))</f>
        <v/>
      </c>
      <c r="K1927" s="100" t="str">
        <f t="shared" si="180"/>
        <v/>
      </c>
      <c r="L1927" s="100" t="str">
        <f t="shared" si="181"/>
        <v/>
      </c>
      <c r="M1927" s="100" t="str">
        <f>IF(Q1927="","",_xlfn.XLOOKUP(Q1927,立项!W:W,立项!H:H))</f>
        <v/>
      </c>
      <c r="N1927" s="104" t="str">
        <f t="shared" si="182"/>
        <v/>
      </c>
      <c r="O1927" s="104" t="str">
        <f t="shared" si="183"/>
        <v/>
      </c>
      <c r="P1927" s="105" t="str">
        <f t="shared" si="184"/>
        <v/>
      </c>
      <c r="Q1927" s="109" t="str">
        <f t="shared" si="185"/>
        <v/>
      </c>
      <c r="R1927" s="77"/>
      <c r="S1927" s="76"/>
      <c r="T1927" s="76"/>
      <c r="U1927" s="76"/>
    </row>
    <row r="1928" s="67" customFormat="1" customHeight="1" spans="2:21">
      <c r="B1928" s="68"/>
      <c r="C1928" s="69"/>
      <c r="D1928" s="69"/>
      <c r="E1928" s="69"/>
      <c r="F1928" s="70"/>
      <c r="G1928" s="71"/>
      <c r="H1928" s="72"/>
      <c r="I1928" s="103" t="str">
        <f>IF(B1928="","",_xlfn.XLOOKUP(N1928,#REF!,#REF!))</f>
        <v/>
      </c>
      <c r="J1928" s="100" t="str">
        <f>IF(B1928="","",_xlfn.XLOOKUP(N1928,#REF!,芝麻工资表!B:B))</f>
        <v/>
      </c>
      <c r="K1928" s="100" t="str">
        <f t="shared" si="180"/>
        <v/>
      </c>
      <c r="L1928" s="100" t="str">
        <f t="shared" si="181"/>
        <v/>
      </c>
      <c r="M1928" s="100" t="str">
        <f>IF(Q1928="","",_xlfn.XLOOKUP(Q1928,立项!W:W,立项!H:H))</f>
        <v/>
      </c>
      <c r="N1928" s="104" t="str">
        <f t="shared" si="182"/>
        <v/>
      </c>
      <c r="O1928" s="104" t="str">
        <f t="shared" si="183"/>
        <v/>
      </c>
      <c r="P1928" s="105" t="str">
        <f t="shared" si="184"/>
        <v/>
      </c>
      <c r="Q1928" s="109" t="str">
        <f t="shared" si="185"/>
        <v/>
      </c>
      <c r="R1928" s="77"/>
      <c r="S1928" s="76"/>
      <c r="T1928" s="76"/>
      <c r="U1928" s="76"/>
    </row>
    <row r="1929" s="67" customFormat="1" customHeight="1" spans="2:21">
      <c r="B1929" s="68"/>
      <c r="C1929" s="69"/>
      <c r="D1929" s="69"/>
      <c r="E1929" s="69"/>
      <c r="F1929" s="70"/>
      <c r="G1929" s="71"/>
      <c r="H1929" s="72"/>
      <c r="I1929" s="103" t="str">
        <f>IF(B1929="","",_xlfn.XLOOKUP(N1929,#REF!,#REF!))</f>
        <v/>
      </c>
      <c r="J1929" s="100" t="str">
        <f>IF(B1929="","",_xlfn.XLOOKUP(N1929,#REF!,芝麻工资表!B:B))</f>
        <v/>
      </c>
      <c r="K1929" s="100" t="str">
        <f t="shared" si="180"/>
        <v/>
      </c>
      <c r="L1929" s="100" t="str">
        <f t="shared" si="181"/>
        <v/>
      </c>
      <c r="M1929" s="100" t="str">
        <f>IF(Q1929="","",_xlfn.XLOOKUP(Q1929,立项!W:W,立项!H:H))</f>
        <v/>
      </c>
      <c r="N1929" s="104" t="str">
        <f t="shared" si="182"/>
        <v/>
      </c>
      <c r="O1929" s="104" t="str">
        <f t="shared" si="183"/>
        <v/>
      </c>
      <c r="P1929" s="105" t="str">
        <f t="shared" si="184"/>
        <v/>
      </c>
      <c r="Q1929" s="109" t="str">
        <f t="shared" si="185"/>
        <v/>
      </c>
      <c r="R1929" s="77"/>
      <c r="S1929" s="76"/>
      <c r="T1929" s="76"/>
      <c r="U1929" s="76"/>
    </row>
    <row r="1930" s="67" customFormat="1" customHeight="1" spans="2:21">
      <c r="B1930" s="68"/>
      <c r="C1930" s="69"/>
      <c r="D1930" s="69"/>
      <c r="E1930" s="69"/>
      <c r="F1930" s="70"/>
      <c r="G1930" s="71"/>
      <c r="H1930" s="72"/>
      <c r="I1930" s="103" t="str">
        <f>IF(B1930="","",_xlfn.XLOOKUP(N1930,#REF!,#REF!))</f>
        <v/>
      </c>
      <c r="J1930" s="100" t="str">
        <f>IF(B1930="","",_xlfn.XLOOKUP(N1930,#REF!,芝麻工资表!B:B))</f>
        <v/>
      </c>
      <c r="K1930" s="100" t="str">
        <f t="shared" si="180"/>
        <v/>
      </c>
      <c r="L1930" s="100" t="str">
        <f t="shared" si="181"/>
        <v/>
      </c>
      <c r="M1930" s="100" t="str">
        <f>IF(Q1930="","",_xlfn.XLOOKUP(Q1930,立项!W:W,立项!H:H))</f>
        <v/>
      </c>
      <c r="N1930" s="104" t="str">
        <f t="shared" si="182"/>
        <v/>
      </c>
      <c r="O1930" s="104" t="str">
        <f t="shared" si="183"/>
        <v/>
      </c>
      <c r="P1930" s="105" t="str">
        <f t="shared" si="184"/>
        <v/>
      </c>
      <c r="Q1930" s="109" t="str">
        <f t="shared" si="185"/>
        <v/>
      </c>
      <c r="R1930" s="77"/>
      <c r="S1930" s="76"/>
      <c r="T1930" s="76"/>
      <c r="U1930" s="76"/>
    </row>
    <row r="1931" s="67" customFormat="1" customHeight="1" spans="2:21">
      <c r="B1931" s="68"/>
      <c r="C1931" s="69"/>
      <c r="D1931" s="69"/>
      <c r="E1931" s="69"/>
      <c r="F1931" s="70"/>
      <c r="G1931" s="71"/>
      <c r="H1931" s="72"/>
      <c r="I1931" s="103" t="str">
        <f>IF(B1931="","",_xlfn.XLOOKUP(N1931,#REF!,#REF!))</f>
        <v/>
      </c>
      <c r="J1931" s="100" t="str">
        <f>IF(B1931="","",_xlfn.XLOOKUP(N1931,#REF!,芝麻工资表!B:B))</f>
        <v/>
      </c>
      <c r="K1931" s="100" t="str">
        <f t="shared" si="180"/>
        <v/>
      </c>
      <c r="L1931" s="100" t="str">
        <f t="shared" si="181"/>
        <v/>
      </c>
      <c r="M1931" s="100" t="str">
        <f>IF(Q1931="","",_xlfn.XLOOKUP(Q1931,立项!W:W,立项!H:H))</f>
        <v/>
      </c>
      <c r="N1931" s="104" t="str">
        <f t="shared" si="182"/>
        <v/>
      </c>
      <c r="O1931" s="104" t="str">
        <f t="shared" si="183"/>
        <v/>
      </c>
      <c r="P1931" s="105" t="str">
        <f t="shared" si="184"/>
        <v/>
      </c>
      <c r="Q1931" s="109" t="str">
        <f t="shared" si="185"/>
        <v/>
      </c>
      <c r="R1931" s="77"/>
      <c r="S1931" s="76"/>
      <c r="T1931" s="76"/>
      <c r="U1931" s="76"/>
    </row>
    <row r="1932" s="67" customFormat="1" customHeight="1" spans="2:21">
      <c r="B1932" s="68"/>
      <c r="C1932" s="69"/>
      <c r="D1932" s="69"/>
      <c r="E1932" s="69"/>
      <c r="F1932" s="70"/>
      <c r="G1932" s="71"/>
      <c r="H1932" s="72"/>
      <c r="I1932" s="103" t="str">
        <f>IF(B1932="","",_xlfn.XLOOKUP(N1932,#REF!,#REF!))</f>
        <v/>
      </c>
      <c r="J1932" s="100" t="str">
        <f>IF(B1932="","",_xlfn.XLOOKUP(N1932,#REF!,芝麻工资表!B:B))</f>
        <v/>
      </c>
      <c r="K1932" s="100" t="str">
        <f t="shared" si="180"/>
        <v/>
      </c>
      <c r="L1932" s="100" t="str">
        <f t="shared" si="181"/>
        <v/>
      </c>
      <c r="M1932" s="100" t="str">
        <f>IF(Q1932="","",_xlfn.XLOOKUP(Q1932,立项!W:W,立项!H:H))</f>
        <v/>
      </c>
      <c r="N1932" s="104" t="str">
        <f t="shared" si="182"/>
        <v/>
      </c>
      <c r="O1932" s="104" t="str">
        <f t="shared" si="183"/>
        <v/>
      </c>
      <c r="P1932" s="105" t="str">
        <f t="shared" si="184"/>
        <v/>
      </c>
      <c r="Q1932" s="109" t="str">
        <f t="shared" si="185"/>
        <v/>
      </c>
      <c r="R1932" s="77"/>
      <c r="S1932" s="76"/>
      <c r="T1932" s="76"/>
      <c r="U1932" s="76"/>
    </row>
    <row r="1933" s="67" customFormat="1" customHeight="1" spans="2:21">
      <c r="B1933" s="68"/>
      <c r="C1933" s="69"/>
      <c r="D1933" s="69"/>
      <c r="E1933" s="69"/>
      <c r="F1933" s="70"/>
      <c r="G1933" s="71"/>
      <c r="H1933" s="72"/>
      <c r="I1933" s="103" t="str">
        <f>IF(B1933="","",_xlfn.XLOOKUP(N1933,#REF!,#REF!))</f>
        <v/>
      </c>
      <c r="J1933" s="100" t="str">
        <f>IF(B1933="","",_xlfn.XLOOKUP(N1933,#REF!,芝麻工资表!B:B))</f>
        <v/>
      </c>
      <c r="K1933" s="100" t="str">
        <f t="shared" si="180"/>
        <v/>
      </c>
      <c r="L1933" s="100" t="str">
        <f t="shared" si="181"/>
        <v/>
      </c>
      <c r="M1933" s="100" t="str">
        <f>IF(Q1933="","",_xlfn.XLOOKUP(Q1933,立项!W:W,立项!H:H))</f>
        <v/>
      </c>
      <c r="N1933" s="104" t="str">
        <f t="shared" si="182"/>
        <v/>
      </c>
      <c r="O1933" s="104" t="str">
        <f t="shared" si="183"/>
        <v/>
      </c>
      <c r="P1933" s="105" t="str">
        <f t="shared" si="184"/>
        <v/>
      </c>
      <c r="Q1933" s="109" t="str">
        <f t="shared" si="185"/>
        <v/>
      </c>
      <c r="R1933" s="77"/>
      <c r="S1933" s="76"/>
      <c r="T1933" s="76"/>
      <c r="U1933" s="76"/>
    </row>
    <row r="1934" s="67" customFormat="1" customHeight="1" spans="2:21">
      <c r="B1934" s="68"/>
      <c r="C1934" s="69"/>
      <c r="D1934" s="69"/>
      <c r="E1934" s="69"/>
      <c r="F1934" s="70"/>
      <c r="G1934" s="71"/>
      <c r="H1934" s="72"/>
      <c r="I1934" s="103" t="str">
        <f>IF(B1934="","",_xlfn.XLOOKUP(N1934,#REF!,#REF!))</f>
        <v/>
      </c>
      <c r="J1934" s="100" t="str">
        <f>IF(B1934="","",_xlfn.XLOOKUP(N1934,#REF!,芝麻工资表!B:B))</f>
        <v/>
      </c>
      <c r="K1934" s="100" t="str">
        <f t="shared" si="180"/>
        <v/>
      </c>
      <c r="L1934" s="100" t="str">
        <f t="shared" si="181"/>
        <v/>
      </c>
      <c r="M1934" s="100" t="str">
        <f>IF(Q1934="","",_xlfn.XLOOKUP(Q1934,立项!W:W,立项!H:H))</f>
        <v/>
      </c>
      <c r="N1934" s="104" t="str">
        <f t="shared" si="182"/>
        <v/>
      </c>
      <c r="O1934" s="104" t="str">
        <f t="shared" si="183"/>
        <v/>
      </c>
      <c r="P1934" s="105" t="str">
        <f t="shared" si="184"/>
        <v/>
      </c>
      <c r="Q1934" s="109" t="str">
        <f t="shared" si="185"/>
        <v/>
      </c>
      <c r="R1934" s="77"/>
      <c r="S1934" s="76"/>
      <c r="T1934" s="76"/>
      <c r="U1934" s="76"/>
    </row>
    <row r="1935" s="67" customFormat="1" customHeight="1" spans="2:21">
      <c r="B1935" s="68"/>
      <c r="C1935" s="69"/>
      <c r="D1935" s="69"/>
      <c r="E1935" s="69"/>
      <c r="F1935" s="70"/>
      <c r="G1935" s="71"/>
      <c r="H1935" s="72"/>
      <c r="I1935" s="103" t="str">
        <f>IF(B1935="","",_xlfn.XLOOKUP(N1935,#REF!,#REF!))</f>
        <v/>
      </c>
      <c r="J1935" s="100" t="str">
        <f>IF(B1935="","",_xlfn.XLOOKUP(N1935,#REF!,芝麻工资表!B:B))</f>
        <v/>
      </c>
      <c r="K1935" s="100" t="str">
        <f t="shared" si="180"/>
        <v/>
      </c>
      <c r="L1935" s="100" t="str">
        <f t="shared" si="181"/>
        <v/>
      </c>
      <c r="M1935" s="100" t="str">
        <f>IF(Q1935="","",_xlfn.XLOOKUP(Q1935,立项!W:W,立项!H:H))</f>
        <v/>
      </c>
      <c r="N1935" s="104" t="str">
        <f t="shared" si="182"/>
        <v/>
      </c>
      <c r="O1935" s="104" t="str">
        <f t="shared" si="183"/>
        <v/>
      </c>
      <c r="P1935" s="105" t="str">
        <f t="shared" si="184"/>
        <v/>
      </c>
      <c r="Q1935" s="109" t="str">
        <f t="shared" si="185"/>
        <v/>
      </c>
      <c r="R1935" s="77"/>
      <c r="S1935" s="76"/>
      <c r="T1935" s="76"/>
      <c r="U1935" s="76"/>
    </row>
    <row r="1936" s="67" customFormat="1" customHeight="1" spans="2:21">
      <c r="B1936" s="68"/>
      <c r="C1936" s="69"/>
      <c r="D1936" s="69"/>
      <c r="E1936" s="69"/>
      <c r="F1936" s="70"/>
      <c r="G1936" s="71"/>
      <c r="H1936" s="72"/>
      <c r="I1936" s="103" t="str">
        <f>IF(B1936="","",_xlfn.XLOOKUP(N1936,#REF!,#REF!))</f>
        <v/>
      </c>
      <c r="J1936" s="100" t="str">
        <f>IF(B1936="","",_xlfn.XLOOKUP(N1936,#REF!,芝麻工资表!B:B))</f>
        <v/>
      </c>
      <c r="K1936" s="100" t="str">
        <f t="shared" si="180"/>
        <v/>
      </c>
      <c r="L1936" s="100" t="str">
        <f t="shared" si="181"/>
        <v/>
      </c>
      <c r="M1936" s="100" t="str">
        <f>IF(Q1936="","",_xlfn.XLOOKUP(Q1936,立项!W:W,立项!H:H))</f>
        <v/>
      </c>
      <c r="N1936" s="104" t="str">
        <f t="shared" si="182"/>
        <v/>
      </c>
      <c r="O1936" s="104" t="str">
        <f t="shared" si="183"/>
        <v/>
      </c>
      <c r="P1936" s="105" t="str">
        <f t="shared" si="184"/>
        <v/>
      </c>
      <c r="Q1936" s="109" t="str">
        <f t="shared" si="185"/>
        <v/>
      </c>
      <c r="R1936" s="77"/>
      <c r="S1936" s="76"/>
      <c r="T1936" s="76"/>
      <c r="U1936" s="76"/>
    </row>
    <row r="1937" s="67" customFormat="1" customHeight="1" spans="2:21">
      <c r="B1937" s="68"/>
      <c r="C1937" s="69"/>
      <c r="D1937" s="69"/>
      <c r="E1937" s="69"/>
      <c r="F1937" s="70"/>
      <c r="G1937" s="71"/>
      <c r="H1937" s="72"/>
      <c r="I1937" s="103" t="str">
        <f>IF(B1937="","",_xlfn.XLOOKUP(N1937,#REF!,#REF!))</f>
        <v/>
      </c>
      <c r="J1937" s="100" t="str">
        <f>IF(B1937="","",_xlfn.XLOOKUP(N1937,#REF!,芝麻工资表!B:B))</f>
        <v/>
      </c>
      <c r="K1937" s="100" t="str">
        <f t="shared" si="180"/>
        <v/>
      </c>
      <c r="L1937" s="100" t="str">
        <f t="shared" si="181"/>
        <v/>
      </c>
      <c r="M1937" s="100" t="str">
        <f>IF(Q1937="","",_xlfn.XLOOKUP(Q1937,立项!W:W,立项!H:H))</f>
        <v/>
      </c>
      <c r="N1937" s="104" t="str">
        <f t="shared" si="182"/>
        <v/>
      </c>
      <c r="O1937" s="104" t="str">
        <f t="shared" si="183"/>
        <v/>
      </c>
      <c r="P1937" s="105" t="str">
        <f t="shared" si="184"/>
        <v/>
      </c>
      <c r="Q1937" s="109" t="str">
        <f t="shared" si="185"/>
        <v/>
      </c>
      <c r="R1937" s="77"/>
      <c r="S1937" s="76"/>
      <c r="T1937" s="76"/>
      <c r="U1937" s="76"/>
    </row>
    <row r="1938" s="67" customFormat="1" customHeight="1" spans="2:21">
      <c r="B1938" s="68"/>
      <c r="C1938" s="69"/>
      <c r="D1938" s="69"/>
      <c r="E1938" s="69"/>
      <c r="F1938" s="70"/>
      <c r="G1938" s="71"/>
      <c r="H1938" s="72"/>
      <c r="I1938" s="103" t="str">
        <f>IF(B1938="","",_xlfn.XLOOKUP(N1938,#REF!,#REF!))</f>
        <v/>
      </c>
      <c r="J1938" s="100" t="str">
        <f>IF(B1938="","",_xlfn.XLOOKUP(N1938,#REF!,芝麻工资表!B:B))</f>
        <v/>
      </c>
      <c r="K1938" s="100" t="str">
        <f t="shared" si="180"/>
        <v/>
      </c>
      <c r="L1938" s="100" t="str">
        <f t="shared" si="181"/>
        <v/>
      </c>
      <c r="M1938" s="100" t="str">
        <f>IF(Q1938="","",_xlfn.XLOOKUP(Q1938,立项!W:W,立项!H:H))</f>
        <v/>
      </c>
      <c r="N1938" s="104" t="str">
        <f t="shared" si="182"/>
        <v/>
      </c>
      <c r="O1938" s="104" t="str">
        <f t="shared" si="183"/>
        <v/>
      </c>
      <c r="P1938" s="105" t="str">
        <f t="shared" si="184"/>
        <v/>
      </c>
      <c r="Q1938" s="109" t="str">
        <f t="shared" si="185"/>
        <v/>
      </c>
      <c r="R1938" s="77"/>
      <c r="S1938" s="76"/>
      <c r="T1938" s="76"/>
      <c r="U1938" s="76"/>
    </row>
    <row r="1939" s="67" customFormat="1" customHeight="1" spans="2:21">
      <c r="B1939" s="68"/>
      <c r="C1939" s="69"/>
      <c r="D1939" s="69"/>
      <c r="E1939" s="69"/>
      <c r="F1939" s="70"/>
      <c r="G1939" s="71"/>
      <c r="H1939" s="72"/>
      <c r="I1939" s="103" t="str">
        <f>IF(B1939="","",_xlfn.XLOOKUP(N1939,#REF!,#REF!))</f>
        <v/>
      </c>
      <c r="J1939" s="100" t="str">
        <f>IF(B1939="","",_xlfn.XLOOKUP(N1939,#REF!,芝麻工资表!B:B))</f>
        <v/>
      </c>
      <c r="K1939" s="100" t="str">
        <f t="shared" si="180"/>
        <v/>
      </c>
      <c r="L1939" s="100" t="str">
        <f t="shared" si="181"/>
        <v/>
      </c>
      <c r="M1939" s="100" t="str">
        <f>IF(Q1939="","",_xlfn.XLOOKUP(Q1939,立项!W:W,立项!H:H))</f>
        <v/>
      </c>
      <c r="N1939" s="104" t="str">
        <f t="shared" si="182"/>
        <v/>
      </c>
      <c r="O1939" s="104" t="str">
        <f t="shared" si="183"/>
        <v/>
      </c>
      <c r="P1939" s="105" t="str">
        <f t="shared" si="184"/>
        <v/>
      </c>
      <c r="Q1939" s="109" t="str">
        <f t="shared" si="185"/>
        <v/>
      </c>
      <c r="R1939" s="77"/>
      <c r="S1939" s="76"/>
      <c r="T1939" s="76"/>
      <c r="U1939" s="76"/>
    </row>
    <row r="1940" s="67" customFormat="1" customHeight="1" spans="2:21">
      <c r="B1940" s="68"/>
      <c r="C1940" s="69"/>
      <c r="D1940" s="69"/>
      <c r="E1940" s="69"/>
      <c r="F1940" s="70"/>
      <c r="G1940" s="71"/>
      <c r="H1940" s="72"/>
      <c r="I1940" s="103" t="str">
        <f>IF(B1940="","",_xlfn.XLOOKUP(N1940,#REF!,#REF!))</f>
        <v/>
      </c>
      <c r="J1940" s="100" t="str">
        <f>IF(B1940="","",_xlfn.XLOOKUP(N1940,#REF!,芝麻工资表!B:B))</f>
        <v/>
      </c>
      <c r="K1940" s="100" t="str">
        <f t="shared" si="180"/>
        <v/>
      </c>
      <c r="L1940" s="100" t="str">
        <f t="shared" si="181"/>
        <v/>
      </c>
      <c r="M1940" s="100" t="str">
        <f>IF(Q1940="","",_xlfn.XLOOKUP(Q1940,立项!W:W,立项!H:H))</f>
        <v/>
      </c>
      <c r="N1940" s="104" t="str">
        <f t="shared" si="182"/>
        <v/>
      </c>
      <c r="O1940" s="104" t="str">
        <f t="shared" si="183"/>
        <v/>
      </c>
      <c r="P1940" s="105" t="str">
        <f t="shared" si="184"/>
        <v/>
      </c>
      <c r="Q1940" s="109" t="str">
        <f t="shared" si="185"/>
        <v/>
      </c>
      <c r="R1940" s="77"/>
      <c r="S1940" s="76"/>
      <c r="T1940" s="76"/>
      <c r="U1940" s="76"/>
    </row>
    <row r="1941" s="67" customFormat="1" customHeight="1" spans="2:21">
      <c r="B1941" s="68"/>
      <c r="C1941" s="69"/>
      <c r="D1941" s="69"/>
      <c r="E1941" s="69"/>
      <c r="F1941" s="70"/>
      <c r="G1941" s="71"/>
      <c r="H1941" s="72"/>
      <c r="I1941" s="103" t="str">
        <f>IF(B1941="","",_xlfn.XLOOKUP(N1941,#REF!,#REF!))</f>
        <v/>
      </c>
      <c r="J1941" s="100" t="str">
        <f>IF(B1941="","",_xlfn.XLOOKUP(N1941,#REF!,芝麻工资表!B:B))</f>
        <v/>
      </c>
      <c r="K1941" s="100" t="str">
        <f t="shared" si="180"/>
        <v/>
      </c>
      <c r="L1941" s="100" t="str">
        <f t="shared" si="181"/>
        <v/>
      </c>
      <c r="M1941" s="100" t="str">
        <f>IF(Q1941="","",_xlfn.XLOOKUP(Q1941,立项!W:W,立项!H:H))</f>
        <v/>
      </c>
      <c r="N1941" s="104" t="str">
        <f t="shared" si="182"/>
        <v/>
      </c>
      <c r="O1941" s="104" t="str">
        <f t="shared" si="183"/>
        <v/>
      </c>
      <c r="P1941" s="105" t="str">
        <f t="shared" si="184"/>
        <v/>
      </c>
      <c r="Q1941" s="109" t="str">
        <f t="shared" si="185"/>
        <v/>
      </c>
      <c r="R1941" s="77"/>
      <c r="S1941" s="76"/>
      <c r="T1941" s="76"/>
      <c r="U1941" s="76"/>
    </row>
    <row r="1942" s="67" customFormat="1" customHeight="1" spans="2:21">
      <c r="B1942" s="68"/>
      <c r="C1942" s="69"/>
      <c r="D1942" s="69"/>
      <c r="E1942" s="69"/>
      <c r="F1942" s="70"/>
      <c r="G1942" s="71"/>
      <c r="H1942" s="72"/>
      <c r="I1942" s="103" t="str">
        <f>IF(B1942="","",_xlfn.XLOOKUP(N1942,#REF!,#REF!))</f>
        <v/>
      </c>
      <c r="J1942" s="100" t="str">
        <f>IF(B1942="","",_xlfn.XLOOKUP(N1942,#REF!,芝麻工资表!B:B))</f>
        <v/>
      </c>
      <c r="K1942" s="100" t="str">
        <f t="shared" si="180"/>
        <v/>
      </c>
      <c r="L1942" s="100" t="str">
        <f t="shared" si="181"/>
        <v/>
      </c>
      <c r="M1942" s="100" t="str">
        <f>IF(Q1942="","",_xlfn.XLOOKUP(Q1942,立项!W:W,立项!H:H))</f>
        <v/>
      </c>
      <c r="N1942" s="104" t="str">
        <f t="shared" si="182"/>
        <v/>
      </c>
      <c r="O1942" s="104" t="str">
        <f t="shared" si="183"/>
        <v/>
      </c>
      <c r="P1942" s="105" t="str">
        <f t="shared" si="184"/>
        <v/>
      </c>
      <c r="Q1942" s="109" t="str">
        <f t="shared" si="185"/>
        <v/>
      </c>
      <c r="R1942" s="77"/>
      <c r="S1942" s="76"/>
      <c r="T1942" s="76"/>
      <c r="U1942" s="76"/>
    </row>
    <row r="1943" s="67" customFormat="1" customHeight="1" spans="2:21">
      <c r="B1943" s="68"/>
      <c r="C1943" s="69"/>
      <c r="D1943" s="69"/>
      <c r="E1943" s="69"/>
      <c r="F1943" s="70"/>
      <c r="G1943" s="71"/>
      <c r="H1943" s="72"/>
      <c r="I1943" s="103" t="str">
        <f>IF(B1943="","",_xlfn.XLOOKUP(N1943,#REF!,#REF!))</f>
        <v/>
      </c>
      <c r="J1943" s="100" t="str">
        <f>IF(B1943="","",_xlfn.XLOOKUP(N1943,#REF!,芝麻工资表!B:B))</f>
        <v/>
      </c>
      <c r="K1943" s="100" t="str">
        <f t="shared" si="180"/>
        <v/>
      </c>
      <c r="L1943" s="100" t="str">
        <f t="shared" si="181"/>
        <v/>
      </c>
      <c r="M1943" s="100" t="str">
        <f>IF(Q1943="","",_xlfn.XLOOKUP(Q1943,立项!W:W,立项!H:H))</f>
        <v/>
      </c>
      <c r="N1943" s="104" t="str">
        <f t="shared" si="182"/>
        <v/>
      </c>
      <c r="O1943" s="104" t="str">
        <f t="shared" si="183"/>
        <v/>
      </c>
      <c r="P1943" s="105" t="str">
        <f t="shared" si="184"/>
        <v/>
      </c>
      <c r="Q1943" s="109" t="str">
        <f t="shared" si="185"/>
        <v/>
      </c>
      <c r="R1943" s="77"/>
      <c r="S1943" s="76"/>
      <c r="T1943" s="76"/>
      <c r="U1943" s="76"/>
    </row>
    <row r="1944" s="67" customFormat="1" customHeight="1" spans="2:21">
      <c r="B1944" s="68"/>
      <c r="C1944" s="69"/>
      <c r="D1944" s="69"/>
      <c r="E1944" s="69"/>
      <c r="F1944" s="70"/>
      <c r="G1944" s="71"/>
      <c r="H1944" s="72"/>
      <c r="I1944" s="103" t="str">
        <f>IF(B1944="","",_xlfn.XLOOKUP(N1944,#REF!,#REF!))</f>
        <v/>
      </c>
      <c r="J1944" s="100" t="str">
        <f>IF(B1944="","",_xlfn.XLOOKUP(N1944,#REF!,芝麻工资表!B:B))</f>
        <v/>
      </c>
      <c r="K1944" s="100" t="str">
        <f t="shared" si="180"/>
        <v/>
      </c>
      <c r="L1944" s="100" t="str">
        <f t="shared" si="181"/>
        <v/>
      </c>
      <c r="M1944" s="100" t="str">
        <f>IF(Q1944="","",_xlfn.XLOOKUP(Q1944,立项!W:W,立项!H:H))</f>
        <v/>
      </c>
      <c r="N1944" s="104" t="str">
        <f t="shared" si="182"/>
        <v/>
      </c>
      <c r="O1944" s="104" t="str">
        <f t="shared" si="183"/>
        <v/>
      </c>
      <c r="P1944" s="105" t="str">
        <f t="shared" si="184"/>
        <v/>
      </c>
      <c r="Q1944" s="109" t="str">
        <f t="shared" si="185"/>
        <v/>
      </c>
      <c r="R1944" s="77"/>
      <c r="S1944" s="76"/>
      <c r="T1944" s="76"/>
      <c r="U1944" s="76"/>
    </row>
    <row r="1945" s="67" customFormat="1" customHeight="1" spans="2:21">
      <c r="B1945" s="68"/>
      <c r="C1945" s="69"/>
      <c r="D1945" s="69"/>
      <c r="E1945" s="69"/>
      <c r="F1945" s="70"/>
      <c r="G1945" s="71"/>
      <c r="H1945" s="72"/>
      <c r="I1945" s="103" t="str">
        <f>IF(B1945="","",_xlfn.XLOOKUP(N1945,#REF!,#REF!))</f>
        <v/>
      </c>
      <c r="J1945" s="100" t="str">
        <f>IF(B1945="","",_xlfn.XLOOKUP(N1945,#REF!,芝麻工资表!B:B))</f>
        <v/>
      </c>
      <c r="K1945" s="100" t="str">
        <f t="shared" si="180"/>
        <v/>
      </c>
      <c r="L1945" s="100" t="str">
        <f t="shared" si="181"/>
        <v/>
      </c>
      <c r="M1945" s="100" t="str">
        <f>IF(Q1945="","",_xlfn.XLOOKUP(Q1945,立项!W:W,立项!H:H))</f>
        <v/>
      </c>
      <c r="N1945" s="104" t="str">
        <f t="shared" si="182"/>
        <v/>
      </c>
      <c r="O1945" s="104" t="str">
        <f t="shared" si="183"/>
        <v/>
      </c>
      <c r="P1945" s="105" t="str">
        <f t="shared" si="184"/>
        <v/>
      </c>
      <c r="Q1945" s="109" t="str">
        <f t="shared" si="185"/>
        <v/>
      </c>
      <c r="R1945" s="77"/>
      <c r="S1945" s="76"/>
      <c r="T1945" s="76"/>
      <c r="U1945" s="76"/>
    </row>
    <row r="1946" s="67" customFormat="1" customHeight="1" spans="2:21">
      <c r="B1946" s="68"/>
      <c r="C1946" s="69"/>
      <c r="D1946" s="69"/>
      <c r="E1946" s="69"/>
      <c r="F1946" s="70"/>
      <c r="G1946" s="71"/>
      <c r="H1946" s="72"/>
      <c r="I1946" s="103" t="str">
        <f>IF(B1946="","",_xlfn.XLOOKUP(N1946,#REF!,#REF!))</f>
        <v/>
      </c>
      <c r="J1946" s="100" t="str">
        <f>IF(B1946="","",_xlfn.XLOOKUP(N1946,#REF!,芝麻工资表!B:B))</f>
        <v/>
      </c>
      <c r="K1946" s="100" t="str">
        <f t="shared" si="180"/>
        <v/>
      </c>
      <c r="L1946" s="100" t="str">
        <f t="shared" si="181"/>
        <v/>
      </c>
      <c r="M1946" s="100" t="str">
        <f>IF(Q1946="","",_xlfn.XLOOKUP(Q1946,立项!W:W,立项!H:H))</f>
        <v/>
      </c>
      <c r="N1946" s="104" t="str">
        <f t="shared" si="182"/>
        <v/>
      </c>
      <c r="O1946" s="104" t="str">
        <f t="shared" si="183"/>
        <v/>
      </c>
      <c r="P1946" s="105" t="str">
        <f t="shared" si="184"/>
        <v/>
      </c>
      <c r="Q1946" s="109" t="str">
        <f t="shared" si="185"/>
        <v/>
      </c>
      <c r="R1946" s="77"/>
      <c r="S1946" s="76"/>
      <c r="T1946" s="76"/>
      <c r="U1946" s="76"/>
    </row>
    <row r="1947" s="67" customFormat="1" customHeight="1" spans="2:21">
      <c r="B1947" s="68"/>
      <c r="C1947" s="69"/>
      <c r="D1947" s="69"/>
      <c r="E1947" s="69"/>
      <c r="F1947" s="70"/>
      <c r="G1947" s="71"/>
      <c r="H1947" s="72"/>
      <c r="I1947" s="103" t="str">
        <f>IF(B1947="","",_xlfn.XLOOKUP(N1947,#REF!,#REF!))</f>
        <v/>
      </c>
      <c r="J1947" s="100" t="str">
        <f>IF(B1947="","",_xlfn.XLOOKUP(N1947,#REF!,芝麻工资表!B:B))</f>
        <v/>
      </c>
      <c r="K1947" s="100" t="str">
        <f t="shared" si="180"/>
        <v/>
      </c>
      <c r="L1947" s="100" t="str">
        <f t="shared" si="181"/>
        <v/>
      </c>
      <c r="M1947" s="100" t="str">
        <f>IF(Q1947="","",_xlfn.XLOOKUP(Q1947,立项!W:W,立项!H:H))</f>
        <v/>
      </c>
      <c r="N1947" s="104" t="str">
        <f t="shared" si="182"/>
        <v/>
      </c>
      <c r="O1947" s="104" t="str">
        <f t="shared" si="183"/>
        <v/>
      </c>
      <c r="P1947" s="105" t="str">
        <f t="shared" si="184"/>
        <v/>
      </c>
      <c r="Q1947" s="109" t="str">
        <f t="shared" si="185"/>
        <v/>
      </c>
      <c r="R1947" s="77"/>
      <c r="S1947" s="76"/>
      <c r="T1947" s="76"/>
      <c r="U1947" s="76"/>
    </row>
    <row r="1948" s="67" customFormat="1" customHeight="1" spans="2:21">
      <c r="B1948" s="68"/>
      <c r="C1948" s="69"/>
      <c r="D1948" s="69"/>
      <c r="E1948" s="69"/>
      <c r="F1948" s="70"/>
      <c r="G1948" s="71"/>
      <c r="H1948" s="72"/>
      <c r="I1948" s="103" t="str">
        <f>IF(B1948="","",_xlfn.XLOOKUP(N1948,#REF!,#REF!))</f>
        <v/>
      </c>
      <c r="J1948" s="100" t="str">
        <f>IF(B1948="","",_xlfn.XLOOKUP(N1948,#REF!,芝麻工资表!B:B))</f>
        <v/>
      </c>
      <c r="K1948" s="100" t="str">
        <f t="shared" si="180"/>
        <v/>
      </c>
      <c r="L1948" s="100" t="str">
        <f t="shared" si="181"/>
        <v/>
      </c>
      <c r="M1948" s="100" t="str">
        <f>IF(Q1948="","",_xlfn.XLOOKUP(Q1948,立项!W:W,立项!H:H))</f>
        <v/>
      </c>
      <c r="N1948" s="104" t="str">
        <f t="shared" si="182"/>
        <v/>
      </c>
      <c r="O1948" s="104" t="str">
        <f t="shared" si="183"/>
        <v/>
      </c>
      <c r="P1948" s="105" t="str">
        <f t="shared" si="184"/>
        <v/>
      </c>
      <c r="Q1948" s="109" t="str">
        <f t="shared" si="185"/>
        <v/>
      </c>
      <c r="R1948" s="77"/>
      <c r="S1948" s="76"/>
      <c r="T1948" s="76"/>
      <c r="U1948" s="76"/>
    </row>
    <row r="1949" s="67" customFormat="1" customHeight="1" spans="2:21">
      <c r="B1949" s="68"/>
      <c r="C1949" s="69"/>
      <c r="D1949" s="69"/>
      <c r="E1949" s="69"/>
      <c r="F1949" s="70"/>
      <c r="G1949" s="71"/>
      <c r="H1949" s="72"/>
      <c r="I1949" s="103" t="str">
        <f>IF(B1949="","",_xlfn.XLOOKUP(N1949,#REF!,#REF!))</f>
        <v/>
      </c>
      <c r="J1949" s="100" t="str">
        <f>IF(B1949="","",_xlfn.XLOOKUP(N1949,#REF!,芝麻工资表!B:B))</f>
        <v/>
      </c>
      <c r="K1949" s="100" t="str">
        <f t="shared" si="180"/>
        <v/>
      </c>
      <c r="L1949" s="100" t="str">
        <f t="shared" si="181"/>
        <v/>
      </c>
      <c r="M1949" s="100" t="str">
        <f>IF(Q1949="","",_xlfn.XLOOKUP(Q1949,立项!W:W,立项!H:H))</f>
        <v/>
      </c>
      <c r="N1949" s="104" t="str">
        <f t="shared" si="182"/>
        <v/>
      </c>
      <c r="O1949" s="104" t="str">
        <f t="shared" si="183"/>
        <v/>
      </c>
      <c r="P1949" s="105" t="str">
        <f t="shared" si="184"/>
        <v/>
      </c>
      <c r="Q1949" s="109" t="str">
        <f t="shared" si="185"/>
        <v/>
      </c>
      <c r="R1949" s="77"/>
      <c r="S1949" s="76"/>
      <c r="T1949" s="76"/>
      <c r="U1949" s="76"/>
    </row>
    <row r="1950" s="67" customFormat="1" customHeight="1" spans="2:21">
      <c r="B1950" s="68"/>
      <c r="C1950" s="69"/>
      <c r="D1950" s="69"/>
      <c r="E1950" s="69"/>
      <c r="F1950" s="70"/>
      <c r="G1950" s="71"/>
      <c r="H1950" s="72"/>
      <c r="I1950" s="103" t="str">
        <f>IF(B1950="","",_xlfn.XLOOKUP(N1950,#REF!,#REF!))</f>
        <v/>
      </c>
      <c r="J1950" s="100" t="str">
        <f>IF(B1950="","",_xlfn.XLOOKUP(N1950,#REF!,芝麻工资表!B:B))</f>
        <v/>
      </c>
      <c r="K1950" s="100" t="str">
        <f t="shared" si="180"/>
        <v/>
      </c>
      <c r="L1950" s="100" t="str">
        <f t="shared" si="181"/>
        <v/>
      </c>
      <c r="M1950" s="100" t="str">
        <f>IF(Q1950="","",_xlfn.XLOOKUP(Q1950,立项!W:W,立项!H:H))</f>
        <v/>
      </c>
      <c r="N1950" s="104" t="str">
        <f t="shared" si="182"/>
        <v/>
      </c>
      <c r="O1950" s="104" t="str">
        <f t="shared" si="183"/>
        <v/>
      </c>
      <c r="P1950" s="105" t="str">
        <f t="shared" si="184"/>
        <v/>
      </c>
      <c r="Q1950" s="109" t="str">
        <f t="shared" si="185"/>
        <v/>
      </c>
      <c r="R1950" s="77"/>
      <c r="S1950" s="76"/>
      <c r="T1950" s="76"/>
      <c r="U1950" s="76"/>
    </row>
    <row r="1951" s="67" customFormat="1" customHeight="1" spans="2:21">
      <c r="B1951" s="68"/>
      <c r="C1951" s="69"/>
      <c r="D1951" s="69"/>
      <c r="E1951" s="69"/>
      <c r="F1951" s="70"/>
      <c r="G1951" s="71"/>
      <c r="H1951" s="72"/>
      <c r="I1951" s="103" t="str">
        <f>IF(B1951="","",_xlfn.XLOOKUP(N1951,#REF!,#REF!))</f>
        <v/>
      </c>
      <c r="J1951" s="100" t="str">
        <f>IF(B1951="","",_xlfn.XLOOKUP(N1951,#REF!,芝麻工资表!B:B))</f>
        <v/>
      </c>
      <c r="K1951" s="100" t="str">
        <f t="shared" si="180"/>
        <v/>
      </c>
      <c r="L1951" s="100" t="str">
        <f t="shared" si="181"/>
        <v/>
      </c>
      <c r="M1951" s="100" t="str">
        <f>IF(Q1951="","",_xlfn.XLOOKUP(Q1951,立项!W:W,立项!H:H))</f>
        <v/>
      </c>
      <c r="N1951" s="104" t="str">
        <f t="shared" si="182"/>
        <v/>
      </c>
      <c r="O1951" s="104" t="str">
        <f t="shared" si="183"/>
        <v/>
      </c>
      <c r="P1951" s="105" t="str">
        <f t="shared" si="184"/>
        <v/>
      </c>
      <c r="Q1951" s="109" t="str">
        <f t="shared" si="185"/>
        <v/>
      </c>
      <c r="R1951" s="77"/>
      <c r="S1951" s="76"/>
      <c r="T1951" s="76"/>
      <c r="U1951" s="76"/>
    </row>
    <row r="1952" s="67" customFormat="1" customHeight="1" spans="2:21">
      <c r="B1952" s="68"/>
      <c r="C1952" s="69"/>
      <c r="D1952" s="69"/>
      <c r="E1952" s="69"/>
      <c r="F1952" s="70"/>
      <c r="G1952" s="71"/>
      <c r="H1952" s="72"/>
      <c r="I1952" s="103" t="str">
        <f>IF(B1952="","",_xlfn.XLOOKUP(N1952,#REF!,#REF!))</f>
        <v/>
      </c>
      <c r="J1952" s="100" t="str">
        <f>IF(B1952="","",_xlfn.XLOOKUP(N1952,#REF!,芝麻工资表!B:B))</f>
        <v/>
      </c>
      <c r="K1952" s="100" t="str">
        <f t="shared" si="180"/>
        <v/>
      </c>
      <c r="L1952" s="100" t="str">
        <f t="shared" si="181"/>
        <v/>
      </c>
      <c r="M1952" s="100" t="str">
        <f>IF(Q1952="","",_xlfn.XLOOKUP(Q1952,立项!W:W,立项!H:H))</f>
        <v/>
      </c>
      <c r="N1952" s="104" t="str">
        <f t="shared" si="182"/>
        <v/>
      </c>
      <c r="O1952" s="104" t="str">
        <f t="shared" si="183"/>
        <v/>
      </c>
      <c r="P1952" s="105" t="str">
        <f t="shared" si="184"/>
        <v/>
      </c>
      <c r="Q1952" s="109" t="str">
        <f t="shared" si="185"/>
        <v/>
      </c>
      <c r="R1952" s="77"/>
      <c r="S1952" s="76"/>
      <c r="T1952" s="76"/>
      <c r="U1952" s="76"/>
    </row>
    <row r="1953" s="67" customFormat="1" customHeight="1" spans="2:21">
      <c r="B1953" s="68"/>
      <c r="C1953" s="69"/>
      <c r="D1953" s="69"/>
      <c r="E1953" s="69"/>
      <c r="F1953" s="70"/>
      <c r="G1953" s="71"/>
      <c r="H1953" s="72"/>
      <c r="I1953" s="103" t="str">
        <f>IF(B1953="","",_xlfn.XLOOKUP(N1953,#REF!,#REF!))</f>
        <v/>
      </c>
      <c r="J1953" s="100" t="str">
        <f>IF(B1953="","",_xlfn.XLOOKUP(N1953,#REF!,芝麻工资表!B:B))</f>
        <v/>
      </c>
      <c r="K1953" s="100" t="str">
        <f t="shared" si="180"/>
        <v/>
      </c>
      <c r="L1953" s="100" t="str">
        <f t="shared" si="181"/>
        <v/>
      </c>
      <c r="M1953" s="100" t="str">
        <f>IF(Q1953="","",_xlfn.XLOOKUP(Q1953,立项!W:W,立项!H:H))</f>
        <v/>
      </c>
      <c r="N1953" s="104" t="str">
        <f t="shared" si="182"/>
        <v/>
      </c>
      <c r="O1953" s="104" t="str">
        <f t="shared" si="183"/>
        <v/>
      </c>
      <c r="P1953" s="105" t="str">
        <f t="shared" si="184"/>
        <v/>
      </c>
      <c r="Q1953" s="109" t="str">
        <f t="shared" si="185"/>
        <v/>
      </c>
      <c r="R1953" s="77"/>
      <c r="S1953" s="76"/>
      <c r="T1953" s="76"/>
      <c r="U1953" s="76"/>
    </row>
    <row r="1954" s="67" customFormat="1" customHeight="1" spans="2:21">
      <c r="B1954" s="68"/>
      <c r="C1954" s="69"/>
      <c r="D1954" s="69"/>
      <c r="E1954" s="69"/>
      <c r="F1954" s="70"/>
      <c r="G1954" s="71"/>
      <c r="H1954" s="72"/>
      <c r="I1954" s="103" t="str">
        <f>IF(B1954="","",_xlfn.XLOOKUP(N1954,#REF!,#REF!))</f>
        <v/>
      </c>
      <c r="J1954" s="100" t="str">
        <f>IF(B1954="","",_xlfn.XLOOKUP(N1954,#REF!,芝麻工资表!B:B))</f>
        <v/>
      </c>
      <c r="K1954" s="100" t="str">
        <f t="shared" si="180"/>
        <v/>
      </c>
      <c r="L1954" s="100" t="str">
        <f t="shared" si="181"/>
        <v/>
      </c>
      <c r="M1954" s="100" t="str">
        <f>IF(Q1954="","",_xlfn.XLOOKUP(Q1954,立项!W:W,立项!H:H))</f>
        <v/>
      </c>
      <c r="N1954" s="104" t="str">
        <f t="shared" si="182"/>
        <v/>
      </c>
      <c r="O1954" s="104" t="str">
        <f t="shared" si="183"/>
        <v/>
      </c>
      <c r="P1954" s="105" t="str">
        <f t="shared" si="184"/>
        <v/>
      </c>
      <c r="Q1954" s="109" t="str">
        <f t="shared" si="185"/>
        <v/>
      </c>
      <c r="R1954" s="77"/>
      <c r="S1954" s="76"/>
      <c r="T1954" s="76"/>
      <c r="U1954" s="76"/>
    </row>
    <row r="1955" s="67" customFormat="1" customHeight="1" spans="2:21">
      <c r="B1955" s="68"/>
      <c r="C1955" s="69"/>
      <c r="D1955" s="69"/>
      <c r="E1955" s="69"/>
      <c r="F1955" s="70"/>
      <c r="G1955" s="71"/>
      <c r="H1955" s="72"/>
      <c r="I1955" s="103" t="str">
        <f>IF(B1955="","",_xlfn.XLOOKUP(N1955,#REF!,#REF!))</f>
        <v/>
      </c>
      <c r="J1955" s="100" t="str">
        <f>IF(B1955="","",_xlfn.XLOOKUP(N1955,#REF!,芝麻工资表!B:B))</f>
        <v/>
      </c>
      <c r="K1955" s="100" t="str">
        <f t="shared" si="180"/>
        <v/>
      </c>
      <c r="L1955" s="100" t="str">
        <f t="shared" si="181"/>
        <v/>
      </c>
      <c r="M1955" s="100" t="str">
        <f>IF(Q1955="","",_xlfn.XLOOKUP(Q1955,立项!W:W,立项!H:H))</f>
        <v/>
      </c>
      <c r="N1955" s="104" t="str">
        <f t="shared" si="182"/>
        <v/>
      </c>
      <c r="O1955" s="104" t="str">
        <f t="shared" si="183"/>
        <v/>
      </c>
      <c r="P1955" s="105" t="str">
        <f t="shared" si="184"/>
        <v/>
      </c>
      <c r="Q1955" s="109" t="str">
        <f t="shared" si="185"/>
        <v/>
      </c>
      <c r="R1955" s="77"/>
      <c r="S1955" s="76"/>
      <c r="T1955" s="76"/>
      <c r="U1955" s="76"/>
    </row>
    <row r="1956" s="67" customFormat="1" customHeight="1" spans="2:21">
      <c r="B1956" s="68"/>
      <c r="C1956" s="69"/>
      <c r="D1956" s="69"/>
      <c r="E1956" s="69"/>
      <c r="F1956" s="70"/>
      <c r="G1956" s="71"/>
      <c r="H1956" s="72"/>
      <c r="I1956" s="103" t="str">
        <f>IF(B1956="","",_xlfn.XLOOKUP(N1956,#REF!,#REF!))</f>
        <v/>
      </c>
      <c r="J1956" s="100" t="str">
        <f>IF(B1956="","",_xlfn.XLOOKUP(N1956,#REF!,芝麻工资表!B:B))</f>
        <v/>
      </c>
      <c r="K1956" s="100" t="str">
        <f t="shared" si="180"/>
        <v/>
      </c>
      <c r="L1956" s="100" t="str">
        <f t="shared" si="181"/>
        <v/>
      </c>
      <c r="M1956" s="100" t="str">
        <f>IF(Q1956="","",_xlfn.XLOOKUP(Q1956,立项!W:W,立项!H:H))</f>
        <v/>
      </c>
      <c r="N1956" s="104" t="str">
        <f t="shared" si="182"/>
        <v/>
      </c>
      <c r="O1956" s="104" t="str">
        <f t="shared" si="183"/>
        <v/>
      </c>
      <c r="P1956" s="105" t="str">
        <f t="shared" si="184"/>
        <v/>
      </c>
      <c r="Q1956" s="109" t="str">
        <f t="shared" si="185"/>
        <v/>
      </c>
      <c r="R1956" s="77"/>
      <c r="S1956" s="76"/>
      <c r="T1956" s="76"/>
      <c r="U1956" s="76"/>
    </row>
    <row r="1957" s="67" customFormat="1" customHeight="1" spans="2:21">
      <c r="B1957" s="68"/>
      <c r="C1957" s="69"/>
      <c r="D1957" s="69"/>
      <c r="E1957" s="69"/>
      <c r="F1957" s="70"/>
      <c r="G1957" s="71"/>
      <c r="H1957" s="72"/>
      <c r="I1957" s="103" t="str">
        <f>IF(B1957="","",_xlfn.XLOOKUP(N1957,#REF!,#REF!))</f>
        <v/>
      </c>
      <c r="J1957" s="100" t="str">
        <f>IF(B1957="","",_xlfn.XLOOKUP(N1957,#REF!,芝麻工资表!B:B))</f>
        <v/>
      </c>
      <c r="K1957" s="100" t="str">
        <f t="shared" si="180"/>
        <v/>
      </c>
      <c r="L1957" s="100" t="str">
        <f t="shared" si="181"/>
        <v/>
      </c>
      <c r="M1957" s="100" t="str">
        <f>IF(Q1957="","",_xlfn.XLOOKUP(Q1957,立项!W:W,立项!H:H))</f>
        <v/>
      </c>
      <c r="N1957" s="104" t="str">
        <f t="shared" si="182"/>
        <v/>
      </c>
      <c r="O1957" s="104" t="str">
        <f t="shared" si="183"/>
        <v/>
      </c>
      <c r="P1957" s="105" t="str">
        <f t="shared" si="184"/>
        <v/>
      </c>
      <c r="Q1957" s="109" t="str">
        <f t="shared" si="185"/>
        <v/>
      </c>
      <c r="R1957" s="77"/>
      <c r="S1957" s="76"/>
      <c r="T1957" s="76"/>
      <c r="U1957" s="76"/>
    </row>
    <row r="1958" s="67" customFormat="1" customHeight="1" spans="2:21">
      <c r="B1958" s="68"/>
      <c r="C1958" s="69"/>
      <c r="D1958" s="69"/>
      <c r="E1958" s="69"/>
      <c r="F1958" s="70"/>
      <c r="G1958" s="71"/>
      <c r="H1958" s="72"/>
      <c r="I1958" s="103" t="str">
        <f>IF(B1958="","",_xlfn.XLOOKUP(N1958,#REF!,#REF!))</f>
        <v/>
      </c>
      <c r="J1958" s="100" t="str">
        <f>IF(B1958="","",_xlfn.XLOOKUP(N1958,#REF!,芝麻工资表!B:B))</f>
        <v/>
      </c>
      <c r="K1958" s="100" t="str">
        <f t="shared" si="180"/>
        <v/>
      </c>
      <c r="L1958" s="100" t="str">
        <f t="shared" si="181"/>
        <v/>
      </c>
      <c r="M1958" s="100" t="str">
        <f>IF(Q1958="","",_xlfn.XLOOKUP(Q1958,立项!W:W,立项!H:H))</f>
        <v/>
      </c>
      <c r="N1958" s="104" t="str">
        <f t="shared" si="182"/>
        <v/>
      </c>
      <c r="O1958" s="104" t="str">
        <f t="shared" si="183"/>
        <v/>
      </c>
      <c r="P1958" s="105" t="str">
        <f t="shared" si="184"/>
        <v/>
      </c>
      <c r="Q1958" s="109" t="str">
        <f t="shared" si="185"/>
        <v/>
      </c>
      <c r="R1958" s="77"/>
      <c r="S1958" s="76"/>
      <c r="T1958" s="76"/>
      <c r="U1958" s="76"/>
    </row>
    <row r="1959" s="67" customFormat="1" customHeight="1" spans="2:21">
      <c r="B1959" s="68"/>
      <c r="C1959" s="69"/>
      <c r="D1959" s="69"/>
      <c r="E1959" s="69"/>
      <c r="F1959" s="70"/>
      <c r="G1959" s="71"/>
      <c r="H1959" s="72"/>
      <c r="I1959" s="103" t="str">
        <f>IF(B1959="","",_xlfn.XLOOKUP(N1959,#REF!,#REF!))</f>
        <v/>
      </c>
      <c r="J1959" s="100" t="str">
        <f>IF(B1959="","",_xlfn.XLOOKUP(N1959,#REF!,芝麻工资表!B:B))</f>
        <v/>
      </c>
      <c r="K1959" s="100" t="str">
        <f t="shared" si="180"/>
        <v/>
      </c>
      <c r="L1959" s="100" t="str">
        <f t="shared" si="181"/>
        <v/>
      </c>
      <c r="M1959" s="100" t="str">
        <f>IF(Q1959="","",_xlfn.XLOOKUP(Q1959,立项!W:W,立项!H:H))</f>
        <v/>
      </c>
      <c r="N1959" s="104" t="str">
        <f t="shared" si="182"/>
        <v/>
      </c>
      <c r="O1959" s="104" t="str">
        <f t="shared" si="183"/>
        <v/>
      </c>
      <c r="P1959" s="105" t="str">
        <f t="shared" si="184"/>
        <v/>
      </c>
      <c r="Q1959" s="109" t="str">
        <f t="shared" si="185"/>
        <v/>
      </c>
      <c r="R1959" s="77"/>
      <c r="S1959" s="76"/>
      <c r="T1959" s="76"/>
      <c r="U1959" s="76"/>
    </row>
    <row r="1960" s="67" customFormat="1" customHeight="1" spans="2:21">
      <c r="B1960" s="68"/>
      <c r="C1960" s="69"/>
      <c r="D1960" s="69"/>
      <c r="E1960" s="69"/>
      <c r="F1960" s="70"/>
      <c r="G1960" s="71"/>
      <c r="H1960" s="72"/>
      <c r="I1960" s="103" t="str">
        <f>IF(B1960="","",_xlfn.XLOOKUP(N1960,#REF!,#REF!))</f>
        <v/>
      </c>
      <c r="J1960" s="100" t="str">
        <f>IF(B1960="","",_xlfn.XLOOKUP(N1960,#REF!,芝麻工资表!B:B))</f>
        <v/>
      </c>
      <c r="K1960" s="100" t="str">
        <f t="shared" si="180"/>
        <v/>
      </c>
      <c r="L1960" s="100" t="str">
        <f t="shared" si="181"/>
        <v/>
      </c>
      <c r="M1960" s="100" t="str">
        <f>IF(Q1960="","",_xlfn.XLOOKUP(Q1960,立项!W:W,立项!H:H))</f>
        <v/>
      </c>
      <c r="N1960" s="104" t="str">
        <f t="shared" si="182"/>
        <v/>
      </c>
      <c r="O1960" s="104" t="str">
        <f t="shared" si="183"/>
        <v/>
      </c>
      <c r="P1960" s="105" t="str">
        <f t="shared" si="184"/>
        <v/>
      </c>
      <c r="Q1960" s="109" t="str">
        <f t="shared" si="185"/>
        <v/>
      </c>
      <c r="R1960" s="77"/>
      <c r="S1960" s="76"/>
      <c r="T1960" s="76"/>
      <c r="U1960" s="76"/>
    </row>
    <row r="1961" s="67" customFormat="1" customHeight="1" spans="2:21">
      <c r="B1961" s="68"/>
      <c r="C1961" s="69"/>
      <c r="D1961" s="69"/>
      <c r="E1961" s="69"/>
      <c r="F1961" s="70"/>
      <c r="G1961" s="71"/>
      <c r="H1961" s="72"/>
      <c r="I1961" s="103" t="str">
        <f>IF(B1961="","",_xlfn.XLOOKUP(N1961,#REF!,#REF!))</f>
        <v/>
      </c>
      <c r="J1961" s="100" t="str">
        <f>IF(B1961="","",_xlfn.XLOOKUP(N1961,#REF!,芝麻工资表!B:B))</f>
        <v/>
      </c>
      <c r="K1961" s="100" t="str">
        <f t="shared" si="180"/>
        <v/>
      </c>
      <c r="L1961" s="100" t="str">
        <f t="shared" si="181"/>
        <v/>
      </c>
      <c r="M1961" s="100" t="str">
        <f>IF(Q1961="","",_xlfn.XLOOKUP(Q1961,立项!W:W,立项!H:H))</f>
        <v/>
      </c>
      <c r="N1961" s="104" t="str">
        <f t="shared" si="182"/>
        <v/>
      </c>
      <c r="O1961" s="104" t="str">
        <f t="shared" si="183"/>
        <v/>
      </c>
      <c r="P1961" s="105" t="str">
        <f t="shared" si="184"/>
        <v/>
      </c>
      <c r="Q1961" s="109" t="str">
        <f t="shared" si="185"/>
        <v/>
      </c>
      <c r="R1961" s="77"/>
      <c r="S1961" s="76"/>
      <c r="T1961" s="76"/>
      <c r="U1961" s="76"/>
    </row>
    <row r="1962" s="67" customFormat="1" customHeight="1" spans="2:21">
      <c r="B1962" s="68"/>
      <c r="C1962" s="69"/>
      <c r="D1962" s="69"/>
      <c r="E1962" s="69"/>
      <c r="F1962" s="70"/>
      <c r="G1962" s="71"/>
      <c r="H1962" s="72"/>
      <c r="I1962" s="103" t="str">
        <f>IF(B1962="","",_xlfn.XLOOKUP(N1962,#REF!,#REF!))</f>
        <v/>
      </c>
      <c r="J1962" s="100" t="str">
        <f>IF(B1962="","",_xlfn.XLOOKUP(N1962,#REF!,芝麻工资表!B:B))</f>
        <v/>
      </c>
      <c r="K1962" s="100" t="str">
        <f t="shared" si="180"/>
        <v/>
      </c>
      <c r="L1962" s="100" t="str">
        <f t="shared" si="181"/>
        <v/>
      </c>
      <c r="M1962" s="100" t="str">
        <f>IF(Q1962="","",_xlfn.XLOOKUP(Q1962,立项!W:W,立项!H:H))</f>
        <v/>
      </c>
      <c r="N1962" s="104" t="str">
        <f t="shared" si="182"/>
        <v/>
      </c>
      <c r="O1962" s="104" t="str">
        <f t="shared" si="183"/>
        <v/>
      </c>
      <c r="P1962" s="105" t="str">
        <f t="shared" si="184"/>
        <v/>
      </c>
      <c r="Q1962" s="109" t="str">
        <f t="shared" si="185"/>
        <v/>
      </c>
      <c r="R1962" s="77"/>
      <c r="S1962" s="76"/>
      <c r="T1962" s="76"/>
      <c r="U1962" s="76"/>
    </row>
    <row r="1963" s="67" customFormat="1" customHeight="1" spans="2:21">
      <c r="B1963" s="68"/>
      <c r="C1963" s="69"/>
      <c r="D1963" s="69"/>
      <c r="E1963" s="69"/>
      <c r="F1963" s="70"/>
      <c r="G1963" s="71"/>
      <c r="H1963" s="72"/>
      <c r="I1963" s="103" t="str">
        <f>IF(B1963="","",_xlfn.XLOOKUP(N1963,#REF!,#REF!))</f>
        <v/>
      </c>
      <c r="J1963" s="100" t="str">
        <f>IF(B1963="","",_xlfn.XLOOKUP(N1963,#REF!,芝麻工资表!B:B))</f>
        <v/>
      </c>
      <c r="K1963" s="100" t="str">
        <f t="shared" si="180"/>
        <v/>
      </c>
      <c r="L1963" s="100" t="str">
        <f t="shared" si="181"/>
        <v/>
      </c>
      <c r="M1963" s="100" t="str">
        <f>IF(Q1963="","",_xlfn.XLOOKUP(Q1963,立项!W:W,立项!H:H))</f>
        <v/>
      </c>
      <c r="N1963" s="104" t="str">
        <f t="shared" si="182"/>
        <v/>
      </c>
      <c r="O1963" s="104" t="str">
        <f t="shared" si="183"/>
        <v/>
      </c>
      <c r="P1963" s="105" t="str">
        <f t="shared" si="184"/>
        <v/>
      </c>
      <c r="Q1963" s="109" t="str">
        <f t="shared" si="185"/>
        <v/>
      </c>
      <c r="R1963" s="77"/>
      <c r="S1963" s="76"/>
      <c r="T1963" s="76"/>
      <c r="U1963" s="76"/>
    </row>
    <row r="1964" s="67" customFormat="1" customHeight="1" spans="2:21">
      <c r="B1964" s="68"/>
      <c r="C1964" s="69"/>
      <c r="D1964" s="69"/>
      <c r="E1964" s="69"/>
      <c r="F1964" s="70"/>
      <c r="G1964" s="71"/>
      <c r="H1964" s="72"/>
      <c r="I1964" s="103" t="str">
        <f>IF(B1964="","",_xlfn.XLOOKUP(N1964,#REF!,#REF!))</f>
        <v/>
      </c>
      <c r="J1964" s="100" t="str">
        <f>IF(B1964="","",_xlfn.XLOOKUP(N1964,#REF!,芝麻工资表!B:B))</f>
        <v/>
      </c>
      <c r="K1964" s="100" t="str">
        <f t="shared" si="180"/>
        <v/>
      </c>
      <c r="L1964" s="100" t="str">
        <f t="shared" si="181"/>
        <v/>
      </c>
      <c r="M1964" s="100" t="str">
        <f>IF(Q1964="","",_xlfn.XLOOKUP(Q1964,立项!W:W,立项!H:H))</f>
        <v/>
      </c>
      <c r="N1964" s="104" t="str">
        <f t="shared" si="182"/>
        <v/>
      </c>
      <c r="O1964" s="104" t="str">
        <f t="shared" si="183"/>
        <v/>
      </c>
      <c r="P1964" s="105" t="str">
        <f t="shared" si="184"/>
        <v/>
      </c>
      <c r="Q1964" s="109" t="str">
        <f t="shared" si="185"/>
        <v/>
      </c>
      <c r="R1964" s="77"/>
      <c r="S1964" s="76"/>
      <c r="T1964" s="76"/>
      <c r="U1964" s="76"/>
    </row>
    <row r="1965" s="67" customFormat="1" customHeight="1" spans="2:21">
      <c r="B1965" s="68"/>
      <c r="C1965" s="69"/>
      <c r="D1965" s="69"/>
      <c r="E1965" s="69"/>
      <c r="F1965" s="70"/>
      <c r="G1965" s="71"/>
      <c r="H1965" s="72"/>
      <c r="I1965" s="103" t="str">
        <f>IF(B1965="","",_xlfn.XLOOKUP(N1965,#REF!,#REF!))</f>
        <v/>
      </c>
      <c r="J1965" s="100" t="str">
        <f>IF(B1965="","",_xlfn.XLOOKUP(N1965,#REF!,芝麻工资表!B:B))</f>
        <v/>
      </c>
      <c r="K1965" s="100" t="str">
        <f t="shared" si="180"/>
        <v/>
      </c>
      <c r="L1965" s="100" t="str">
        <f t="shared" si="181"/>
        <v/>
      </c>
      <c r="M1965" s="100" t="str">
        <f>IF(Q1965="","",_xlfn.XLOOKUP(Q1965,立项!W:W,立项!H:H))</f>
        <v/>
      </c>
      <c r="N1965" s="104" t="str">
        <f t="shared" si="182"/>
        <v/>
      </c>
      <c r="O1965" s="104" t="str">
        <f t="shared" si="183"/>
        <v/>
      </c>
      <c r="P1965" s="105" t="str">
        <f t="shared" si="184"/>
        <v/>
      </c>
      <c r="Q1965" s="109" t="str">
        <f t="shared" si="185"/>
        <v/>
      </c>
      <c r="R1965" s="77"/>
      <c r="S1965" s="76"/>
      <c r="T1965" s="76"/>
      <c r="U1965" s="76"/>
    </row>
    <row r="1966" s="67" customFormat="1" customHeight="1" spans="2:21">
      <c r="B1966" s="68"/>
      <c r="C1966" s="69"/>
      <c r="D1966" s="69"/>
      <c r="E1966" s="69"/>
      <c r="F1966" s="70"/>
      <c r="G1966" s="71"/>
      <c r="H1966" s="72"/>
      <c r="I1966" s="103" t="str">
        <f>IF(B1966="","",_xlfn.XLOOKUP(N1966,#REF!,#REF!))</f>
        <v/>
      </c>
      <c r="J1966" s="100" t="str">
        <f>IF(B1966="","",_xlfn.XLOOKUP(N1966,#REF!,芝麻工资表!B:B))</f>
        <v/>
      </c>
      <c r="K1966" s="100" t="str">
        <f t="shared" si="180"/>
        <v/>
      </c>
      <c r="L1966" s="100" t="str">
        <f t="shared" si="181"/>
        <v/>
      </c>
      <c r="M1966" s="100" t="str">
        <f>IF(Q1966="","",_xlfn.XLOOKUP(Q1966,立项!W:W,立项!H:H))</f>
        <v/>
      </c>
      <c r="N1966" s="104" t="str">
        <f t="shared" si="182"/>
        <v/>
      </c>
      <c r="O1966" s="104" t="str">
        <f t="shared" si="183"/>
        <v/>
      </c>
      <c r="P1966" s="105" t="str">
        <f t="shared" si="184"/>
        <v/>
      </c>
      <c r="Q1966" s="109" t="str">
        <f t="shared" si="185"/>
        <v/>
      </c>
      <c r="R1966" s="77"/>
      <c r="S1966" s="76"/>
      <c r="T1966" s="76"/>
      <c r="U1966" s="76"/>
    </row>
    <row r="1967" s="67" customFormat="1" customHeight="1" spans="2:21">
      <c r="B1967" s="68"/>
      <c r="C1967" s="69"/>
      <c r="D1967" s="69"/>
      <c r="E1967" s="69"/>
      <c r="F1967" s="70"/>
      <c r="G1967" s="71"/>
      <c r="H1967" s="72"/>
      <c r="I1967" s="103" t="str">
        <f>IF(B1967="","",_xlfn.XLOOKUP(N1967,#REF!,#REF!))</f>
        <v/>
      </c>
      <c r="J1967" s="100" t="str">
        <f>IF(B1967="","",_xlfn.XLOOKUP(N1967,#REF!,芝麻工资表!B:B))</f>
        <v/>
      </c>
      <c r="K1967" s="100" t="str">
        <f t="shared" si="180"/>
        <v/>
      </c>
      <c r="L1967" s="100" t="str">
        <f t="shared" si="181"/>
        <v/>
      </c>
      <c r="M1967" s="100" t="str">
        <f>IF(Q1967="","",_xlfn.XLOOKUP(Q1967,立项!W:W,立项!H:H))</f>
        <v/>
      </c>
      <c r="N1967" s="104" t="str">
        <f t="shared" si="182"/>
        <v/>
      </c>
      <c r="O1967" s="104" t="str">
        <f t="shared" si="183"/>
        <v/>
      </c>
      <c r="P1967" s="105" t="str">
        <f t="shared" si="184"/>
        <v/>
      </c>
      <c r="Q1967" s="109" t="str">
        <f t="shared" si="185"/>
        <v/>
      </c>
      <c r="R1967" s="77"/>
      <c r="S1967" s="76"/>
      <c r="T1967" s="76"/>
      <c r="U1967" s="76"/>
    </row>
    <row r="1968" s="67" customFormat="1" customHeight="1" spans="2:21">
      <c r="B1968" s="68"/>
      <c r="C1968" s="69"/>
      <c r="D1968" s="69"/>
      <c r="E1968" s="69"/>
      <c r="F1968" s="70"/>
      <c r="G1968" s="71"/>
      <c r="H1968" s="72"/>
      <c r="I1968" s="103" t="str">
        <f>IF(B1968="","",_xlfn.XLOOKUP(N1968,#REF!,#REF!))</f>
        <v/>
      </c>
      <c r="J1968" s="100" t="str">
        <f>IF(B1968="","",_xlfn.XLOOKUP(N1968,#REF!,芝麻工资表!B:B))</f>
        <v/>
      </c>
      <c r="K1968" s="100" t="str">
        <f t="shared" si="180"/>
        <v/>
      </c>
      <c r="L1968" s="100" t="str">
        <f t="shared" si="181"/>
        <v/>
      </c>
      <c r="M1968" s="100" t="str">
        <f>IF(Q1968="","",_xlfn.XLOOKUP(Q1968,立项!W:W,立项!H:H))</f>
        <v/>
      </c>
      <c r="N1968" s="104" t="str">
        <f t="shared" si="182"/>
        <v/>
      </c>
      <c r="O1968" s="104" t="str">
        <f t="shared" si="183"/>
        <v/>
      </c>
      <c r="P1968" s="105" t="str">
        <f t="shared" si="184"/>
        <v/>
      </c>
      <c r="Q1968" s="109" t="str">
        <f t="shared" si="185"/>
        <v/>
      </c>
      <c r="R1968" s="77"/>
      <c r="S1968" s="76"/>
      <c r="T1968" s="76"/>
      <c r="U1968" s="76"/>
    </row>
    <row r="1969" s="67" customFormat="1" customHeight="1" spans="2:21">
      <c r="B1969" s="68"/>
      <c r="C1969" s="69"/>
      <c r="D1969" s="69"/>
      <c r="E1969" s="69"/>
      <c r="F1969" s="70"/>
      <c r="G1969" s="71"/>
      <c r="H1969" s="72"/>
      <c r="I1969" s="103" t="str">
        <f>IF(B1969="","",_xlfn.XLOOKUP(N1969,#REF!,#REF!))</f>
        <v/>
      </c>
      <c r="J1969" s="100" t="str">
        <f>IF(B1969="","",_xlfn.XLOOKUP(N1969,#REF!,芝麻工资表!B:B))</f>
        <v/>
      </c>
      <c r="K1969" s="100" t="str">
        <f t="shared" si="180"/>
        <v/>
      </c>
      <c r="L1969" s="100" t="str">
        <f t="shared" si="181"/>
        <v/>
      </c>
      <c r="M1969" s="100" t="str">
        <f>IF(Q1969="","",_xlfn.XLOOKUP(Q1969,立项!W:W,立项!H:H))</f>
        <v/>
      </c>
      <c r="N1969" s="104" t="str">
        <f t="shared" si="182"/>
        <v/>
      </c>
      <c r="O1969" s="104" t="str">
        <f t="shared" si="183"/>
        <v/>
      </c>
      <c r="P1969" s="105" t="str">
        <f t="shared" si="184"/>
        <v/>
      </c>
      <c r="Q1969" s="109" t="str">
        <f t="shared" si="185"/>
        <v/>
      </c>
      <c r="R1969" s="77"/>
      <c r="S1969" s="76"/>
      <c r="T1969" s="76"/>
      <c r="U1969" s="76"/>
    </row>
    <row r="1970" s="67" customFormat="1" customHeight="1" spans="2:21">
      <c r="B1970" s="68"/>
      <c r="C1970" s="69"/>
      <c r="D1970" s="69"/>
      <c r="E1970" s="69"/>
      <c r="F1970" s="70"/>
      <c r="G1970" s="71"/>
      <c r="H1970" s="72"/>
      <c r="I1970" s="103" t="str">
        <f>IF(B1970="","",_xlfn.XLOOKUP(N1970,#REF!,#REF!))</f>
        <v/>
      </c>
      <c r="J1970" s="100" t="str">
        <f>IF(B1970="","",_xlfn.XLOOKUP(N1970,#REF!,芝麻工资表!B:B))</f>
        <v/>
      </c>
      <c r="K1970" s="100" t="str">
        <f t="shared" si="180"/>
        <v/>
      </c>
      <c r="L1970" s="100" t="str">
        <f t="shared" si="181"/>
        <v/>
      </c>
      <c r="M1970" s="100" t="str">
        <f>IF(Q1970="","",_xlfn.XLOOKUP(Q1970,立项!W:W,立项!H:H))</f>
        <v/>
      </c>
      <c r="N1970" s="104" t="str">
        <f t="shared" si="182"/>
        <v/>
      </c>
      <c r="O1970" s="104" t="str">
        <f t="shared" si="183"/>
        <v/>
      </c>
      <c r="P1970" s="105" t="str">
        <f t="shared" si="184"/>
        <v/>
      </c>
      <c r="Q1970" s="109" t="str">
        <f t="shared" si="185"/>
        <v/>
      </c>
      <c r="R1970" s="77"/>
      <c r="S1970" s="76"/>
      <c r="T1970" s="76"/>
      <c r="U1970" s="76"/>
    </row>
    <row r="1971" s="67" customFormat="1" customHeight="1" spans="2:21">
      <c r="B1971" s="68"/>
      <c r="C1971" s="69"/>
      <c r="D1971" s="69"/>
      <c r="E1971" s="69"/>
      <c r="F1971" s="70"/>
      <c r="G1971" s="71"/>
      <c r="H1971" s="72"/>
      <c r="I1971" s="103" t="str">
        <f>IF(B1971="","",_xlfn.XLOOKUP(N1971,#REF!,#REF!))</f>
        <v/>
      </c>
      <c r="J1971" s="100" t="str">
        <f>IF(B1971="","",_xlfn.XLOOKUP(N1971,#REF!,芝麻工资表!B:B))</f>
        <v/>
      </c>
      <c r="K1971" s="100" t="str">
        <f t="shared" si="180"/>
        <v/>
      </c>
      <c r="L1971" s="100" t="str">
        <f t="shared" si="181"/>
        <v/>
      </c>
      <c r="M1971" s="100" t="str">
        <f>IF(Q1971="","",_xlfn.XLOOKUP(Q1971,立项!W:W,立项!H:H))</f>
        <v/>
      </c>
      <c r="N1971" s="104" t="str">
        <f t="shared" si="182"/>
        <v/>
      </c>
      <c r="O1971" s="104" t="str">
        <f t="shared" si="183"/>
        <v/>
      </c>
      <c r="P1971" s="105" t="str">
        <f t="shared" si="184"/>
        <v/>
      </c>
      <c r="Q1971" s="109" t="str">
        <f t="shared" si="185"/>
        <v/>
      </c>
      <c r="R1971" s="77"/>
      <c r="S1971" s="76"/>
      <c r="T1971" s="76"/>
      <c r="U1971" s="76"/>
    </row>
    <row r="1972" s="67" customFormat="1" customHeight="1" spans="2:21">
      <c r="B1972" s="68"/>
      <c r="C1972" s="69"/>
      <c r="D1972" s="69"/>
      <c r="E1972" s="69"/>
      <c r="F1972" s="70"/>
      <c r="G1972" s="71"/>
      <c r="H1972" s="72"/>
      <c r="I1972" s="103" t="str">
        <f>IF(B1972="","",_xlfn.XLOOKUP(N1972,#REF!,#REF!))</f>
        <v/>
      </c>
      <c r="J1972" s="100" t="str">
        <f>IF(B1972="","",_xlfn.XLOOKUP(N1972,#REF!,芝麻工资表!B:B))</f>
        <v/>
      </c>
      <c r="K1972" s="100" t="str">
        <f t="shared" si="180"/>
        <v/>
      </c>
      <c r="L1972" s="100" t="str">
        <f t="shared" si="181"/>
        <v/>
      </c>
      <c r="M1972" s="100" t="str">
        <f>IF(Q1972="","",_xlfn.XLOOKUP(Q1972,立项!W:W,立项!H:H))</f>
        <v/>
      </c>
      <c r="N1972" s="104" t="str">
        <f t="shared" si="182"/>
        <v/>
      </c>
      <c r="O1972" s="104" t="str">
        <f t="shared" si="183"/>
        <v/>
      </c>
      <c r="P1972" s="105" t="str">
        <f t="shared" si="184"/>
        <v/>
      </c>
      <c r="Q1972" s="109" t="str">
        <f t="shared" si="185"/>
        <v/>
      </c>
      <c r="R1972" s="77"/>
      <c r="S1972" s="76"/>
      <c r="T1972" s="76"/>
      <c r="U1972" s="76"/>
    </row>
    <row r="1973" s="67" customFormat="1" customHeight="1" spans="2:21">
      <c r="B1973" s="68"/>
      <c r="C1973" s="69"/>
      <c r="D1973" s="69"/>
      <c r="E1973" s="69"/>
      <c r="F1973" s="70"/>
      <c r="G1973" s="71"/>
      <c r="H1973" s="72"/>
      <c r="I1973" s="103" t="str">
        <f>IF(B1973="","",_xlfn.XLOOKUP(N1973,#REF!,#REF!))</f>
        <v/>
      </c>
      <c r="J1973" s="100" t="str">
        <f>IF(B1973="","",_xlfn.XLOOKUP(N1973,#REF!,芝麻工资表!B:B))</f>
        <v/>
      </c>
      <c r="K1973" s="100" t="str">
        <f t="shared" si="180"/>
        <v/>
      </c>
      <c r="L1973" s="100" t="str">
        <f t="shared" si="181"/>
        <v/>
      </c>
      <c r="M1973" s="100" t="str">
        <f>IF(Q1973="","",_xlfn.XLOOKUP(Q1973,立项!W:W,立项!H:H))</f>
        <v/>
      </c>
      <c r="N1973" s="104" t="str">
        <f t="shared" si="182"/>
        <v/>
      </c>
      <c r="O1973" s="104" t="str">
        <f t="shared" si="183"/>
        <v/>
      </c>
      <c r="P1973" s="105" t="str">
        <f t="shared" si="184"/>
        <v/>
      </c>
      <c r="Q1973" s="109" t="str">
        <f t="shared" si="185"/>
        <v/>
      </c>
      <c r="R1973" s="77"/>
      <c r="S1973" s="76"/>
      <c r="T1973" s="76"/>
      <c r="U1973" s="76"/>
    </row>
    <row r="1974" s="67" customFormat="1" customHeight="1" spans="2:21">
      <c r="B1974" s="68"/>
      <c r="C1974" s="69"/>
      <c r="D1974" s="69"/>
      <c r="E1974" s="69"/>
      <c r="F1974" s="70"/>
      <c r="G1974" s="71"/>
      <c r="H1974" s="72"/>
      <c r="I1974" s="103" t="str">
        <f>IF(B1974="","",_xlfn.XLOOKUP(N1974,#REF!,#REF!))</f>
        <v/>
      </c>
      <c r="J1974" s="100" t="str">
        <f>IF(B1974="","",_xlfn.XLOOKUP(N1974,#REF!,芝麻工资表!B:B))</f>
        <v/>
      </c>
      <c r="K1974" s="100" t="str">
        <f t="shared" si="180"/>
        <v/>
      </c>
      <c r="L1974" s="100" t="str">
        <f t="shared" si="181"/>
        <v/>
      </c>
      <c r="M1974" s="100" t="str">
        <f>IF(Q1974="","",_xlfn.XLOOKUP(Q1974,立项!W:W,立项!H:H))</f>
        <v/>
      </c>
      <c r="N1974" s="104" t="str">
        <f t="shared" si="182"/>
        <v/>
      </c>
      <c r="O1974" s="104" t="str">
        <f t="shared" si="183"/>
        <v/>
      </c>
      <c r="P1974" s="105" t="str">
        <f t="shared" si="184"/>
        <v/>
      </c>
      <c r="Q1974" s="109" t="str">
        <f t="shared" si="185"/>
        <v/>
      </c>
      <c r="R1974" s="77"/>
      <c r="S1974" s="76"/>
      <c r="T1974" s="76"/>
      <c r="U1974" s="76"/>
    </row>
    <row r="1975" s="67" customFormat="1" customHeight="1" spans="2:21">
      <c r="B1975" s="68"/>
      <c r="C1975" s="69"/>
      <c r="D1975" s="69"/>
      <c r="E1975" s="69"/>
      <c r="F1975" s="70"/>
      <c r="G1975" s="71"/>
      <c r="H1975" s="72"/>
      <c r="I1975" s="103" t="str">
        <f>IF(B1975="","",_xlfn.XLOOKUP(N1975,#REF!,#REF!))</f>
        <v/>
      </c>
      <c r="J1975" s="100" t="str">
        <f>IF(B1975="","",_xlfn.XLOOKUP(N1975,#REF!,芝麻工资表!B:B))</f>
        <v/>
      </c>
      <c r="K1975" s="100" t="str">
        <f t="shared" si="180"/>
        <v/>
      </c>
      <c r="L1975" s="100" t="str">
        <f t="shared" si="181"/>
        <v/>
      </c>
      <c r="M1975" s="100" t="str">
        <f>IF(Q1975="","",_xlfn.XLOOKUP(Q1975,立项!W:W,立项!H:H))</f>
        <v/>
      </c>
      <c r="N1975" s="104" t="str">
        <f t="shared" si="182"/>
        <v/>
      </c>
      <c r="O1975" s="104" t="str">
        <f t="shared" si="183"/>
        <v/>
      </c>
      <c r="P1975" s="105" t="str">
        <f t="shared" si="184"/>
        <v/>
      </c>
      <c r="Q1975" s="109" t="str">
        <f t="shared" si="185"/>
        <v/>
      </c>
      <c r="R1975" s="77"/>
      <c r="S1975" s="76"/>
      <c r="T1975" s="76"/>
      <c r="U1975" s="76"/>
    </row>
    <row r="1976" s="67" customFormat="1" customHeight="1" spans="2:21">
      <c r="B1976" s="68"/>
      <c r="C1976" s="69"/>
      <c r="D1976" s="69"/>
      <c r="E1976" s="69"/>
      <c r="F1976" s="70"/>
      <c r="G1976" s="71"/>
      <c r="H1976" s="72"/>
      <c r="I1976" s="103" t="str">
        <f>IF(B1976="","",_xlfn.XLOOKUP(N1976,#REF!,#REF!))</f>
        <v/>
      </c>
      <c r="J1976" s="100" t="str">
        <f>IF(B1976="","",_xlfn.XLOOKUP(N1976,#REF!,芝麻工资表!B:B))</f>
        <v/>
      </c>
      <c r="K1976" s="100" t="str">
        <f t="shared" si="180"/>
        <v/>
      </c>
      <c r="L1976" s="100" t="str">
        <f t="shared" si="181"/>
        <v/>
      </c>
      <c r="M1976" s="100" t="str">
        <f>IF(Q1976="","",_xlfn.XLOOKUP(Q1976,立项!W:W,立项!H:H))</f>
        <v/>
      </c>
      <c r="N1976" s="104" t="str">
        <f t="shared" si="182"/>
        <v/>
      </c>
      <c r="O1976" s="104" t="str">
        <f t="shared" si="183"/>
        <v/>
      </c>
      <c r="P1976" s="105" t="str">
        <f t="shared" si="184"/>
        <v/>
      </c>
      <c r="Q1976" s="109" t="str">
        <f t="shared" si="185"/>
        <v/>
      </c>
      <c r="R1976" s="77"/>
      <c r="S1976" s="76"/>
      <c r="T1976" s="76"/>
      <c r="U1976" s="76"/>
    </row>
    <row r="1977" s="67" customFormat="1" customHeight="1" spans="2:21">
      <c r="B1977" s="68"/>
      <c r="C1977" s="69"/>
      <c r="D1977" s="69"/>
      <c r="E1977" s="69"/>
      <c r="F1977" s="70"/>
      <c r="G1977" s="71"/>
      <c r="H1977" s="72"/>
      <c r="I1977" s="103" t="str">
        <f>IF(B1977="","",_xlfn.XLOOKUP(N1977,#REF!,#REF!))</f>
        <v/>
      </c>
      <c r="J1977" s="100" t="str">
        <f>IF(B1977="","",_xlfn.XLOOKUP(N1977,#REF!,芝麻工资表!B:B))</f>
        <v/>
      </c>
      <c r="K1977" s="100" t="str">
        <f t="shared" si="180"/>
        <v/>
      </c>
      <c r="L1977" s="100" t="str">
        <f t="shared" si="181"/>
        <v/>
      </c>
      <c r="M1977" s="100" t="str">
        <f>IF(Q1977="","",_xlfn.XLOOKUP(Q1977,立项!W:W,立项!H:H))</f>
        <v/>
      </c>
      <c r="N1977" s="104" t="str">
        <f t="shared" si="182"/>
        <v/>
      </c>
      <c r="O1977" s="104" t="str">
        <f t="shared" si="183"/>
        <v/>
      </c>
      <c r="P1977" s="105" t="str">
        <f t="shared" si="184"/>
        <v/>
      </c>
      <c r="Q1977" s="109" t="str">
        <f t="shared" si="185"/>
        <v/>
      </c>
      <c r="R1977" s="77"/>
      <c r="S1977" s="76"/>
      <c r="T1977" s="76"/>
      <c r="U1977" s="76"/>
    </row>
    <row r="1978" s="67" customFormat="1" customHeight="1" spans="2:21">
      <c r="B1978" s="68"/>
      <c r="C1978" s="69"/>
      <c r="D1978" s="69"/>
      <c r="E1978" s="69"/>
      <c r="F1978" s="70"/>
      <c r="G1978" s="71"/>
      <c r="H1978" s="72"/>
      <c r="I1978" s="103" t="str">
        <f>IF(B1978="","",_xlfn.XLOOKUP(N1978,#REF!,#REF!))</f>
        <v/>
      </c>
      <c r="J1978" s="100" t="str">
        <f>IF(B1978="","",_xlfn.XLOOKUP(N1978,#REF!,芝麻工资表!B:B))</f>
        <v/>
      </c>
      <c r="K1978" s="100" t="str">
        <f t="shared" si="180"/>
        <v/>
      </c>
      <c r="L1978" s="100" t="str">
        <f t="shared" si="181"/>
        <v/>
      </c>
      <c r="M1978" s="100" t="str">
        <f>IF(Q1978="","",_xlfn.XLOOKUP(Q1978,立项!W:W,立项!H:H))</f>
        <v/>
      </c>
      <c r="N1978" s="104" t="str">
        <f t="shared" si="182"/>
        <v/>
      </c>
      <c r="O1978" s="104" t="str">
        <f t="shared" si="183"/>
        <v/>
      </c>
      <c r="P1978" s="105" t="str">
        <f t="shared" si="184"/>
        <v/>
      </c>
      <c r="Q1978" s="109" t="str">
        <f t="shared" si="185"/>
        <v/>
      </c>
      <c r="R1978" s="77"/>
      <c r="S1978" s="76"/>
      <c r="T1978" s="76"/>
      <c r="U1978" s="76"/>
    </row>
    <row r="1979" s="67" customFormat="1" customHeight="1" spans="2:21">
      <c r="B1979" s="68"/>
      <c r="C1979" s="69"/>
      <c r="D1979" s="69"/>
      <c r="E1979" s="69"/>
      <c r="F1979" s="70"/>
      <c r="G1979" s="71"/>
      <c r="H1979" s="72"/>
      <c r="I1979" s="103" t="str">
        <f>IF(B1979="","",_xlfn.XLOOKUP(N1979,#REF!,#REF!))</f>
        <v/>
      </c>
      <c r="J1979" s="100" t="str">
        <f>IF(B1979="","",_xlfn.XLOOKUP(N1979,#REF!,芝麻工资表!B:B))</f>
        <v/>
      </c>
      <c r="K1979" s="100" t="str">
        <f t="shared" si="180"/>
        <v/>
      </c>
      <c r="L1979" s="100" t="str">
        <f t="shared" si="181"/>
        <v/>
      </c>
      <c r="M1979" s="100" t="str">
        <f>IF(Q1979="","",_xlfn.XLOOKUP(Q1979,立项!W:W,立项!H:H))</f>
        <v/>
      </c>
      <c r="N1979" s="104" t="str">
        <f t="shared" si="182"/>
        <v/>
      </c>
      <c r="O1979" s="104" t="str">
        <f t="shared" si="183"/>
        <v/>
      </c>
      <c r="P1979" s="105" t="str">
        <f t="shared" si="184"/>
        <v/>
      </c>
      <c r="Q1979" s="109" t="str">
        <f t="shared" si="185"/>
        <v/>
      </c>
      <c r="R1979" s="77"/>
      <c r="S1979" s="76"/>
      <c r="T1979" s="76"/>
      <c r="U1979" s="76"/>
    </row>
    <row r="1980" s="67" customFormat="1" customHeight="1" spans="2:21">
      <c r="B1980" s="68"/>
      <c r="C1980" s="69"/>
      <c r="D1980" s="69"/>
      <c r="E1980" s="69"/>
      <c r="F1980" s="70"/>
      <c r="G1980" s="71"/>
      <c r="H1980" s="72"/>
      <c r="I1980" s="103" t="str">
        <f>IF(B1980="","",_xlfn.XLOOKUP(N1980,#REF!,#REF!))</f>
        <v/>
      </c>
      <c r="J1980" s="100" t="str">
        <f>IF(B1980="","",_xlfn.XLOOKUP(N1980,#REF!,芝麻工资表!B:B))</f>
        <v/>
      </c>
      <c r="K1980" s="100" t="str">
        <f t="shared" si="180"/>
        <v/>
      </c>
      <c r="L1980" s="100" t="str">
        <f t="shared" si="181"/>
        <v/>
      </c>
      <c r="M1980" s="100" t="str">
        <f>IF(Q1980="","",_xlfn.XLOOKUP(Q1980,立项!W:W,立项!H:H))</f>
        <v/>
      </c>
      <c r="N1980" s="104" t="str">
        <f t="shared" si="182"/>
        <v/>
      </c>
      <c r="O1980" s="104" t="str">
        <f t="shared" si="183"/>
        <v/>
      </c>
      <c r="P1980" s="105" t="str">
        <f t="shared" si="184"/>
        <v/>
      </c>
      <c r="Q1980" s="109" t="str">
        <f t="shared" si="185"/>
        <v/>
      </c>
      <c r="R1980" s="77"/>
      <c r="S1980" s="76"/>
      <c r="T1980" s="76"/>
      <c r="U1980" s="76"/>
    </row>
    <row r="1981" s="67" customFormat="1" customHeight="1" spans="2:21">
      <c r="B1981" s="68"/>
      <c r="C1981" s="69"/>
      <c r="D1981" s="69"/>
      <c r="E1981" s="69"/>
      <c r="F1981" s="70"/>
      <c r="G1981" s="71"/>
      <c r="H1981" s="72"/>
      <c r="I1981" s="103" t="str">
        <f>IF(B1981="","",_xlfn.XLOOKUP(N1981,#REF!,#REF!))</f>
        <v/>
      </c>
      <c r="J1981" s="100" t="str">
        <f>IF(B1981="","",_xlfn.XLOOKUP(N1981,#REF!,芝麻工资表!B:B))</f>
        <v/>
      </c>
      <c r="K1981" s="100" t="str">
        <f t="shared" si="180"/>
        <v/>
      </c>
      <c r="L1981" s="100" t="str">
        <f t="shared" si="181"/>
        <v/>
      </c>
      <c r="M1981" s="100" t="str">
        <f>IF(Q1981="","",_xlfn.XLOOKUP(Q1981,立项!W:W,立项!H:H))</f>
        <v/>
      </c>
      <c r="N1981" s="104" t="str">
        <f t="shared" si="182"/>
        <v/>
      </c>
      <c r="O1981" s="104" t="str">
        <f t="shared" si="183"/>
        <v/>
      </c>
      <c r="P1981" s="105" t="str">
        <f t="shared" si="184"/>
        <v/>
      </c>
      <c r="Q1981" s="109" t="str">
        <f t="shared" si="185"/>
        <v/>
      </c>
      <c r="R1981" s="77"/>
      <c r="S1981" s="76"/>
      <c r="T1981" s="76"/>
      <c r="U1981" s="76"/>
    </row>
    <row r="1982" s="67" customFormat="1" customHeight="1" spans="2:21">
      <c r="B1982" s="68"/>
      <c r="C1982" s="69"/>
      <c r="D1982" s="69"/>
      <c r="E1982" s="69"/>
      <c r="F1982" s="70"/>
      <c r="G1982" s="71"/>
      <c r="H1982" s="72"/>
      <c r="I1982" s="103" t="str">
        <f>IF(B1982="","",_xlfn.XLOOKUP(N1982,#REF!,#REF!))</f>
        <v/>
      </c>
      <c r="J1982" s="100" t="str">
        <f>IF(B1982="","",_xlfn.XLOOKUP(N1982,#REF!,芝麻工资表!B:B))</f>
        <v/>
      </c>
      <c r="K1982" s="100" t="str">
        <f t="shared" si="180"/>
        <v/>
      </c>
      <c r="L1982" s="100" t="str">
        <f t="shared" si="181"/>
        <v/>
      </c>
      <c r="M1982" s="100" t="str">
        <f>IF(Q1982="","",_xlfn.XLOOKUP(Q1982,立项!W:W,立项!H:H))</f>
        <v/>
      </c>
      <c r="N1982" s="104" t="str">
        <f t="shared" si="182"/>
        <v/>
      </c>
      <c r="O1982" s="104" t="str">
        <f t="shared" si="183"/>
        <v/>
      </c>
      <c r="P1982" s="105" t="str">
        <f t="shared" si="184"/>
        <v/>
      </c>
      <c r="Q1982" s="109" t="str">
        <f t="shared" si="185"/>
        <v/>
      </c>
      <c r="R1982" s="77"/>
      <c r="S1982" s="76"/>
      <c r="T1982" s="76"/>
      <c r="U1982" s="76"/>
    </row>
    <row r="1983" s="67" customFormat="1" customHeight="1" spans="2:21">
      <c r="B1983" s="68"/>
      <c r="C1983" s="69"/>
      <c r="D1983" s="69"/>
      <c r="E1983" s="69"/>
      <c r="F1983" s="70"/>
      <c r="G1983" s="71"/>
      <c r="H1983" s="72"/>
      <c r="I1983" s="103" t="str">
        <f>IF(B1983="","",_xlfn.XLOOKUP(N1983,#REF!,#REF!))</f>
        <v/>
      </c>
      <c r="J1983" s="100" t="str">
        <f>IF(B1983="","",_xlfn.XLOOKUP(N1983,#REF!,芝麻工资表!B:B))</f>
        <v/>
      </c>
      <c r="K1983" s="100" t="str">
        <f t="shared" si="180"/>
        <v/>
      </c>
      <c r="L1983" s="100" t="str">
        <f t="shared" si="181"/>
        <v/>
      </c>
      <c r="M1983" s="100" t="str">
        <f>IF(Q1983="","",_xlfn.XLOOKUP(Q1983,立项!W:W,立项!H:H))</f>
        <v/>
      </c>
      <c r="N1983" s="104" t="str">
        <f t="shared" si="182"/>
        <v/>
      </c>
      <c r="O1983" s="104" t="str">
        <f t="shared" si="183"/>
        <v/>
      </c>
      <c r="P1983" s="105" t="str">
        <f t="shared" si="184"/>
        <v/>
      </c>
      <c r="Q1983" s="109" t="str">
        <f t="shared" si="185"/>
        <v/>
      </c>
      <c r="R1983" s="77"/>
      <c r="S1983" s="76"/>
      <c r="T1983" s="76"/>
      <c r="U1983" s="76"/>
    </row>
    <row r="1984" s="67" customFormat="1" customHeight="1" spans="2:21">
      <c r="B1984" s="68"/>
      <c r="C1984" s="69"/>
      <c r="D1984" s="69"/>
      <c r="E1984" s="69"/>
      <c r="F1984" s="70"/>
      <c r="G1984" s="71"/>
      <c r="H1984" s="72"/>
      <c r="I1984" s="103" t="str">
        <f>IF(B1984="","",_xlfn.XLOOKUP(N1984,#REF!,#REF!))</f>
        <v/>
      </c>
      <c r="J1984" s="100" t="str">
        <f>IF(B1984="","",_xlfn.XLOOKUP(N1984,#REF!,芝麻工资表!B:B))</f>
        <v/>
      </c>
      <c r="K1984" s="100" t="str">
        <f t="shared" si="180"/>
        <v/>
      </c>
      <c r="L1984" s="100" t="str">
        <f t="shared" si="181"/>
        <v/>
      </c>
      <c r="M1984" s="100" t="str">
        <f>IF(Q1984="","",_xlfn.XLOOKUP(Q1984,立项!W:W,立项!H:H))</f>
        <v/>
      </c>
      <c r="N1984" s="104" t="str">
        <f t="shared" si="182"/>
        <v/>
      </c>
      <c r="O1984" s="104" t="str">
        <f t="shared" si="183"/>
        <v/>
      </c>
      <c r="P1984" s="105" t="str">
        <f t="shared" si="184"/>
        <v/>
      </c>
      <c r="Q1984" s="109" t="str">
        <f t="shared" si="185"/>
        <v/>
      </c>
      <c r="R1984" s="77"/>
      <c r="S1984" s="76"/>
      <c r="T1984" s="76"/>
      <c r="U1984" s="76"/>
    </row>
    <row r="1985" s="67" customFormat="1" customHeight="1" spans="2:21">
      <c r="B1985" s="68"/>
      <c r="C1985" s="69"/>
      <c r="D1985" s="69"/>
      <c r="E1985" s="69"/>
      <c r="F1985" s="70"/>
      <c r="G1985" s="71"/>
      <c r="H1985" s="72"/>
      <c r="I1985" s="103" t="str">
        <f>IF(B1985="","",_xlfn.XLOOKUP(N1985,#REF!,#REF!))</f>
        <v/>
      </c>
      <c r="J1985" s="100" t="str">
        <f>IF(B1985="","",_xlfn.XLOOKUP(N1985,#REF!,芝麻工资表!B:B))</f>
        <v/>
      </c>
      <c r="K1985" s="100" t="str">
        <f t="shared" si="180"/>
        <v/>
      </c>
      <c r="L1985" s="100" t="str">
        <f t="shared" si="181"/>
        <v/>
      </c>
      <c r="M1985" s="100" t="str">
        <f>IF(Q1985="","",_xlfn.XLOOKUP(Q1985,立项!W:W,立项!H:H))</f>
        <v/>
      </c>
      <c r="N1985" s="104" t="str">
        <f t="shared" si="182"/>
        <v/>
      </c>
      <c r="O1985" s="104" t="str">
        <f t="shared" si="183"/>
        <v/>
      </c>
      <c r="P1985" s="105" t="str">
        <f t="shared" si="184"/>
        <v/>
      </c>
      <c r="Q1985" s="109" t="str">
        <f t="shared" si="185"/>
        <v/>
      </c>
      <c r="R1985" s="77"/>
      <c r="S1985" s="76"/>
      <c r="T1985" s="76"/>
      <c r="U1985" s="76"/>
    </row>
    <row r="1986" s="67" customFormat="1" customHeight="1" spans="2:21">
      <c r="B1986" s="68"/>
      <c r="C1986" s="69"/>
      <c r="D1986" s="69"/>
      <c r="E1986" s="69"/>
      <c r="F1986" s="70"/>
      <c r="G1986" s="71"/>
      <c r="H1986" s="72"/>
      <c r="I1986" s="103" t="str">
        <f>IF(B1986="","",_xlfn.XLOOKUP(N1986,#REF!,#REF!))</f>
        <v/>
      </c>
      <c r="J1986" s="100" t="str">
        <f>IF(B1986="","",_xlfn.XLOOKUP(N1986,#REF!,芝麻工资表!B:B))</f>
        <v/>
      </c>
      <c r="K1986" s="100" t="str">
        <f t="shared" ref="K1986:K2049" si="186">IF(F1986="","",F1986-L1986)</f>
        <v/>
      </c>
      <c r="L1986" s="100" t="str">
        <f t="shared" ref="L1986:L2049" si="187">IF(F1986="","",F1986*G1986/(1+G1986))</f>
        <v/>
      </c>
      <c r="M1986" s="100" t="str">
        <f>IF(Q1986="","",_xlfn.XLOOKUP(Q1986,立项!W:W,立项!H:H))</f>
        <v/>
      </c>
      <c r="N1986" s="104" t="str">
        <f t="shared" ref="N1986:N2049" si="188">IF(H1986="","",LEFT(B1986,7))</f>
        <v/>
      </c>
      <c r="O1986" s="104" t="str">
        <f t="shared" ref="O1986:O2049" si="189">IF(H1986="","",MONTH(H1986))</f>
        <v/>
      </c>
      <c r="P1986" s="105" t="str">
        <f t="shared" ref="P1986:P2049" si="190">IF(H1986="","",DAY(H1986))</f>
        <v/>
      </c>
      <c r="Q1986" s="109" t="str">
        <f t="shared" ref="Q1986:Q2049" si="191">IF(B1986="","",MID(B1986,9,16))</f>
        <v/>
      </c>
      <c r="R1986" s="77"/>
      <c r="S1986" s="76"/>
      <c r="T1986" s="76"/>
      <c r="U1986" s="76"/>
    </row>
    <row r="1987" s="67" customFormat="1" customHeight="1" spans="2:21">
      <c r="B1987" s="68"/>
      <c r="C1987" s="69"/>
      <c r="D1987" s="69"/>
      <c r="E1987" s="69"/>
      <c r="F1987" s="70"/>
      <c r="G1987" s="71"/>
      <c r="H1987" s="72"/>
      <c r="I1987" s="103" t="str">
        <f>IF(B1987="","",_xlfn.XLOOKUP(N1987,#REF!,#REF!))</f>
        <v/>
      </c>
      <c r="J1987" s="100" t="str">
        <f>IF(B1987="","",_xlfn.XLOOKUP(N1987,#REF!,芝麻工资表!B:B))</f>
        <v/>
      </c>
      <c r="K1987" s="100" t="str">
        <f t="shared" si="186"/>
        <v/>
      </c>
      <c r="L1987" s="100" t="str">
        <f t="shared" si="187"/>
        <v/>
      </c>
      <c r="M1987" s="100" t="str">
        <f>IF(Q1987="","",_xlfn.XLOOKUP(Q1987,立项!W:W,立项!H:H))</f>
        <v/>
      </c>
      <c r="N1987" s="104" t="str">
        <f t="shared" si="188"/>
        <v/>
      </c>
      <c r="O1987" s="104" t="str">
        <f t="shared" si="189"/>
        <v/>
      </c>
      <c r="P1987" s="105" t="str">
        <f t="shared" si="190"/>
        <v/>
      </c>
      <c r="Q1987" s="109" t="str">
        <f t="shared" si="191"/>
        <v/>
      </c>
      <c r="R1987" s="77"/>
      <c r="S1987" s="76"/>
      <c r="T1987" s="76"/>
      <c r="U1987" s="76"/>
    </row>
    <row r="1988" s="67" customFormat="1" customHeight="1" spans="2:21">
      <c r="B1988" s="68"/>
      <c r="C1988" s="69"/>
      <c r="D1988" s="69"/>
      <c r="E1988" s="69"/>
      <c r="F1988" s="70"/>
      <c r="G1988" s="71"/>
      <c r="H1988" s="72"/>
      <c r="I1988" s="103" t="str">
        <f>IF(B1988="","",_xlfn.XLOOKUP(N1988,#REF!,#REF!))</f>
        <v/>
      </c>
      <c r="J1988" s="100" t="str">
        <f>IF(B1988="","",_xlfn.XLOOKUP(N1988,#REF!,芝麻工资表!B:B))</f>
        <v/>
      </c>
      <c r="K1988" s="100" t="str">
        <f t="shared" si="186"/>
        <v/>
      </c>
      <c r="L1988" s="100" t="str">
        <f t="shared" si="187"/>
        <v/>
      </c>
      <c r="M1988" s="100" t="str">
        <f>IF(Q1988="","",_xlfn.XLOOKUP(Q1988,立项!W:W,立项!H:H))</f>
        <v/>
      </c>
      <c r="N1988" s="104" t="str">
        <f t="shared" si="188"/>
        <v/>
      </c>
      <c r="O1988" s="104" t="str">
        <f t="shared" si="189"/>
        <v/>
      </c>
      <c r="P1988" s="105" t="str">
        <f t="shared" si="190"/>
        <v/>
      </c>
      <c r="Q1988" s="109" t="str">
        <f t="shared" si="191"/>
        <v/>
      </c>
      <c r="R1988" s="77"/>
      <c r="S1988" s="76"/>
      <c r="T1988" s="76"/>
      <c r="U1988" s="76"/>
    </row>
    <row r="1989" s="67" customFormat="1" customHeight="1" spans="2:21">
      <c r="B1989" s="68"/>
      <c r="C1989" s="69"/>
      <c r="D1989" s="69"/>
      <c r="E1989" s="69"/>
      <c r="F1989" s="70"/>
      <c r="G1989" s="71"/>
      <c r="H1989" s="72"/>
      <c r="I1989" s="103" t="str">
        <f>IF(B1989="","",_xlfn.XLOOKUP(N1989,#REF!,#REF!))</f>
        <v/>
      </c>
      <c r="J1989" s="100" t="str">
        <f>IF(B1989="","",_xlfn.XLOOKUP(N1989,#REF!,芝麻工资表!B:B))</f>
        <v/>
      </c>
      <c r="K1989" s="100" t="str">
        <f t="shared" si="186"/>
        <v/>
      </c>
      <c r="L1989" s="100" t="str">
        <f t="shared" si="187"/>
        <v/>
      </c>
      <c r="M1989" s="100" t="str">
        <f>IF(Q1989="","",_xlfn.XLOOKUP(Q1989,立项!W:W,立项!H:H))</f>
        <v/>
      </c>
      <c r="N1989" s="104" t="str">
        <f t="shared" si="188"/>
        <v/>
      </c>
      <c r="O1989" s="104" t="str">
        <f t="shared" si="189"/>
        <v/>
      </c>
      <c r="P1989" s="105" t="str">
        <f t="shared" si="190"/>
        <v/>
      </c>
      <c r="Q1989" s="109" t="str">
        <f t="shared" si="191"/>
        <v/>
      </c>
      <c r="R1989" s="77"/>
      <c r="S1989" s="76"/>
      <c r="T1989" s="76"/>
      <c r="U1989" s="76"/>
    </row>
    <row r="1990" s="67" customFormat="1" customHeight="1" spans="2:21">
      <c r="B1990" s="68"/>
      <c r="C1990" s="69"/>
      <c r="D1990" s="69"/>
      <c r="E1990" s="69"/>
      <c r="F1990" s="70"/>
      <c r="G1990" s="71"/>
      <c r="H1990" s="72"/>
      <c r="I1990" s="103" t="str">
        <f>IF(B1990="","",_xlfn.XLOOKUP(N1990,#REF!,#REF!))</f>
        <v/>
      </c>
      <c r="J1990" s="100" t="str">
        <f>IF(B1990="","",_xlfn.XLOOKUP(N1990,#REF!,芝麻工资表!B:B))</f>
        <v/>
      </c>
      <c r="K1990" s="100" t="str">
        <f t="shared" si="186"/>
        <v/>
      </c>
      <c r="L1990" s="100" t="str">
        <f t="shared" si="187"/>
        <v/>
      </c>
      <c r="M1990" s="100" t="str">
        <f>IF(Q1990="","",_xlfn.XLOOKUP(Q1990,立项!W:W,立项!H:H))</f>
        <v/>
      </c>
      <c r="N1990" s="104" t="str">
        <f t="shared" si="188"/>
        <v/>
      </c>
      <c r="O1990" s="104" t="str">
        <f t="shared" si="189"/>
        <v/>
      </c>
      <c r="P1990" s="105" t="str">
        <f t="shared" si="190"/>
        <v/>
      </c>
      <c r="Q1990" s="109" t="str">
        <f t="shared" si="191"/>
        <v/>
      </c>
      <c r="R1990" s="77"/>
      <c r="S1990" s="76"/>
      <c r="T1990" s="76"/>
      <c r="U1990" s="76"/>
    </row>
    <row r="1991" s="67" customFormat="1" customHeight="1" spans="2:21">
      <c r="B1991" s="68"/>
      <c r="C1991" s="69"/>
      <c r="D1991" s="69"/>
      <c r="E1991" s="69"/>
      <c r="F1991" s="70"/>
      <c r="G1991" s="71"/>
      <c r="H1991" s="72"/>
      <c r="I1991" s="103" t="str">
        <f>IF(B1991="","",_xlfn.XLOOKUP(N1991,#REF!,#REF!))</f>
        <v/>
      </c>
      <c r="J1991" s="100" t="str">
        <f>IF(B1991="","",_xlfn.XLOOKUP(N1991,#REF!,芝麻工资表!B:B))</f>
        <v/>
      </c>
      <c r="K1991" s="100" t="str">
        <f t="shared" si="186"/>
        <v/>
      </c>
      <c r="L1991" s="100" t="str">
        <f t="shared" si="187"/>
        <v/>
      </c>
      <c r="M1991" s="100" t="str">
        <f>IF(Q1991="","",_xlfn.XLOOKUP(Q1991,立项!W:W,立项!H:H))</f>
        <v/>
      </c>
      <c r="N1991" s="104" t="str">
        <f t="shared" si="188"/>
        <v/>
      </c>
      <c r="O1991" s="104" t="str">
        <f t="shared" si="189"/>
        <v/>
      </c>
      <c r="P1991" s="105" t="str">
        <f t="shared" si="190"/>
        <v/>
      </c>
      <c r="Q1991" s="109" t="str">
        <f t="shared" si="191"/>
        <v/>
      </c>
      <c r="R1991" s="77"/>
      <c r="S1991" s="76"/>
      <c r="T1991" s="76"/>
      <c r="U1991" s="76"/>
    </row>
    <row r="1992" s="67" customFormat="1" customHeight="1" spans="2:21">
      <c r="B1992" s="68"/>
      <c r="C1992" s="69"/>
      <c r="D1992" s="69"/>
      <c r="E1992" s="69"/>
      <c r="F1992" s="70"/>
      <c r="G1992" s="71"/>
      <c r="H1992" s="72"/>
      <c r="I1992" s="103" t="str">
        <f>IF(B1992="","",_xlfn.XLOOKUP(N1992,#REF!,#REF!))</f>
        <v/>
      </c>
      <c r="J1992" s="100" t="str">
        <f>IF(B1992="","",_xlfn.XLOOKUP(N1992,#REF!,芝麻工资表!B:B))</f>
        <v/>
      </c>
      <c r="K1992" s="100" t="str">
        <f t="shared" si="186"/>
        <v/>
      </c>
      <c r="L1992" s="100" t="str">
        <f t="shared" si="187"/>
        <v/>
      </c>
      <c r="M1992" s="100" t="str">
        <f>IF(Q1992="","",_xlfn.XLOOKUP(Q1992,立项!W:W,立项!H:H))</f>
        <v/>
      </c>
      <c r="N1992" s="104" t="str">
        <f t="shared" si="188"/>
        <v/>
      </c>
      <c r="O1992" s="104" t="str">
        <f t="shared" si="189"/>
        <v/>
      </c>
      <c r="P1992" s="105" t="str">
        <f t="shared" si="190"/>
        <v/>
      </c>
      <c r="Q1992" s="109" t="str">
        <f t="shared" si="191"/>
        <v/>
      </c>
      <c r="R1992" s="77"/>
      <c r="S1992" s="76"/>
      <c r="T1992" s="76"/>
      <c r="U1992" s="76"/>
    </row>
    <row r="1993" s="67" customFormat="1" customHeight="1" spans="2:21">
      <c r="B1993" s="68"/>
      <c r="C1993" s="69"/>
      <c r="D1993" s="69"/>
      <c r="E1993" s="69"/>
      <c r="F1993" s="70"/>
      <c r="G1993" s="71"/>
      <c r="H1993" s="72"/>
      <c r="I1993" s="103" t="str">
        <f>IF(B1993="","",_xlfn.XLOOKUP(N1993,#REF!,#REF!))</f>
        <v/>
      </c>
      <c r="J1993" s="100" t="str">
        <f>IF(B1993="","",_xlfn.XLOOKUP(N1993,#REF!,芝麻工资表!B:B))</f>
        <v/>
      </c>
      <c r="K1993" s="100" t="str">
        <f t="shared" si="186"/>
        <v/>
      </c>
      <c r="L1993" s="100" t="str">
        <f t="shared" si="187"/>
        <v/>
      </c>
      <c r="M1993" s="100" t="str">
        <f>IF(Q1993="","",_xlfn.XLOOKUP(Q1993,立项!W:W,立项!H:H))</f>
        <v/>
      </c>
      <c r="N1993" s="104" t="str">
        <f t="shared" si="188"/>
        <v/>
      </c>
      <c r="O1993" s="104" t="str">
        <f t="shared" si="189"/>
        <v/>
      </c>
      <c r="P1993" s="105" t="str">
        <f t="shared" si="190"/>
        <v/>
      </c>
      <c r="Q1993" s="109" t="str">
        <f t="shared" si="191"/>
        <v/>
      </c>
      <c r="R1993" s="77"/>
      <c r="S1993" s="76"/>
      <c r="T1993" s="76"/>
      <c r="U1993" s="76"/>
    </row>
    <row r="1994" s="67" customFormat="1" customHeight="1" spans="2:21">
      <c r="B1994" s="68"/>
      <c r="C1994" s="69"/>
      <c r="D1994" s="69"/>
      <c r="E1994" s="69"/>
      <c r="F1994" s="70"/>
      <c r="G1994" s="71"/>
      <c r="H1994" s="72"/>
      <c r="I1994" s="103" t="str">
        <f>IF(B1994="","",_xlfn.XLOOKUP(N1994,#REF!,#REF!))</f>
        <v/>
      </c>
      <c r="J1994" s="100" t="str">
        <f>IF(B1994="","",_xlfn.XLOOKUP(N1994,#REF!,芝麻工资表!B:B))</f>
        <v/>
      </c>
      <c r="K1994" s="100" t="str">
        <f t="shared" si="186"/>
        <v/>
      </c>
      <c r="L1994" s="100" t="str">
        <f t="shared" si="187"/>
        <v/>
      </c>
      <c r="M1994" s="100" t="str">
        <f>IF(Q1994="","",_xlfn.XLOOKUP(Q1994,立项!W:W,立项!H:H))</f>
        <v/>
      </c>
      <c r="N1994" s="104" t="str">
        <f t="shared" si="188"/>
        <v/>
      </c>
      <c r="O1994" s="104" t="str">
        <f t="shared" si="189"/>
        <v/>
      </c>
      <c r="P1994" s="105" t="str">
        <f t="shared" si="190"/>
        <v/>
      </c>
      <c r="Q1994" s="109" t="str">
        <f t="shared" si="191"/>
        <v/>
      </c>
      <c r="R1994" s="77"/>
      <c r="S1994" s="76"/>
      <c r="T1994" s="76"/>
      <c r="U1994" s="76"/>
    </row>
    <row r="1995" s="67" customFormat="1" customHeight="1" spans="2:21">
      <c r="B1995" s="68"/>
      <c r="C1995" s="69"/>
      <c r="D1995" s="69"/>
      <c r="E1995" s="69"/>
      <c r="F1995" s="70"/>
      <c r="G1995" s="71"/>
      <c r="H1995" s="72"/>
      <c r="I1995" s="103" t="str">
        <f>IF(B1995="","",_xlfn.XLOOKUP(N1995,#REF!,#REF!))</f>
        <v/>
      </c>
      <c r="J1995" s="100" t="str">
        <f>IF(B1995="","",_xlfn.XLOOKUP(N1995,#REF!,芝麻工资表!B:B))</f>
        <v/>
      </c>
      <c r="K1995" s="100" t="str">
        <f t="shared" si="186"/>
        <v/>
      </c>
      <c r="L1995" s="100" t="str">
        <f t="shared" si="187"/>
        <v/>
      </c>
      <c r="M1995" s="100" t="str">
        <f>IF(Q1995="","",_xlfn.XLOOKUP(Q1995,立项!W:W,立项!H:H))</f>
        <v/>
      </c>
      <c r="N1995" s="104" t="str">
        <f t="shared" si="188"/>
        <v/>
      </c>
      <c r="O1995" s="104" t="str">
        <f t="shared" si="189"/>
        <v/>
      </c>
      <c r="P1995" s="105" t="str">
        <f t="shared" si="190"/>
        <v/>
      </c>
      <c r="Q1995" s="109" t="str">
        <f t="shared" si="191"/>
        <v/>
      </c>
      <c r="R1995" s="77"/>
      <c r="S1995" s="76"/>
      <c r="T1995" s="76"/>
      <c r="U1995" s="76"/>
    </row>
    <row r="1996" s="67" customFormat="1" customHeight="1" spans="2:21">
      <c r="B1996" s="68"/>
      <c r="C1996" s="69"/>
      <c r="D1996" s="69"/>
      <c r="E1996" s="69"/>
      <c r="F1996" s="70"/>
      <c r="G1996" s="71"/>
      <c r="H1996" s="72"/>
      <c r="I1996" s="103" t="str">
        <f>IF(B1996="","",_xlfn.XLOOKUP(N1996,#REF!,#REF!))</f>
        <v/>
      </c>
      <c r="J1996" s="100" t="str">
        <f>IF(B1996="","",_xlfn.XLOOKUP(N1996,#REF!,芝麻工资表!B:B))</f>
        <v/>
      </c>
      <c r="K1996" s="100" t="str">
        <f t="shared" si="186"/>
        <v/>
      </c>
      <c r="L1996" s="100" t="str">
        <f t="shared" si="187"/>
        <v/>
      </c>
      <c r="M1996" s="100" t="str">
        <f>IF(Q1996="","",_xlfn.XLOOKUP(Q1996,立项!W:W,立项!H:H))</f>
        <v/>
      </c>
      <c r="N1996" s="104" t="str">
        <f t="shared" si="188"/>
        <v/>
      </c>
      <c r="O1996" s="104" t="str">
        <f t="shared" si="189"/>
        <v/>
      </c>
      <c r="P1996" s="105" t="str">
        <f t="shared" si="190"/>
        <v/>
      </c>
      <c r="Q1996" s="109" t="str">
        <f t="shared" si="191"/>
        <v/>
      </c>
      <c r="R1996" s="77"/>
      <c r="S1996" s="76"/>
      <c r="T1996" s="76"/>
      <c r="U1996" s="76"/>
    </row>
    <row r="1997" s="67" customFormat="1" customHeight="1" spans="2:21">
      <c r="B1997" s="68"/>
      <c r="C1997" s="69"/>
      <c r="D1997" s="69"/>
      <c r="E1997" s="69"/>
      <c r="F1997" s="70"/>
      <c r="G1997" s="71"/>
      <c r="H1997" s="72"/>
      <c r="I1997" s="103" t="str">
        <f>IF(B1997="","",_xlfn.XLOOKUP(N1997,#REF!,#REF!))</f>
        <v/>
      </c>
      <c r="J1997" s="100" t="str">
        <f>IF(B1997="","",_xlfn.XLOOKUP(N1997,#REF!,芝麻工资表!B:B))</f>
        <v/>
      </c>
      <c r="K1997" s="100" t="str">
        <f t="shared" si="186"/>
        <v/>
      </c>
      <c r="L1997" s="100" t="str">
        <f t="shared" si="187"/>
        <v/>
      </c>
      <c r="M1997" s="100" t="str">
        <f>IF(Q1997="","",_xlfn.XLOOKUP(Q1997,立项!W:W,立项!H:H))</f>
        <v/>
      </c>
      <c r="N1997" s="104" t="str">
        <f t="shared" si="188"/>
        <v/>
      </c>
      <c r="O1997" s="104" t="str">
        <f t="shared" si="189"/>
        <v/>
      </c>
      <c r="P1997" s="105" t="str">
        <f t="shared" si="190"/>
        <v/>
      </c>
      <c r="Q1997" s="109" t="str">
        <f t="shared" si="191"/>
        <v/>
      </c>
      <c r="R1997" s="77"/>
      <c r="S1997" s="76"/>
      <c r="T1997" s="76"/>
      <c r="U1997" s="76"/>
    </row>
    <row r="1998" s="67" customFormat="1" customHeight="1" spans="2:21">
      <c r="B1998" s="68"/>
      <c r="C1998" s="69"/>
      <c r="D1998" s="69"/>
      <c r="E1998" s="69"/>
      <c r="F1998" s="70"/>
      <c r="G1998" s="71"/>
      <c r="H1998" s="72"/>
      <c r="I1998" s="103" t="str">
        <f>IF(B1998="","",_xlfn.XLOOKUP(N1998,#REF!,#REF!))</f>
        <v/>
      </c>
      <c r="J1998" s="100" t="str">
        <f>IF(B1998="","",_xlfn.XLOOKUP(N1998,#REF!,芝麻工资表!B:B))</f>
        <v/>
      </c>
      <c r="K1998" s="100" t="str">
        <f t="shared" si="186"/>
        <v/>
      </c>
      <c r="L1998" s="100" t="str">
        <f t="shared" si="187"/>
        <v/>
      </c>
      <c r="M1998" s="100" t="str">
        <f>IF(Q1998="","",_xlfn.XLOOKUP(Q1998,立项!W:W,立项!H:H))</f>
        <v/>
      </c>
      <c r="N1998" s="104" t="str">
        <f t="shared" si="188"/>
        <v/>
      </c>
      <c r="O1998" s="104" t="str">
        <f t="shared" si="189"/>
        <v/>
      </c>
      <c r="P1998" s="105" t="str">
        <f t="shared" si="190"/>
        <v/>
      </c>
      <c r="Q1998" s="109" t="str">
        <f t="shared" si="191"/>
        <v/>
      </c>
      <c r="R1998" s="77"/>
      <c r="S1998" s="76"/>
      <c r="T1998" s="76"/>
      <c r="U1998" s="76"/>
    </row>
    <row r="1999" s="67" customFormat="1" customHeight="1" spans="2:21">
      <c r="B1999" s="68"/>
      <c r="C1999" s="69"/>
      <c r="D1999" s="69"/>
      <c r="E1999" s="69"/>
      <c r="F1999" s="70"/>
      <c r="G1999" s="71"/>
      <c r="H1999" s="72"/>
      <c r="I1999" s="103" t="str">
        <f>IF(B1999="","",_xlfn.XLOOKUP(N1999,#REF!,#REF!))</f>
        <v/>
      </c>
      <c r="J1999" s="100" t="str">
        <f>IF(B1999="","",_xlfn.XLOOKUP(N1999,#REF!,芝麻工资表!B:B))</f>
        <v/>
      </c>
      <c r="K1999" s="100" t="str">
        <f t="shared" si="186"/>
        <v/>
      </c>
      <c r="L1999" s="100" t="str">
        <f t="shared" si="187"/>
        <v/>
      </c>
      <c r="M1999" s="100" t="str">
        <f>IF(Q1999="","",_xlfn.XLOOKUP(Q1999,立项!W:W,立项!H:H))</f>
        <v/>
      </c>
      <c r="N1999" s="104" t="str">
        <f t="shared" si="188"/>
        <v/>
      </c>
      <c r="O1999" s="104" t="str">
        <f t="shared" si="189"/>
        <v/>
      </c>
      <c r="P1999" s="105" t="str">
        <f t="shared" si="190"/>
        <v/>
      </c>
      <c r="Q1999" s="109" t="str">
        <f t="shared" si="191"/>
        <v/>
      </c>
      <c r="R1999" s="77"/>
      <c r="S1999" s="76"/>
      <c r="T1999" s="76"/>
      <c r="U1999" s="76"/>
    </row>
    <row r="2000" s="67" customFormat="1" customHeight="1" spans="2:21">
      <c r="B2000" s="68"/>
      <c r="C2000" s="69"/>
      <c r="D2000" s="69"/>
      <c r="E2000" s="69"/>
      <c r="F2000" s="70"/>
      <c r="G2000" s="71"/>
      <c r="H2000" s="72"/>
      <c r="I2000" s="103" t="str">
        <f>IF(B2000="","",_xlfn.XLOOKUP(N2000,#REF!,#REF!))</f>
        <v/>
      </c>
      <c r="J2000" s="100" t="str">
        <f>IF(B2000="","",_xlfn.XLOOKUP(N2000,#REF!,芝麻工资表!B:B))</f>
        <v/>
      </c>
      <c r="K2000" s="100" t="str">
        <f t="shared" si="186"/>
        <v/>
      </c>
      <c r="L2000" s="100" t="str">
        <f t="shared" si="187"/>
        <v/>
      </c>
      <c r="M2000" s="100" t="str">
        <f>IF(Q2000="","",_xlfn.XLOOKUP(Q2000,立项!W:W,立项!H:H))</f>
        <v/>
      </c>
      <c r="N2000" s="104" t="str">
        <f t="shared" si="188"/>
        <v/>
      </c>
      <c r="O2000" s="104" t="str">
        <f t="shared" si="189"/>
        <v/>
      </c>
      <c r="P2000" s="105" t="str">
        <f t="shared" si="190"/>
        <v/>
      </c>
      <c r="Q2000" s="109" t="str">
        <f t="shared" si="191"/>
        <v/>
      </c>
      <c r="R2000" s="77"/>
      <c r="S2000" s="76"/>
      <c r="T2000" s="76"/>
      <c r="U2000" s="76"/>
    </row>
    <row r="2001" s="67" customFormat="1" customHeight="1" spans="2:21">
      <c r="B2001" s="68"/>
      <c r="C2001" s="69"/>
      <c r="D2001" s="69"/>
      <c r="E2001" s="69"/>
      <c r="F2001" s="70"/>
      <c r="G2001" s="71"/>
      <c r="H2001" s="72"/>
      <c r="I2001" s="103" t="str">
        <f>IF(B2001="","",_xlfn.XLOOKUP(N2001,#REF!,#REF!))</f>
        <v/>
      </c>
      <c r="J2001" s="100" t="str">
        <f>IF(B2001="","",_xlfn.XLOOKUP(N2001,#REF!,芝麻工资表!B:B))</f>
        <v/>
      </c>
      <c r="K2001" s="100" t="str">
        <f t="shared" si="186"/>
        <v/>
      </c>
      <c r="L2001" s="100" t="str">
        <f t="shared" si="187"/>
        <v/>
      </c>
      <c r="M2001" s="100" t="str">
        <f>IF(Q2001="","",_xlfn.XLOOKUP(Q2001,立项!W:W,立项!H:H))</f>
        <v/>
      </c>
      <c r="N2001" s="104" t="str">
        <f t="shared" si="188"/>
        <v/>
      </c>
      <c r="O2001" s="104" t="str">
        <f t="shared" si="189"/>
        <v/>
      </c>
      <c r="P2001" s="105" t="str">
        <f t="shared" si="190"/>
        <v/>
      </c>
      <c r="Q2001" s="109" t="str">
        <f t="shared" si="191"/>
        <v/>
      </c>
      <c r="R2001" s="77"/>
      <c r="S2001" s="76"/>
      <c r="T2001" s="76"/>
      <c r="U2001" s="76"/>
    </row>
    <row r="2002" s="67" customFormat="1" customHeight="1" spans="2:21">
      <c r="B2002" s="68"/>
      <c r="C2002" s="69"/>
      <c r="D2002" s="69"/>
      <c r="E2002" s="69"/>
      <c r="F2002" s="70"/>
      <c r="G2002" s="71"/>
      <c r="H2002" s="72"/>
      <c r="I2002" s="103" t="str">
        <f>IF(B2002="","",_xlfn.XLOOKUP(N2002,#REF!,#REF!))</f>
        <v/>
      </c>
      <c r="J2002" s="100" t="str">
        <f>IF(B2002="","",_xlfn.XLOOKUP(N2002,#REF!,芝麻工资表!B:B))</f>
        <v/>
      </c>
      <c r="K2002" s="100" t="str">
        <f t="shared" si="186"/>
        <v/>
      </c>
      <c r="L2002" s="100" t="str">
        <f t="shared" si="187"/>
        <v/>
      </c>
      <c r="M2002" s="100" t="str">
        <f>IF(Q2002="","",_xlfn.XLOOKUP(Q2002,立项!W:W,立项!H:H))</f>
        <v/>
      </c>
      <c r="N2002" s="104" t="str">
        <f t="shared" si="188"/>
        <v/>
      </c>
      <c r="O2002" s="104" t="str">
        <f t="shared" si="189"/>
        <v/>
      </c>
      <c r="P2002" s="105" t="str">
        <f t="shared" si="190"/>
        <v/>
      </c>
      <c r="Q2002" s="109" t="str">
        <f t="shared" si="191"/>
        <v/>
      </c>
      <c r="R2002" s="77"/>
      <c r="S2002" s="76"/>
      <c r="T2002" s="76"/>
      <c r="U2002" s="76"/>
    </row>
    <row r="2003" s="67" customFormat="1" customHeight="1" spans="2:21">
      <c r="B2003" s="68"/>
      <c r="C2003" s="69"/>
      <c r="D2003" s="69"/>
      <c r="E2003" s="69"/>
      <c r="F2003" s="70"/>
      <c r="G2003" s="71"/>
      <c r="H2003" s="72"/>
      <c r="I2003" s="103" t="str">
        <f>IF(B2003="","",_xlfn.XLOOKUP(N2003,#REF!,#REF!))</f>
        <v/>
      </c>
      <c r="J2003" s="100" t="str">
        <f>IF(B2003="","",_xlfn.XLOOKUP(N2003,#REF!,芝麻工资表!B:B))</f>
        <v/>
      </c>
      <c r="K2003" s="100" t="str">
        <f t="shared" si="186"/>
        <v/>
      </c>
      <c r="L2003" s="100" t="str">
        <f t="shared" si="187"/>
        <v/>
      </c>
      <c r="M2003" s="100" t="str">
        <f>IF(Q2003="","",_xlfn.XLOOKUP(Q2003,立项!W:W,立项!H:H))</f>
        <v/>
      </c>
      <c r="N2003" s="104" t="str">
        <f t="shared" si="188"/>
        <v/>
      </c>
      <c r="O2003" s="104" t="str">
        <f t="shared" si="189"/>
        <v/>
      </c>
      <c r="P2003" s="105" t="str">
        <f t="shared" si="190"/>
        <v/>
      </c>
      <c r="Q2003" s="109" t="str">
        <f t="shared" si="191"/>
        <v/>
      </c>
      <c r="R2003" s="77"/>
      <c r="S2003" s="76"/>
      <c r="T2003" s="76"/>
      <c r="U2003" s="76"/>
    </row>
    <row r="2004" s="67" customFormat="1" customHeight="1" spans="2:21">
      <c r="B2004" s="68"/>
      <c r="C2004" s="69"/>
      <c r="D2004" s="69"/>
      <c r="E2004" s="69"/>
      <c r="F2004" s="70"/>
      <c r="G2004" s="71"/>
      <c r="H2004" s="72"/>
      <c r="I2004" s="103" t="str">
        <f>IF(B2004="","",_xlfn.XLOOKUP(N2004,#REF!,#REF!))</f>
        <v/>
      </c>
      <c r="J2004" s="100" t="str">
        <f>IF(B2004="","",_xlfn.XLOOKUP(N2004,#REF!,芝麻工资表!B:B))</f>
        <v/>
      </c>
      <c r="K2004" s="100" t="str">
        <f t="shared" si="186"/>
        <v/>
      </c>
      <c r="L2004" s="100" t="str">
        <f t="shared" si="187"/>
        <v/>
      </c>
      <c r="M2004" s="100" t="str">
        <f>IF(Q2004="","",_xlfn.XLOOKUP(Q2004,立项!W:W,立项!H:H))</f>
        <v/>
      </c>
      <c r="N2004" s="104" t="str">
        <f t="shared" si="188"/>
        <v/>
      </c>
      <c r="O2004" s="104" t="str">
        <f t="shared" si="189"/>
        <v/>
      </c>
      <c r="P2004" s="105" t="str">
        <f t="shared" si="190"/>
        <v/>
      </c>
      <c r="Q2004" s="109" t="str">
        <f t="shared" si="191"/>
        <v/>
      </c>
      <c r="R2004" s="77"/>
      <c r="S2004" s="76"/>
      <c r="T2004" s="76"/>
      <c r="U2004" s="76"/>
    </row>
    <row r="2005" s="67" customFormat="1" customHeight="1" spans="2:21">
      <c r="B2005" s="68"/>
      <c r="C2005" s="69"/>
      <c r="D2005" s="69"/>
      <c r="E2005" s="69"/>
      <c r="F2005" s="70"/>
      <c r="G2005" s="71"/>
      <c r="H2005" s="72"/>
      <c r="I2005" s="103" t="str">
        <f>IF(B2005="","",_xlfn.XLOOKUP(N2005,#REF!,#REF!))</f>
        <v/>
      </c>
      <c r="J2005" s="100" t="str">
        <f>IF(B2005="","",_xlfn.XLOOKUP(N2005,#REF!,芝麻工资表!B:B))</f>
        <v/>
      </c>
      <c r="K2005" s="100" t="str">
        <f t="shared" si="186"/>
        <v/>
      </c>
      <c r="L2005" s="100" t="str">
        <f t="shared" si="187"/>
        <v/>
      </c>
      <c r="M2005" s="100" t="str">
        <f>IF(Q2005="","",_xlfn.XLOOKUP(Q2005,立项!W:W,立项!H:H))</f>
        <v/>
      </c>
      <c r="N2005" s="104" t="str">
        <f t="shared" si="188"/>
        <v/>
      </c>
      <c r="O2005" s="104" t="str">
        <f t="shared" si="189"/>
        <v/>
      </c>
      <c r="P2005" s="105" t="str">
        <f t="shared" si="190"/>
        <v/>
      </c>
      <c r="Q2005" s="109" t="str">
        <f t="shared" si="191"/>
        <v/>
      </c>
      <c r="R2005" s="77"/>
      <c r="S2005" s="76"/>
      <c r="T2005" s="76"/>
      <c r="U2005" s="76"/>
    </row>
    <row r="2006" s="67" customFormat="1" customHeight="1" spans="2:21">
      <c r="B2006" s="68"/>
      <c r="C2006" s="69"/>
      <c r="D2006" s="69"/>
      <c r="E2006" s="69"/>
      <c r="F2006" s="70"/>
      <c r="G2006" s="71"/>
      <c r="H2006" s="72"/>
      <c r="I2006" s="103" t="str">
        <f>IF(B2006="","",_xlfn.XLOOKUP(N2006,#REF!,#REF!))</f>
        <v/>
      </c>
      <c r="J2006" s="100" t="str">
        <f>IF(B2006="","",_xlfn.XLOOKUP(N2006,#REF!,芝麻工资表!B:B))</f>
        <v/>
      </c>
      <c r="K2006" s="100" t="str">
        <f t="shared" si="186"/>
        <v/>
      </c>
      <c r="L2006" s="100" t="str">
        <f t="shared" si="187"/>
        <v/>
      </c>
      <c r="M2006" s="100" t="str">
        <f>IF(Q2006="","",_xlfn.XLOOKUP(Q2006,立项!W:W,立项!H:H))</f>
        <v/>
      </c>
      <c r="N2006" s="104" t="str">
        <f t="shared" si="188"/>
        <v/>
      </c>
      <c r="O2006" s="104" t="str">
        <f t="shared" si="189"/>
        <v/>
      </c>
      <c r="P2006" s="105" t="str">
        <f t="shared" si="190"/>
        <v/>
      </c>
      <c r="Q2006" s="109" t="str">
        <f t="shared" si="191"/>
        <v/>
      </c>
      <c r="R2006" s="77"/>
      <c r="S2006" s="76"/>
      <c r="T2006" s="76"/>
      <c r="U2006" s="76"/>
    </row>
    <row r="2007" s="67" customFormat="1" customHeight="1" spans="2:21">
      <c r="B2007" s="68"/>
      <c r="C2007" s="69"/>
      <c r="D2007" s="69"/>
      <c r="E2007" s="69"/>
      <c r="F2007" s="70"/>
      <c r="G2007" s="71"/>
      <c r="H2007" s="72"/>
      <c r="I2007" s="103" t="str">
        <f>IF(B2007="","",_xlfn.XLOOKUP(N2007,#REF!,#REF!))</f>
        <v/>
      </c>
      <c r="J2007" s="100" t="str">
        <f>IF(B2007="","",_xlfn.XLOOKUP(N2007,#REF!,芝麻工资表!B:B))</f>
        <v/>
      </c>
      <c r="K2007" s="100" t="str">
        <f t="shared" si="186"/>
        <v/>
      </c>
      <c r="L2007" s="100" t="str">
        <f t="shared" si="187"/>
        <v/>
      </c>
      <c r="M2007" s="100" t="str">
        <f>IF(Q2007="","",_xlfn.XLOOKUP(Q2007,立项!W:W,立项!H:H))</f>
        <v/>
      </c>
      <c r="N2007" s="104" t="str">
        <f t="shared" si="188"/>
        <v/>
      </c>
      <c r="O2007" s="104" t="str">
        <f t="shared" si="189"/>
        <v/>
      </c>
      <c r="P2007" s="105" t="str">
        <f t="shared" si="190"/>
        <v/>
      </c>
      <c r="Q2007" s="109" t="str">
        <f t="shared" si="191"/>
        <v/>
      </c>
      <c r="R2007" s="77"/>
      <c r="S2007" s="76"/>
      <c r="T2007" s="76"/>
      <c r="U2007" s="76"/>
    </row>
    <row r="2008" s="67" customFormat="1" customHeight="1" spans="2:21">
      <c r="B2008" s="68"/>
      <c r="C2008" s="69"/>
      <c r="D2008" s="69"/>
      <c r="E2008" s="69"/>
      <c r="F2008" s="70"/>
      <c r="G2008" s="71"/>
      <c r="H2008" s="72"/>
      <c r="I2008" s="103" t="str">
        <f>IF(B2008="","",_xlfn.XLOOKUP(N2008,#REF!,#REF!))</f>
        <v/>
      </c>
      <c r="J2008" s="100" t="str">
        <f>IF(B2008="","",_xlfn.XLOOKUP(N2008,#REF!,芝麻工资表!B:B))</f>
        <v/>
      </c>
      <c r="K2008" s="100" t="str">
        <f t="shared" si="186"/>
        <v/>
      </c>
      <c r="L2008" s="100" t="str">
        <f t="shared" si="187"/>
        <v/>
      </c>
      <c r="M2008" s="100" t="str">
        <f>IF(Q2008="","",_xlfn.XLOOKUP(Q2008,立项!W:W,立项!H:H))</f>
        <v/>
      </c>
      <c r="N2008" s="104" t="str">
        <f t="shared" si="188"/>
        <v/>
      </c>
      <c r="O2008" s="104" t="str">
        <f t="shared" si="189"/>
        <v/>
      </c>
      <c r="P2008" s="105" t="str">
        <f t="shared" si="190"/>
        <v/>
      </c>
      <c r="Q2008" s="109" t="str">
        <f t="shared" si="191"/>
        <v/>
      </c>
      <c r="R2008" s="77"/>
      <c r="S2008" s="76"/>
      <c r="T2008" s="76"/>
      <c r="U2008" s="76"/>
    </row>
    <row r="2009" s="67" customFormat="1" customHeight="1" spans="2:21">
      <c r="B2009" s="68"/>
      <c r="C2009" s="69"/>
      <c r="D2009" s="69"/>
      <c r="E2009" s="69"/>
      <c r="F2009" s="70"/>
      <c r="G2009" s="71"/>
      <c r="H2009" s="72"/>
      <c r="I2009" s="103" t="str">
        <f>IF(B2009="","",_xlfn.XLOOKUP(N2009,#REF!,#REF!))</f>
        <v/>
      </c>
      <c r="J2009" s="100" t="str">
        <f>IF(B2009="","",_xlfn.XLOOKUP(N2009,#REF!,芝麻工资表!B:B))</f>
        <v/>
      </c>
      <c r="K2009" s="100" t="str">
        <f t="shared" si="186"/>
        <v/>
      </c>
      <c r="L2009" s="100" t="str">
        <f t="shared" si="187"/>
        <v/>
      </c>
      <c r="M2009" s="100" t="str">
        <f>IF(Q2009="","",_xlfn.XLOOKUP(Q2009,立项!W:W,立项!H:H))</f>
        <v/>
      </c>
      <c r="N2009" s="104" t="str">
        <f t="shared" si="188"/>
        <v/>
      </c>
      <c r="O2009" s="104" t="str">
        <f t="shared" si="189"/>
        <v/>
      </c>
      <c r="P2009" s="105" t="str">
        <f t="shared" si="190"/>
        <v/>
      </c>
      <c r="Q2009" s="109" t="str">
        <f t="shared" si="191"/>
        <v/>
      </c>
      <c r="R2009" s="77"/>
      <c r="S2009" s="76"/>
      <c r="T2009" s="76"/>
      <c r="U2009" s="76"/>
    </row>
    <row r="2010" s="67" customFormat="1" customHeight="1" spans="2:21">
      <c r="B2010" s="68"/>
      <c r="C2010" s="69"/>
      <c r="D2010" s="69"/>
      <c r="E2010" s="69"/>
      <c r="F2010" s="70"/>
      <c r="G2010" s="71"/>
      <c r="H2010" s="72"/>
      <c r="I2010" s="103" t="str">
        <f>IF(B2010="","",_xlfn.XLOOKUP(N2010,#REF!,#REF!))</f>
        <v/>
      </c>
      <c r="J2010" s="100" t="str">
        <f>IF(B2010="","",_xlfn.XLOOKUP(N2010,#REF!,芝麻工资表!B:B))</f>
        <v/>
      </c>
      <c r="K2010" s="100" t="str">
        <f t="shared" si="186"/>
        <v/>
      </c>
      <c r="L2010" s="100" t="str">
        <f t="shared" si="187"/>
        <v/>
      </c>
      <c r="M2010" s="100" t="str">
        <f>IF(Q2010="","",_xlfn.XLOOKUP(Q2010,立项!W:W,立项!H:H))</f>
        <v/>
      </c>
      <c r="N2010" s="104" t="str">
        <f t="shared" si="188"/>
        <v/>
      </c>
      <c r="O2010" s="104" t="str">
        <f t="shared" si="189"/>
        <v/>
      </c>
      <c r="P2010" s="105" t="str">
        <f t="shared" si="190"/>
        <v/>
      </c>
      <c r="Q2010" s="109" t="str">
        <f t="shared" si="191"/>
        <v/>
      </c>
      <c r="R2010" s="77"/>
      <c r="S2010" s="76"/>
      <c r="T2010" s="76"/>
      <c r="U2010" s="76"/>
    </row>
    <row r="2011" s="67" customFormat="1" customHeight="1" spans="2:21">
      <c r="B2011" s="68"/>
      <c r="C2011" s="69"/>
      <c r="D2011" s="69"/>
      <c r="E2011" s="69"/>
      <c r="F2011" s="70"/>
      <c r="G2011" s="71"/>
      <c r="H2011" s="72"/>
      <c r="I2011" s="103" t="str">
        <f>IF(B2011="","",_xlfn.XLOOKUP(N2011,#REF!,#REF!))</f>
        <v/>
      </c>
      <c r="J2011" s="100" t="str">
        <f>IF(B2011="","",_xlfn.XLOOKUP(N2011,#REF!,芝麻工资表!B:B))</f>
        <v/>
      </c>
      <c r="K2011" s="100" t="str">
        <f t="shared" si="186"/>
        <v/>
      </c>
      <c r="L2011" s="100" t="str">
        <f t="shared" si="187"/>
        <v/>
      </c>
      <c r="M2011" s="100" t="str">
        <f>IF(Q2011="","",_xlfn.XLOOKUP(Q2011,立项!W:W,立项!H:H))</f>
        <v/>
      </c>
      <c r="N2011" s="104" t="str">
        <f t="shared" si="188"/>
        <v/>
      </c>
      <c r="O2011" s="104" t="str">
        <f t="shared" si="189"/>
        <v/>
      </c>
      <c r="P2011" s="105" t="str">
        <f t="shared" si="190"/>
        <v/>
      </c>
      <c r="Q2011" s="109" t="str">
        <f t="shared" si="191"/>
        <v/>
      </c>
      <c r="R2011" s="77"/>
      <c r="S2011" s="76"/>
      <c r="T2011" s="76"/>
      <c r="U2011" s="76"/>
    </row>
    <row r="2012" s="67" customFormat="1" customHeight="1" spans="2:21">
      <c r="B2012" s="68"/>
      <c r="C2012" s="69"/>
      <c r="D2012" s="69"/>
      <c r="E2012" s="69"/>
      <c r="F2012" s="70"/>
      <c r="G2012" s="71"/>
      <c r="H2012" s="72"/>
      <c r="I2012" s="103" t="str">
        <f>IF(B2012="","",_xlfn.XLOOKUP(N2012,#REF!,#REF!))</f>
        <v/>
      </c>
      <c r="J2012" s="100" t="str">
        <f>IF(B2012="","",_xlfn.XLOOKUP(N2012,#REF!,芝麻工资表!B:B))</f>
        <v/>
      </c>
      <c r="K2012" s="100" t="str">
        <f t="shared" si="186"/>
        <v/>
      </c>
      <c r="L2012" s="100" t="str">
        <f t="shared" si="187"/>
        <v/>
      </c>
      <c r="M2012" s="100" t="str">
        <f>IF(Q2012="","",_xlfn.XLOOKUP(Q2012,立项!W:W,立项!H:H))</f>
        <v/>
      </c>
      <c r="N2012" s="104" t="str">
        <f t="shared" si="188"/>
        <v/>
      </c>
      <c r="O2012" s="104" t="str">
        <f t="shared" si="189"/>
        <v/>
      </c>
      <c r="P2012" s="105" t="str">
        <f t="shared" si="190"/>
        <v/>
      </c>
      <c r="Q2012" s="109" t="str">
        <f t="shared" si="191"/>
        <v/>
      </c>
      <c r="R2012" s="77"/>
      <c r="S2012" s="76"/>
      <c r="T2012" s="76"/>
      <c r="U2012" s="76"/>
    </row>
    <row r="2013" s="67" customFormat="1" customHeight="1" spans="2:21">
      <c r="B2013" s="68"/>
      <c r="C2013" s="69"/>
      <c r="D2013" s="69"/>
      <c r="E2013" s="69"/>
      <c r="F2013" s="70"/>
      <c r="G2013" s="71"/>
      <c r="H2013" s="72"/>
      <c r="I2013" s="103" t="str">
        <f>IF(B2013="","",_xlfn.XLOOKUP(N2013,#REF!,#REF!))</f>
        <v/>
      </c>
      <c r="J2013" s="100" t="str">
        <f>IF(B2013="","",_xlfn.XLOOKUP(N2013,#REF!,芝麻工资表!B:B))</f>
        <v/>
      </c>
      <c r="K2013" s="100" t="str">
        <f t="shared" si="186"/>
        <v/>
      </c>
      <c r="L2013" s="100" t="str">
        <f t="shared" si="187"/>
        <v/>
      </c>
      <c r="M2013" s="100" t="str">
        <f>IF(Q2013="","",_xlfn.XLOOKUP(Q2013,立项!W:W,立项!H:H))</f>
        <v/>
      </c>
      <c r="N2013" s="104" t="str">
        <f t="shared" si="188"/>
        <v/>
      </c>
      <c r="O2013" s="104" t="str">
        <f t="shared" si="189"/>
        <v/>
      </c>
      <c r="P2013" s="105" t="str">
        <f t="shared" si="190"/>
        <v/>
      </c>
      <c r="Q2013" s="109" t="str">
        <f t="shared" si="191"/>
        <v/>
      </c>
      <c r="R2013" s="77"/>
      <c r="S2013" s="76"/>
      <c r="T2013" s="76"/>
      <c r="U2013" s="76"/>
    </row>
    <row r="2014" s="67" customFormat="1" customHeight="1" spans="2:21">
      <c r="B2014" s="68"/>
      <c r="C2014" s="69"/>
      <c r="D2014" s="69"/>
      <c r="E2014" s="69"/>
      <c r="F2014" s="70"/>
      <c r="G2014" s="71"/>
      <c r="H2014" s="72"/>
      <c r="I2014" s="103" t="str">
        <f>IF(B2014="","",_xlfn.XLOOKUP(N2014,#REF!,#REF!))</f>
        <v/>
      </c>
      <c r="J2014" s="100" t="str">
        <f>IF(B2014="","",_xlfn.XLOOKUP(N2014,#REF!,芝麻工资表!B:B))</f>
        <v/>
      </c>
      <c r="K2014" s="100" t="str">
        <f t="shared" si="186"/>
        <v/>
      </c>
      <c r="L2014" s="100" t="str">
        <f t="shared" si="187"/>
        <v/>
      </c>
      <c r="M2014" s="100" t="str">
        <f>IF(Q2014="","",_xlfn.XLOOKUP(Q2014,立项!W:W,立项!H:H))</f>
        <v/>
      </c>
      <c r="N2014" s="104" t="str">
        <f t="shared" si="188"/>
        <v/>
      </c>
      <c r="O2014" s="104" t="str">
        <f t="shared" si="189"/>
        <v/>
      </c>
      <c r="P2014" s="105" t="str">
        <f t="shared" si="190"/>
        <v/>
      </c>
      <c r="Q2014" s="109" t="str">
        <f t="shared" si="191"/>
        <v/>
      </c>
      <c r="R2014" s="77"/>
      <c r="S2014" s="76"/>
      <c r="T2014" s="76"/>
      <c r="U2014" s="76"/>
    </row>
    <row r="2015" s="67" customFormat="1" customHeight="1" spans="2:21">
      <c r="B2015" s="68"/>
      <c r="C2015" s="69"/>
      <c r="D2015" s="69"/>
      <c r="E2015" s="69"/>
      <c r="F2015" s="70"/>
      <c r="G2015" s="71"/>
      <c r="H2015" s="72"/>
      <c r="I2015" s="103" t="str">
        <f>IF(B2015="","",_xlfn.XLOOKUP(N2015,#REF!,#REF!))</f>
        <v/>
      </c>
      <c r="J2015" s="100" t="str">
        <f>IF(B2015="","",_xlfn.XLOOKUP(N2015,#REF!,芝麻工资表!B:B))</f>
        <v/>
      </c>
      <c r="K2015" s="100" t="str">
        <f t="shared" si="186"/>
        <v/>
      </c>
      <c r="L2015" s="100" t="str">
        <f t="shared" si="187"/>
        <v/>
      </c>
      <c r="M2015" s="100" t="str">
        <f>IF(Q2015="","",_xlfn.XLOOKUP(Q2015,立项!W:W,立项!H:H))</f>
        <v/>
      </c>
      <c r="N2015" s="104" t="str">
        <f t="shared" si="188"/>
        <v/>
      </c>
      <c r="O2015" s="104" t="str">
        <f t="shared" si="189"/>
        <v/>
      </c>
      <c r="P2015" s="105" t="str">
        <f t="shared" si="190"/>
        <v/>
      </c>
      <c r="Q2015" s="109" t="str">
        <f t="shared" si="191"/>
        <v/>
      </c>
      <c r="R2015" s="77"/>
      <c r="S2015" s="76"/>
      <c r="T2015" s="76"/>
      <c r="U2015" s="76"/>
    </row>
    <row r="2016" s="67" customFormat="1" customHeight="1" spans="2:21">
      <c r="B2016" s="68"/>
      <c r="C2016" s="69"/>
      <c r="D2016" s="69"/>
      <c r="E2016" s="69"/>
      <c r="F2016" s="70"/>
      <c r="G2016" s="71"/>
      <c r="H2016" s="72"/>
      <c r="I2016" s="103" t="str">
        <f>IF(B2016="","",_xlfn.XLOOKUP(N2016,#REF!,#REF!))</f>
        <v/>
      </c>
      <c r="J2016" s="100" t="str">
        <f>IF(B2016="","",_xlfn.XLOOKUP(N2016,#REF!,芝麻工资表!B:B))</f>
        <v/>
      </c>
      <c r="K2016" s="100" t="str">
        <f t="shared" si="186"/>
        <v/>
      </c>
      <c r="L2016" s="100" t="str">
        <f t="shared" si="187"/>
        <v/>
      </c>
      <c r="M2016" s="100" t="str">
        <f>IF(Q2016="","",_xlfn.XLOOKUP(Q2016,立项!W:W,立项!H:H))</f>
        <v/>
      </c>
      <c r="N2016" s="104" t="str">
        <f t="shared" si="188"/>
        <v/>
      </c>
      <c r="O2016" s="104" t="str">
        <f t="shared" si="189"/>
        <v/>
      </c>
      <c r="P2016" s="105" t="str">
        <f t="shared" si="190"/>
        <v/>
      </c>
      <c r="Q2016" s="109" t="str">
        <f t="shared" si="191"/>
        <v/>
      </c>
      <c r="R2016" s="77"/>
      <c r="S2016" s="76"/>
      <c r="T2016" s="76"/>
      <c r="U2016" s="76"/>
    </row>
    <row r="2017" s="67" customFormat="1" customHeight="1" spans="2:21">
      <c r="B2017" s="68"/>
      <c r="C2017" s="69"/>
      <c r="D2017" s="69"/>
      <c r="E2017" s="69"/>
      <c r="F2017" s="70"/>
      <c r="G2017" s="71"/>
      <c r="H2017" s="72"/>
      <c r="I2017" s="103" t="str">
        <f>IF(B2017="","",_xlfn.XLOOKUP(N2017,#REF!,#REF!))</f>
        <v/>
      </c>
      <c r="J2017" s="100" t="str">
        <f>IF(B2017="","",_xlfn.XLOOKUP(N2017,#REF!,芝麻工资表!B:B))</f>
        <v/>
      </c>
      <c r="K2017" s="100" t="str">
        <f t="shared" si="186"/>
        <v/>
      </c>
      <c r="L2017" s="100" t="str">
        <f t="shared" si="187"/>
        <v/>
      </c>
      <c r="M2017" s="100" t="str">
        <f>IF(Q2017="","",_xlfn.XLOOKUP(Q2017,立项!W:W,立项!H:H))</f>
        <v/>
      </c>
      <c r="N2017" s="104" t="str">
        <f t="shared" si="188"/>
        <v/>
      </c>
      <c r="O2017" s="104" t="str">
        <f t="shared" si="189"/>
        <v/>
      </c>
      <c r="P2017" s="105" t="str">
        <f t="shared" si="190"/>
        <v/>
      </c>
      <c r="Q2017" s="109" t="str">
        <f t="shared" si="191"/>
        <v/>
      </c>
      <c r="R2017" s="77"/>
      <c r="S2017" s="76"/>
      <c r="T2017" s="76"/>
      <c r="U2017" s="76"/>
    </row>
    <row r="2018" s="67" customFormat="1" customHeight="1" spans="2:21">
      <c r="B2018" s="68"/>
      <c r="C2018" s="69"/>
      <c r="D2018" s="69"/>
      <c r="E2018" s="69"/>
      <c r="F2018" s="70"/>
      <c r="G2018" s="71"/>
      <c r="H2018" s="72"/>
      <c r="I2018" s="103" t="str">
        <f>IF(B2018="","",_xlfn.XLOOKUP(N2018,#REF!,#REF!))</f>
        <v/>
      </c>
      <c r="J2018" s="100" t="str">
        <f>IF(B2018="","",_xlfn.XLOOKUP(N2018,#REF!,芝麻工资表!B:B))</f>
        <v/>
      </c>
      <c r="K2018" s="100" t="str">
        <f t="shared" si="186"/>
        <v/>
      </c>
      <c r="L2018" s="100" t="str">
        <f t="shared" si="187"/>
        <v/>
      </c>
      <c r="M2018" s="100" t="str">
        <f>IF(Q2018="","",_xlfn.XLOOKUP(Q2018,立项!W:W,立项!H:H))</f>
        <v/>
      </c>
      <c r="N2018" s="104" t="str">
        <f t="shared" si="188"/>
        <v/>
      </c>
      <c r="O2018" s="104" t="str">
        <f t="shared" si="189"/>
        <v/>
      </c>
      <c r="P2018" s="105" t="str">
        <f t="shared" si="190"/>
        <v/>
      </c>
      <c r="Q2018" s="109" t="str">
        <f t="shared" si="191"/>
        <v/>
      </c>
      <c r="R2018" s="77"/>
      <c r="S2018" s="76"/>
      <c r="T2018" s="76"/>
      <c r="U2018" s="76"/>
    </row>
    <row r="2019" s="67" customFormat="1" customHeight="1" spans="2:21">
      <c r="B2019" s="68"/>
      <c r="C2019" s="69"/>
      <c r="D2019" s="69"/>
      <c r="E2019" s="69"/>
      <c r="F2019" s="70"/>
      <c r="G2019" s="71"/>
      <c r="H2019" s="72"/>
      <c r="I2019" s="103" t="str">
        <f>IF(B2019="","",_xlfn.XLOOKUP(N2019,#REF!,#REF!))</f>
        <v/>
      </c>
      <c r="J2019" s="100" t="str">
        <f>IF(B2019="","",_xlfn.XLOOKUP(N2019,#REF!,芝麻工资表!B:B))</f>
        <v/>
      </c>
      <c r="K2019" s="100" t="str">
        <f t="shared" si="186"/>
        <v/>
      </c>
      <c r="L2019" s="100" t="str">
        <f t="shared" si="187"/>
        <v/>
      </c>
      <c r="M2019" s="100" t="str">
        <f>IF(Q2019="","",_xlfn.XLOOKUP(Q2019,立项!W:W,立项!H:H))</f>
        <v/>
      </c>
      <c r="N2019" s="104" t="str">
        <f t="shared" si="188"/>
        <v/>
      </c>
      <c r="O2019" s="104" t="str">
        <f t="shared" si="189"/>
        <v/>
      </c>
      <c r="P2019" s="105" t="str">
        <f t="shared" si="190"/>
        <v/>
      </c>
      <c r="Q2019" s="109" t="str">
        <f t="shared" si="191"/>
        <v/>
      </c>
      <c r="R2019" s="77"/>
      <c r="S2019" s="76"/>
      <c r="T2019" s="76"/>
      <c r="U2019" s="76"/>
    </row>
    <row r="2020" s="67" customFormat="1" customHeight="1" spans="2:21">
      <c r="B2020" s="68"/>
      <c r="C2020" s="69"/>
      <c r="D2020" s="69"/>
      <c r="E2020" s="69"/>
      <c r="F2020" s="70"/>
      <c r="G2020" s="71"/>
      <c r="H2020" s="72"/>
      <c r="I2020" s="103" t="str">
        <f>IF(B2020="","",_xlfn.XLOOKUP(N2020,#REF!,#REF!))</f>
        <v/>
      </c>
      <c r="J2020" s="100" t="str">
        <f>IF(B2020="","",_xlfn.XLOOKUP(N2020,#REF!,芝麻工资表!B:B))</f>
        <v/>
      </c>
      <c r="K2020" s="100" t="str">
        <f t="shared" si="186"/>
        <v/>
      </c>
      <c r="L2020" s="100" t="str">
        <f t="shared" si="187"/>
        <v/>
      </c>
      <c r="M2020" s="100" t="str">
        <f>IF(Q2020="","",_xlfn.XLOOKUP(Q2020,立项!W:W,立项!H:H))</f>
        <v/>
      </c>
      <c r="N2020" s="104" t="str">
        <f t="shared" si="188"/>
        <v/>
      </c>
      <c r="O2020" s="104" t="str">
        <f t="shared" si="189"/>
        <v/>
      </c>
      <c r="P2020" s="105" t="str">
        <f t="shared" si="190"/>
        <v/>
      </c>
      <c r="Q2020" s="109" t="str">
        <f t="shared" si="191"/>
        <v/>
      </c>
      <c r="R2020" s="77"/>
      <c r="S2020" s="76"/>
      <c r="T2020" s="76"/>
      <c r="U2020" s="76"/>
    </row>
    <row r="2021" s="67" customFormat="1" customHeight="1" spans="2:21">
      <c r="B2021" s="68"/>
      <c r="C2021" s="69"/>
      <c r="D2021" s="69"/>
      <c r="E2021" s="69"/>
      <c r="F2021" s="70"/>
      <c r="G2021" s="71"/>
      <c r="H2021" s="72"/>
      <c r="I2021" s="103" t="str">
        <f>IF(B2021="","",_xlfn.XLOOKUP(N2021,#REF!,#REF!))</f>
        <v/>
      </c>
      <c r="J2021" s="100" t="str">
        <f>IF(B2021="","",_xlfn.XLOOKUP(N2021,#REF!,芝麻工资表!B:B))</f>
        <v/>
      </c>
      <c r="K2021" s="100" t="str">
        <f t="shared" si="186"/>
        <v/>
      </c>
      <c r="L2021" s="100" t="str">
        <f t="shared" si="187"/>
        <v/>
      </c>
      <c r="M2021" s="100" t="str">
        <f>IF(Q2021="","",_xlfn.XLOOKUP(Q2021,立项!W:W,立项!H:H))</f>
        <v/>
      </c>
      <c r="N2021" s="104" t="str">
        <f t="shared" si="188"/>
        <v/>
      </c>
      <c r="O2021" s="104" t="str">
        <f t="shared" si="189"/>
        <v/>
      </c>
      <c r="P2021" s="105" t="str">
        <f t="shared" si="190"/>
        <v/>
      </c>
      <c r="Q2021" s="109" t="str">
        <f t="shared" si="191"/>
        <v/>
      </c>
      <c r="R2021" s="77"/>
      <c r="S2021" s="76"/>
      <c r="T2021" s="76"/>
      <c r="U2021" s="76"/>
    </row>
    <row r="2022" s="67" customFormat="1" customHeight="1" spans="2:21">
      <c r="B2022" s="68"/>
      <c r="C2022" s="69"/>
      <c r="D2022" s="69"/>
      <c r="E2022" s="69"/>
      <c r="F2022" s="70"/>
      <c r="G2022" s="71"/>
      <c r="H2022" s="72"/>
      <c r="I2022" s="103" t="str">
        <f>IF(B2022="","",_xlfn.XLOOKUP(N2022,#REF!,#REF!))</f>
        <v/>
      </c>
      <c r="J2022" s="100" t="str">
        <f>IF(B2022="","",_xlfn.XLOOKUP(N2022,#REF!,芝麻工资表!B:B))</f>
        <v/>
      </c>
      <c r="K2022" s="100" t="str">
        <f t="shared" si="186"/>
        <v/>
      </c>
      <c r="L2022" s="100" t="str">
        <f t="shared" si="187"/>
        <v/>
      </c>
      <c r="M2022" s="100" t="str">
        <f>IF(Q2022="","",_xlfn.XLOOKUP(Q2022,立项!W:W,立项!H:H))</f>
        <v/>
      </c>
      <c r="N2022" s="104" t="str">
        <f t="shared" si="188"/>
        <v/>
      </c>
      <c r="O2022" s="104" t="str">
        <f t="shared" si="189"/>
        <v/>
      </c>
      <c r="P2022" s="105" t="str">
        <f t="shared" si="190"/>
        <v/>
      </c>
      <c r="Q2022" s="109" t="str">
        <f t="shared" si="191"/>
        <v/>
      </c>
      <c r="R2022" s="77"/>
      <c r="S2022" s="76"/>
      <c r="T2022" s="76"/>
      <c r="U2022" s="76"/>
    </row>
    <row r="2023" s="67" customFormat="1" customHeight="1" spans="2:21">
      <c r="B2023" s="68"/>
      <c r="C2023" s="69"/>
      <c r="D2023" s="69"/>
      <c r="E2023" s="69"/>
      <c r="F2023" s="70"/>
      <c r="G2023" s="71"/>
      <c r="H2023" s="72"/>
      <c r="I2023" s="103" t="str">
        <f>IF(B2023="","",_xlfn.XLOOKUP(N2023,#REF!,#REF!))</f>
        <v/>
      </c>
      <c r="J2023" s="100" t="str">
        <f>IF(B2023="","",_xlfn.XLOOKUP(N2023,#REF!,芝麻工资表!B:B))</f>
        <v/>
      </c>
      <c r="K2023" s="100" t="str">
        <f t="shared" si="186"/>
        <v/>
      </c>
      <c r="L2023" s="100" t="str">
        <f t="shared" si="187"/>
        <v/>
      </c>
      <c r="M2023" s="100" t="str">
        <f>IF(Q2023="","",_xlfn.XLOOKUP(Q2023,立项!W:W,立项!H:H))</f>
        <v/>
      </c>
      <c r="N2023" s="104" t="str">
        <f t="shared" si="188"/>
        <v/>
      </c>
      <c r="O2023" s="104" t="str">
        <f t="shared" si="189"/>
        <v/>
      </c>
      <c r="P2023" s="105" t="str">
        <f t="shared" si="190"/>
        <v/>
      </c>
      <c r="Q2023" s="109" t="str">
        <f t="shared" si="191"/>
        <v/>
      </c>
      <c r="R2023" s="77"/>
      <c r="S2023" s="76"/>
      <c r="T2023" s="76"/>
      <c r="U2023" s="76"/>
    </row>
    <row r="2024" s="67" customFormat="1" customHeight="1" spans="2:21">
      <c r="B2024" s="68"/>
      <c r="C2024" s="69"/>
      <c r="D2024" s="69"/>
      <c r="E2024" s="69"/>
      <c r="F2024" s="70"/>
      <c r="G2024" s="71"/>
      <c r="H2024" s="72"/>
      <c r="I2024" s="103" t="str">
        <f>IF(B2024="","",_xlfn.XLOOKUP(N2024,#REF!,#REF!))</f>
        <v/>
      </c>
      <c r="J2024" s="100" t="str">
        <f>IF(B2024="","",_xlfn.XLOOKUP(N2024,#REF!,芝麻工资表!B:B))</f>
        <v/>
      </c>
      <c r="K2024" s="100" t="str">
        <f t="shared" si="186"/>
        <v/>
      </c>
      <c r="L2024" s="100" t="str">
        <f t="shared" si="187"/>
        <v/>
      </c>
      <c r="M2024" s="100" t="str">
        <f>IF(Q2024="","",_xlfn.XLOOKUP(Q2024,立项!W:W,立项!H:H))</f>
        <v/>
      </c>
      <c r="N2024" s="104" t="str">
        <f t="shared" si="188"/>
        <v/>
      </c>
      <c r="O2024" s="104" t="str">
        <f t="shared" si="189"/>
        <v/>
      </c>
      <c r="P2024" s="105" t="str">
        <f t="shared" si="190"/>
        <v/>
      </c>
      <c r="Q2024" s="109" t="str">
        <f t="shared" si="191"/>
        <v/>
      </c>
      <c r="R2024" s="77"/>
      <c r="S2024" s="76"/>
      <c r="T2024" s="76"/>
      <c r="U2024" s="76"/>
    </row>
    <row r="2025" s="67" customFormat="1" customHeight="1" spans="2:21">
      <c r="B2025" s="68"/>
      <c r="C2025" s="69"/>
      <c r="D2025" s="69"/>
      <c r="E2025" s="69"/>
      <c r="F2025" s="70"/>
      <c r="G2025" s="71"/>
      <c r="H2025" s="72"/>
      <c r="I2025" s="103" t="str">
        <f>IF(B2025="","",_xlfn.XLOOKUP(N2025,#REF!,#REF!))</f>
        <v/>
      </c>
      <c r="J2025" s="100" t="str">
        <f>IF(B2025="","",_xlfn.XLOOKUP(N2025,#REF!,芝麻工资表!B:B))</f>
        <v/>
      </c>
      <c r="K2025" s="100" t="str">
        <f t="shared" si="186"/>
        <v/>
      </c>
      <c r="L2025" s="100" t="str">
        <f t="shared" si="187"/>
        <v/>
      </c>
      <c r="M2025" s="100" t="str">
        <f>IF(Q2025="","",_xlfn.XLOOKUP(Q2025,立项!W:W,立项!H:H))</f>
        <v/>
      </c>
      <c r="N2025" s="104" t="str">
        <f t="shared" si="188"/>
        <v/>
      </c>
      <c r="O2025" s="104" t="str">
        <f t="shared" si="189"/>
        <v/>
      </c>
      <c r="P2025" s="105" t="str">
        <f t="shared" si="190"/>
        <v/>
      </c>
      <c r="Q2025" s="109" t="str">
        <f t="shared" si="191"/>
        <v/>
      </c>
      <c r="R2025" s="77"/>
      <c r="S2025" s="76"/>
      <c r="T2025" s="76"/>
      <c r="U2025" s="76"/>
    </row>
    <row r="2026" s="67" customFormat="1" customHeight="1" spans="2:21">
      <c r="B2026" s="68"/>
      <c r="C2026" s="69"/>
      <c r="D2026" s="69"/>
      <c r="E2026" s="69"/>
      <c r="F2026" s="70"/>
      <c r="G2026" s="71"/>
      <c r="H2026" s="72"/>
      <c r="I2026" s="103" t="str">
        <f>IF(B2026="","",_xlfn.XLOOKUP(N2026,#REF!,#REF!))</f>
        <v/>
      </c>
      <c r="J2026" s="100" t="str">
        <f>IF(B2026="","",_xlfn.XLOOKUP(N2026,#REF!,芝麻工资表!B:B))</f>
        <v/>
      </c>
      <c r="K2026" s="100" t="str">
        <f t="shared" si="186"/>
        <v/>
      </c>
      <c r="L2026" s="100" t="str">
        <f t="shared" si="187"/>
        <v/>
      </c>
      <c r="M2026" s="100" t="str">
        <f>IF(Q2026="","",_xlfn.XLOOKUP(Q2026,立项!W:W,立项!H:H))</f>
        <v/>
      </c>
      <c r="N2026" s="104" t="str">
        <f t="shared" si="188"/>
        <v/>
      </c>
      <c r="O2026" s="104" t="str">
        <f t="shared" si="189"/>
        <v/>
      </c>
      <c r="P2026" s="105" t="str">
        <f t="shared" si="190"/>
        <v/>
      </c>
      <c r="Q2026" s="109" t="str">
        <f t="shared" si="191"/>
        <v/>
      </c>
      <c r="R2026" s="77"/>
      <c r="S2026" s="76"/>
      <c r="T2026" s="76"/>
      <c r="U2026" s="76"/>
    </row>
    <row r="2027" s="67" customFormat="1" customHeight="1" spans="2:21">
      <c r="B2027" s="68"/>
      <c r="C2027" s="69"/>
      <c r="D2027" s="69"/>
      <c r="E2027" s="69"/>
      <c r="F2027" s="70"/>
      <c r="G2027" s="71"/>
      <c r="H2027" s="72"/>
      <c r="I2027" s="103" t="str">
        <f>IF(B2027="","",_xlfn.XLOOKUP(N2027,#REF!,#REF!))</f>
        <v/>
      </c>
      <c r="J2027" s="100" t="str">
        <f>IF(B2027="","",_xlfn.XLOOKUP(N2027,#REF!,芝麻工资表!B:B))</f>
        <v/>
      </c>
      <c r="K2027" s="100" t="str">
        <f t="shared" si="186"/>
        <v/>
      </c>
      <c r="L2027" s="100" t="str">
        <f t="shared" si="187"/>
        <v/>
      </c>
      <c r="M2027" s="100" t="str">
        <f>IF(Q2027="","",_xlfn.XLOOKUP(Q2027,立项!W:W,立项!H:H))</f>
        <v/>
      </c>
      <c r="N2027" s="104" t="str">
        <f t="shared" si="188"/>
        <v/>
      </c>
      <c r="O2027" s="104" t="str">
        <f t="shared" si="189"/>
        <v/>
      </c>
      <c r="P2027" s="105" t="str">
        <f t="shared" si="190"/>
        <v/>
      </c>
      <c r="Q2027" s="109" t="str">
        <f t="shared" si="191"/>
        <v/>
      </c>
      <c r="R2027" s="77"/>
      <c r="S2027" s="76"/>
      <c r="T2027" s="76"/>
      <c r="U2027" s="76"/>
    </row>
    <row r="2028" s="67" customFormat="1" customHeight="1" spans="2:21">
      <c r="B2028" s="68"/>
      <c r="C2028" s="69"/>
      <c r="D2028" s="69"/>
      <c r="E2028" s="69"/>
      <c r="F2028" s="70"/>
      <c r="G2028" s="71"/>
      <c r="H2028" s="72"/>
      <c r="I2028" s="103" t="str">
        <f>IF(B2028="","",_xlfn.XLOOKUP(N2028,#REF!,#REF!))</f>
        <v/>
      </c>
      <c r="J2028" s="100" t="str">
        <f>IF(B2028="","",_xlfn.XLOOKUP(N2028,#REF!,芝麻工资表!B:B))</f>
        <v/>
      </c>
      <c r="K2028" s="100" t="str">
        <f t="shared" si="186"/>
        <v/>
      </c>
      <c r="L2028" s="100" t="str">
        <f t="shared" si="187"/>
        <v/>
      </c>
      <c r="M2028" s="100" t="str">
        <f>IF(Q2028="","",_xlfn.XLOOKUP(Q2028,立项!W:W,立项!H:H))</f>
        <v/>
      </c>
      <c r="N2028" s="104" t="str">
        <f t="shared" si="188"/>
        <v/>
      </c>
      <c r="O2028" s="104" t="str">
        <f t="shared" si="189"/>
        <v/>
      </c>
      <c r="P2028" s="105" t="str">
        <f t="shared" si="190"/>
        <v/>
      </c>
      <c r="Q2028" s="109" t="str">
        <f t="shared" si="191"/>
        <v/>
      </c>
      <c r="R2028" s="77"/>
      <c r="S2028" s="76"/>
      <c r="T2028" s="76"/>
      <c r="U2028" s="76"/>
    </row>
    <row r="2029" s="67" customFormat="1" customHeight="1" spans="2:21">
      <c r="B2029" s="68"/>
      <c r="C2029" s="69"/>
      <c r="D2029" s="69"/>
      <c r="E2029" s="69"/>
      <c r="F2029" s="70"/>
      <c r="G2029" s="71"/>
      <c r="H2029" s="72"/>
      <c r="I2029" s="103" t="str">
        <f>IF(B2029="","",_xlfn.XLOOKUP(N2029,#REF!,#REF!))</f>
        <v/>
      </c>
      <c r="J2029" s="100" t="str">
        <f>IF(B2029="","",_xlfn.XLOOKUP(N2029,#REF!,芝麻工资表!B:B))</f>
        <v/>
      </c>
      <c r="K2029" s="100" t="str">
        <f t="shared" si="186"/>
        <v/>
      </c>
      <c r="L2029" s="100" t="str">
        <f t="shared" si="187"/>
        <v/>
      </c>
      <c r="M2029" s="100" t="str">
        <f>IF(Q2029="","",_xlfn.XLOOKUP(Q2029,立项!W:W,立项!H:H))</f>
        <v/>
      </c>
      <c r="N2029" s="104" t="str">
        <f t="shared" si="188"/>
        <v/>
      </c>
      <c r="O2029" s="104" t="str">
        <f t="shared" si="189"/>
        <v/>
      </c>
      <c r="P2029" s="105" t="str">
        <f t="shared" si="190"/>
        <v/>
      </c>
      <c r="Q2029" s="109" t="str">
        <f t="shared" si="191"/>
        <v/>
      </c>
      <c r="R2029" s="77"/>
      <c r="S2029" s="76"/>
      <c r="T2029" s="76"/>
      <c r="U2029" s="76"/>
    </row>
    <row r="2030" s="67" customFormat="1" customHeight="1" spans="2:21">
      <c r="B2030" s="68"/>
      <c r="C2030" s="69"/>
      <c r="D2030" s="69"/>
      <c r="E2030" s="69"/>
      <c r="F2030" s="70"/>
      <c r="G2030" s="71"/>
      <c r="H2030" s="72"/>
      <c r="I2030" s="103" t="str">
        <f>IF(B2030="","",_xlfn.XLOOKUP(N2030,#REF!,#REF!))</f>
        <v/>
      </c>
      <c r="J2030" s="100" t="str">
        <f>IF(B2030="","",_xlfn.XLOOKUP(N2030,#REF!,芝麻工资表!B:B))</f>
        <v/>
      </c>
      <c r="K2030" s="100" t="str">
        <f t="shared" si="186"/>
        <v/>
      </c>
      <c r="L2030" s="100" t="str">
        <f t="shared" si="187"/>
        <v/>
      </c>
      <c r="M2030" s="100" t="str">
        <f>IF(Q2030="","",_xlfn.XLOOKUP(Q2030,立项!W:W,立项!H:H))</f>
        <v/>
      </c>
      <c r="N2030" s="104" t="str">
        <f t="shared" si="188"/>
        <v/>
      </c>
      <c r="O2030" s="104" t="str">
        <f t="shared" si="189"/>
        <v/>
      </c>
      <c r="P2030" s="105" t="str">
        <f t="shared" si="190"/>
        <v/>
      </c>
      <c r="Q2030" s="109" t="str">
        <f t="shared" si="191"/>
        <v/>
      </c>
      <c r="R2030" s="77"/>
      <c r="S2030" s="76"/>
      <c r="T2030" s="76"/>
      <c r="U2030" s="76"/>
    </row>
    <row r="2031" s="67" customFormat="1" customHeight="1" spans="2:21">
      <c r="B2031" s="68"/>
      <c r="C2031" s="69"/>
      <c r="D2031" s="69"/>
      <c r="E2031" s="69"/>
      <c r="F2031" s="70"/>
      <c r="G2031" s="71"/>
      <c r="H2031" s="72"/>
      <c r="I2031" s="103" t="str">
        <f>IF(B2031="","",_xlfn.XLOOKUP(N2031,#REF!,#REF!))</f>
        <v/>
      </c>
      <c r="J2031" s="100" t="str">
        <f>IF(B2031="","",_xlfn.XLOOKUP(N2031,#REF!,芝麻工资表!B:B))</f>
        <v/>
      </c>
      <c r="K2031" s="100" t="str">
        <f t="shared" si="186"/>
        <v/>
      </c>
      <c r="L2031" s="100" t="str">
        <f t="shared" si="187"/>
        <v/>
      </c>
      <c r="M2031" s="100" t="str">
        <f>IF(Q2031="","",_xlfn.XLOOKUP(Q2031,立项!W:W,立项!H:H))</f>
        <v/>
      </c>
      <c r="N2031" s="104" t="str">
        <f t="shared" si="188"/>
        <v/>
      </c>
      <c r="O2031" s="104" t="str">
        <f t="shared" si="189"/>
        <v/>
      </c>
      <c r="P2031" s="105" t="str">
        <f t="shared" si="190"/>
        <v/>
      </c>
      <c r="Q2031" s="109" t="str">
        <f t="shared" si="191"/>
        <v/>
      </c>
      <c r="R2031" s="77"/>
      <c r="S2031" s="76"/>
      <c r="T2031" s="76"/>
      <c r="U2031" s="76"/>
    </row>
    <row r="2032" s="67" customFormat="1" customHeight="1" spans="2:21">
      <c r="B2032" s="68"/>
      <c r="C2032" s="69"/>
      <c r="D2032" s="69"/>
      <c r="E2032" s="69"/>
      <c r="F2032" s="70"/>
      <c r="G2032" s="71"/>
      <c r="H2032" s="72"/>
      <c r="I2032" s="103" t="str">
        <f>IF(B2032="","",_xlfn.XLOOKUP(N2032,#REF!,#REF!))</f>
        <v/>
      </c>
      <c r="J2032" s="100" t="str">
        <f>IF(B2032="","",_xlfn.XLOOKUP(N2032,#REF!,芝麻工资表!B:B))</f>
        <v/>
      </c>
      <c r="K2032" s="100" t="str">
        <f t="shared" si="186"/>
        <v/>
      </c>
      <c r="L2032" s="100" t="str">
        <f t="shared" si="187"/>
        <v/>
      </c>
      <c r="M2032" s="100" t="str">
        <f>IF(Q2032="","",_xlfn.XLOOKUP(Q2032,立项!W:W,立项!H:H))</f>
        <v/>
      </c>
      <c r="N2032" s="104" t="str">
        <f t="shared" si="188"/>
        <v/>
      </c>
      <c r="O2032" s="104" t="str">
        <f t="shared" si="189"/>
        <v/>
      </c>
      <c r="P2032" s="105" t="str">
        <f t="shared" si="190"/>
        <v/>
      </c>
      <c r="Q2032" s="109" t="str">
        <f t="shared" si="191"/>
        <v/>
      </c>
      <c r="R2032" s="77"/>
      <c r="S2032" s="76"/>
      <c r="T2032" s="76"/>
      <c r="U2032" s="76"/>
    </row>
    <row r="2033" s="67" customFormat="1" customHeight="1" spans="2:21">
      <c r="B2033" s="68"/>
      <c r="C2033" s="69"/>
      <c r="D2033" s="69"/>
      <c r="E2033" s="69"/>
      <c r="F2033" s="70"/>
      <c r="G2033" s="71"/>
      <c r="H2033" s="72"/>
      <c r="I2033" s="103" t="str">
        <f>IF(B2033="","",_xlfn.XLOOKUP(N2033,#REF!,#REF!))</f>
        <v/>
      </c>
      <c r="J2033" s="100" t="str">
        <f>IF(B2033="","",_xlfn.XLOOKUP(N2033,#REF!,芝麻工资表!B:B))</f>
        <v/>
      </c>
      <c r="K2033" s="100" t="str">
        <f t="shared" si="186"/>
        <v/>
      </c>
      <c r="L2033" s="100" t="str">
        <f t="shared" si="187"/>
        <v/>
      </c>
      <c r="M2033" s="100" t="str">
        <f>IF(Q2033="","",_xlfn.XLOOKUP(Q2033,立项!W:W,立项!H:H))</f>
        <v/>
      </c>
      <c r="N2033" s="104" t="str">
        <f t="shared" si="188"/>
        <v/>
      </c>
      <c r="O2033" s="104" t="str">
        <f t="shared" si="189"/>
        <v/>
      </c>
      <c r="P2033" s="105" t="str">
        <f t="shared" si="190"/>
        <v/>
      </c>
      <c r="Q2033" s="109" t="str">
        <f t="shared" si="191"/>
        <v/>
      </c>
      <c r="R2033" s="77"/>
      <c r="S2033" s="76"/>
      <c r="T2033" s="76"/>
      <c r="U2033" s="76"/>
    </row>
    <row r="2034" s="67" customFormat="1" customHeight="1" spans="2:21">
      <c r="B2034" s="68"/>
      <c r="C2034" s="69"/>
      <c r="D2034" s="69"/>
      <c r="E2034" s="69"/>
      <c r="F2034" s="70"/>
      <c r="G2034" s="71"/>
      <c r="H2034" s="72"/>
      <c r="I2034" s="103" t="str">
        <f>IF(B2034="","",_xlfn.XLOOKUP(N2034,#REF!,#REF!))</f>
        <v/>
      </c>
      <c r="J2034" s="100" t="str">
        <f>IF(B2034="","",_xlfn.XLOOKUP(N2034,#REF!,芝麻工资表!B:B))</f>
        <v/>
      </c>
      <c r="K2034" s="100" t="str">
        <f t="shared" si="186"/>
        <v/>
      </c>
      <c r="L2034" s="100" t="str">
        <f t="shared" si="187"/>
        <v/>
      </c>
      <c r="M2034" s="100" t="str">
        <f>IF(Q2034="","",_xlfn.XLOOKUP(Q2034,立项!W:W,立项!H:H))</f>
        <v/>
      </c>
      <c r="N2034" s="104" t="str">
        <f t="shared" si="188"/>
        <v/>
      </c>
      <c r="O2034" s="104" t="str">
        <f t="shared" si="189"/>
        <v/>
      </c>
      <c r="P2034" s="105" t="str">
        <f t="shared" si="190"/>
        <v/>
      </c>
      <c r="Q2034" s="109" t="str">
        <f t="shared" si="191"/>
        <v/>
      </c>
      <c r="R2034" s="77"/>
      <c r="S2034" s="76"/>
      <c r="T2034" s="76"/>
      <c r="U2034" s="76"/>
    </row>
    <row r="2035" s="67" customFormat="1" customHeight="1" spans="2:21">
      <c r="B2035" s="68"/>
      <c r="C2035" s="69"/>
      <c r="D2035" s="69"/>
      <c r="E2035" s="69"/>
      <c r="F2035" s="70"/>
      <c r="G2035" s="71"/>
      <c r="H2035" s="72"/>
      <c r="I2035" s="103" t="str">
        <f>IF(B2035="","",_xlfn.XLOOKUP(N2035,#REF!,#REF!))</f>
        <v/>
      </c>
      <c r="J2035" s="100" t="str">
        <f>IF(B2035="","",_xlfn.XLOOKUP(N2035,#REF!,芝麻工资表!B:B))</f>
        <v/>
      </c>
      <c r="K2035" s="100" t="str">
        <f t="shared" si="186"/>
        <v/>
      </c>
      <c r="L2035" s="100" t="str">
        <f t="shared" si="187"/>
        <v/>
      </c>
      <c r="M2035" s="100" t="str">
        <f>IF(Q2035="","",_xlfn.XLOOKUP(Q2035,立项!W:W,立项!H:H))</f>
        <v/>
      </c>
      <c r="N2035" s="104" t="str">
        <f t="shared" si="188"/>
        <v/>
      </c>
      <c r="O2035" s="104" t="str">
        <f t="shared" si="189"/>
        <v/>
      </c>
      <c r="P2035" s="105" t="str">
        <f t="shared" si="190"/>
        <v/>
      </c>
      <c r="Q2035" s="109" t="str">
        <f t="shared" si="191"/>
        <v/>
      </c>
      <c r="R2035" s="77"/>
      <c r="S2035" s="76"/>
      <c r="T2035" s="76"/>
      <c r="U2035" s="76"/>
    </row>
    <row r="2036" s="67" customFormat="1" customHeight="1" spans="2:21">
      <c r="B2036" s="68"/>
      <c r="C2036" s="69"/>
      <c r="D2036" s="69"/>
      <c r="E2036" s="69"/>
      <c r="F2036" s="70"/>
      <c r="G2036" s="71"/>
      <c r="H2036" s="72"/>
      <c r="I2036" s="103" t="str">
        <f>IF(B2036="","",_xlfn.XLOOKUP(N2036,#REF!,#REF!))</f>
        <v/>
      </c>
      <c r="J2036" s="100" t="str">
        <f>IF(B2036="","",_xlfn.XLOOKUP(N2036,#REF!,芝麻工资表!B:B))</f>
        <v/>
      </c>
      <c r="K2036" s="100" t="str">
        <f t="shared" si="186"/>
        <v/>
      </c>
      <c r="L2036" s="100" t="str">
        <f t="shared" si="187"/>
        <v/>
      </c>
      <c r="M2036" s="100" t="str">
        <f>IF(Q2036="","",_xlfn.XLOOKUP(Q2036,立项!W:W,立项!H:H))</f>
        <v/>
      </c>
      <c r="N2036" s="104" t="str">
        <f t="shared" si="188"/>
        <v/>
      </c>
      <c r="O2036" s="104" t="str">
        <f t="shared" si="189"/>
        <v/>
      </c>
      <c r="P2036" s="105" t="str">
        <f t="shared" si="190"/>
        <v/>
      </c>
      <c r="Q2036" s="109" t="str">
        <f t="shared" si="191"/>
        <v/>
      </c>
      <c r="R2036" s="77"/>
      <c r="S2036" s="76"/>
      <c r="T2036" s="76"/>
      <c r="U2036" s="76"/>
    </row>
    <row r="2037" s="67" customFormat="1" customHeight="1" spans="2:21">
      <c r="B2037" s="68"/>
      <c r="C2037" s="69"/>
      <c r="D2037" s="69"/>
      <c r="E2037" s="69"/>
      <c r="F2037" s="70"/>
      <c r="G2037" s="71"/>
      <c r="H2037" s="72"/>
      <c r="I2037" s="103" t="str">
        <f>IF(B2037="","",_xlfn.XLOOKUP(N2037,#REF!,#REF!))</f>
        <v/>
      </c>
      <c r="J2037" s="100" t="str">
        <f>IF(B2037="","",_xlfn.XLOOKUP(N2037,#REF!,芝麻工资表!B:B))</f>
        <v/>
      </c>
      <c r="K2037" s="100" t="str">
        <f t="shared" si="186"/>
        <v/>
      </c>
      <c r="L2037" s="100" t="str">
        <f t="shared" si="187"/>
        <v/>
      </c>
      <c r="M2037" s="100" t="str">
        <f>IF(Q2037="","",_xlfn.XLOOKUP(Q2037,立项!W:W,立项!H:H))</f>
        <v/>
      </c>
      <c r="N2037" s="104" t="str">
        <f t="shared" si="188"/>
        <v/>
      </c>
      <c r="O2037" s="104" t="str">
        <f t="shared" si="189"/>
        <v/>
      </c>
      <c r="P2037" s="105" t="str">
        <f t="shared" si="190"/>
        <v/>
      </c>
      <c r="Q2037" s="109" t="str">
        <f t="shared" si="191"/>
        <v/>
      </c>
      <c r="R2037" s="77"/>
      <c r="S2037" s="76"/>
      <c r="T2037" s="76"/>
      <c r="U2037" s="76"/>
    </row>
    <row r="2038" s="67" customFormat="1" customHeight="1" spans="2:21">
      <c r="B2038" s="68"/>
      <c r="C2038" s="69"/>
      <c r="D2038" s="69"/>
      <c r="E2038" s="69"/>
      <c r="F2038" s="70"/>
      <c r="G2038" s="71"/>
      <c r="H2038" s="72"/>
      <c r="I2038" s="103" t="str">
        <f>IF(B2038="","",_xlfn.XLOOKUP(N2038,#REF!,#REF!))</f>
        <v/>
      </c>
      <c r="J2038" s="100" t="str">
        <f>IF(B2038="","",_xlfn.XLOOKUP(N2038,#REF!,芝麻工资表!B:B))</f>
        <v/>
      </c>
      <c r="K2038" s="100" t="str">
        <f t="shared" si="186"/>
        <v/>
      </c>
      <c r="L2038" s="100" t="str">
        <f t="shared" si="187"/>
        <v/>
      </c>
      <c r="M2038" s="100" t="str">
        <f>IF(Q2038="","",_xlfn.XLOOKUP(Q2038,立项!W:W,立项!H:H))</f>
        <v/>
      </c>
      <c r="N2038" s="104" t="str">
        <f t="shared" si="188"/>
        <v/>
      </c>
      <c r="O2038" s="104" t="str">
        <f t="shared" si="189"/>
        <v/>
      </c>
      <c r="P2038" s="105" t="str">
        <f t="shared" si="190"/>
        <v/>
      </c>
      <c r="Q2038" s="109" t="str">
        <f t="shared" si="191"/>
        <v/>
      </c>
      <c r="R2038" s="77"/>
      <c r="S2038" s="76"/>
      <c r="T2038" s="76"/>
      <c r="U2038" s="76"/>
    </row>
    <row r="2039" s="67" customFormat="1" customHeight="1" spans="2:21">
      <c r="B2039" s="68"/>
      <c r="C2039" s="69"/>
      <c r="D2039" s="69"/>
      <c r="E2039" s="69"/>
      <c r="F2039" s="70"/>
      <c r="G2039" s="71"/>
      <c r="H2039" s="72"/>
      <c r="I2039" s="103" t="str">
        <f>IF(B2039="","",_xlfn.XLOOKUP(N2039,#REF!,#REF!))</f>
        <v/>
      </c>
      <c r="J2039" s="100" t="str">
        <f>IF(B2039="","",_xlfn.XLOOKUP(N2039,#REF!,芝麻工资表!B:B))</f>
        <v/>
      </c>
      <c r="K2039" s="100" t="str">
        <f t="shared" si="186"/>
        <v/>
      </c>
      <c r="L2039" s="100" t="str">
        <f t="shared" si="187"/>
        <v/>
      </c>
      <c r="M2039" s="100" t="str">
        <f>IF(Q2039="","",_xlfn.XLOOKUP(Q2039,立项!W:W,立项!H:H))</f>
        <v/>
      </c>
      <c r="N2039" s="104" t="str">
        <f t="shared" si="188"/>
        <v/>
      </c>
      <c r="O2039" s="104" t="str">
        <f t="shared" si="189"/>
        <v/>
      </c>
      <c r="P2039" s="105" t="str">
        <f t="shared" si="190"/>
        <v/>
      </c>
      <c r="Q2039" s="109" t="str">
        <f t="shared" si="191"/>
        <v/>
      </c>
      <c r="R2039" s="77"/>
      <c r="S2039" s="76"/>
      <c r="T2039" s="76"/>
      <c r="U2039" s="76"/>
    </row>
    <row r="2040" s="67" customFormat="1" customHeight="1" spans="2:21">
      <c r="B2040" s="68"/>
      <c r="C2040" s="69"/>
      <c r="D2040" s="69"/>
      <c r="E2040" s="69"/>
      <c r="F2040" s="70"/>
      <c r="G2040" s="71"/>
      <c r="H2040" s="72"/>
      <c r="I2040" s="103" t="str">
        <f>IF(B2040="","",_xlfn.XLOOKUP(N2040,#REF!,#REF!))</f>
        <v/>
      </c>
      <c r="J2040" s="100" t="str">
        <f>IF(B2040="","",_xlfn.XLOOKUP(N2040,#REF!,芝麻工资表!B:B))</f>
        <v/>
      </c>
      <c r="K2040" s="100" t="str">
        <f t="shared" si="186"/>
        <v/>
      </c>
      <c r="L2040" s="100" t="str">
        <f t="shared" si="187"/>
        <v/>
      </c>
      <c r="M2040" s="100" t="str">
        <f>IF(Q2040="","",_xlfn.XLOOKUP(Q2040,立项!W:W,立项!H:H))</f>
        <v/>
      </c>
      <c r="N2040" s="104" t="str">
        <f t="shared" si="188"/>
        <v/>
      </c>
      <c r="O2040" s="104" t="str">
        <f t="shared" si="189"/>
        <v/>
      </c>
      <c r="P2040" s="105" t="str">
        <f t="shared" si="190"/>
        <v/>
      </c>
      <c r="Q2040" s="109" t="str">
        <f t="shared" si="191"/>
        <v/>
      </c>
      <c r="R2040" s="77"/>
      <c r="S2040" s="76"/>
      <c r="T2040" s="76"/>
      <c r="U2040" s="76"/>
    </row>
    <row r="2041" s="67" customFormat="1" customHeight="1" spans="2:21">
      <c r="B2041" s="68"/>
      <c r="C2041" s="69"/>
      <c r="D2041" s="69"/>
      <c r="E2041" s="69"/>
      <c r="F2041" s="70"/>
      <c r="G2041" s="71"/>
      <c r="H2041" s="72"/>
      <c r="I2041" s="103" t="str">
        <f>IF(B2041="","",_xlfn.XLOOKUP(N2041,#REF!,#REF!))</f>
        <v/>
      </c>
      <c r="J2041" s="100" t="str">
        <f>IF(B2041="","",_xlfn.XLOOKUP(N2041,#REF!,芝麻工资表!B:B))</f>
        <v/>
      </c>
      <c r="K2041" s="100" t="str">
        <f t="shared" si="186"/>
        <v/>
      </c>
      <c r="L2041" s="100" t="str">
        <f t="shared" si="187"/>
        <v/>
      </c>
      <c r="M2041" s="100" t="str">
        <f>IF(Q2041="","",_xlfn.XLOOKUP(Q2041,立项!W:W,立项!H:H))</f>
        <v/>
      </c>
      <c r="N2041" s="104" t="str">
        <f t="shared" si="188"/>
        <v/>
      </c>
      <c r="O2041" s="104" t="str">
        <f t="shared" si="189"/>
        <v/>
      </c>
      <c r="P2041" s="105" t="str">
        <f t="shared" si="190"/>
        <v/>
      </c>
      <c r="Q2041" s="109" t="str">
        <f t="shared" si="191"/>
        <v/>
      </c>
      <c r="R2041" s="77"/>
      <c r="S2041" s="76"/>
      <c r="T2041" s="76"/>
      <c r="U2041" s="76"/>
    </row>
    <row r="2042" s="67" customFormat="1" customHeight="1" spans="2:21">
      <c r="B2042" s="68"/>
      <c r="C2042" s="69"/>
      <c r="D2042" s="69"/>
      <c r="E2042" s="69"/>
      <c r="F2042" s="70"/>
      <c r="G2042" s="71"/>
      <c r="H2042" s="72"/>
      <c r="I2042" s="103" t="str">
        <f>IF(B2042="","",_xlfn.XLOOKUP(N2042,#REF!,#REF!))</f>
        <v/>
      </c>
      <c r="J2042" s="100" t="str">
        <f>IF(B2042="","",_xlfn.XLOOKUP(N2042,#REF!,芝麻工资表!B:B))</f>
        <v/>
      </c>
      <c r="K2042" s="100" t="str">
        <f t="shared" si="186"/>
        <v/>
      </c>
      <c r="L2042" s="100" t="str">
        <f t="shared" si="187"/>
        <v/>
      </c>
      <c r="M2042" s="100" t="str">
        <f>IF(Q2042="","",_xlfn.XLOOKUP(Q2042,立项!W:W,立项!H:H))</f>
        <v/>
      </c>
      <c r="N2042" s="104" t="str">
        <f t="shared" si="188"/>
        <v/>
      </c>
      <c r="O2042" s="104" t="str">
        <f t="shared" si="189"/>
        <v/>
      </c>
      <c r="P2042" s="105" t="str">
        <f t="shared" si="190"/>
        <v/>
      </c>
      <c r="Q2042" s="109" t="str">
        <f t="shared" si="191"/>
        <v/>
      </c>
      <c r="R2042" s="77"/>
      <c r="S2042" s="76"/>
      <c r="T2042" s="76"/>
      <c r="U2042" s="76"/>
    </row>
    <row r="2043" s="67" customFormat="1" customHeight="1" spans="2:21">
      <c r="B2043" s="68"/>
      <c r="C2043" s="69"/>
      <c r="D2043" s="69"/>
      <c r="E2043" s="69"/>
      <c r="F2043" s="70"/>
      <c r="G2043" s="71"/>
      <c r="H2043" s="72"/>
      <c r="I2043" s="103" t="str">
        <f>IF(B2043="","",_xlfn.XLOOKUP(N2043,#REF!,#REF!))</f>
        <v/>
      </c>
      <c r="J2043" s="100" t="str">
        <f>IF(B2043="","",_xlfn.XLOOKUP(N2043,#REF!,芝麻工资表!B:B))</f>
        <v/>
      </c>
      <c r="K2043" s="100" t="str">
        <f t="shared" si="186"/>
        <v/>
      </c>
      <c r="L2043" s="100" t="str">
        <f t="shared" si="187"/>
        <v/>
      </c>
      <c r="M2043" s="100" t="str">
        <f>IF(Q2043="","",_xlfn.XLOOKUP(Q2043,立项!W:W,立项!H:H))</f>
        <v/>
      </c>
      <c r="N2043" s="104" t="str">
        <f t="shared" si="188"/>
        <v/>
      </c>
      <c r="O2043" s="104" t="str">
        <f t="shared" si="189"/>
        <v/>
      </c>
      <c r="P2043" s="105" t="str">
        <f t="shared" si="190"/>
        <v/>
      </c>
      <c r="Q2043" s="109" t="str">
        <f t="shared" si="191"/>
        <v/>
      </c>
      <c r="R2043" s="77"/>
      <c r="S2043" s="76"/>
      <c r="T2043" s="76"/>
      <c r="U2043" s="76"/>
    </row>
    <row r="2044" s="67" customFormat="1" customHeight="1" spans="2:21">
      <c r="B2044" s="68"/>
      <c r="C2044" s="69"/>
      <c r="D2044" s="69"/>
      <c r="E2044" s="69"/>
      <c r="F2044" s="70"/>
      <c r="G2044" s="71"/>
      <c r="H2044" s="72"/>
      <c r="I2044" s="103" t="str">
        <f>IF(B2044="","",_xlfn.XLOOKUP(N2044,#REF!,#REF!))</f>
        <v/>
      </c>
      <c r="J2044" s="100" t="str">
        <f>IF(B2044="","",_xlfn.XLOOKUP(N2044,#REF!,芝麻工资表!B:B))</f>
        <v/>
      </c>
      <c r="K2044" s="100" t="str">
        <f t="shared" si="186"/>
        <v/>
      </c>
      <c r="L2044" s="100" t="str">
        <f t="shared" si="187"/>
        <v/>
      </c>
      <c r="M2044" s="100" t="str">
        <f>IF(Q2044="","",_xlfn.XLOOKUP(Q2044,立项!W:W,立项!H:H))</f>
        <v/>
      </c>
      <c r="N2044" s="104" t="str">
        <f t="shared" si="188"/>
        <v/>
      </c>
      <c r="O2044" s="104" t="str">
        <f t="shared" si="189"/>
        <v/>
      </c>
      <c r="P2044" s="105" t="str">
        <f t="shared" si="190"/>
        <v/>
      </c>
      <c r="Q2044" s="109" t="str">
        <f t="shared" si="191"/>
        <v/>
      </c>
      <c r="R2044" s="77"/>
      <c r="S2044" s="76"/>
      <c r="T2044" s="76"/>
      <c r="U2044" s="76"/>
    </row>
    <row r="2045" s="67" customFormat="1" customHeight="1" spans="2:21">
      <c r="B2045" s="68"/>
      <c r="C2045" s="69"/>
      <c r="D2045" s="69"/>
      <c r="E2045" s="69"/>
      <c r="F2045" s="70"/>
      <c r="G2045" s="71"/>
      <c r="H2045" s="72"/>
      <c r="I2045" s="103" t="str">
        <f>IF(B2045="","",_xlfn.XLOOKUP(N2045,#REF!,#REF!))</f>
        <v/>
      </c>
      <c r="J2045" s="100" t="str">
        <f>IF(B2045="","",_xlfn.XLOOKUP(N2045,#REF!,芝麻工资表!B:B))</f>
        <v/>
      </c>
      <c r="K2045" s="100" t="str">
        <f t="shared" si="186"/>
        <v/>
      </c>
      <c r="L2045" s="100" t="str">
        <f t="shared" si="187"/>
        <v/>
      </c>
      <c r="M2045" s="100" t="str">
        <f>IF(Q2045="","",_xlfn.XLOOKUP(Q2045,立项!W:W,立项!H:H))</f>
        <v/>
      </c>
      <c r="N2045" s="104" t="str">
        <f t="shared" si="188"/>
        <v/>
      </c>
      <c r="O2045" s="104" t="str">
        <f t="shared" si="189"/>
        <v/>
      </c>
      <c r="P2045" s="105" t="str">
        <f t="shared" si="190"/>
        <v/>
      </c>
      <c r="Q2045" s="109" t="str">
        <f t="shared" si="191"/>
        <v/>
      </c>
      <c r="R2045" s="77"/>
      <c r="S2045" s="76"/>
      <c r="T2045" s="76"/>
      <c r="U2045" s="76"/>
    </row>
    <row r="2046" s="67" customFormat="1" customHeight="1" spans="2:21">
      <c r="B2046" s="68"/>
      <c r="C2046" s="69"/>
      <c r="D2046" s="69"/>
      <c r="E2046" s="69"/>
      <c r="F2046" s="70"/>
      <c r="G2046" s="71"/>
      <c r="H2046" s="72"/>
      <c r="I2046" s="103" t="str">
        <f>IF(B2046="","",_xlfn.XLOOKUP(N2046,#REF!,#REF!))</f>
        <v/>
      </c>
      <c r="J2046" s="100" t="str">
        <f>IF(B2046="","",_xlfn.XLOOKUP(N2046,#REF!,芝麻工资表!B:B))</f>
        <v/>
      </c>
      <c r="K2046" s="100" t="str">
        <f t="shared" si="186"/>
        <v/>
      </c>
      <c r="L2046" s="100" t="str">
        <f t="shared" si="187"/>
        <v/>
      </c>
      <c r="M2046" s="100" t="str">
        <f>IF(Q2046="","",_xlfn.XLOOKUP(Q2046,立项!W:W,立项!H:H))</f>
        <v/>
      </c>
      <c r="N2046" s="104" t="str">
        <f t="shared" si="188"/>
        <v/>
      </c>
      <c r="O2046" s="104" t="str">
        <f t="shared" si="189"/>
        <v/>
      </c>
      <c r="P2046" s="105" t="str">
        <f t="shared" si="190"/>
        <v/>
      </c>
      <c r="Q2046" s="109" t="str">
        <f t="shared" si="191"/>
        <v/>
      </c>
      <c r="R2046" s="77"/>
      <c r="S2046" s="76"/>
      <c r="T2046" s="76"/>
      <c r="U2046" s="76"/>
    </row>
    <row r="2047" s="67" customFormat="1" customHeight="1" spans="2:21">
      <c r="B2047" s="68"/>
      <c r="C2047" s="69"/>
      <c r="D2047" s="69"/>
      <c r="E2047" s="69"/>
      <c r="F2047" s="70"/>
      <c r="G2047" s="71"/>
      <c r="H2047" s="72"/>
      <c r="I2047" s="103" t="str">
        <f>IF(B2047="","",_xlfn.XLOOKUP(N2047,#REF!,#REF!))</f>
        <v/>
      </c>
      <c r="J2047" s="100" t="str">
        <f>IF(B2047="","",_xlfn.XLOOKUP(N2047,#REF!,芝麻工资表!B:B))</f>
        <v/>
      </c>
      <c r="K2047" s="100" t="str">
        <f t="shared" si="186"/>
        <v/>
      </c>
      <c r="L2047" s="100" t="str">
        <f t="shared" si="187"/>
        <v/>
      </c>
      <c r="M2047" s="100" t="str">
        <f>IF(Q2047="","",_xlfn.XLOOKUP(Q2047,立项!W:W,立项!H:H))</f>
        <v/>
      </c>
      <c r="N2047" s="104" t="str">
        <f t="shared" si="188"/>
        <v/>
      </c>
      <c r="O2047" s="104" t="str">
        <f t="shared" si="189"/>
        <v/>
      </c>
      <c r="P2047" s="105" t="str">
        <f t="shared" si="190"/>
        <v/>
      </c>
      <c r="Q2047" s="109" t="str">
        <f t="shared" si="191"/>
        <v/>
      </c>
      <c r="R2047" s="77"/>
      <c r="S2047" s="76"/>
      <c r="T2047" s="76"/>
      <c r="U2047" s="76"/>
    </row>
    <row r="2048" s="67" customFormat="1" customHeight="1" spans="2:21">
      <c r="B2048" s="68"/>
      <c r="C2048" s="69"/>
      <c r="D2048" s="69"/>
      <c r="E2048" s="69"/>
      <c r="F2048" s="70"/>
      <c r="G2048" s="71"/>
      <c r="H2048" s="72"/>
      <c r="I2048" s="103" t="str">
        <f>IF(B2048="","",_xlfn.XLOOKUP(N2048,#REF!,#REF!))</f>
        <v/>
      </c>
      <c r="J2048" s="100" t="str">
        <f>IF(B2048="","",_xlfn.XLOOKUP(N2048,#REF!,芝麻工资表!B:B))</f>
        <v/>
      </c>
      <c r="K2048" s="100" t="str">
        <f t="shared" si="186"/>
        <v/>
      </c>
      <c r="L2048" s="100" t="str">
        <f t="shared" si="187"/>
        <v/>
      </c>
      <c r="M2048" s="100" t="str">
        <f>IF(Q2048="","",_xlfn.XLOOKUP(Q2048,立项!W:W,立项!H:H))</f>
        <v/>
      </c>
      <c r="N2048" s="104" t="str">
        <f t="shared" si="188"/>
        <v/>
      </c>
      <c r="O2048" s="104" t="str">
        <f t="shared" si="189"/>
        <v/>
      </c>
      <c r="P2048" s="105" t="str">
        <f t="shared" si="190"/>
        <v/>
      </c>
      <c r="Q2048" s="109" t="str">
        <f t="shared" si="191"/>
        <v/>
      </c>
      <c r="R2048" s="77"/>
      <c r="S2048" s="76"/>
      <c r="T2048" s="76"/>
      <c r="U2048" s="76"/>
    </row>
    <row r="2049" s="67" customFormat="1" customHeight="1" spans="2:21">
      <c r="B2049" s="68"/>
      <c r="C2049" s="69"/>
      <c r="D2049" s="69"/>
      <c r="E2049" s="69"/>
      <c r="F2049" s="70"/>
      <c r="G2049" s="71"/>
      <c r="H2049" s="72"/>
      <c r="I2049" s="103" t="str">
        <f>IF(B2049="","",_xlfn.XLOOKUP(N2049,#REF!,#REF!))</f>
        <v/>
      </c>
      <c r="J2049" s="100" t="str">
        <f>IF(B2049="","",_xlfn.XLOOKUP(N2049,#REF!,芝麻工资表!B:B))</f>
        <v/>
      </c>
      <c r="K2049" s="100" t="str">
        <f t="shared" si="186"/>
        <v/>
      </c>
      <c r="L2049" s="100" t="str">
        <f t="shared" si="187"/>
        <v/>
      </c>
      <c r="M2049" s="100" t="str">
        <f>IF(Q2049="","",_xlfn.XLOOKUP(Q2049,立项!W:W,立项!H:H))</f>
        <v/>
      </c>
      <c r="N2049" s="104" t="str">
        <f t="shared" si="188"/>
        <v/>
      </c>
      <c r="O2049" s="104" t="str">
        <f t="shared" si="189"/>
        <v/>
      </c>
      <c r="P2049" s="105" t="str">
        <f t="shared" si="190"/>
        <v/>
      </c>
      <c r="Q2049" s="109" t="str">
        <f t="shared" si="191"/>
        <v/>
      </c>
      <c r="R2049" s="77"/>
      <c r="S2049" s="76"/>
      <c r="T2049" s="76"/>
      <c r="U2049" s="76"/>
    </row>
    <row r="2050" s="67" customFormat="1" customHeight="1" spans="2:21">
      <c r="B2050" s="68"/>
      <c r="C2050" s="69"/>
      <c r="D2050" s="69"/>
      <c r="E2050" s="69"/>
      <c r="F2050" s="70"/>
      <c r="G2050" s="71"/>
      <c r="H2050" s="72"/>
      <c r="I2050" s="103" t="str">
        <f>IF(B2050="","",_xlfn.XLOOKUP(N2050,#REF!,#REF!))</f>
        <v/>
      </c>
      <c r="J2050" s="100" t="str">
        <f>IF(B2050="","",_xlfn.XLOOKUP(N2050,#REF!,芝麻工资表!B:B))</f>
        <v/>
      </c>
      <c r="K2050" s="100" t="str">
        <f t="shared" ref="K2050:K2113" si="192">IF(F2050="","",F2050-L2050)</f>
        <v/>
      </c>
      <c r="L2050" s="100" t="str">
        <f t="shared" ref="L2050:L2113" si="193">IF(F2050="","",F2050*G2050/(1+G2050))</f>
        <v/>
      </c>
      <c r="M2050" s="100" t="str">
        <f>IF(Q2050="","",_xlfn.XLOOKUP(Q2050,立项!W:W,立项!H:H))</f>
        <v/>
      </c>
      <c r="N2050" s="104" t="str">
        <f t="shared" ref="N2050:N2113" si="194">IF(H2050="","",LEFT(B2050,7))</f>
        <v/>
      </c>
      <c r="O2050" s="104" t="str">
        <f t="shared" ref="O2050:O2113" si="195">IF(H2050="","",MONTH(H2050))</f>
        <v/>
      </c>
      <c r="P2050" s="105" t="str">
        <f t="shared" ref="P2050:P2113" si="196">IF(H2050="","",DAY(H2050))</f>
        <v/>
      </c>
      <c r="Q2050" s="109" t="str">
        <f t="shared" ref="Q2050:Q2113" si="197">IF(B2050="","",MID(B2050,9,16))</f>
        <v/>
      </c>
      <c r="R2050" s="77"/>
      <c r="S2050" s="76"/>
      <c r="T2050" s="76"/>
      <c r="U2050" s="76"/>
    </row>
    <row r="2051" s="67" customFormat="1" customHeight="1" spans="2:21">
      <c r="B2051" s="68"/>
      <c r="C2051" s="69"/>
      <c r="D2051" s="69"/>
      <c r="E2051" s="69"/>
      <c r="F2051" s="70"/>
      <c r="G2051" s="71"/>
      <c r="H2051" s="72"/>
      <c r="I2051" s="103" t="str">
        <f>IF(B2051="","",_xlfn.XLOOKUP(N2051,#REF!,#REF!))</f>
        <v/>
      </c>
      <c r="J2051" s="100" t="str">
        <f>IF(B2051="","",_xlfn.XLOOKUP(N2051,#REF!,芝麻工资表!B:B))</f>
        <v/>
      </c>
      <c r="K2051" s="100" t="str">
        <f t="shared" si="192"/>
        <v/>
      </c>
      <c r="L2051" s="100" t="str">
        <f t="shared" si="193"/>
        <v/>
      </c>
      <c r="M2051" s="100" t="str">
        <f>IF(Q2051="","",_xlfn.XLOOKUP(Q2051,立项!W:W,立项!H:H))</f>
        <v/>
      </c>
      <c r="N2051" s="104" t="str">
        <f t="shared" si="194"/>
        <v/>
      </c>
      <c r="O2051" s="104" t="str">
        <f t="shared" si="195"/>
        <v/>
      </c>
      <c r="P2051" s="105" t="str">
        <f t="shared" si="196"/>
        <v/>
      </c>
      <c r="Q2051" s="109" t="str">
        <f t="shared" si="197"/>
        <v/>
      </c>
      <c r="R2051" s="77"/>
      <c r="S2051" s="76"/>
      <c r="T2051" s="76"/>
      <c r="U2051" s="76"/>
    </row>
    <row r="2052" s="67" customFormat="1" customHeight="1" spans="2:21">
      <c r="B2052" s="68"/>
      <c r="C2052" s="69"/>
      <c r="D2052" s="69"/>
      <c r="E2052" s="69"/>
      <c r="F2052" s="70"/>
      <c r="G2052" s="71"/>
      <c r="H2052" s="72"/>
      <c r="I2052" s="103" t="str">
        <f>IF(B2052="","",_xlfn.XLOOKUP(N2052,#REF!,#REF!))</f>
        <v/>
      </c>
      <c r="J2052" s="100" t="str">
        <f>IF(B2052="","",_xlfn.XLOOKUP(N2052,#REF!,芝麻工资表!B:B))</f>
        <v/>
      </c>
      <c r="K2052" s="100" t="str">
        <f t="shared" si="192"/>
        <v/>
      </c>
      <c r="L2052" s="100" t="str">
        <f t="shared" si="193"/>
        <v/>
      </c>
      <c r="M2052" s="100" t="str">
        <f>IF(Q2052="","",_xlfn.XLOOKUP(Q2052,立项!W:W,立项!H:H))</f>
        <v/>
      </c>
      <c r="N2052" s="104" t="str">
        <f t="shared" si="194"/>
        <v/>
      </c>
      <c r="O2052" s="104" t="str">
        <f t="shared" si="195"/>
        <v/>
      </c>
      <c r="P2052" s="105" t="str">
        <f t="shared" si="196"/>
        <v/>
      </c>
      <c r="Q2052" s="109" t="str">
        <f t="shared" si="197"/>
        <v/>
      </c>
      <c r="R2052" s="77"/>
      <c r="S2052" s="76"/>
      <c r="T2052" s="76"/>
      <c r="U2052" s="76"/>
    </row>
    <row r="2053" s="67" customFormat="1" customHeight="1" spans="2:21">
      <c r="B2053" s="68"/>
      <c r="C2053" s="69"/>
      <c r="D2053" s="69"/>
      <c r="E2053" s="69"/>
      <c r="F2053" s="70"/>
      <c r="G2053" s="71"/>
      <c r="H2053" s="72"/>
      <c r="I2053" s="103" t="str">
        <f>IF(B2053="","",_xlfn.XLOOKUP(N2053,#REF!,#REF!))</f>
        <v/>
      </c>
      <c r="J2053" s="100" t="str">
        <f>IF(B2053="","",_xlfn.XLOOKUP(N2053,#REF!,芝麻工资表!B:B))</f>
        <v/>
      </c>
      <c r="K2053" s="100" t="str">
        <f t="shared" si="192"/>
        <v/>
      </c>
      <c r="L2053" s="100" t="str">
        <f t="shared" si="193"/>
        <v/>
      </c>
      <c r="M2053" s="100" t="str">
        <f>IF(Q2053="","",_xlfn.XLOOKUP(Q2053,立项!W:W,立项!H:H))</f>
        <v/>
      </c>
      <c r="N2053" s="104" t="str">
        <f t="shared" si="194"/>
        <v/>
      </c>
      <c r="O2053" s="104" t="str">
        <f t="shared" si="195"/>
        <v/>
      </c>
      <c r="P2053" s="105" t="str">
        <f t="shared" si="196"/>
        <v/>
      </c>
      <c r="Q2053" s="109" t="str">
        <f t="shared" si="197"/>
        <v/>
      </c>
      <c r="R2053" s="77"/>
      <c r="S2053" s="76"/>
      <c r="T2053" s="76"/>
      <c r="U2053" s="76"/>
    </row>
    <row r="2054" s="67" customFormat="1" customHeight="1" spans="2:21">
      <c r="B2054" s="68"/>
      <c r="C2054" s="69"/>
      <c r="D2054" s="69"/>
      <c r="E2054" s="69"/>
      <c r="F2054" s="70"/>
      <c r="G2054" s="71"/>
      <c r="H2054" s="72"/>
      <c r="I2054" s="103" t="str">
        <f>IF(B2054="","",_xlfn.XLOOKUP(N2054,#REF!,#REF!))</f>
        <v/>
      </c>
      <c r="J2054" s="100" t="str">
        <f>IF(B2054="","",_xlfn.XLOOKUP(N2054,#REF!,芝麻工资表!B:B))</f>
        <v/>
      </c>
      <c r="K2054" s="100" t="str">
        <f t="shared" si="192"/>
        <v/>
      </c>
      <c r="L2054" s="100" t="str">
        <f t="shared" si="193"/>
        <v/>
      </c>
      <c r="M2054" s="100" t="str">
        <f>IF(Q2054="","",_xlfn.XLOOKUP(Q2054,立项!W:W,立项!H:H))</f>
        <v/>
      </c>
      <c r="N2054" s="104" t="str">
        <f t="shared" si="194"/>
        <v/>
      </c>
      <c r="O2054" s="104" t="str">
        <f t="shared" si="195"/>
        <v/>
      </c>
      <c r="P2054" s="105" t="str">
        <f t="shared" si="196"/>
        <v/>
      </c>
      <c r="Q2054" s="109" t="str">
        <f t="shared" si="197"/>
        <v/>
      </c>
      <c r="R2054" s="77"/>
      <c r="S2054" s="76"/>
      <c r="T2054" s="76"/>
      <c r="U2054" s="76"/>
    </row>
    <row r="2055" s="67" customFormat="1" customHeight="1" spans="2:21">
      <c r="B2055" s="68"/>
      <c r="C2055" s="69"/>
      <c r="D2055" s="69"/>
      <c r="E2055" s="69"/>
      <c r="F2055" s="70"/>
      <c r="G2055" s="71"/>
      <c r="H2055" s="72"/>
      <c r="I2055" s="103" t="str">
        <f>IF(B2055="","",_xlfn.XLOOKUP(N2055,#REF!,#REF!))</f>
        <v/>
      </c>
      <c r="J2055" s="100" t="str">
        <f>IF(B2055="","",_xlfn.XLOOKUP(N2055,#REF!,芝麻工资表!B:B))</f>
        <v/>
      </c>
      <c r="K2055" s="100" t="str">
        <f t="shared" si="192"/>
        <v/>
      </c>
      <c r="L2055" s="100" t="str">
        <f t="shared" si="193"/>
        <v/>
      </c>
      <c r="M2055" s="100" t="str">
        <f>IF(Q2055="","",_xlfn.XLOOKUP(Q2055,立项!W:W,立项!H:H))</f>
        <v/>
      </c>
      <c r="N2055" s="104" t="str">
        <f t="shared" si="194"/>
        <v/>
      </c>
      <c r="O2055" s="104" t="str">
        <f t="shared" si="195"/>
        <v/>
      </c>
      <c r="P2055" s="105" t="str">
        <f t="shared" si="196"/>
        <v/>
      </c>
      <c r="Q2055" s="109" t="str">
        <f t="shared" si="197"/>
        <v/>
      </c>
      <c r="R2055" s="77"/>
      <c r="S2055" s="76"/>
      <c r="T2055" s="76"/>
      <c r="U2055" s="76"/>
    </row>
    <row r="2056" s="67" customFormat="1" customHeight="1" spans="2:21">
      <c r="B2056" s="68"/>
      <c r="C2056" s="69"/>
      <c r="D2056" s="69"/>
      <c r="E2056" s="69"/>
      <c r="F2056" s="70"/>
      <c r="G2056" s="71"/>
      <c r="H2056" s="72"/>
      <c r="I2056" s="103" t="str">
        <f>IF(B2056="","",_xlfn.XLOOKUP(N2056,#REF!,#REF!))</f>
        <v/>
      </c>
      <c r="J2056" s="100" t="str">
        <f>IF(B2056="","",_xlfn.XLOOKUP(N2056,#REF!,芝麻工资表!B:B))</f>
        <v/>
      </c>
      <c r="K2056" s="100" t="str">
        <f t="shared" si="192"/>
        <v/>
      </c>
      <c r="L2056" s="100" t="str">
        <f t="shared" si="193"/>
        <v/>
      </c>
      <c r="M2056" s="100" t="str">
        <f>IF(Q2056="","",_xlfn.XLOOKUP(Q2056,立项!W:W,立项!H:H))</f>
        <v/>
      </c>
      <c r="N2056" s="104" t="str">
        <f t="shared" si="194"/>
        <v/>
      </c>
      <c r="O2056" s="104" t="str">
        <f t="shared" si="195"/>
        <v/>
      </c>
      <c r="P2056" s="105" t="str">
        <f t="shared" si="196"/>
        <v/>
      </c>
      <c r="Q2056" s="109" t="str">
        <f t="shared" si="197"/>
        <v/>
      </c>
      <c r="R2056" s="77"/>
      <c r="S2056" s="76"/>
      <c r="T2056" s="76"/>
      <c r="U2056" s="76"/>
    </row>
    <row r="2057" s="67" customFormat="1" customHeight="1" spans="2:21">
      <c r="B2057" s="68"/>
      <c r="C2057" s="69"/>
      <c r="D2057" s="69"/>
      <c r="E2057" s="69"/>
      <c r="F2057" s="70"/>
      <c r="G2057" s="71"/>
      <c r="H2057" s="72"/>
      <c r="I2057" s="103" t="str">
        <f>IF(B2057="","",_xlfn.XLOOKUP(N2057,#REF!,#REF!))</f>
        <v/>
      </c>
      <c r="J2057" s="100" t="str">
        <f>IF(B2057="","",_xlfn.XLOOKUP(N2057,#REF!,芝麻工资表!B:B))</f>
        <v/>
      </c>
      <c r="K2057" s="100" t="str">
        <f t="shared" si="192"/>
        <v/>
      </c>
      <c r="L2057" s="100" t="str">
        <f t="shared" si="193"/>
        <v/>
      </c>
      <c r="M2057" s="100" t="str">
        <f>IF(Q2057="","",_xlfn.XLOOKUP(Q2057,立项!W:W,立项!H:H))</f>
        <v/>
      </c>
      <c r="N2057" s="104" t="str">
        <f t="shared" si="194"/>
        <v/>
      </c>
      <c r="O2057" s="104" t="str">
        <f t="shared" si="195"/>
        <v/>
      </c>
      <c r="P2057" s="105" t="str">
        <f t="shared" si="196"/>
        <v/>
      </c>
      <c r="Q2057" s="109" t="str">
        <f t="shared" si="197"/>
        <v/>
      </c>
      <c r="R2057" s="77"/>
      <c r="S2057" s="76"/>
      <c r="T2057" s="76"/>
      <c r="U2057" s="76"/>
    </row>
    <row r="2058" s="67" customFormat="1" customHeight="1" spans="2:21">
      <c r="B2058" s="68"/>
      <c r="C2058" s="69"/>
      <c r="D2058" s="69"/>
      <c r="E2058" s="69"/>
      <c r="F2058" s="70"/>
      <c r="G2058" s="71"/>
      <c r="H2058" s="72"/>
      <c r="I2058" s="103" t="str">
        <f>IF(B2058="","",_xlfn.XLOOKUP(N2058,#REF!,#REF!))</f>
        <v/>
      </c>
      <c r="J2058" s="100" t="str">
        <f>IF(B2058="","",_xlfn.XLOOKUP(N2058,#REF!,芝麻工资表!B:B))</f>
        <v/>
      </c>
      <c r="K2058" s="100" t="str">
        <f t="shared" si="192"/>
        <v/>
      </c>
      <c r="L2058" s="100" t="str">
        <f t="shared" si="193"/>
        <v/>
      </c>
      <c r="M2058" s="100" t="str">
        <f>IF(Q2058="","",_xlfn.XLOOKUP(Q2058,立项!W:W,立项!H:H))</f>
        <v/>
      </c>
      <c r="N2058" s="104" t="str">
        <f t="shared" si="194"/>
        <v/>
      </c>
      <c r="O2058" s="104" t="str">
        <f t="shared" si="195"/>
        <v/>
      </c>
      <c r="P2058" s="105" t="str">
        <f t="shared" si="196"/>
        <v/>
      </c>
      <c r="Q2058" s="109" t="str">
        <f t="shared" si="197"/>
        <v/>
      </c>
      <c r="R2058" s="77"/>
      <c r="S2058" s="76"/>
      <c r="T2058" s="76"/>
      <c r="U2058" s="76"/>
    </row>
    <row r="2059" s="67" customFormat="1" customHeight="1" spans="2:21">
      <c r="B2059" s="68"/>
      <c r="C2059" s="69"/>
      <c r="D2059" s="69"/>
      <c r="E2059" s="69"/>
      <c r="F2059" s="70"/>
      <c r="G2059" s="71"/>
      <c r="H2059" s="72"/>
      <c r="I2059" s="103" t="str">
        <f>IF(B2059="","",_xlfn.XLOOKUP(N2059,#REF!,#REF!))</f>
        <v/>
      </c>
      <c r="J2059" s="100" t="str">
        <f>IF(B2059="","",_xlfn.XLOOKUP(N2059,#REF!,芝麻工资表!B:B))</f>
        <v/>
      </c>
      <c r="K2059" s="100" t="str">
        <f t="shared" si="192"/>
        <v/>
      </c>
      <c r="L2059" s="100" t="str">
        <f t="shared" si="193"/>
        <v/>
      </c>
      <c r="M2059" s="100" t="str">
        <f>IF(Q2059="","",_xlfn.XLOOKUP(Q2059,立项!W:W,立项!H:H))</f>
        <v/>
      </c>
      <c r="N2059" s="104" t="str">
        <f t="shared" si="194"/>
        <v/>
      </c>
      <c r="O2059" s="104" t="str">
        <f t="shared" si="195"/>
        <v/>
      </c>
      <c r="P2059" s="105" t="str">
        <f t="shared" si="196"/>
        <v/>
      </c>
      <c r="Q2059" s="109" t="str">
        <f t="shared" si="197"/>
        <v/>
      </c>
      <c r="R2059" s="77"/>
      <c r="S2059" s="76"/>
      <c r="T2059" s="76"/>
      <c r="U2059" s="76"/>
    </row>
    <row r="2060" s="67" customFormat="1" customHeight="1" spans="2:21">
      <c r="B2060" s="68"/>
      <c r="C2060" s="69"/>
      <c r="D2060" s="69"/>
      <c r="E2060" s="69"/>
      <c r="F2060" s="70"/>
      <c r="G2060" s="71"/>
      <c r="H2060" s="72"/>
      <c r="I2060" s="103" t="str">
        <f>IF(B2060="","",_xlfn.XLOOKUP(N2060,#REF!,#REF!))</f>
        <v/>
      </c>
      <c r="J2060" s="100" t="str">
        <f>IF(B2060="","",_xlfn.XLOOKUP(N2060,#REF!,芝麻工资表!B:B))</f>
        <v/>
      </c>
      <c r="K2060" s="100" t="str">
        <f t="shared" si="192"/>
        <v/>
      </c>
      <c r="L2060" s="100" t="str">
        <f t="shared" si="193"/>
        <v/>
      </c>
      <c r="M2060" s="100" t="str">
        <f>IF(Q2060="","",_xlfn.XLOOKUP(Q2060,立项!W:W,立项!H:H))</f>
        <v/>
      </c>
      <c r="N2060" s="104" t="str">
        <f t="shared" si="194"/>
        <v/>
      </c>
      <c r="O2060" s="104" t="str">
        <f t="shared" si="195"/>
        <v/>
      </c>
      <c r="P2060" s="105" t="str">
        <f t="shared" si="196"/>
        <v/>
      </c>
      <c r="Q2060" s="109" t="str">
        <f t="shared" si="197"/>
        <v/>
      </c>
      <c r="R2060" s="77"/>
      <c r="S2060" s="76"/>
      <c r="T2060" s="76"/>
      <c r="U2060" s="76"/>
    </row>
    <row r="2061" s="67" customFormat="1" customHeight="1" spans="2:21">
      <c r="B2061" s="68"/>
      <c r="C2061" s="69"/>
      <c r="D2061" s="69"/>
      <c r="E2061" s="69"/>
      <c r="F2061" s="70"/>
      <c r="G2061" s="71"/>
      <c r="H2061" s="72"/>
      <c r="I2061" s="103" t="str">
        <f>IF(B2061="","",_xlfn.XLOOKUP(N2061,#REF!,#REF!))</f>
        <v/>
      </c>
      <c r="J2061" s="100" t="str">
        <f>IF(B2061="","",_xlfn.XLOOKUP(N2061,#REF!,芝麻工资表!B:B))</f>
        <v/>
      </c>
      <c r="K2061" s="100" t="str">
        <f t="shared" si="192"/>
        <v/>
      </c>
      <c r="L2061" s="100" t="str">
        <f t="shared" si="193"/>
        <v/>
      </c>
      <c r="M2061" s="100" t="str">
        <f>IF(Q2061="","",_xlfn.XLOOKUP(Q2061,立项!W:W,立项!H:H))</f>
        <v/>
      </c>
      <c r="N2061" s="104" t="str">
        <f t="shared" si="194"/>
        <v/>
      </c>
      <c r="O2061" s="104" t="str">
        <f t="shared" si="195"/>
        <v/>
      </c>
      <c r="P2061" s="105" t="str">
        <f t="shared" si="196"/>
        <v/>
      </c>
      <c r="Q2061" s="109" t="str">
        <f t="shared" si="197"/>
        <v/>
      </c>
      <c r="R2061" s="77"/>
      <c r="S2061" s="76"/>
      <c r="T2061" s="76"/>
      <c r="U2061" s="76"/>
    </row>
    <row r="2062" s="67" customFormat="1" customHeight="1" spans="2:21">
      <c r="B2062" s="68"/>
      <c r="C2062" s="69"/>
      <c r="D2062" s="69"/>
      <c r="E2062" s="69"/>
      <c r="F2062" s="70"/>
      <c r="G2062" s="71"/>
      <c r="H2062" s="72"/>
      <c r="I2062" s="103" t="str">
        <f>IF(B2062="","",_xlfn.XLOOKUP(N2062,#REF!,#REF!))</f>
        <v/>
      </c>
      <c r="J2062" s="100" t="str">
        <f>IF(B2062="","",_xlfn.XLOOKUP(N2062,#REF!,芝麻工资表!B:B))</f>
        <v/>
      </c>
      <c r="K2062" s="100" t="str">
        <f t="shared" si="192"/>
        <v/>
      </c>
      <c r="L2062" s="100" t="str">
        <f t="shared" si="193"/>
        <v/>
      </c>
      <c r="M2062" s="100" t="str">
        <f>IF(Q2062="","",_xlfn.XLOOKUP(Q2062,立项!W:W,立项!H:H))</f>
        <v/>
      </c>
      <c r="N2062" s="104" t="str">
        <f t="shared" si="194"/>
        <v/>
      </c>
      <c r="O2062" s="104" t="str">
        <f t="shared" si="195"/>
        <v/>
      </c>
      <c r="P2062" s="105" t="str">
        <f t="shared" si="196"/>
        <v/>
      </c>
      <c r="Q2062" s="109" t="str">
        <f t="shared" si="197"/>
        <v/>
      </c>
      <c r="R2062" s="77"/>
      <c r="S2062" s="76"/>
      <c r="T2062" s="76"/>
      <c r="U2062" s="76"/>
    </row>
    <row r="2063" s="67" customFormat="1" customHeight="1" spans="2:21">
      <c r="B2063" s="68"/>
      <c r="C2063" s="69"/>
      <c r="D2063" s="69"/>
      <c r="E2063" s="69"/>
      <c r="F2063" s="70"/>
      <c r="G2063" s="71"/>
      <c r="H2063" s="72"/>
      <c r="I2063" s="103" t="str">
        <f>IF(B2063="","",_xlfn.XLOOKUP(N2063,#REF!,#REF!))</f>
        <v/>
      </c>
      <c r="J2063" s="100" t="str">
        <f>IF(B2063="","",_xlfn.XLOOKUP(N2063,#REF!,芝麻工资表!B:B))</f>
        <v/>
      </c>
      <c r="K2063" s="100" t="str">
        <f t="shared" si="192"/>
        <v/>
      </c>
      <c r="L2063" s="100" t="str">
        <f t="shared" si="193"/>
        <v/>
      </c>
      <c r="M2063" s="100" t="str">
        <f>IF(Q2063="","",_xlfn.XLOOKUP(Q2063,立项!W:W,立项!H:H))</f>
        <v/>
      </c>
      <c r="N2063" s="104" t="str">
        <f t="shared" si="194"/>
        <v/>
      </c>
      <c r="O2063" s="104" t="str">
        <f t="shared" si="195"/>
        <v/>
      </c>
      <c r="P2063" s="105" t="str">
        <f t="shared" si="196"/>
        <v/>
      </c>
      <c r="Q2063" s="109" t="str">
        <f t="shared" si="197"/>
        <v/>
      </c>
      <c r="R2063" s="77"/>
      <c r="S2063" s="76"/>
      <c r="T2063" s="76"/>
      <c r="U2063" s="76"/>
    </row>
    <row r="2064" s="67" customFormat="1" customHeight="1" spans="2:21">
      <c r="B2064" s="68"/>
      <c r="C2064" s="69"/>
      <c r="D2064" s="69"/>
      <c r="E2064" s="69"/>
      <c r="F2064" s="70"/>
      <c r="G2064" s="71"/>
      <c r="H2064" s="72"/>
      <c r="I2064" s="103" t="str">
        <f>IF(B2064="","",_xlfn.XLOOKUP(N2064,#REF!,#REF!))</f>
        <v/>
      </c>
      <c r="J2064" s="100" t="str">
        <f>IF(B2064="","",_xlfn.XLOOKUP(N2064,#REF!,芝麻工资表!B:B))</f>
        <v/>
      </c>
      <c r="K2064" s="100" t="str">
        <f t="shared" si="192"/>
        <v/>
      </c>
      <c r="L2064" s="100" t="str">
        <f t="shared" si="193"/>
        <v/>
      </c>
      <c r="M2064" s="100" t="str">
        <f>IF(Q2064="","",_xlfn.XLOOKUP(Q2064,立项!W:W,立项!H:H))</f>
        <v/>
      </c>
      <c r="N2064" s="104" t="str">
        <f t="shared" si="194"/>
        <v/>
      </c>
      <c r="O2064" s="104" t="str">
        <f t="shared" si="195"/>
        <v/>
      </c>
      <c r="P2064" s="105" t="str">
        <f t="shared" si="196"/>
        <v/>
      </c>
      <c r="Q2064" s="109" t="str">
        <f t="shared" si="197"/>
        <v/>
      </c>
      <c r="R2064" s="77"/>
      <c r="S2064" s="76"/>
      <c r="T2064" s="76"/>
      <c r="U2064" s="76"/>
    </row>
    <row r="2065" s="67" customFormat="1" customHeight="1" spans="2:21">
      <c r="B2065" s="68"/>
      <c r="C2065" s="69"/>
      <c r="D2065" s="69"/>
      <c r="E2065" s="69"/>
      <c r="F2065" s="70"/>
      <c r="G2065" s="71"/>
      <c r="H2065" s="72"/>
      <c r="I2065" s="103" t="str">
        <f>IF(B2065="","",_xlfn.XLOOKUP(N2065,#REF!,#REF!))</f>
        <v/>
      </c>
      <c r="J2065" s="100" t="str">
        <f>IF(B2065="","",_xlfn.XLOOKUP(N2065,#REF!,芝麻工资表!B:B))</f>
        <v/>
      </c>
      <c r="K2065" s="100" t="str">
        <f t="shared" si="192"/>
        <v/>
      </c>
      <c r="L2065" s="100" t="str">
        <f t="shared" si="193"/>
        <v/>
      </c>
      <c r="M2065" s="100" t="str">
        <f>IF(Q2065="","",_xlfn.XLOOKUP(Q2065,立项!W:W,立项!H:H))</f>
        <v/>
      </c>
      <c r="N2065" s="104" t="str">
        <f t="shared" si="194"/>
        <v/>
      </c>
      <c r="O2065" s="104" t="str">
        <f t="shared" si="195"/>
        <v/>
      </c>
      <c r="P2065" s="105" t="str">
        <f t="shared" si="196"/>
        <v/>
      </c>
      <c r="Q2065" s="109" t="str">
        <f t="shared" si="197"/>
        <v/>
      </c>
      <c r="R2065" s="77"/>
      <c r="S2065" s="76"/>
      <c r="T2065" s="76"/>
      <c r="U2065" s="76"/>
    </row>
    <row r="2066" s="67" customFormat="1" customHeight="1" spans="2:21">
      <c r="B2066" s="68"/>
      <c r="C2066" s="69"/>
      <c r="D2066" s="69"/>
      <c r="E2066" s="69"/>
      <c r="F2066" s="70"/>
      <c r="G2066" s="71"/>
      <c r="H2066" s="72"/>
      <c r="I2066" s="103" t="str">
        <f>IF(B2066="","",_xlfn.XLOOKUP(N2066,#REF!,#REF!))</f>
        <v/>
      </c>
      <c r="J2066" s="100" t="str">
        <f>IF(B2066="","",_xlfn.XLOOKUP(N2066,#REF!,芝麻工资表!B:B))</f>
        <v/>
      </c>
      <c r="K2066" s="100" t="str">
        <f t="shared" si="192"/>
        <v/>
      </c>
      <c r="L2066" s="100" t="str">
        <f t="shared" si="193"/>
        <v/>
      </c>
      <c r="M2066" s="100" t="str">
        <f>IF(Q2066="","",_xlfn.XLOOKUP(Q2066,立项!W:W,立项!H:H))</f>
        <v/>
      </c>
      <c r="N2066" s="104" t="str">
        <f t="shared" si="194"/>
        <v/>
      </c>
      <c r="O2066" s="104" t="str">
        <f t="shared" si="195"/>
        <v/>
      </c>
      <c r="P2066" s="105" t="str">
        <f t="shared" si="196"/>
        <v/>
      </c>
      <c r="Q2066" s="109" t="str">
        <f t="shared" si="197"/>
        <v/>
      </c>
      <c r="R2066" s="77"/>
      <c r="S2066" s="76"/>
      <c r="T2066" s="76"/>
      <c r="U2066" s="76"/>
    </row>
    <row r="2067" s="67" customFormat="1" customHeight="1" spans="2:21">
      <c r="B2067" s="68"/>
      <c r="C2067" s="69"/>
      <c r="D2067" s="69"/>
      <c r="E2067" s="69"/>
      <c r="F2067" s="70"/>
      <c r="G2067" s="71"/>
      <c r="H2067" s="72"/>
      <c r="I2067" s="103" t="str">
        <f>IF(B2067="","",_xlfn.XLOOKUP(N2067,#REF!,#REF!))</f>
        <v/>
      </c>
      <c r="J2067" s="100" t="str">
        <f>IF(B2067="","",_xlfn.XLOOKUP(N2067,#REF!,芝麻工资表!B:B))</f>
        <v/>
      </c>
      <c r="K2067" s="100" t="str">
        <f t="shared" si="192"/>
        <v/>
      </c>
      <c r="L2067" s="100" t="str">
        <f t="shared" si="193"/>
        <v/>
      </c>
      <c r="M2067" s="100" t="str">
        <f>IF(Q2067="","",_xlfn.XLOOKUP(Q2067,立项!W:W,立项!H:H))</f>
        <v/>
      </c>
      <c r="N2067" s="104" t="str">
        <f t="shared" si="194"/>
        <v/>
      </c>
      <c r="O2067" s="104" t="str">
        <f t="shared" si="195"/>
        <v/>
      </c>
      <c r="P2067" s="105" t="str">
        <f t="shared" si="196"/>
        <v/>
      </c>
      <c r="Q2067" s="109" t="str">
        <f t="shared" si="197"/>
        <v/>
      </c>
      <c r="R2067" s="77"/>
      <c r="S2067" s="76"/>
      <c r="T2067" s="76"/>
      <c r="U2067" s="76"/>
    </row>
    <row r="2068" s="67" customFormat="1" customHeight="1" spans="2:21">
      <c r="B2068" s="68"/>
      <c r="C2068" s="69"/>
      <c r="D2068" s="69"/>
      <c r="E2068" s="69"/>
      <c r="F2068" s="70"/>
      <c r="G2068" s="71"/>
      <c r="H2068" s="72"/>
      <c r="I2068" s="103" t="str">
        <f>IF(B2068="","",_xlfn.XLOOKUP(N2068,#REF!,#REF!))</f>
        <v/>
      </c>
      <c r="J2068" s="100" t="str">
        <f>IF(B2068="","",_xlfn.XLOOKUP(N2068,#REF!,芝麻工资表!B:B))</f>
        <v/>
      </c>
      <c r="K2068" s="100" t="str">
        <f t="shared" si="192"/>
        <v/>
      </c>
      <c r="L2068" s="100" t="str">
        <f t="shared" si="193"/>
        <v/>
      </c>
      <c r="M2068" s="100" t="str">
        <f>IF(Q2068="","",_xlfn.XLOOKUP(Q2068,立项!W:W,立项!H:H))</f>
        <v/>
      </c>
      <c r="N2068" s="104" t="str">
        <f t="shared" si="194"/>
        <v/>
      </c>
      <c r="O2068" s="104" t="str">
        <f t="shared" si="195"/>
        <v/>
      </c>
      <c r="P2068" s="105" t="str">
        <f t="shared" si="196"/>
        <v/>
      </c>
      <c r="Q2068" s="109" t="str">
        <f t="shared" si="197"/>
        <v/>
      </c>
      <c r="R2068" s="77"/>
      <c r="S2068" s="76"/>
      <c r="T2068" s="76"/>
      <c r="U2068" s="76"/>
    </row>
    <row r="2069" s="67" customFormat="1" customHeight="1" spans="2:21">
      <c r="B2069" s="68"/>
      <c r="C2069" s="69"/>
      <c r="D2069" s="69"/>
      <c r="E2069" s="69"/>
      <c r="F2069" s="70"/>
      <c r="G2069" s="71"/>
      <c r="H2069" s="72"/>
      <c r="I2069" s="103" t="str">
        <f>IF(B2069="","",_xlfn.XLOOKUP(N2069,#REF!,#REF!))</f>
        <v/>
      </c>
      <c r="J2069" s="100" t="str">
        <f>IF(B2069="","",_xlfn.XLOOKUP(N2069,#REF!,芝麻工资表!B:B))</f>
        <v/>
      </c>
      <c r="K2069" s="100" t="str">
        <f t="shared" si="192"/>
        <v/>
      </c>
      <c r="L2069" s="100" t="str">
        <f t="shared" si="193"/>
        <v/>
      </c>
      <c r="M2069" s="100" t="str">
        <f>IF(Q2069="","",_xlfn.XLOOKUP(Q2069,立项!W:W,立项!H:H))</f>
        <v/>
      </c>
      <c r="N2069" s="104" t="str">
        <f t="shared" si="194"/>
        <v/>
      </c>
      <c r="O2069" s="104" t="str">
        <f t="shared" si="195"/>
        <v/>
      </c>
      <c r="P2069" s="105" t="str">
        <f t="shared" si="196"/>
        <v/>
      </c>
      <c r="Q2069" s="109" t="str">
        <f t="shared" si="197"/>
        <v/>
      </c>
      <c r="R2069" s="77"/>
      <c r="S2069" s="76"/>
      <c r="T2069" s="76"/>
      <c r="U2069" s="76"/>
    </row>
    <row r="2070" s="67" customFormat="1" customHeight="1" spans="2:21">
      <c r="B2070" s="68"/>
      <c r="C2070" s="69"/>
      <c r="D2070" s="69"/>
      <c r="E2070" s="69"/>
      <c r="F2070" s="70"/>
      <c r="G2070" s="71"/>
      <c r="H2070" s="72"/>
      <c r="I2070" s="103" t="str">
        <f>IF(B2070="","",_xlfn.XLOOKUP(N2070,#REF!,#REF!))</f>
        <v/>
      </c>
      <c r="J2070" s="100" t="str">
        <f>IF(B2070="","",_xlfn.XLOOKUP(N2070,#REF!,芝麻工资表!B:B))</f>
        <v/>
      </c>
      <c r="K2070" s="100" t="str">
        <f t="shared" si="192"/>
        <v/>
      </c>
      <c r="L2070" s="100" t="str">
        <f t="shared" si="193"/>
        <v/>
      </c>
      <c r="M2070" s="100" t="str">
        <f>IF(Q2070="","",_xlfn.XLOOKUP(Q2070,立项!W:W,立项!H:H))</f>
        <v/>
      </c>
      <c r="N2070" s="104" t="str">
        <f t="shared" si="194"/>
        <v/>
      </c>
      <c r="O2070" s="104" t="str">
        <f t="shared" si="195"/>
        <v/>
      </c>
      <c r="P2070" s="105" t="str">
        <f t="shared" si="196"/>
        <v/>
      </c>
      <c r="Q2070" s="109" t="str">
        <f t="shared" si="197"/>
        <v/>
      </c>
      <c r="R2070" s="77"/>
      <c r="S2070" s="76"/>
      <c r="T2070" s="76"/>
      <c r="U2070" s="76"/>
    </row>
    <row r="2071" s="67" customFormat="1" customHeight="1" spans="2:21">
      <c r="B2071" s="68"/>
      <c r="C2071" s="69"/>
      <c r="D2071" s="69"/>
      <c r="E2071" s="69"/>
      <c r="F2071" s="70"/>
      <c r="G2071" s="71"/>
      <c r="H2071" s="72"/>
      <c r="I2071" s="103" t="str">
        <f>IF(B2071="","",_xlfn.XLOOKUP(N2071,#REF!,#REF!))</f>
        <v/>
      </c>
      <c r="J2071" s="100" t="str">
        <f>IF(B2071="","",_xlfn.XLOOKUP(N2071,#REF!,芝麻工资表!B:B))</f>
        <v/>
      </c>
      <c r="K2071" s="100" t="str">
        <f t="shared" si="192"/>
        <v/>
      </c>
      <c r="L2071" s="100" t="str">
        <f t="shared" si="193"/>
        <v/>
      </c>
      <c r="M2071" s="100" t="str">
        <f>IF(Q2071="","",_xlfn.XLOOKUP(Q2071,立项!W:W,立项!H:H))</f>
        <v/>
      </c>
      <c r="N2071" s="104" t="str">
        <f t="shared" si="194"/>
        <v/>
      </c>
      <c r="O2071" s="104" t="str">
        <f t="shared" si="195"/>
        <v/>
      </c>
      <c r="P2071" s="105" t="str">
        <f t="shared" si="196"/>
        <v/>
      </c>
      <c r="Q2071" s="109" t="str">
        <f t="shared" si="197"/>
        <v/>
      </c>
      <c r="R2071" s="77"/>
      <c r="S2071" s="76"/>
      <c r="T2071" s="76"/>
      <c r="U2071" s="76"/>
    </row>
    <row r="2072" s="67" customFormat="1" customHeight="1" spans="2:21">
      <c r="B2072" s="68"/>
      <c r="C2072" s="69"/>
      <c r="D2072" s="69"/>
      <c r="E2072" s="69"/>
      <c r="F2072" s="70"/>
      <c r="G2072" s="71"/>
      <c r="H2072" s="72"/>
      <c r="I2072" s="103" t="str">
        <f>IF(B2072="","",_xlfn.XLOOKUP(N2072,#REF!,#REF!))</f>
        <v/>
      </c>
      <c r="J2072" s="100" t="str">
        <f>IF(B2072="","",_xlfn.XLOOKUP(N2072,#REF!,芝麻工资表!B:B))</f>
        <v/>
      </c>
      <c r="K2072" s="100" t="str">
        <f t="shared" si="192"/>
        <v/>
      </c>
      <c r="L2072" s="100" t="str">
        <f t="shared" si="193"/>
        <v/>
      </c>
      <c r="M2072" s="100" t="str">
        <f>IF(Q2072="","",_xlfn.XLOOKUP(Q2072,立项!W:W,立项!H:H))</f>
        <v/>
      </c>
      <c r="N2072" s="104" t="str">
        <f t="shared" si="194"/>
        <v/>
      </c>
      <c r="O2072" s="104" t="str">
        <f t="shared" si="195"/>
        <v/>
      </c>
      <c r="P2072" s="105" t="str">
        <f t="shared" si="196"/>
        <v/>
      </c>
      <c r="Q2072" s="109" t="str">
        <f t="shared" si="197"/>
        <v/>
      </c>
      <c r="R2072" s="77"/>
      <c r="S2072" s="76"/>
      <c r="T2072" s="76"/>
      <c r="U2072" s="76"/>
    </row>
    <row r="2073" s="67" customFormat="1" customHeight="1" spans="2:21">
      <c r="B2073" s="68"/>
      <c r="C2073" s="69"/>
      <c r="D2073" s="69"/>
      <c r="E2073" s="69"/>
      <c r="F2073" s="70"/>
      <c r="G2073" s="71"/>
      <c r="H2073" s="72"/>
      <c r="I2073" s="103" t="str">
        <f>IF(B2073="","",_xlfn.XLOOKUP(N2073,#REF!,#REF!))</f>
        <v/>
      </c>
      <c r="J2073" s="100" t="str">
        <f>IF(B2073="","",_xlfn.XLOOKUP(N2073,#REF!,芝麻工资表!B:B))</f>
        <v/>
      </c>
      <c r="K2073" s="100" t="str">
        <f t="shared" si="192"/>
        <v/>
      </c>
      <c r="L2073" s="100" t="str">
        <f t="shared" si="193"/>
        <v/>
      </c>
      <c r="M2073" s="100" t="str">
        <f>IF(Q2073="","",_xlfn.XLOOKUP(Q2073,立项!W:W,立项!H:H))</f>
        <v/>
      </c>
      <c r="N2073" s="104" t="str">
        <f t="shared" si="194"/>
        <v/>
      </c>
      <c r="O2073" s="104" t="str">
        <f t="shared" si="195"/>
        <v/>
      </c>
      <c r="P2073" s="105" t="str">
        <f t="shared" si="196"/>
        <v/>
      </c>
      <c r="Q2073" s="109" t="str">
        <f t="shared" si="197"/>
        <v/>
      </c>
      <c r="R2073" s="77"/>
      <c r="S2073" s="76"/>
      <c r="T2073" s="76"/>
      <c r="U2073" s="76"/>
    </row>
    <row r="2074" s="67" customFormat="1" customHeight="1" spans="2:21">
      <c r="B2074" s="68"/>
      <c r="C2074" s="69"/>
      <c r="D2074" s="69"/>
      <c r="E2074" s="69"/>
      <c r="F2074" s="70"/>
      <c r="G2074" s="71"/>
      <c r="H2074" s="72"/>
      <c r="I2074" s="103" t="str">
        <f>IF(B2074="","",_xlfn.XLOOKUP(N2074,#REF!,#REF!))</f>
        <v/>
      </c>
      <c r="J2074" s="100" t="str">
        <f>IF(B2074="","",_xlfn.XLOOKUP(N2074,#REF!,芝麻工资表!B:B))</f>
        <v/>
      </c>
      <c r="K2074" s="100" t="str">
        <f t="shared" si="192"/>
        <v/>
      </c>
      <c r="L2074" s="100" t="str">
        <f t="shared" si="193"/>
        <v/>
      </c>
      <c r="M2074" s="100" t="str">
        <f>IF(Q2074="","",_xlfn.XLOOKUP(Q2074,立项!W:W,立项!H:H))</f>
        <v/>
      </c>
      <c r="N2074" s="104" t="str">
        <f t="shared" si="194"/>
        <v/>
      </c>
      <c r="O2074" s="104" t="str">
        <f t="shared" si="195"/>
        <v/>
      </c>
      <c r="P2074" s="105" t="str">
        <f t="shared" si="196"/>
        <v/>
      </c>
      <c r="Q2074" s="109" t="str">
        <f t="shared" si="197"/>
        <v/>
      </c>
      <c r="R2074" s="77"/>
      <c r="S2074" s="76"/>
      <c r="T2074" s="76"/>
      <c r="U2074" s="76"/>
    </row>
    <row r="2075" s="67" customFormat="1" customHeight="1" spans="2:21">
      <c r="B2075" s="68"/>
      <c r="C2075" s="69"/>
      <c r="D2075" s="69"/>
      <c r="E2075" s="69"/>
      <c r="F2075" s="70"/>
      <c r="G2075" s="71"/>
      <c r="H2075" s="72"/>
      <c r="I2075" s="103" t="str">
        <f>IF(B2075="","",_xlfn.XLOOKUP(N2075,#REF!,#REF!))</f>
        <v/>
      </c>
      <c r="J2075" s="100" t="str">
        <f>IF(B2075="","",_xlfn.XLOOKUP(N2075,#REF!,芝麻工资表!B:B))</f>
        <v/>
      </c>
      <c r="K2075" s="100" t="str">
        <f t="shared" si="192"/>
        <v/>
      </c>
      <c r="L2075" s="100" t="str">
        <f t="shared" si="193"/>
        <v/>
      </c>
      <c r="M2075" s="100" t="str">
        <f>IF(Q2075="","",_xlfn.XLOOKUP(Q2075,立项!W:W,立项!H:H))</f>
        <v/>
      </c>
      <c r="N2075" s="104" t="str">
        <f t="shared" si="194"/>
        <v/>
      </c>
      <c r="O2075" s="104" t="str">
        <f t="shared" si="195"/>
        <v/>
      </c>
      <c r="P2075" s="105" t="str">
        <f t="shared" si="196"/>
        <v/>
      </c>
      <c r="Q2075" s="109" t="str">
        <f t="shared" si="197"/>
        <v/>
      </c>
      <c r="R2075" s="77"/>
      <c r="S2075" s="76"/>
      <c r="T2075" s="76"/>
      <c r="U2075" s="76"/>
    </row>
    <row r="2076" s="67" customFormat="1" customHeight="1" spans="2:21">
      <c r="B2076" s="68"/>
      <c r="C2076" s="69"/>
      <c r="D2076" s="69"/>
      <c r="E2076" s="69"/>
      <c r="F2076" s="70"/>
      <c r="G2076" s="71"/>
      <c r="H2076" s="72"/>
      <c r="I2076" s="103" t="str">
        <f>IF(B2076="","",_xlfn.XLOOKUP(N2076,#REF!,#REF!))</f>
        <v/>
      </c>
      <c r="J2076" s="100" t="str">
        <f>IF(B2076="","",_xlfn.XLOOKUP(N2076,#REF!,芝麻工资表!B:B))</f>
        <v/>
      </c>
      <c r="K2076" s="100" t="str">
        <f t="shared" si="192"/>
        <v/>
      </c>
      <c r="L2076" s="100" t="str">
        <f t="shared" si="193"/>
        <v/>
      </c>
      <c r="M2076" s="100" t="str">
        <f>IF(Q2076="","",_xlfn.XLOOKUP(Q2076,立项!W:W,立项!H:H))</f>
        <v/>
      </c>
      <c r="N2076" s="104" t="str">
        <f t="shared" si="194"/>
        <v/>
      </c>
      <c r="O2076" s="104" t="str">
        <f t="shared" si="195"/>
        <v/>
      </c>
      <c r="P2076" s="105" t="str">
        <f t="shared" si="196"/>
        <v/>
      </c>
      <c r="Q2076" s="109" t="str">
        <f t="shared" si="197"/>
        <v/>
      </c>
      <c r="R2076" s="77"/>
      <c r="S2076" s="76"/>
      <c r="T2076" s="76"/>
      <c r="U2076" s="76"/>
    </row>
    <row r="2077" s="67" customFormat="1" customHeight="1" spans="2:21">
      <c r="B2077" s="68"/>
      <c r="C2077" s="69"/>
      <c r="D2077" s="69"/>
      <c r="E2077" s="69"/>
      <c r="F2077" s="70"/>
      <c r="G2077" s="71"/>
      <c r="H2077" s="72"/>
      <c r="I2077" s="103" t="str">
        <f>IF(B2077="","",_xlfn.XLOOKUP(N2077,#REF!,#REF!))</f>
        <v/>
      </c>
      <c r="J2077" s="100" t="str">
        <f>IF(B2077="","",_xlfn.XLOOKUP(N2077,#REF!,芝麻工资表!B:B))</f>
        <v/>
      </c>
      <c r="K2077" s="100" t="str">
        <f t="shared" si="192"/>
        <v/>
      </c>
      <c r="L2077" s="100" t="str">
        <f t="shared" si="193"/>
        <v/>
      </c>
      <c r="M2077" s="100" t="str">
        <f>IF(Q2077="","",_xlfn.XLOOKUP(Q2077,立项!W:W,立项!H:H))</f>
        <v/>
      </c>
      <c r="N2077" s="104" t="str">
        <f t="shared" si="194"/>
        <v/>
      </c>
      <c r="O2077" s="104" t="str">
        <f t="shared" si="195"/>
        <v/>
      </c>
      <c r="P2077" s="105" t="str">
        <f t="shared" si="196"/>
        <v/>
      </c>
      <c r="Q2077" s="109" t="str">
        <f t="shared" si="197"/>
        <v/>
      </c>
      <c r="R2077" s="77"/>
      <c r="S2077" s="76"/>
      <c r="T2077" s="76"/>
      <c r="U2077" s="76"/>
    </row>
    <row r="2078" s="67" customFormat="1" customHeight="1" spans="2:21">
      <c r="B2078" s="68"/>
      <c r="C2078" s="69"/>
      <c r="D2078" s="69"/>
      <c r="E2078" s="69"/>
      <c r="F2078" s="70"/>
      <c r="G2078" s="71"/>
      <c r="H2078" s="72"/>
      <c r="I2078" s="103" t="str">
        <f>IF(B2078="","",_xlfn.XLOOKUP(N2078,#REF!,#REF!))</f>
        <v/>
      </c>
      <c r="J2078" s="100" t="str">
        <f>IF(B2078="","",_xlfn.XLOOKUP(N2078,#REF!,芝麻工资表!B:B))</f>
        <v/>
      </c>
      <c r="K2078" s="100" t="str">
        <f t="shared" si="192"/>
        <v/>
      </c>
      <c r="L2078" s="100" t="str">
        <f t="shared" si="193"/>
        <v/>
      </c>
      <c r="M2078" s="100" t="str">
        <f>IF(Q2078="","",_xlfn.XLOOKUP(Q2078,立项!W:W,立项!H:H))</f>
        <v/>
      </c>
      <c r="N2078" s="104" t="str">
        <f t="shared" si="194"/>
        <v/>
      </c>
      <c r="O2078" s="104" t="str">
        <f t="shared" si="195"/>
        <v/>
      </c>
      <c r="P2078" s="105" t="str">
        <f t="shared" si="196"/>
        <v/>
      </c>
      <c r="Q2078" s="109" t="str">
        <f t="shared" si="197"/>
        <v/>
      </c>
      <c r="R2078" s="77"/>
      <c r="S2078" s="76"/>
      <c r="T2078" s="76"/>
      <c r="U2078" s="76"/>
    </row>
    <row r="2079" s="67" customFormat="1" customHeight="1" spans="2:21">
      <c r="B2079" s="68"/>
      <c r="C2079" s="69"/>
      <c r="D2079" s="69"/>
      <c r="E2079" s="69"/>
      <c r="F2079" s="70"/>
      <c r="G2079" s="71"/>
      <c r="H2079" s="72"/>
      <c r="I2079" s="103" t="str">
        <f>IF(B2079="","",_xlfn.XLOOKUP(N2079,#REF!,#REF!))</f>
        <v/>
      </c>
      <c r="J2079" s="100" t="str">
        <f>IF(B2079="","",_xlfn.XLOOKUP(N2079,#REF!,芝麻工资表!B:B))</f>
        <v/>
      </c>
      <c r="K2079" s="100" t="str">
        <f t="shared" si="192"/>
        <v/>
      </c>
      <c r="L2079" s="100" t="str">
        <f t="shared" si="193"/>
        <v/>
      </c>
      <c r="M2079" s="100" t="str">
        <f>IF(Q2079="","",_xlfn.XLOOKUP(Q2079,立项!W:W,立项!H:H))</f>
        <v/>
      </c>
      <c r="N2079" s="104" t="str">
        <f t="shared" si="194"/>
        <v/>
      </c>
      <c r="O2079" s="104" t="str">
        <f t="shared" si="195"/>
        <v/>
      </c>
      <c r="P2079" s="105" t="str">
        <f t="shared" si="196"/>
        <v/>
      </c>
      <c r="Q2079" s="109" t="str">
        <f t="shared" si="197"/>
        <v/>
      </c>
      <c r="R2079" s="77"/>
      <c r="S2079" s="76"/>
      <c r="T2079" s="76"/>
      <c r="U2079" s="76"/>
    </row>
    <row r="2080" s="67" customFormat="1" customHeight="1" spans="2:21">
      <c r="B2080" s="68"/>
      <c r="C2080" s="69"/>
      <c r="D2080" s="69"/>
      <c r="E2080" s="69"/>
      <c r="F2080" s="70"/>
      <c r="G2080" s="71"/>
      <c r="H2080" s="72"/>
      <c r="I2080" s="103" t="str">
        <f>IF(B2080="","",_xlfn.XLOOKUP(N2080,#REF!,#REF!))</f>
        <v/>
      </c>
      <c r="J2080" s="100" t="str">
        <f>IF(B2080="","",_xlfn.XLOOKUP(N2080,#REF!,芝麻工资表!B:B))</f>
        <v/>
      </c>
      <c r="K2080" s="100" t="str">
        <f t="shared" si="192"/>
        <v/>
      </c>
      <c r="L2080" s="100" t="str">
        <f t="shared" si="193"/>
        <v/>
      </c>
      <c r="M2080" s="100" t="str">
        <f>IF(Q2080="","",_xlfn.XLOOKUP(Q2080,立项!W:W,立项!H:H))</f>
        <v/>
      </c>
      <c r="N2080" s="104" t="str">
        <f t="shared" si="194"/>
        <v/>
      </c>
      <c r="O2080" s="104" t="str">
        <f t="shared" si="195"/>
        <v/>
      </c>
      <c r="P2080" s="105" t="str">
        <f t="shared" si="196"/>
        <v/>
      </c>
      <c r="Q2080" s="109" t="str">
        <f t="shared" si="197"/>
        <v/>
      </c>
      <c r="R2080" s="77"/>
      <c r="S2080" s="76"/>
      <c r="T2080" s="76"/>
      <c r="U2080" s="76"/>
    </row>
    <row r="2081" s="67" customFormat="1" customHeight="1" spans="2:21">
      <c r="B2081" s="68"/>
      <c r="C2081" s="69"/>
      <c r="D2081" s="69"/>
      <c r="E2081" s="69"/>
      <c r="F2081" s="70"/>
      <c r="G2081" s="71"/>
      <c r="H2081" s="72"/>
      <c r="I2081" s="103" t="str">
        <f>IF(B2081="","",_xlfn.XLOOKUP(N2081,#REF!,#REF!))</f>
        <v/>
      </c>
      <c r="J2081" s="100" t="str">
        <f>IF(B2081="","",_xlfn.XLOOKUP(N2081,#REF!,芝麻工资表!B:B))</f>
        <v/>
      </c>
      <c r="K2081" s="100" t="str">
        <f t="shared" si="192"/>
        <v/>
      </c>
      <c r="L2081" s="100" t="str">
        <f t="shared" si="193"/>
        <v/>
      </c>
      <c r="M2081" s="100" t="str">
        <f>IF(Q2081="","",_xlfn.XLOOKUP(Q2081,立项!W:W,立项!H:H))</f>
        <v/>
      </c>
      <c r="N2081" s="104" t="str">
        <f t="shared" si="194"/>
        <v/>
      </c>
      <c r="O2081" s="104" t="str">
        <f t="shared" si="195"/>
        <v/>
      </c>
      <c r="P2081" s="105" t="str">
        <f t="shared" si="196"/>
        <v/>
      </c>
      <c r="Q2081" s="109" t="str">
        <f t="shared" si="197"/>
        <v/>
      </c>
      <c r="R2081" s="77"/>
      <c r="S2081" s="76"/>
      <c r="T2081" s="76"/>
      <c r="U2081" s="76"/>
    </row>
    <row r="2082" s="67" customFormat="1" customHeight="1" spans="2:21">
      <c r="B2082" s="68"/>
      <c r="C2082" s="69"/>
      <c r="D2082" s="69"/>
      <c r="E2082" s="69"/>
      <c r="F2082" s="70"/>
      <c r="G2082" s="71"/>
      <c r="H2082" s="72"/>
      <c r="I2082" s="103" t="str">
        <f>IF(B2082="","",_xlfn.XLOOKUP(N2082,#REF!,#REF!))</f>
        <v/>
      </c>
      <c r="J2082" s="100" t="str">
        <f>IF(B2082="","",_xlfn.XLOOKUP(N2082,#REF!,芝麻工资表!B:B))</f>
        <v/>
      </c>
      <c r="K2082" s="100" t="str">
        <f t="shared" si="192"/>
        <v/>
      </c>
      <c r="L2082" s="100" t="str">
        <f t="shared" si="193"/>
        <v/>
      </c>
      <c r="M2082" s="100" t="str">
        <f>IF(Q2082="","",_xlfn.XLOOKUP(Q2082,立项!W:W,立项!H:H))</f>
        <v/>
      </c>
      <c r="N2082" s="104" t="str">
        <f t="shared" si="194"/>
        <v/>
      </c>
      <c r="O2082" s="104" t="str">
        <f t="shared" si="195"/>
        <v/>
      </c>
      <c r="P2082" s="105" t="str">
        <f t="shared" si="196"/>
        <v/>
      </c>
      <c r="Q2082" s="109" t="str">
        <f t="shared" si="197"/>
        <v/>
      </c>
      <c r="R2082" s="77"/>
      <c r="S2082" s="76"/>
      <c r="T2082" s="76"/>
      <c r="U2082" s="76"/>
    </row>
    <row r="2083" s="67" customFormat="1" customHeight="1" spans="2:21">
      <c r="B2083" s="68"/>
      <c r="C2083" s="69"/>
      <c r="D2083" s="69"/>
      <c r="E2083" s="69"/>
      <c r="F2083" s="70"/>
      <c r="G2083" s="71"/>
      <c r="H2083" s="72"/>
      <c r="I2083" s="103" t="str">
        <f>IF(B2083="","",_xlfn.XLOOKUP(N2083,#REF!,#REF!))</f>
        <v/>
      </c>
      <c r="J2083" s="100" t="str">
        <f>IF(B2083="","",_xlfn.XLOOKUP(N2083,#REF!,芝麻工资表!B:B))</f>
        <v/>
      </c>
      <c r="K2083" s="100" t="str">
        <f t="shared" si="192"/>
        <v/>
      </c>
      <c r="L2083" s="100" t="str">
        <f t="shared" si="193"/>
        <v/>
      </c>
      <c r="M2083" s="100" t="str">
        <f>IF(Q2083="","",_xlfn.XLOOKUP(Q2083,立项!W:W,立项!H:H))</f>
        <v/>
      </c>
      <c r="N2083" s="104" t="str">
        <f t="shared" si="194"/>
        <v/>
      </c>
      <c r="O2083" s="104" t="str">
        <f t="shared" si="195"/>
        <v/>
      </c>
      <c r="P2083" s="105" t="str">
        <f t="shared" si="196"/>
        <v/>
      </c>
      <c r="Q2083" s="109" t="str">
        <f t="shared" si="197"/>
        <v/>
      </c>
      <c r="R2083" s="77"/>
      <c r="S2083" s="76"/>
      <c r="T2083" s="76"/>
      <c r="U2083" s="76"/>
    </row>
    <row r="2084" s="67" customFormat="1" customHeight="1" spans="2:21">
      <c r="B2084" s="68"/>
      <c r="C2084" s="69"/>
      <c r="D2084" s="69"/>
      <c r="E2084" s="69"/>
      <c r="F2084" s="70"/>
      <c r="G2084" s="71"/>
      <c r="H2084" s="72"/>
      <c r="I2084" s="103" t="str">
        <f>IF(B2084="","",_xlfn.XLOOKUP(N2084,#REF!,#REF!))</f>
        <v/>
      </c>
      <c r="J2084" s="100" t="str">
        <f>IF(B2084="","",_xlfn.XLOOKUP(N2084,#REF!,芝麻工资表!B:B))</f>
        <v/>
      </c>
      <c r="K2084" s="100" t="str">
        <f t="shared" si="192"/>
        <v/>
      </c>
      <c r="L2084" s="100" t="str">
        <f t="shared" si="193"/>
        <v/>
      </c>
      <c r="M2084" s="100" t="str">
        <f>IF(Q2084="","",_xlfn.XLOOKUP(Q2084,立项!W:W,立项!H:H))</f>
        <v/>
      </c>
      <c r="N2084" s="104" t="str">
        <f t="shared" si="194"/>
        <v/>
      </c>
      <c r="O2084" s="104" t="str">
        <f t="shared" si="195"/>
        <v/>
      </c>
      <c r="P2084" s="105" t="str">
        <f t="shared" si="196"/>
        <v/>
      </c>
      <c r="Q2084" s="109" t="str">
        <f t="shared" si="197"/>
        <v/>
      </c>
      <c r="R2084" s="77"/>
      <c r="S2084" s="76"/>
      <c r="T2084" s="76"/>
      <c r="U2084" s="76"/>
    </row>
    <row r="2085" s="67" customFormat="1" customHeight="1" spans="2:21">
      <c r="B2085" s="68"/>
      <c r="C2085" s="69"/>
      <c r="D2085" s="69"/>
      <c r="E2085" s="69"/>
      <c r="F2085" s="70"/>
      <c r="G2085" s="71"/>
      <c r="H2085" s="72"/>
      <c r="I2085" s="103" t="str">
        <f>IF(B2085="","",_xlfn.XLOOKUP(N2085,#REF!,#REF!))</f>
        <v/>
      </c>
      <c r="J2085" s="100" t="str">
        <f>IF(B2085="","",_xlfn.XLOOKUP(N2085,#REF!,芝麻工资表!B:B))</f>
        <v/>
      </c>
      <c r="K2085" s="100" t="str">
        <f t="shared" si="192"/>
        <v/>
      </c>
      <c r="L2085" s="100" t="str">
        <f t="shared" si="193"/>
        <v/>
      </c>
      <c r="M2085" s="100" t="str">
        <f>IF(Q2085="","",_xlfn.XLOOKUP(Q2085,立项!W:W,立项!H:H))</f>
        <v/>
      </c>
      <c r="N2085" s="104" t="str">
        <f t="shared" si="194"/>
        <v/>
      </c>
      <c r="O2085" s="104" t="str">
        <f t="shared" si="195"/>
        <v/>
      </c>
      <c r="P2085" s="105" t="str">
        <f t="shared" si="196"/>
        <v/>
      </c>
      <c r="Q2085" s="109" t="str">
        <f t="shared" si="197"/>
        <v/>
      </c>
      <c r="R2085" s="77"/>
      <c r="S2085" s="76"/>
      <c r="T2085" s="76"/>
      <c r="U2085" s="76"/>
    </row>
    <row r="2086" s="67" customFormat="1" customHeight="1" spans="2:21">
      <c r="B2086" s="68"/>
      <c r="C2086" s="69"/>
      <c r="D2086" s="69"/>
      <c r="E2086" s="69"/>
      <c r="F2086" s="70"/>
      <c r="G2086" s="71"/>
      <c r="H2086" s="72"/>
      <c r="I2086" s="103" t="str">
        <f>IF(B2086="","",_xlfn.XLOOKUP(N2086,#REF!,#REF!))</f>
        <v/>
      </c>
      <c r="J2086" s="100" t="str">
        <f>IF(B2086="","",_xlfn.XLOOKUP(N2086,#REF!,芝麻工资表!B:B))</f>
        <v/>
      </c>
      <c r="K2086" s="100" t="str">
        <f t="shared" si="192"/>
        <v/>
      </c>
      <c r="L2086" s="100" t="str">
        <f t="shared" si="193"/>
        <v/>
      </c>
      <c r="M2086" s="100" t="str">
        <f>IF(Q2086="","",_xlfn.XLOOKUP(Q2086,立项!W:W,立项!H:H))</f>
        <v/>
      </c>
      <c r="N2086" s="104" t="str">
        <f t="shared" si="194"/>
        <v/>
      </c>
      <c r="O2086" s="104" t="str">
        <f t="shared" si="195"/>
        <v/>
      </c>
      <c r="P2086" s="105" t="str">
        <f t="shared" si="196"/>
        <v/>
      </c>
      <c r="Q2086" s="109" t="str">
        <f t="shared" si="197"/>
        <v/>
      </c>
      <c r="R2086" s="77"/>
      <c r="S2086" s="76"/>
      <c r="T2086" s="76"/>
      <c r="U2086" s="76"/>
    </row>
    <row r="2087" s="67" customFormat="1" customHeight="1" spans="2:21">
      <c r="B2087" s="68"/>
      <c r="C2087" s="69"/>
      <c r="D2087" s="69"/>
      <c r="E2087" s="69"/>
      <c r="F2087" s="70"/>
      <c r="G2087" s="71"/>
      <c r="H2087" s="72"/>
      <c r="I2087" s="103" t="str">
        <f>IF(B2087="","",_xlfn.XLOOKUP(N2087,#REF!,#REF!))</f>
        <v/>
      </c>
      <c r="J2087" s="100" t="str">
        <f>IF(B2087="","",_xlfn.XLOOKUP(N2087,#REF!,芝麻工资表!B:B))</f>
        <v/>
      </c>
      <c r="K2087" s="100" t="str">
        <f t="shared" si="192"/>
        <v/>
      </c>
      <c r="L2087" s="100" t="str">
        <f t="shared" si="193"/>
        <v/>
      </c>
      <c r="M2087" s="100" t="str">
        <f>IF(Q2087="","",_xlfn.XLOOKUP(Q2087,立项!W:W,立项!H:H))</f>
        <v/>
      </c>
      <c r="N2087" s="104" t="str">
        <f t="shared" si="194"/>
        <v/>
      </c>
      <c r="O2087" s="104" t="str">
        <f t="shared" si="195"/>
        <v/>
      </c>
      <c r="P2087" s="105" t="str">
        <f t="shared" si="196"/>
        <v/>
      </c>
      <c r="Q2087" s="109" t="str">
        <f t="shared" si="197"/>
        <v/>
      </c>
      <c r="R2087" s="77"/>
      <c r="S2087" s="76"/>
      <c r="T2087" s="76"/>
      <c r="U2087" s="76"/>
    </row>
    <row r="2088" s="67" customFormat="1" customHeight="1" spans="2:21">
      <c r="B2088" s="68"/>
      <c r="C2088" s="69"/>
      <c r="D2088" s="69"/>
      <c r="E2088" s="69"/>
      <c r="F2088" s="70"/>
      <c r="G2088" s="71"/>
      <c r="H2088" s="72"/>
      <c r="I2088" s="103" t="str">
        <f>IF(B2088="","",_xlfn.XLOOKUP(N2088,#REF!,#REF!))</f>
        <v/>
      </c>
      <c r="J2088" s="100" t="str">
        <f>IF(B2088="","",_xlfn.XLOOKUP(N2088,#REF!,芝麻工资表!B:B))</f>
        <v/>
      </c>
      <c r="K2088" s="100" t="str">
        <f t="shared" si="192"/>
        <v/>
      </c>
      <c r="L2088" s="100" t="str">
        <f t="shared" si="193"/>
        <v/>
      </c>
      <c r="M2088" s="100" t="str">
        <f>IF(Q2088="","",_xlfn.XLOOKUP(Q2088,立项!W:W,立项!H:H))</f>
        <v/>
      </c>
      <c r="N2088" s="104" t="str">
        <f t="shared" si="194"/>
        <v/>
      </c>
      <c r="O2088" s="104" t="str">
        <f t="shared" si="195"/>
        <v/>
      </c>
      <c r="P2088" s="105" t="str">
        <f t="shared" si="196"/>
        <v/>
      </c>
      <c r="Q2088" s="109" t="str">
        <f t="shared" si="197"/>
        <v/>
      </c>
      <c r="R2088" s="77"/>
      <c r="S2088" s="76"/>
      <c r="T2088" s="76"/>
      <c r="U2088" s="76"/>
    </row>
    <row r="2089" s="67" customFormat="1" customHeight="1" spans="2:21">
      <c r="B2089" s="68"/>
      <c r="C2089" s="69"/>
      <c r="D2089" s="69"/>
      <c r="E2089" s="69"/>
      <c r="F2089" s="70"/>
      <c r="G2089" s="71"/>
      <c r="H2089" s="72"/>
      <c r="I2089" s="103" t="str">
        <f>IF(B2089="","",_xlfn.XLOOKUP(N2089,#REF!,#REF!))</f>
        <v/>
      </c>
      <c r="J2089" s="100" t="str">
        <f>IF(B2089="","",_xlfn.XLOOKUP(N2089,#REF!,芝麻工资表!B:B))</f>
        <v/>
      </c>
      <c r="K2089" s="100" t="str">
        <f t="shared" si="192"/>
        <v/>
      </c>
      <c r="L2089" s="100" t="str">
        <f t="shared" si="193"/>
        <v/>
      </c>
      <c r="M2089" s="100" t="str">
        <f>IF(Q2089="","",_xlfn.XLOOKUP(Q2089,立项!W:W,立项!H:H))</f>
        <v/>
      </c>
      <c r="N2089" s="104" t="str">
        <f t="shared" si="194"/>
        <v/>
      </c>
      <c r="O2089" s="104" t="str">
        <f t="shared" si="195"/>
        <v/>
      </c>
      <c r="P2089" s="105" t="str">
        <f t="shared" si="196"/>
        <v/>
      </c>
      <c r="Q2089" s="109" t="str">
        <f t="shared" si="197"/>
        <v/>
      </c>
      <c r="R2089" s="77"/>
      <c r="S2089" s="76"/>
      <c r="T2089" s="76"/>
      <c r="U2089" s="76"/>
    </row>
    <row r="2090" s="67" customFormat="1" customHeight="1" spans="2:21">
      <c r="B2090" s="68"/>
      <c r="C2090" s="69"/>
      <c r="D2090" s="69"/>
      <c r="E2090" s="69"/>
      <c r="F2090" s="70"/>
      <c r="G2090" s="71"/>
      <c r="H2090" s="72"/>
      <c r="I2090" s="103" t="str">
        <f>IF(B2090="","",_xlfn.XLOOKUP(N2090,#REF!,#REF!))</f>
        <v/>
      </c>
      <c r="J2090" s="100" t="str">
        <f>IF(B2090="","",_xlfn.XLOOKUP(N2090,#REF!,芝麻工资表!B:B))</f>
        <v/>
      </c>
      <c r="K2090" s="100" t="str">
        <f t="shared" si="192"/>
        <v/>
      </c>
      <c r="L2090" s="100" t="str">
        <f t="shared" si="193"/>
        <v/>
      </c>
      <c r="M2090" s="100" t="str">
        <f>IF(Q2090="","",_xlfn.XLOOKUP(Q2090,立项!W:W,立项!H:H))</f>
        <v/>
      </c>
      <c r="N2090" s="104" t="str">
        <f t="shared" si="194"/>
        <v/>
      </c>
      <c r="O2090" s="104" t="str">
        <f t="shared" si="195"/>
        <v/>
      </c>
      <c r="P2090" s="105" t="str">
        <f t="shared" si="196"/>
        <v/>
      </c>
      <c r="Q2090" s="109" t="str">
        <f t="shared" si="197"/>
        <v/>
      </c>
      <c r="R2090" s="77"/>
      <c r="S2090" s="76"/>
      <c r="T2090" s="76"/>
      <c r="U2090" s="76"/>
    </row>
    <row r="2091" s="67" customFormat="1" customHeight="1" spans="2:21">
      <c r="B2091" s="68"/>
      <c r="C2091" s="69"/>
      <c r="D2091" s="69"/>
      <c r="E2091" s="69"/>
      <c r="F2091" s="70"/>
      <c r="G2091" s="71"/>
      <c r="H2091" s="72"/>
      <c r="I2091" s="103" t="str">
        <f>IF(B2091="","",_xlfn.XLOOKUP(N2091,#REF!,#REF!))</f>
        <v/>
      </c>
      <c r="J2091" s="100" t="str">
        <f>IF(B2091="","",_xlfn.XLOOKUP(N2091,#REF!,芝麻工资表!B:B))</f>
        <v/>
      </c>
      <c r="K2091" s="100" t="str">
        <f t="shared" si="192"/>
        <v/>
      </c>
      <c r="L2091" s="100" t="str">
        <f t="shared" si="193"/>
        <v/>
      </c>
      <c r="M2091" s="100" t="str">
        <f>IF(Q2091="","",_xlfn.XLOOKUP(Q2091,立项!W:W,立项!H:H))</f>
        <v/>
      </c>
      <c r="N2091" s="104" t="str">
        <f t="shared" si="194"/>
        <v/>
      </c>
      <c r="O2091" s="104" t="str">
        <f t="shared" si="195"/>
        <v/>
      </c>
      <c r="P2091" s="105" t="str">
        <f t="shared" si="196"/>
        <v/>
      </c>
      <c r="Q2091" s="109" t="str">
        <f t="shared" si="197"/>
        <v/>
      </c>
      <c r="R2091" s="77"/>
      <c r="S2091" s="76"/>
      <c r="T2091" s="76"/>
      <c r="U2091" s="76"/>
    </row>
    <row r="2092" s="67" customFormat="1" customHeight="1" spans="2:21">
      <c r="B2092" s="68"/>
      <c r="C2092" s="69"/>
      <c r="D2092" s="69"/>
      <c r="E2092" s="69"/>
      <c r="F2092" s="70"/>
      <c r="G2092" s="71"/>
      <c r="H2092" s="72"/>
      <c r="I2092" s="103" t="str">
        <f>IF(B2092="","",_xlfn.XLOOKUP(N2092,#REF!,#REF!))</f>
        <v/>
      </c>
      <c r="J2092" s="100" t="str">
        <f>IF(B2092="","",_xlfn.XLOOKUP(N2092,#REF!,芝麻工资表!B:B))</f>
        <v/>
      </c>
      <c r="K2092" s="100" t="str">
        <f t="shared" si="192"/>
        <v/>
      </c>
      <c r="L2092" s="100" t="str">
        <f t="shared" si="193"/>
        <v/>
      </c>
      <c r="M2092" s="100" t="str">
        <f>IF(Q2092="","",_xlfn.XLOOKUP(Q2092,立项!W:W,立项!H:H))</f>
        <v/>
      </c>
      <c r="N2092" s="104" t="str">
        <f t="shared" si="194"/>
        <v/>
      </c>
      <c r="O2092" s="104" t="str">
        <f t="shared" si="195"/>
        <v/>
      </c>
      <c r="P2092" s="105" t="str">
        <f t="shared" si="196"/>
        <v/>
      </c>
      <c r="Q2092" s="109" t="str">
        <f t="shared" si="197"/>
        <v/>
      </c>
      <c r="R2092" s="77"/>
      <c r="S2092" s="76"/>
      <c r="T2092" s="76"/>
      <c r="U2092" s="76"/>
    </row>
    <row r="2093" s="67" customFormat="1" customHeight="1" spans="2:21">
      <c r="B2093" s="68"/>
      <c r="C2093" s="69"/>
      <c r="D2093" s="69"/>
      <c r="E2093" s="69"/>
      <c r="F2093" s="70"/>
      <c r="G2093" s="71"/>
      <c r="H2093" s="72"/>
      <c r="I2093" s="103" t="str">
        <f>IF(B2093="","",_xlfn.XLOOKUP(N2093,#REF!,#REF!))</f>
        <v/>
      </c>
      <c r="J2093" s="100" t="str">
        <f>IF(B2093="","",_xlfn.XLOOKUP(N2093,#REF!,芝麻工资表!B:B))</f>
        <v/>
      </c>
      <c r="K2093" s="100" t="str">
        <f t="shared" si="192"/>
        <v/>
      </c>
      <c r="L2093" s="100" t="str">
        <f t="shared" si="193"/>
        <v/>
      </c>
      <c r="M2093" s="100" t="str">
        <f>IF(Q2093="","",_xlfn.XLOOKUP(Q2093,立项!W:W,立项!H:H))</f>
        <v/>
      </c>
      <c r="N2093" s="104" t="str">
        <f t="shared" si="194"/>
        <v/>
      </c>
      <c r="O2093" s="104" t="str">
        <f t="shared" si="195"/>
        <v/>
      </c>
      <c r="P2093" s="105" t="str">
        <f t="shared" si="196"/>
        <v/>
      </c>
      <c r="Q2093" s="109" t="str">
        <f t="shared" si="197"/>
        <v/>
      </c>
      <c r="R2093" s="77"/>
      <c r="S2093" s="76"/>
      <c r="T2093" s="76"/>
      <c r="U2093" s="76"/>
    </row>
    <row r="2094" s="67" customFormat="1" customHeight="1" spans="2:21">
      <c r="B2094" s="68"/>
      <c r="C2094" s="69"/>
      <c r="D2094" s="69"/>
      <c r="E2094" s="69"/>
      <c r="F2094" s="70"/>
      <c r="G2094" s="71"/>
      <c r="H2094" s="72"/>
      <c r="I2094" s="103" t="str">
        <f>IF(B2094="","",_xlfn.XLOOKUP(N2094,#REF!,#REF!))</f>
        <v/>
      </c>
      <c r="J2094" s="100" t="str">
        <f>IF(B2094="","",_xlfn.XLOOKUP(N2094,#REF!,芝麻工资表!B:B))</f>
        <v/>
      </c>
      <c r="K2094" s="100" t="str">
        <f t="shared" si="192"/>
        <v/>
      </c>
      <c r="L2094" s="100" t="str">
        <f t="shared" si="193"/>
        <v/>
      </c>
      <c r="M2094" s="100" t="str">
        <f>IF(Q2094="","",_xlfn.XLOOKUP(Q2094,立项!W:W,立项!H:H))</f>
        <v/>
      </c>
      <c r="N2094" s="104" t="str">
        <f t="shared" si="194"/>
        <v/>
      </c>
      <c r="O2094" s="104" t="str">
        <f t="shared" si="195"/>
        <v/>
      </c>
      <c r="P2094" s="105" t="str">
        <f t="shared" si="196"/>
        <v/>
      </c>
      <c r="Q2094" s="109" t="str">
        <f t="shared" si="197"/>
        <v/>
      </c>
      <c r="R2094" s="77"/>
      <c r="S2094" s="76"/>
      <c r="T2094" s="76"/>
      <c r="U2094" s="76"/>
    </row>
    <row r="2095" s="67" customFormat="1" customHeight="1" spans="2:21">
      <c r="B2095" s="68"/>
      <c r="C2095" s="69"/>
      <c r="D2095" s="69"/>
      <c r="E2095" s="69"/>
      <c r="F2095" s="70"/>
      <c r="G2095" s="71"/>
      <c r="H2095" s="72"/>
      <c r="I2095" s="103" t="str">
        <f>IF(B2095="","",_xlfn.XLOOKUP(N2095,#REF!,#REF!))</f>
        <v/>
      </c>
      <c r="J2095" s="100" t="str">
        <f>IF(B2095="","",_xlfn.XLOOKUP(N2095,#REF!,芝麻工资表!B:B))</f>
        <v/>
      </c>
      <c r="K2095" s="100" t="str">
        <f t="shared" si="192"/>
        <v/>
      </c>
      <c r="L2095" s="100" t="str">
        <f t="shared" si="193"/>
        <v/>
      </c>
      <c r="M2095" s="100" t="str">
        <f>IF(Q2095="","",_xlfn.XLOOKUP(Q2095,立项!W:W,立项!H:H))</f>
        <v/>
      </c>
      <c r="N2095" s="104" t="str">
        <f t="shared" si="194"/>
        <v/>
      </c>
      <c r="O2095" s="104" t="str">
        <f t="shared" si="195"/>
        <v/>
      </c>
      <c r="P2095" s="105" t="str">
        <f t="shared" si="196"/>
        <v/>
      </c>
      <c r="Q2095" s="109" t="str">
        <f t="shared" si="197"/>
        <v/>
      </c>
      <c r="R2095" s="77"/>
      <c r="S2095" s="76"/>
      <c r="T2095" s="76"/>
      <c r="U2095" s="76"/>
    </row>
    <row r="2096" s="67" customFormat="1" customHeight="1" spans="2:21">
      <c r="B2096" s="68"/>
      <c r="C2096" s="69"/>
      <c r="D2096" s="69"/>
      <c r="E2096" s="69"/>
      <c r="F2096" s="70"/>
      <c r="G2096" s="71"/>
      <c r="H2096" s="72"/>
      <c r="I2096" s="103" t="str">
        <f>IF(B2096="","",_xlfn.XLOOKUP(N2096,#REF!,#REF!))</f>
        <v/>
      </c>
      <c r="J2096" s="100" t="str">
        <f>IF(B2096="","",_xlfn.XLOOKUP(N2096,#REF!,芝麻工资表!B:B))</f>
        <v/>
      </c>
      <c r="K2096" s="100" t="str">
        <f t="shared" si="192"/>
        <v/>
      </c>
      <c r="L2096" s="100" t="str">
        <f t="shared" si="193"/>
        <v/>
      </c>
      <c r="M2096" s="100" t="str">
        <f>IF(Q2096="","",_xlfn.XLOOKUP(Q2096,立项!W:W,立项!H:H))</f>
        <v/>
      </c>
      <c r="N2096" s="104" t="str">
        <f t="shared" si="194"/>
        <v/>
      </c>
      <c r="O2096" s="104" t="str">
        <f t="shared" si="195"/>
        <v/>
      </c>
      <c r="P2096" s="105" t="str">
        <f t="shared" si="196"/>
        <v/>
      </c>
      <c r="Q2096" s="109" t="str">
        <f t="shared" si="197"/>
        <v/>
      </c>
      <c r="R2096" s="77"/>
      <c r="S2096" s="76"/>
      <c r="T2096" s="76"/>
      <c r="U2096" s="76"/>
    </row>
    <row r="2097" s="67" customFormat="1" customHeight="1" spans="2:21">
      <c r="B2097" s="68"/>
      <c r="C2097" s="69"/>
      <c r="D2097" s="69"/>
      <c r="E2097" s="69"/>
      <c r="F2097" s="70"/>
      <c r="G2097" s="71"/>
      <c r="H2097" s="72"/>
      <c r="I2097" s="103" t="str">
        <f>IF(B2097="","",_xlfn.XLOOKUP(N2097,#REF!,#REF!))</f>
        <v/>
      </c>
      <c r="J2097" s="100" t="str">
        <f>IF(B2097="","",_xlfn.XLOOKUP(N2097,#REF!,芝麻工资表!B:B))</f>
        <v/>
      </c>
      <c r="K2097" s="100" t="str">
        <f t="shared" si="192"/>
        <v/>
      </c>
      <c r="L2097" s="100" t="str">
        <f t="shared" si="193"/>
        <v/>
      </c>
      <c r="M2097" s="100" t="str">
        <f>IF(Q2097="","",_xlfn.XLOOKUP(Q2097,立项!W:W,立项!H:H))</f>
        <v/>
      </c>
      <c r="N2097" s="104" t="str">
        <f t="shared" si="194"/>
        <v/>
      </c>
      <c r="O2097" s="104" t="str">
        <f t="shared" si="195"/>
        <v/>
      </c>
      <c r="P2097" s="105" t="str">
        <f t="shared" si="196"/>
        <v/>
      </c>
      <c r="Q2097" s="109" t="str">
        <f t="shared" si="197"/>
        <v/>
      </c>
      <c r="R2097" s="77"/>
      <c r="S2097" s="76"/>
      <c r="T2097" s="76"/>
      <c r="U2097" s="76"/>
    </row>
    <row r="2098" s="67" customFormat="1" customHeight="1" spans="2:21">
      <c r="B2098" s="68"/>
      <c r="C2098" s="69"/>
      <c r="D2098" s="69"/>
      <c r="E2098" s="69"/>
      <c r="F2098" s="70"/>
      <c r="G2098" s="71"/>
      <c r="H2098" s="72"/>
      <c r="I2098" s="103" t="str">
        <f>IF(B2098="","",_xlfn.XLOOKUP(N2098,#REF!,#REF!))</f>
        <v/>
      </c>
      <c r="J2098" s="100" t="str">
        <f>IF(B2098="","",_xlfn.XLOOKUP(N2098,#REF!,芝麻工资表!B:B))</f>
        <v/>
      </c>
      <c r="K2098" s="100" t="str">
        <f t="shared" si="192"/>
        <v/>
      </c>
      <c r="L2098" s="100" t="str">
        <f t="shared" si="193"/>
        <v/>
      </c>
      <c r="M2098" s="100" t="str">
        <f>IF(Q2098="","",_xlfn.XLOOKUP(Q2098,立项!W:W,立项!H:H))</f>
        <v/>
      </c>
      <c r="N2098" s="104" t="str">
        <f t="shared" si="194"/>
        <v/>
      </c>
      <c r="O2098" s="104" t="str">
        <f t="shared" si="195"/>
        <v/>
      </c>
      <c r="P2098" s="105" t="str">
        <f t="shared" si="196"/>
        <v/>
      </c>
      <c r="Q2098" s="109" t="str">
        <f t="shared" si="197"/>
        <v/>
      </c>
      <c r="R2098" s="77"/>
      <c r="S2098" s="76"/>
      <c r="T2098" s="76"/>
      <c r="U2098" s="76"/>
    </row>
    <row r="2099" s="67" customFormat="1" customHeight="1" spans="2:21">
      <c r="B2099" s="68"/>
      <c r="C2099" s="69"/>
      <c r="D2099" s="69"/>
      <c r="E2099" s="69"/>
      <c r="F2099" s="70"/>
      <c r="G2099" s="71"/>
      <c r="H2099" s="72"/>
      <c r="I2099" s="103" t="str">
        <f>IF(B2099="","",_xlfn.XLOOKUP(N2099,#REF!,#REF!))</f>
        <v/>
      </c>
      <c r="J2099" s="100" t="str">
        <f>IF(B2099="","",_xlfn.XLOOKUP(N2099,#REF!,芝麻工资表!B:B))</f>
        <v/>
      </c>
      <c r="K2099" s="100" t="str">
        <f t="shared" si="192"/>
        <v/>
      </c>
      <c r="L2099" s="100" t="str">
        <f t="shared" si="193"/>
        <v/>
      </c>
      <c r="M2099" s="100" t="str">
        <f>IF(Q2099="","",_xlfn.XLOOKUP(Q2099,立项!W:W,立项!H:H))</f>
        <v/>
      </c>
      <c r="N2099" s="104" t="str">
        <f t="shared" si="194"/>
        <v/>
      </c>
      <c r="O2099" s="104" t="str">
        <f t="shared" si="195"/>
        <v/>
      </c>
      <c r="P2099" s="105" t="str">
        <f t="shared" si="196"/>
        <v/>
      </c>
      <c r="Q2099" s="109" t="str">
        <f t="shared" si="197"/>
        <v/>
      </c>
      <c r="R2099" s="77"/>
      <c r="S2099" s="76"/>
      <c r="T2099" s="76"/>
      <c r="U2099" s="76"/>
    </row>
    <row r="2100" s="67" customFormat="1" customHeight="1" spans="2:21">
      <c r="B2100" s="68"/>
      <c r="C2100" s="69"/>
      <c r="D2100" s="69"/>
      <c r="E2100" s="69"/>
      <c r="F2100" s="70"/>
      <c r="G2100" s="71"/>
      <c r="H2100" s="72"/>
      <c r="I2100" s="103" t="str">
        <f>IF(B2100="","",_xlfn.XLOOKUP(N2100,#REF!,#REF!))</f>
        <v/>
      </c>
      <c r="J2100" s="100" t="str">
        <f>IF(B2100="","",_xlfn.XLOOKUP(N2100,#REF!,芝麻工资表!B:B))</f>
        <v/>
      </c>
      <c r="K2100" s="100" t="str">
        <f t="shared" si="192"/>
        <v/>
      </c>
      <c r="L2100" s="100" t="str">
        <f t="shared" si="193"/>
        <v/>
      </c>
      <c r="M2100" s="100" t="str">
        <f>IF(Q2100="","",_xlfn.XLOOKUP(Q2100,立项!W:W,立项!H:H))</f>
        <v/>
      </c>
      <c r="N2100" s="104" t="str">
        <f t="shared" si="194"/>
        <v/>
      </c>
      <c r="O2100" s="104" t="str">
        <f t="shared" si="195"/>
        <v/>
      </c>
      <c r="P2100" s="105" t="str">
        <f t="shared" si="196"/>
        <v/>
      </c>
      <c r="Q2100" s="109" t="str">
        <f t="shared" si="197"/>
        <v/>
      </c>
      <c r="R2100" s="77"/>
      <c r="S2100" s="76"/>
      <c r="T2100" s="76"/>
      <c r="U2100" s="76"/>
    </row>
    <row r="2101" s="67" customFormat="1" customHeight="1" spans="2:21">
      <c r="B2101" s="68"/>
      <c r="C2101" s="69"/>
      <c r="D2101" s="69"/>
      <c r="E2101" s="69"/>
      <c r="F2101" s="70"/>
      <c r="G2101" s="71"/>
      <c r="H2101" s="72"/>
      <c r="I2101" s="103" t="str">
        <f>IF(B2101="","",_xlfn.XLOOKUP(N2101,#REF!,#REF!))</f>
        <v/>
      </c>
      <c r="J2101" s="100" t="str">
        <f>IF(B2101="","",_xlfn.XLOOKUP(N2101,#REF!,芝麻工资表!B:B))</f>
        <v/>
      </c>
      <c r="K2101" s="100" t="str">
        <f t="shared" si="192"/>
        <v/>
      </c>
      <c r="L2101" s="100" t="str">
        <f t="shared" si="193"/>
        <v/>
      </c>
      <c r="M2101" s="100" t="str">
        <f>IF(Q2101="","",_xlfn.XLOOKUP(Q2101,立项!W:W,立项!H:H))</f>
        <v/>
      </c>
      <c r="N2101" s="104" t="str">
        <f t="shared" si="194"/>
        <v/>
      </c>
      <c r="O2101" s="104" t="str">
        <f t="shared" si="195"/>
        <v/>
      </c>
      <c r="P2101" s="105" t="str">
        <f t="shared" si="196"/>
        <v/>
      </c>
      <c r="Q2101" s="109" t="str">
        <f t="shared" si="197"/>
        <v/>
      </c>
      <c r="R2101" s="77"/>
      <c r="S2101" s="76"/>
      <c r="T2101" s="76"/>
      <c r="U2101" s="76"/>
    </row>
    <row r="2102" s="67" customFormat="1" customHeight="1" spans="2:21">
      <c r="B2102" s="68"/>
      <c r="C2102" s="69"/>
      <c r="D2102" s="69"/>
      <c r="E2102" s="69"/>
      <c r="F2102" s="70"/>
      <c r="G2102" s="71"/>
      <c r="H2102" s="72"/>
      <c r="I2102" s="103" t="str">
        <f>IF(B2102="","",_xlfn.XLOOKUP(N2102,#REF!,#REF!))</f>
        <v/>
      </c>
      <c r="J2102" s="100" t="str">
        <f>IF(B2102="","",_xlfn.XLOOKUP(N2102,#REF!,芝麻工资表!B:B))</f>
        <v/>
      </c>
      <c r="K2102" s="100" t="str">
        <f t="shared" si="192"/>
        <v/>
      </c>
      <c r="L2102" s="100" t="str">
        <f t="shared" si="193"/>
        <v/>
      </c>
      <c r="M2102" s="100" t="str">
        <f>IF(Q2102="","",_xlfn.XLOOKUP(Q2102,立项!W:W,立项!H:H))</f>
        <v/>
      </c>
      <c r="N2102" s="104" t="str">
        <f t="shared" si="194"/>
        <v/>
      </c>
      <c r="O2102" s="104" t="str">
        <f t="shared" si="195"/>
        <v/>
      </c>
      <c r="P2102" s="105" t="str">
        <f t="shared" si="196"/>
        <v/>
      </c>
      <c r="Q2102" s="109" t="str">
        <f t="shared" si="197"/>
        <v/>
      </c>
      <c r="R2102" s="77"/>
      <c r="S2102" s="76"/>
      <c r="T2102" s="76"/>
      <c r="U2102" s="76"/>
    </row>
    <row r="2103" s="67" customFormat="1" customHeight="1" spans="2:21">
      <c r="B2103" s="68"/>
      <c r="C2103" s="69"/>
      <c r="D2103" s="69"/>
      <c r="E2103" s="69"/>
      <c r="F2103" s="70"/>
      <c r="G2103" s="71"/>
      <c r="H2103" s="72"/>
      <c r="I2103" s="103" t="str">
        <f>IF(B2103="","",_xlfn.XLOOKUP(N2103,#REF!,#REF!))</f>
        <v/>
      </c>
      <c r="J2103" s="100" t="str">
        <f>IF(B2103="","",_xlfn.XLOOKUP(N2103,#REF!,芝麻工资表!B:B))</f>
        <v/>
      </c>
      <c r="K2103" s="100" t="str">
        <f t="shared" si="192"/>
        <v/>
      </c>
      <c r="L2103" s="100" t="str">
        <f t="shared" si="193"/>
        <v/>
      </c>
      <c r="M2103" s="100" t="str">
        <f>IF(Q2103="","",_xlfn.XLOOKUP(Q2103,立项!W:W,立项!H:H))</f>
        <v/>
      </c>
      <c r="N2103" s="104" t="str">
        <f t="shared" si="194"/>
        <v/>
      </c>
      <c r="O2103" s="104" t="str">
        <f t="shared" si="195"/>
        <v/>
      </c>
      <c r="P2103" s="105" t="str">
        <f t="shared" si="196"/>
        <v/>
      </c>
      <c r="Q2103" s="109" t="str">
        <f t="shared" si="197"/>
        <v/>
      </c>
      <c r="R2103" s="77"/>
      <c r="S2103" s="76"/>
      <c r="T2103" s="76"/>
      <c r="U2103" s="76"/>
    </row>
    <row r="2104" s="67" customFormat="1" customHeight="1" spans="2:21">
      <c r="B2104" s="68"/>
      <c r="C2104" s="69"/>
      <c r="D2104" s="69"/>
      <c r="E2104" s="69"/>
      <c r="F2104" s="70"/>
      <c r="G2104" s="71"/>
      <c r="H2104" s="72"/>
      <c r="I2104" s="103" t="str">
        <f>IF(B2104="","",_xlfn.XLOOKUP(N2104,#REF!,#REF!))</f>
        <v/>
      </c>
      <c r="J2104" s="100" t="str">
        <f>IF(B2104="","",_xlfn.XLOOKUP(N2104,#REF!,芝麻工资表!B:B))</f>
        <v/>
      </c>
      <c r="K2104" s="100" t="str">
        <f t="shared" si="192"/>
        <v/>
      </c>
      <c r="L2104" s="100" t="str">
        <f t="shared" si="193"/>
        <v/>
      </c>
      <c r="M2104" s="100" t="str">
        <f>IF(Q2104="","",_xlfn.XLOOKUP(Q2104,立项!W:W,立项!H:H))</f>
        <v/>
      </c>
      <c r="N2104" s="104" t="str">
        <f t="shared" si="194"/>
        <v/>
      </c>
      <c r="O2104" s="104" t="str">
        <f t="shared" si="195"/>
        <v/>
      </c>
      <c r="P2104" s="105" t="str">
        <f t="shared" si="196"/>
        <v/>
      </c>
      <c r="Q2104" s="109" t="str">
        <f t="shared" si="197"/>
        <v/>
      </c>
      <c r="R2104" s="77"/>
      <c r="S2104" s="76"/>
      <c r="T2104" s="76"/>
      <c r="U2104" s="76"/>
    </row>
    <row r="2105" s="67" customFormat="1" customHeight="1" spans="2:21">
      <c r="B2105" s="68"/>
      <c r="C2105" s="69"/>
      <c r="D2105" s="69"/>
      <c r="E2105" s="69"/>
      <c r="F2105" s="70"/>
      <c r="G2105" s="71"/>
      <c r="H2105" s="72"/>
      <c r="I2105" s="103" t="str">
        <f>IF(B2105="","",_xlfn.XLOOKUP(N2105,#REF!,#REF!))</f>
        <v/>
      </c>
      <c r="J2105" s="100" t="str">
        <f>IF(B2105="","",_xlfn.XLOOKUP(N2105,#REF!,芝麻工资表!B:B))</f>
        <v/>
      </c>
      <c r="K2105" s="100" t="str">
        <f t="shared" si="192"/>
        <v/>
      </c>
      <c r="L2105" s="100" t="str">
        <f t="shared" si="193"/>
        <v/>
      </c>
      <c r="M2105" s="100" t="str">
        <f>IF(Q2105="","",_xlfn.XLOOKUP(Q2105,立项!W:W,立项!H:H))</f>
        <v/>
      </c>
      <c r="N2105" s="104" t="str">
        <f t="shared" si="194"/>
        <v/>
      </c>
      <c r="O2105" s="104" t="str">
        <f t="shared" si="195"/>
        <v/>
      </c>
      <c r="P2105" s="105" t="str">
        <f t="shared" si="196"/>
        <v/>
      </c>
      <c r="Q2105" s="109" t="str">
        <f t="shared" si="197"/>
        <v/>
      </c>
      <c r="R2105" s="77"/>
      <c r="S2105" s="76"/>
      <c r="T2105" s="76"/>
      <c r="U2105" s="76"/>
    </row>
    <row r="2106" s="67" customFormat="1" customHeight="1" spans="2:21">
      <c r="B2106" s="68"/>
      <c r="C2106" s="69"/>
      <c r="D2106" s="69"/>
      <c r="E2106" s="69"/>
      <c r="F2106" s="70"/>
      <c r="G2106" s="71"/>
      <c r="H2106" s="72"/>
      <c r="I2106" s="103" t="str">
        <f>IF(B2106="","",_xlfn.XLOOKUP(N2106,#REF!,#REF!))</f>
        <v/>
      </c>
      <c r="J2106" s="100" t="str">
        <f>IF(B2106="","",_xlfn.XLOOKUP(N2106,#REF!,芝麻工资表!B:B))</f>
        <v/>
      </c>
      <c r="K2106" s="100" t="str">
        <f t="shared" si="192"/>
        <v/>
      </c>
      <c r="L2106" s="100" t="str">
        <f t="shared" si="193"/>
        <v/>
      </c>
      <c r="M2106" s="100" t="str">
        <f>IF(Q2106="","",_xlfn.XLOOKUP(Q2106,立项!W:W,立项!H:H))</f>
        <v/>
      </c>
      <c r="N2106" s="104" t="str">
        <f t="shared" si="194"/>
        <v/>
      </c>
      <c r="O2106" s="104" t="str">
        <f t="shared" si="195"/>
        <v/>
      </c>
      <c r="P2106" s="105" t="str">
        <f t="shared" si="196"/>
        <v/>
      </c>
      <c r="Q2106" s="109" t="str">
        <f t="shared" si="197"/>
        <v/>
      </c>
      <c r="R2106" s="77"/>
      <c r="S2106" s="76"/>
      <c r="T2106" s="76"/>
      <c r="U2106" s="76"/>
    </row>
    <row r="2107" s="67" customFormat="1" customHeight="1" spans="2:21">
      <c r="B2107" s="68"/>
      <c r="C2107" s="69"/>
      <c r="D2107" s="69"/>
      <c r="E2107" s="69"/>
      <c r="F2107" s="70"/>
      <c r="G2107" s="71"/>
      <c r="H2107" s="72"/>
      <c r="I2107" s="103" t="str">
        <f>IF(B2107="","",_xlfn.XLOOKUP(N2107,#REF!,#REF!))</f>
        <v/>
      </c>
      <c r="J2107" s="100" t="str">
        <f>IF(B2107="","",_xlfn.XLOOKUP(N2107,#REF!,芝麻工资表!B:B))</f>
        <v/>
      </c>
      <c r="K2107" s="100" t="str">
        <f t="shared" si="192"/>
        <v/>
      </c>
      <c r="L2107" s="100" t="str">
        <f t="shared" si="193"/>
        <v/>
      </c>
      <c r="M2107" s="100" t="str">
        <f>IF(Q2107="","",_xlfn.XLOOKUP(Q2107,立项!W:W,立项!H:H))</f>
        <v/>
      </c>
      <c r="N2107" s="104" t="str">
        <f t="shared" si="194"/>
        <v/>
      </c>
      <c r="O2107" s="104" t="str">
        <f t="shared" si="195"/>
        <v/>
      </c>
      <c r="P2107" s="105" t="str">
        <f t="shared" si="196"/>
        <v/>
      </c>
      <c r="Q2107" s="109" t="str">
        <f t="shared" si="197"/>
        <v/>
      </c>
      <c r="R2107" s="77"/>
      <c r="S2107" s="76"/>
      <c r="T2107" s="76"/>
      <c r="U2107" s="76"/>
    </row>
    <row r="2108" s="67" customFormat="1" customHeight="1" spans="2:21">
      <c r="B2108" s="68"/>
      <c r="C2108" s="69"/>
      <c r="D2108" s="69"/>
      <c r="E2108" s="69"/>
      <c r="F2108" s="70"/>
      <c r="G2108" s="71"/>
      <c r="H2108" s="72"/>
      <c r="I2108" s="103" t="str">
        <f>IF(B2108="","",_xlfn.XLOOKUP(N2108,#REF!,#REF!))</f>
        <v/>
      </c>
      <c r="J2108" s="100" t="str">
        <f>IF(B2108="","",_xlfn.XLOOKUP(N2108,#REF!,芝麻工资表!B:B))</f>
        <v/>
      </c>
      <c r="K2108" s="100" t="str">
        <f t="shared" si="192"/>
        <v/>
      </c>
      <c r="L2108" s="100" t="str">
        <f t="shared" si="193"/>
        <v/>
      </c>
      <c r="M2108" s="100" t="str">
        <f>IF(Q2108="","",_xlfn.XLOOKUP(Q2108,立项!W:W,立项!H:H))</f>
        <v/>
      </c>
      <c r="N2108" s="104" t="str">
        <f t="shared" si="194"/>
        <v/>
      </c>
      <c r="O2108" s="104" t="str">
        <f t="shared" si="195"/>
        <v/>
      </c>
      <c r="P2108" s="105" t="str">
        <f t="shared" si="196"/>
        <v/>
      </c>
      <c r="Q2108" s="109" t="str">
        <f t="shared" si="197"/>
        <v/>
      </c>
      <c r="R2108" s="77"/>
      <c r="S2108" s="76"/>
      <c r="T2108" s="76"/>
      <c r="U2108" s="76"/>
    </row>
    <row r="2109" s="67" customFormat="1" customHeight="1" spans="2:21">
      <c r="B2109" s="68"/>
      <c r="C2109" s="69"/>
      <c r="D2109" s="69"/>
      <c r="E2109" s="69"/>
      <c r="F2109" s="70"/>
      <c r="G2109" s="71"/>
      <c r="H2109" s="72"/>
      <c r="I2109" s="103" t="str">
        <f>IF(B2109="","",_xlfn.XLOOKUP(N2109,#REF!,#REF!))</f>
        <v/>
      </c>
      <c r="J2109" s="100" t="str">
        <f>IF(B2109="","",_xlfn.XLOOKUP(N2109,#REF!,芝麻工资表!B:B))</f>
        <v/>
      </c>
      <c r="K2109" s="100" t="str">
        <f t="shared" si="192"/>
        <v/>
      </c>
      <c r="L2109" s="100" t="str">
        <f t="shared" si="193"/>
        <v/>
      </c>
      <c r="M2109" s="100" t="str">
        <f>IF(Q2109="","",_xlfn.XLOOKUP(Q2109,立项!W:W,立项!H:H))</f>
        <v/>
      </c>
      <c r="N2109" s="104" t="str">
        <f t="shared" si="194"/>
        <v/>
      </c>
      <c r="O2109" s="104" t="str">
        <f t="shared" si="195"/>
        <v/>
      </c>
      <c r="P2109" s="105" t="str">
        <f t="shared" si="196"/>
        <v/>
      </c>
      <c r="Q2109" s="109" t="str">
        <f t="shared" si="197"/>
        <v/>
      </c>
      <c r="R2109" s="77"/>
      <c r="S2109" s="76"/>
      <c r="T2109" s="76"/>
      <c r="U2109" s="76"/>
    </row>
    <row r="2110" s="67" customFormat="1" customHeight="1" spans="2:21">
      <c r="B2110" s="68"/>
      <c r="C2110" s="69"/>
      <c r="D2110" s="69"/>
      <c r="E2110" s="69"/>
      <c r="F2110" s="70"/>
      <c r="G2110" s="71"/>
      <c r="H2110" s="72"/>
      <c r="I2110" s="103" t="str">
        <f>IF(B2110="","",_xlfn.XLOOKUP(N2110,#REF!,#REF!))</f>
        <v/>
      </c>
      <c r="J2110" s="100" t="str">
        <f>IF(B2110="","",_xlfn.XLOOKUP(N2110,#REF!,芝麻工资表!B:B))</f>
        <v/>
      </c>
      <c r="K2110" s="100" t="str">
        <f t="shared" si="192"/>
        <v/>
      </c>
      <c r="L2110" s="100" t="str">
        <f t="shared" si="193"/>
        <v/>
      </c>
      <c r="M2110" s="100" t="str">
        <f>IF(Q2110="","",_xlfn.XLOOKUP(Q2110,立项!W:W,立项!H:H))</f>
        <v/>
      </c>
      <c r="N2110" s="104" t="str">
        <f t="shared" si="194"/>
        <v/>
      </c>
      <c r="O2110" s="104" t="str">
        <f t="shared" si="195"/>
        <v/>
      </c>
      <c r="P2110" s="105" t="str">
        <f t="shared" si="196"/>
        <v/>
      </c>
      <c r="Q2110" s="109" t="str">
        <f t="shared" si="197"/>
        <v/>
      </c>
      <c r="R2110" s="77"/>
      <c r="S2110" s="76"/>
      <c r="T2110" s="76"/>
      <c r="U2110" s="76"/>
    </row>
    <row r="2111" s="67" customFormat="1" customHeight="1" spans="2:21">
      <c r="B2111" s="68"/>
      <c r="C2111" s="69"/>
      <c r="D2111" s="69"/>
      <c r="E2111" s="69"/>
      <c r="F2111" s="70"/>
      <c r="G2111" s="71"/>
      <c r="H2111" s="72"/>
      <c r="I2111" s="103" t="str">
        <f>IF(B2111="","",_xlfn.XLOOKUP(N2111,#REF!,#REF!))</f>
        <v/>
      </c>
      <c r="J2111" s="100" t="str">
        <f>IF(B2111="","",_xlfn.XLOOKUP(N2111,#REF!,芝麻工资表!B:B))</f>
        <v/>
      </c>
      <c r="K2111" s="100" t="str">
        <f t="shared" si="192"/>
        <v/>
      </c>
      <c r="L2111" s="100" t="str">
        <f t="shared" si="193"/>
        <v/>
      </c>
      <c r="M2111" s="100" t="str">
        <f>IF(Q2111="","",_xlfn.XLOOKUP(Q2111,立项!W:W,立项!H:H))</f>
        <v/>
      </c>
      <c r="N2111" s="104" t="str">
        <f t="shared" si="194"/>
        <v/>
      </c>
      <c r="O2111" s="104" t="str">
        <f t="shared" si="195"/>
        <v/>
      </c>
      <c r="P2111" s="105" t="str">
        <f t="shared" si="196"/>
        <v/>
      </c>
      <c r="Q2111" s="109" t="str">
        <f t="shared" si="197"/>
        <v/>
      </c>
      <c r="R2111" s="77"/>
      <c r="S2111" s="76"/>
      <c r="T2111" s="76"/>
      <c r="U2111" s="76"/>
    </row>
    <row r="2112" s="67" customFormat="1" customHeight="1" spans="2:21">
      <c r="B2112" s="68"/>
      <c r="C2112" s="69"/>
      <c r="D2112" s="69"/>
      <c r="E2112" s="69"/>
      <c r="F2112" s="70"/>
      <c r="G2112" s="71"/>
      <c r="H2112" s="72"/>
      <c r="I2112" s="103" t="str">
        <f>IF(B2112="","",_xlfn.XLOOKUP(N2112,#REF!,#REF!))</f>
        <v/>
      </c>
      <c r="J2112" s="100" t="str">
        <f>IF(B2112="","",_xlfn.XLOOKUP(N2112,#REF!,芝麻工资表!B:B))</f>
        <v/>
      </c>
      <c r="K2112" s="100" t="str">
        <f t="shared" si="192"/>
        <v/>
      </c>
      <c r="L2112" s="100" t="str">
        <f t="shared" si="193"/>
        <v/>
      </c>
      <c r="M2112" s="100" t="str">
        <f>IF(Q2112="","",_xlfn.XLOOKUP(Q2112,立项!W:W,立项!H:H))</f>
        <v/>
      </c>
      <c r="N2112" s="104" t="str">
        <f t="shared" si="194"/>
        <v/>
      </c>
      <c r="O2112" s="104" t="str">
        <f t="shared" si="195"/>
        <v/>
      </c>
      <c r="P2112" s="105" t="str">
        <f t="shared" si="196"/>
        <v/>
      </c>
      <c r="Q2112" s="109" t="str">
        <f t="shared" si="197"/>
        <v/>
      </c>
      <c r="R2112" s="77"/>
      <c r="S2112" s="76"/>
      <c r="T2112" s="76"/>
      <c r="U2112" s="76"/>
    </row>
    <row r="2113" s="67" customFormat="1" customHeight="1" spans="2:21">
      <c r="B2113" s="68"/>
      <c r="C2113" s="69"/>
      <c r="D2113" s="69"/>
      <c r="E2113" s="69"/>
      <c r="F2113" s="70"/>
      <c r="G2113" s="71"/>
      <c r="H2113" s="72"/>
      <c r="I2113" s="103" t="str">
        <f>IF(B2113="","",_xlfn.XLOOKUP(N2113,#REF!,#REF!))</f>
        <v/>
      </c>
      <c r="J2113" s="100" t="str">
        <f>IF(B2113="","",_xlfn.XLOOKUP(N2113,#REF!,芝麻工资表!B:B))</f>
        <v/>
      </c>
      <c r="K2113" s="100" t="str">
        <f t="shared" si="192"/>
        <v/>
      </c>
      <c r="L2113" s="100" t="str">
        <f t="shared" si="193"/>
        <v/>
      </c>
      <c r="M2113" s="100" t="str">
        <f>IF(Q2113="","",_xlfn.XLOOKUP(Q2113,立项!W:W,立项!H:H))</f>
        <v/>
      </c>
      <c r="N2113" s="104" t="str">
        <f t="shared" si="194"/>
        <v/>
      </c>
      <c r="O2113" s="104" t="str">
        <f t="shared" si="195"/>
        <v/>
      </c>
      <c r="P2113" s="105" t="str">
        <f t="shared" si="196"/>
        <v/>
      </c>
      <c r="Q2113" s="109" t="str">
        <f t="shared" si="197"/>
        <v/>
      </c>
      <c r="R2113" s="77"/>
      <c r="S2113" s="76"/>
      <c r="T2113" s="76"/>
      <c r="U2113" s="76"/>
    </row>
    <row r="2114" s="67" customFormat="1" customHeight="1" spans="2:21">
      <c r="B2114" s="68"/>
      <c r="C2114" s="69"/>
      <c r="D2114" s="69"/>
      <c r="E2114" s="69"/>
      <c r="F2114" s="70"/>
      <c r="G2114" s="71"/>
      <c r="H2114" s="72"/>
      <c r="I2114" s="103" t="str">
        <f>IF(B2114="","",_xlfn.XLOOKUP(N2114,#REF!,#REF!))</f>
        <v/>
      </c>
      <c r="J2114" s="100" t="str">
        <f>IF(B2114="","",_xlfn.XLOOKUP(N2114,#REF!,芝麻工资表!B:B))</f>
        <v/>
      </c>
      <c r="K2114" s="100" t="str">
        <f t="shared" ref="K2114:K2177" si="198">IF(F2114="","",F2114-L2114)</f>
        <v/>
      </c>
      <c r="L2114" s="100" t="str">
        <f t="shared" ref="L2114:L2177" si="199">IF(F2114="","",F2114*G2114/(1+G2114))</f>
        <v/>
      </c>
      <c r="M2114" s="100" t="str">
        <f>IF(Q2114="","",_xlfn.XLOOKUP(Q2114,立项!W:W,立项!H:H))</f>
        <v/>
      </c>
      <c r="N2114" s="104" t="str">
        <f t="shared" ref="N2114:N2177" si="200">IF(H2114="","",LEFT(B2114,7))</f>
        <v/>
      </c>
      <c r="O2114" s="104" t="str">
        <f t="shared" ref="O2114:O2177" si="201">IF(H2114="","",MONTH(H2114))</f>
        <v/>
      </c>
      <c r="P2114" s="105" t="str">
        <f t="shared" ref="P2114:P2177" si="202">IF(H2114="","",DAY(H2114))</f>
        <v/>
      </c>
      <c r="Q2114" s="109" t="str">
        <f t="shared" ref="Q2114:Q2177" si="203">IF(B2114="","",MID(B2114,9,16))</f>
        <v/>
      </c>
      <c r="R2114" s="77"/>
      <c r="S2114" s="76"/>
      <c r="T2114" s="76"/>
      <c r="U2114" s="76"/>
    </row>
    <row r="2115" s="67" customFormat="1" customHeight="1" spans="2:21">
      <c r="B2115" s="68"/>
      <c r="C2115" s="69"/>
      <c r="D2115" s="69"/>
      <c r="E2115" s="69"/>
      <c r="F2115" s="70"/>
      <c r="G2115" s="71"/>
      <c r="H2115" s="72"/>
      <c r="I2115" s="103" t="str">
        <f>IF(B2115="","",_xlfn.XLOOKUP(N2115,#REF!,#REF!))</f>
        <v/>
      </c>
      <c r="J2115" s="100" t="str">
        <f>IF(B2115="","",_xlfn.XLOOKUP(N2115,#REF!,芝麻工资表!B:B))</f>
        <v/>
      </c>
      <c r="K2115" s="100" t="str">
        <f t="shared" si="198"/>
        <v/>
      </c>
      <c r="L2115" s="100" t="str">
        <f t="shared" si="199"/>
        <v/>
      </c>
      <c r="M2115" s="100" t="str">
        <f>IF(Q2115="","",_xlfn.XLOOKUP(Q2115,立项!W:W,立项!H:H))</f>
        <v/>
      </c>
      <c r="N2115" s="104" t="str">
        <f t="shared" si="200"/>
        <v/>
      </c>
      <c r="O2115" s="104" t="str">
        <f t="shared" si="201"/>
        <v/>
      </c>
      <c r="P2115" s="105" t="str">
        <f t="shared" si="202"/>
        <v/>
      </c>
      <c r="Q2115" s="109" t="str">
        <f t="shared" si="203"/>
        <v/>
      </c>
      <c r="R2115" s="77"/>
      <c r="S2115" s="76"/>
      <c r="T2115" s="76"/>
      <c r="U2115" s="76"/>
    </row>
    <row r="2116" s="67" customFormat="1" customHeight="1" spans="2:21">
      <c r="B2116" s="68"/>
      <c r="C2116" s="69"/>
      <c r="D2116" s="69"/>
      <c r="E2116" s="69"/>
      <c r="F2116" s="70"/>
      <c r="G2116" s="71"/>
      <c r="H2116" s="72"/>
      <c r="I2116" s="103" t="str">
        <f>IF(B2116="","",_xlfn.XLOOKUP(N2116,#REF!,#REF!))</f>
        <v/>
      </c>
      <c r="J2116" s="100" t="str">
        <f>IF(B2116="","",_xlfn.XLOOKUP(N2116,#REF!,芝麻工资表!B:B))</f>
        <v/>
      </c>
      <c r="K2116" s="100" t="str">
        <f t="shared" si="198"/>
        <v/>
      </c>
      <c r="L2116" s="100" t="str">
        <f t="shared" si="199"/>
        <v/>
      </c>
      <c r="M2116" s="100" t="str">
        <f>IF(Q2116="","",_xlfn.XLOOKUP(Q2116,立项!W:W,立项!H:H))</f>
        <v/>
      </c>
      <c r="N2116" s="104" t="str">
        <f t="shared" si="200"/>
        <v/>
      </c>
      <c r="O2116" s="104" t="str">
        <f t="shared" si="201"/>
        <v/>
      </c>
      <c r="P2116" s="105" t="str">
        <f t="shared" si="202"/>
        <v/>
      </c>
      <c r="Q2116" s="109" t="str">
        <f t="shared" si="203"/>
        <v/>
      </c>
      <c r="R2116" s="77"/>
      <c r="S2116" s="76"/>
      <c r="T2116" s="76"/>
      <c r="U2116" s="76"/>
    </row>
    <row r="2117" s="67" customFormat="1" customHeight="1" spans="2:21">
      <c r="B2117" s="68"/>
      <c r="C2117" s="69"/>
      <c r="D2117" s="69"/>
      <c r="E2117" s="69"/>
      <c r="F2117" s="70"/>
      <c r="G2117" s="71"/>
      <c r="H2117" s="72"/>
      <c r="I2117" s="103" t="str">
        <f>IF(B2117="","",_xlfn.XLOOKUP(N2117,#REF!,#REF!))</f>
        <v/>
      </c>
      <c r="J2117" s="100" t="str">
        <f>IF(B2117="","",_xlfn.XLOOKUP(N2117,#REF!,芝麻工资表!B:B))</f>
        <v/>
      </c>
      <c r="K2117" s="100" t="str">
        <f t="shared" si="198"/>
        <v/>
      </c>
      <c r="L2117" s="100" t="str">
        <f t="shared" si="199"/>
        <v/>
      </c>
      <c r="M2117" s="100" t="str">
        <f>IF(Q2117="","",_xlfn.XLOOKUP(Q2117,立项!W:W,立项!H:H))</f>
        <v/>
      </c>
      <c r="N2117" s="104" t="str">
        <f t="shared" si="200"/>
        <v/>
      </c>
      <c r="O2117" s="104" t="str">
        <f t="shared" si="201"/>
        <v/>
      </c>
      <c r="P2117" s="105" t="str">
        <f t="shared" si="202"/>
        <v/>
      </c>
      <c r="Q2117" s="109" t="str">
        <f t="shared" si="203"/>
        <v/>
      </c>
      <c r="R2117" s="77"/>
      <c r="S2117" s="76"/>
      <c r="T2117" s="76"/>
      <c r="U2117" s="76"/>
    </row>
    <row r="2118" s="67" customFormat="1" customHeight="1" spans="2:21">
      <c r="B2118" s="68"/>
      <c r="C2118" s="69"/>
      <c r="D2118" s="69"/>
      <c r="E2118" s="69"/>
      <c r="F2118" s="70"/>
      <c r="G2118" s="71"/>
      <c r="H2118" s="72"/>
      <c r="I2118" s="103" t="str">
        <f>IF(B2118="","",_xlfn.XLOOKUP(N2118,#REF!,#REF!))</f>
        <v/>
      </c>
      <c r="J2118" s="100" t="str">
        <f>IF(B2118="","",_xlfn.XLOOKUP(N2118,#REF!,芝麻工资表!B:B))</f>
        <v/>
      </c>
      <c r="K2118" s="100" t="str">
        <f t="shared" si="198"/>
        <v/>
      </c>
      <c r="L2118" s="100" t="str">
        <f t="shared" si="199"/>
        <v/>
      </c>
      <c r="M2118" s="100" t="str">
        <f>IF(Q2118="","",_xlfn.XLOOKUP(Q2118,立项!W:W,立项!H:H))</f>
        <v/>
      </c>
      <c r="N2118" s="104" t="str">
        <f t="shared" si="200"/>
        <v/>
      </c>
      <c r="O2118" s="104" t="str">
        <f t="shared" si="201"/>
        <v/>
      </c>
      <c r="P2118" s="105" t="str">
        <f t="shared" si="202"/>
        <v/>
      </c>
      <c r="Q2118" s="109" t="str">
        <f t="shared" si="203"/>
        <v/>
      </c>
      <c r="R2118" s="77"/>
      <c r="S2118" s="76"/>
      <c r="T2118" s="76"/>
      <c r="U2118" s="76"/>
    </row>
    <row r="2119" s="67" customFormat="1" customHeight="1" spans="2:21">
      <c r="B2119" s="68"/>
      <c r="C2119" s="69"/>
      <c r="D2119" s="69"/>
      <c r="E2119" s="69"/>
      <c r="F2119" s="70"/>
      <c r="G2119" s="71"/>
      <c r="H2119" s="72"/>
      <c r="I2119" s="103" t="str">
        <f>IF(B2119="","",_xlfn.XLOOKUP(N2119,#REF!,#REF!))</f>
        <v/>
      </c>
      <c r="J2119" s="100" t="str">
        <f>IF(B2119="","",_xlfn.XLOOKUP(N2119,#REF!,芝麻工资表!B:B))</f>
        <v/>
      </c>
      <c r="K2119" s="100" t="str">
        <f t="shared" si="198"/>
        <v/>
      </c>
      <c r="L2119" s="100" t="str">
        <f t="shared" si="199"/>
        <v/>
      </c>
      <c r="M2119" s="100" t="str">
        <f>IF(Q2119="","",_xlfn.XLOOKUP(Q2119,立项!W:W,立项!H:H))</f>
        <v/>
      </c>
      <c r="N2119" s="104" t="str">
        <f t="shared" si="200"/>
        <v/>
      </c>
      <c r="O2119" s="104" t="str">
        <f t="shared" si="201"/>
        <v/>
      </c>
      <c r="P2119" s="105" t="str">
        <f t="shared" si="202"/>
        <v/>
      </c>
      <c r="Q2119" s="109" t="str">
        <f t="shared" si="203"/>
        <v/>
      </c>
      <c r="R2119" s="77"/>
      <c r="S2119" s="76"/>
      <c r="T2119" s="76"/>
      <c r="U2119" s="76"/>
    </row>
    <row r="2120" s="67" customFormat="1" customHeight="1" spans="2:21">
      <c r="B2120" s="68"/>
      <c r="C2120" s="69"/>
      <c r="D2120" s="69"/>
      <c r="E2120" s="69"/>
      <c r="F2120" s="70"/>
      <c r="G2120" s="71"/>
      <c r="H2120" s="72"/>
      <c r="I2120" s="103" t="str">
        <f>IF(B2120="","",_xlfn.XLOOKUP(N2120,#REF!,#REF!))</f>
        <v/>
      </c>
      <c r="J2120" s="100" t="str">
        <f>IF(B2120="","",_xlfn.XLOOKUP(N2120,#REF!,芝麻工资表!B:B))</f>
        <v/>
      </c>
      <c r="K2120" s="100" t="str">
        <f t="shared" si="198"/>
        <v/>
      </c>
      <c r="L2120" s="100" t="str">
        <f t="shared" si="199"/>
        <v/>
      </c>
      <c r="M2120" s="100" t="str">
        <f>IF(Q2120="","",_xlfn.XLOOKUP(Q2120,立项!W:W,立项!H:H))</f>
        <v/>
      </c>
      <c r="N2120" s="104" t="str">
        <f t="shared" si="200"/>
        <v/>
      </c>
      <c r="O2120" s="104" t="str">
        <f t="shared" si="201"/>
        <v/>
      </c>
      <c r="P2120" s="105" t="str">
        <f t="shared" si="202"/>
        <v/>
      </c>
      <c r="Q2120" s="109" t="str">
        <f t="shared" si="203"/>
        <v/>
      </c>
      <c r="R2120" s="77"/>
      <c r="S2120" s="76"/>
      <c r="T2120" s="76"/>
      <c r="U2120" s="76"/>
    </row>
    <row r="2121" s="67" customFormat="1" customHeight="1" spans="2:21">
      <c r="B2121" s="68"/>
      <c r="C2121" s="69"/>
      <c r="D2121" s="69"/>
      <c r="E2121" s="69"/>
      <c r="F2121" s="70"/>
      <c r="G2121" s="71"/>
      <c r="H2121" s="72"/>
      <c r="I2121" s="103" t="str">
        <f>IF(B2121="","",_xlfn.XLOOKUP(N2121,#REF!,#REF!))</f>
        <v/>
      </c>
      <c r="J2121" s="100" t="str">
        <f>IF(B2121="","",_xlfn.XLOOKUP(N2121,#REF!,芝麻工资表!B:B))</f>
        <v/>
      </c>
      <c r="K2121" s="100" t="str">
        <f t="shared" si="198"/>
        <v/>
      </c>
      <c r="L2121" s="100" t="str">
        <f t="shared" si="199"/>
        <v/>
      </c>
      <c r="M2121" s="100" t="str">
        <f>IF(Q2121="","",_xlfn.XLOOKUP(Q2121,立项!W:W,立项!H:H))</f>
        <v/>
      </c>
      <c r="N2121" s="104" t="str">
        <f t="shared" si="200"/>
        <v/>
      </c>
      <c r="O2121" s="104" t="str">
        <f t="shared" si="201"/>
        <v/>
      </c>
      <c r="P2121" s="105" t="str">
        <f t="shared" si="202"/>
        <v/>
      </c>
      <c r="Q2121" s="109" t="str">
        <f t="shared" si="203"/>
        <v/>
      </c>
      <c r="R2121" s="77"/>
      <c r="S2121" s="76"/>
      <c r="T2121" s="76"/>
      <c r="U2121" s="76"/>
    </row>
    <row r="2122" s="67" customFormat="1" customHeight="1" spans="2:21">
      <c r="B2122" s="68"/>
      <c r="C2122" s="69"/>
      <c r="D2122" s="69"/>
      <c r="E2122" s="69"/>
      <c r="F2122" s="70"/>
      <c r="G2122" s="71"/>
      <c r="H2122" s="72"/>
      <c r="I2122" s="103" t="str">
        <f>IF(B2122="","",_xlfn.XLOOKUP(N2122,#REF!,#REF!))</f>
        <v/>
      </c>
      <c r="J2122" s="100" t="str">
        <f>IF(B2122="","",_xlfn.XLOOKUP(N2122,#REF!,芝麻工资表!B:B))</f>
        <v/>
      </c>
      <c r="K2122" s="100" t="str">
        <f t="shared" si="198"/>
        <v/>
      </c>
      <c r="L2122" s="100" t="str">
        <f t="shared" si="199"/>
        <v/>
      </c>
      <c r="M2122" s="100" t="str">
        <f>IF(Q2122="","",_xlfn.XLOOKUP(Q2122,立项!W:W,立项!H:H))</f>
        <v/>
      </c>
      <c r="N2122" s="104" t="str">
        <f t="shared" si="200"/>
        <v/>
      </c>
      <c r="O2122" s="104" t="str">
        <f t="shared" si="201"/>
        <v/>
      </c>
      <c r="P2122" s="105" t="str">
        <f t="shared" si="202"/>
        <v/>
      </c>
      <c r="Q2122" s="109" t="str">
        <f t="shared" si="203"/>
        <v/>
      </c>
      <c r="R2122" s="77"/>
      <c r="S2122" s="76"/>
      <c r="T2122" s="76"/>
      <c r="U2122" s="76"/>
    </row>
    <row r="2123" s="67" customFormat="1" customHeight="1" spans="2:21">
      <c r="B2123" s="68"/>
      <c r="C2123" s="69"/>
      <c r="D2123" s="69"/>
      <c r="E2123" s="69"/>
      <c r="F2123" s="70"/>
      <c r="G2123" s="71"/>
      <c r="H2123" s="72"/>
      <c r="I2123" s="103" t="str">
        <f>IF(B2123="","",_xlfn.XLOOKUP(N2123,#REF!,#REF!))</f>
        <v/>
      </c>
      <c r="J2123" s="100" t="str">
        <f>IF(B2123="","",_xlfn.XLOOKUP(N2123,#REF!,芝麻工资表!B:B))</f>
        <v/>
      </c>
      <c r="K2123" s="100" t="str">
        <f t="shared" si="198"/>
        <v/>
      </c>
      <c r="L2123" s="100" t="str">
        <f t="shared" si="199"/>
        <v/>
      </c>
      <c r="M2123" s="100" t="str">
        <f>IF(Q2123="","",_xlfn.XLOOKUP(Q2123,立项!W:W,立项!H:H))</f>
        <v/>
      </c>
      <c r="N2123" s="104" t="str">
        <f t="shared" si="200"/>
        <v/>
      </c>
      <c r="O2123" s="104" t="str">
        <f t="shared" si="201"/>
        <v/>
      </c>
      <c r="P2123" s="105" t="str">
        <f t="shared" si="202"/>
        <v/>
      </c>
      <c r="Q2123" s="109" t="str">
        <f t="shared" si="203"/>
        <v/>
      </c>
      <c r="R2123" s="77"/>
      <c r="S2123" s="76"/>
      <c r="T2123" s="76"/>
      <c r="U2123" s="76"/>
    </row>
    <row r="2124" s="67" customFormat="1" customHeight="1" spans="2:21">
      <c r="B2124" s="68"/>
      <c r="C2124" s="69"/>
      <c r="D2124" s="69"/>
      <c r="E2124" s="69"/>
      <c r="F2124" s="70"/>
      <c r="G2124" s="71"/>
      <c r="H2124" s="72"/>
      <c r="I2124" s="103" t="str">
        <f>IF(B2124="","",_xlfn.XLOOKUP(N2124,#REF!,#REF!))</f>
        <v/>
      </c>
      <c r="J2124" s="100" t="str">
        <f>IF(B2124="","",_xlfn.XLOOKUP(N2124,#REF!,芝麻工资表!B:B))</f>
        <v/>
      </c>
      <c r="K2124" s="100" t="str">
        <f t="shared" si="198"/>
        <v/>
      </c>
      <c r="L2124" s="100" t="str">
        <f t="shared" si="199"/>
        <v/>
      </c>
      <c r="M2124" s="100" t="str">
        <f>IF(Q2124="","",_xlfn.XLOOKUP(Q2124,立项!W:W,立项!H:H))</f>
        <v/>
      </c>
      <c r="N2124" s="104" t="str">
        <f t="shared" si="200"/>
        <v/>
      </c>
      <c r="O2124" s="104" t="str">
        <f t="shared" si="201"/>
        <v/>
      </c>
      <c r="P2124" s="105" t="str">
        <f t="shared" si="202"/>
        <v/>
      </c>
      <c r="Q2124" s="109" t="str">
        <f t="shared" si="203"/>
        <v/>
      </c>
      <c r="R2124" s="77"/>
      <c r="S2124" s="76"/>
      <c r="T2124" s="76"/>
      <c r="U2124" s="76"/>
    </row>
    <row r="2125" s="67" customFormat="1" customHeight="1" spans="2:21">
      <c r="B2125" s="68"/>
      <c r="C2125" s="69"/>
      <c r="D2125" s="69"/>
      <c r="E2125" s="69"/>
      <c r="F2125" s="70"/>
      <c r="G2125" s="71"/>
      <c r="H2125" s="72"/>
      <c r="I2125" s="103" t="str">
        <f>IF(B2125="","",_xlfn.XLOOKUP(N2125,#REF!,#REF!))</f>
        <v/>
      </c>
      <c r="J2125" s="100" t="str">
        <f>IF(B2125="","",_xlfn.XLOOKUP(N2125,#REF!,芝麻工资表!B:B))</f>
        <v/>
      </c>
      <c r="K2125" s="100" t="str">
        <f t="shared" si="198"/>
        <v/>
      </c>
      <c r="L2125" s="100" t="str">
        <f t="shared" si="199"/>
        <v/>
      </c>
      <c r="M2125" s="100" t="str">
        <f>IF(Q2125="","",_xlfn.XLOOKUP(Q2125,立项!W:W,立项!H:H))</f>
        <v/>
      </c>
      <c r="N2125" s="104" t="str">
        <f t="shared" si="200"/>
        <v/>
      </c>
      <c r="O2125" s="104" t="str">
        <f t="shared" si="201"/>
        <v/>
      </c>
      <c r="P2125" s="105" t="str">
        <f t="shared" si="202"/>
        <v/>
      </c>
      <c r="Q2125" s="109" t="str">
        <f t="shared" si="203"/>
        <v/>
      </c>
      <c r="R2125" s="77"/>
      <c r="S2125" s="76"/>
      <c r="T2125" s="76"/>
      <c r="U2125" s="76"/>
    </row>
    <row r="2126" s="67" customFormat="1" customHeight="1" spans="2:21">
      <c r="B2126" s="68"/>
      <c r="C2126" s="69"/>
      <c r="D2126" s="69"/>
      <c r="E2126" s="69"/>
      <c r="F2126" s="70"/>
      <c r="G2126" s="71"/>
      <c r="H2126" s="72"/>
      <c r="I2126" s="103" t="str">
        <f>IF(B2126="","",_xlfn.XLOOKUP(N2126,#REF!,#REF!))</f>
        <v/>
      </c>
      <c r="J2126" s="100" t="str">
        <f>IF(B2126="","",_xlfn.XLOOKUP(N2126,#REF!,芝麻工资表!B:B))</f>
        <v/>
      </c>
      <c r="K2126" s="100" t="str">
        <f t="shared" si="198"/>
        <v/>
      </c>
      <c r="L2126" s="100" t="str">
        <f t="shared" si="199"/>
        <v/>
      </c>
      <c r="M2126" s="100" t="str">
        <f>IF(Q2126="","",_xlfn.XLOOKUP(Q2126,立项!W:W,立项!H:H))</f>
        <v/>
      </c>
      <c r="N2126" s="104" t="str">
        <f t="shared" si="200"/>
        <v/>
      </c>
      <c r="O2126" s="104" t="str">
        <f t="shared" si="201"/>
        <v/>
      </c>
      <c r="P2126" s="105" t="str">
        <f t="shared" si="202"/>
        <v/>
      </c>
      <c r="Q2126" s="109" t="str">
        <f t="shared" si="203"/>
        <v/>
      </c>
      <c r="R2126" s="77"/>
      <c r="S2126" s="76"/>
      <c r="T2126" s="76"/>
      <c r="U2126" s="76"/>
    </row>
    <row r="2127" s="67" customFormat="1" customHeight="1" spans="2:21">
      <c r="B2127" s="68"/>
      <c r="C2127" s="69"/>
      <c r="D2127" s="69"/>
      <c r="E2127" s="69"/>
      <c r="F2127" s="70"/>
      <c r="G2127" s="71"/>
      <c r="H2127" s="72"/>
      <c r="I2127" s="103" t="str">
        <f>IF(B2127="","",_xlfn.XLOOKUP(N2127,#REF!,#REF!))</f>
        <v/>
      </c>
      <c r="J2127" s="100" t="str">
        <f>IF(B2127="","",_xlfn.XLOOKUP(N2127,#REF!,芝麻工资表!B:B))</f>
        <v/>
      </c>
      <c r="K2127" s="100" t="str">
        <f t="shared" si="198"/>
        <v/>
      </c>
      <c r="L2127" s="100" t="str">
        <f t="shared" si="199"/>
        <v/>
      </c>
      <c r="M2127" s="100" t="str">
        <f>IF(Q2127="","",_xlfn.XLOOKUP(Q2127,立项!W:W,立项!H:H))</f>
        <v/>
      </c>
      <c r="N2127" s="104" t="str">
        <f t="shared" si="200"/>
        <v/>
      </c>
      <c r="O2127" s="104" t="str">
        <f t="shared" si="201"/>
        <v/>
      </c>
      <c r="P2127" s="105" t="str">
        <f t="shared" si="202"/>
        <v/>
      </c>
      <c r="Q2127" s="109" t="str">
        <f t="shared" si="203"/>
        <v/>
      </c>
      <c r="R2127" s="77"/>
      <c r="S2127" s="76"/>
      <c r="T2127" s="76"/>
      <c r="U2127" s="76"/>
    </row>
    <row r="2128" s="67" customFormat="1" customHeight="1" spans="2:21">
      <c r="B2128" s="68"/>
      <c r="C2128" s="69"/>
      <c r="D2128" s="69"/>
      <c r="E2128" s="69"/>
      <c r="F2128" s="70"/>
      <c r="G2128" s="71"/>
      <c r="H2128" s="72"/>
      <c r="I2128" s="103" t="str">
        <f>IF(B2128="","",_xlfn.XLOOKUP(N2128,#REF!,#REF!))</f>
        <v/>
      </c>
      <c r="J2128" s="100" t="str">
        <f>IF(B2128="","",_xlfn.XLOOKUP(N2128,#REF!,芝麻工资表!B:B))</f>
        <v/>
      </c>
      <c r="K2128" s="100" t="str">
        <f t="shared" si="198"/>
        <v/>
      </c>
      <c r="L2128" s="100" t="str">
        <f t="shared" si="199"/>
        <v/>
      </c>
      <c r="M2128" s="100" t="str">
        <f>IF(Q2128="","",_xlfn.XLOOKUP(Q2128,立项!W:W,立项!H:H))</f>
        <v/>
      </c>
      <c r="N2128" s="104" t="str">
        <f t="shared" si="200"/>
        <v/>
      </c>
      <c r="O2128" s="104" t="str">
        <f t="shared" si="201"/>
        <v/>
      </c>
      <c r="P2128" s="105" t="str">
        <f t="shared" si="202"/>
        <v/>
      </c>
      <c r="Q2128" s="109" t="str">
        <f t="shared" si="203"/>
        <v/>
      </c>
      <c r="R2128" s="77"/>
      <c r="S2128" s="76"/>
      <c r="T2128" s="76"/>
      <c r="U2128" s="76"/>
    </row>
    <row r="2129" s="67" customFormat="1" customHeight="1" spans="2:21">
      <c r="B2129" s="68"/>
      <c r="C2129" s="69"/>
      <c r="D2129" s="69"/>
      <c r="E2129" s="69"/>
      <c r="F2129" s="70"/>
      <c r="G2129" s="71"/>
      <c r="H2129" s="72"/>
      <c r="I2129" s="103" t="str">
        <f>IF(B2129="","",_xlfn.XLOOKUP(N2129,#REF!,#REF!))</f>
        <v/>
      </c>
      <c r="J2129" s="100" t="str">
        <f>IF(B2129="","",_xlfn.XLOOKUP(N2129,#REF!,芝麻工资表!B:B))</f>
        <v/>
      </c>
      <c r="K2129" s="100" t="str">
        <f t="shared" si="198"/>
        <v/>
      </c>
      <c r="L2129" s="100" t="str">
        <f t="shared" si="199"/>
        <v/>
      </c>
      <c r="M2129" s="100" t="str">
        <f>IF(Q2129="","",_xlfn.XLOOKUP(Q2129,立项!W:W,立项!H:H))</f>
        <v/>
      </c>
      <c r="N2129" s="104" t="str">
        <f t="shared" si="200"/>
        <v/>
      </c>
      <c r="O2129" s="104" t="str">
        <f t="shared" si="201"/>
        <v/>
      </c>
      <c r="P2129" s="105" t="str">
        <f t="shared" si="202"/>
        <v/>
      </c>
      <c r="Q2129" s="109" t="str">
        <f t="shared" si="203"/>
        <v/>
      </c>
      <c r="R2129" s="77"/>
      <c r="S2129" s="76"/>
      <c r="T2129" s="76"/>
      <c r="U2129" s="76"/>
    </row>
    <row r="2130" s="67" customFormat="1" customHeight="1" spans="2:21">
      <c r="B2130" s="68"/>
      <c r="C2130" s="69"/>
      <c r="D2130" s="69"/>
      <c r="E2130" s="69"/>
      <c r="F2130" s="70"/>
      <c r="G2130" s="71"/>
      <c r="H2130" s="72"/>
      <c r="I2130" s="103" t="str">
        <f>IF(B2130="","",_xlfn.XLOOKUP(N2130,#REF!,#REF!))</f>
        <v/>
      </c>
      <c r="J2130" s="100" t="str">
        <f>IF(B2130="","",_xlfn.XLOOKUP(N2130,#REF!,芝麻工资表!B:B))</f>
        <v/>
      </c>
      <c r="K2130" s="100" t="str">
        <f t="shared" si="198"/>
        <v/>
      </c>
      <c r="L2130" s="100" t="str">
        <f t="shared" si="199"/>
        <v/>
      </c>
      <c r="M2130" s="100" t="str">
        <f>IF(Q2130="","",_xlfn.XLOOKUP(Q2130,立项!W:W,立项!H:H))</f>
        <v/>
      </c>
      <c r="N2130" s="104" t="str">
        <f t="shared" si="200"/>
        <v/>
      </c>
      <c r="O2130" s="104" t="str">
        <f t="shared" si="201"/>
        <v/>
      </c>
      <c r="P2130" s="105" t="str">
        <f t="shared" si="202"/>
        <v/>
      </c>
      <c r="Q2130" s="109" t="str">
        <f t="shared" si="203"/>
        <v/>
      </c>
      <c r="R2130" s="77"/>
      <c r="S2130" s="76"/>
      <c r="T2130" s="76"/>
      <c r="U2130" s="76"/>
    </row>
    <row r="2131" s="67" customFormat="1" customHeight="1" spans="2:21">
      <c r="B2131" s="68"/>
      <c r="C2131" s="69"/>
      <c r="D2131" s="69"/>
      <c r="E2131" s="69"/>
      <c r="F2131" s="70"/>
      <c r="G2131" s="71"/>
      <c r="H2131" s="72"/>
      <c r="I2131" s="103" t="str">
        <f>IF(B2131="","",_xlfn.XLOOKUP(N2131,#REF!,#REF!))</f>
        <v/>
      </c>
      <c r="J2131" s="100" t="str">
        <f>IF(B2131="","",_xlfn.XLOOKUP(N2131,#REF!,芝麻工资表!B:B))</f>
        <v/>
      </c>
      <c r="K2131" s="100" t="str">
        <f t="shared" si="198"/>
        <v/>
      </c>
      <c r="L2131" s="100" t="str">
        <f t="shared" si="199"/>
        <v/>
      </c>
      <c r="M2131" s="100" t="str">
        <f>IF(Q2131="","",_xlfn.XLOOKUP(Q2131,立项!W:W,立项!H:H))</f>
        <v/>
      </c>
      <c r="N2131" s="104" t="str">
        <f t="shared" si="200"/>
        <v/>
      </c>
      <c r="O2131" s="104" t="str">
        <f t="shared" si="201"/>
        <v/>
      </c>
      <c r="P2131" s="105" t="str">
        <f t="shared" si="202"/>
        <v/>
      </c>
      <c r="Q2131" s="109" t="str">
        <f t="shared" si="203"/>
        <v/>
      </c>
      <c r="R2131" s="77"/>
      <c r="S2131" s="76"/>
      <c r="T2131" s="76"/>
      <c r="U2131" s="76"/>
    </row>
    <row r="2132" s="67" customFormat="1" customHeight="1" spans="2:21">
      <c r="B2132" s="68"/>
      <c r="C2132" s="69"/>
      <c r="D2132" s="69"/>
      <c r="E2132" s="69"/>
      <c r="F2132" s="70"/>
      <c r="G2132" s="71"/>
      <c r="H2132" s="72"/>
      <c r="I2132" s="103" t="str">
        <f>IF(B2132="","",_xlfn.XLOOKUP(N2132,#REF!,#REF!))</f>
        <v/>
      </c>
      <c r="J2132" s="100" t="str">
        <f>IF(B2132="","",_xlfn.XLOOKUP(N2132,#REF!,芝麻工资表!B:B))</f>
        <v/>
      </c>
      <c r="K2132" s="100" t="str">
        <f t="shared" si="198"/>
        <v/>
      </c>
      <c r="L2132" s="100" t="str">
        <f t="shared" si="199"/>
        <v/>
      </c>
      <c r="M2132" s="100" t="str">
        <f>IF(Q2132="","",_xlfn.XLOOKUP(Q2132,立项!W:W,立项!H:H))</f>
        <v/>
      </c>
      <c r="N2132" s="104" t="str">
        <f t="shared" si="200"/>
        <v/>
      </c>
      <c r="O2132" s="104" t="str">
        <f t="shared" si="201"/>
        <v/>
      </c>
      <c r="P2132" s="105" t="str">
        <f t="shared" si="202"/>
        <v/>
      </c>
      <c r="Q2132" s="109" t="str">
        <f t="shared" si="203"/>
        <v/>
      </c>
      <c r="R2132" s="77"/>
      <c r="S2132" s="76"/>
      <c r="T2132" s="76"/>
      <c r="U2132" s="76"/>
    </row>
    <row r="2133" s="67" customFormat="1" customHeight="1" spans="2:21">
      <c r="B2133" s="68"/>
      <c r="C2133" s="69"/>
      <c r="D2133" s="69"/>
      <c r="E2133" s="69"/>
      <c r="F2133" s="70"/>
      <c r="G2133" s="71"/>
      <c r="H2133" s="72"/>
      <c r="I2133" s="103" t="str">
        <f>IF(B2133="","",_xlfn.XLOOKUP(N2133,#REF!,#REF!))</f>
        <v/>
      </c>
      <c r="J2133" s="100" t="str">
        <f>IF(B2133="","",_xlfn.XLOOKUP(N2133,#REF!,芝麻工资表!B:B))</f>
        <v/>
      </c>
      <c r="K2133" s="100" t="str">
        <f t="shared" si="198"/>
        <v/>
      </c>
      <c r="L2133" s="100" t="str">
        <f t="shared" si="199"/>
        <v/>
      </c>
      <c r="M2133" s="100" t="str">
        <f>IF(Q2133="","",_xlfn.XLOOKUP(Q2133,立项!W:W,立项!H:H))</f>
        <v/>
      </c>
      <c r="N2133" s="104" t="str">
        <f t="shared" si="200"/>
        <v/>
      </c>
      <c r="O2133" s="104" t="str">
        <f t="shared" si="201"/>
        <v/>
      </c>
      <c r="P2133" s="105" t="str">
        <f t="shared" si="202"/>
        <v/>
      </c>
      <c r="Q2133" s="109" t="str">
        <f t="shared" si="203"/>
        <v/>
      </c>
      <c r="R2133" s="77"/>
      <c r="S2133" s="76"/>
      <c r="T2133" s="76"/>
      <c r="U2133" s="76"/>
    </row>
    <row r="2134" s="67" customFormat="1" customHeight="1" spans="2:21">
      <c r="B2134" s="68"/>
      <c r="C2134" s="69"/>
      <c r="D2134" s="69"/>
      <c r="E2134" s="69"/>
      <c r="F2134" s="70"/>
      <c r="G2134" s="71"/>
      <c r="H2134" s="72"/>
      <c r="I2134" s="103" t="str">
        <f>IF(B2134="","",_xlfn.XLOOKUP(N2134,#REF!,#REF!))</f>
        <v/>
      </c>
      <c r="J2134" s="100" t="str">
        <f>IF(B2134="","",_xlfn.XLOOKUP(N2134,#REF!,芝麻工资表!B:B))</f>
        <v/>
      </c>
      <c r="K2134" s="100" t="str">
        <f t="shared" si="198"/>
        <v/>
      </c>
      <c r="L2134" s="100" t="str">
        <f t="shared" si="199"/>
        <v/>
      </c>
      <c r="M2134" s="100" t="str">
        <f>IF(Q2134="","",_xlfn.XLOOKUP(Q2134,立项!W:W,立项!H:H))</f>
        <v/>
      </c>
      <c r="N2134" s="104" t="str">
        <f t="shared" si="200"/>
        <v/>
      </c>
      <c r="O2134" s="104" t="str">
        <f t="shared" si="201"/>
        <v/>
      </c>
      <c r="P2134" s="105" t="str">
        <f t="shared" si="202"/>
        <v/>
      </c>
      <c r="Q2134" s="109" t="str">
        <f t="shared" si="203"/>
        <v/>
      </c>
      <c r="R2134" s="77"/>
      <c r="S2134" s="76"/>
      <c r="T2134" s="76"/>
      <c r="U2134" s="76"/>
    </row>
    <row r="2135" s="67" customFormat="1" customHeight="1" spans="2:21">
      <c r="B2135" s="68"/>
      <c r="C2135" s="69"/>
      <c r="D2135" s="69"/>
      <c r="E2135" s="69"/>
      <c r="F2135" s="70"/>
      <c r="G2135" s="71"/>
      <c r="H2135" s="72"/>
      <c r="I2135" s="103" t="str">
        <f>IF(B2135="","",_xlfn.XLOOKUP(N2135,#REF!,#REF!))</f>
        <v/>
      </c>
      <c r="J2135" s="100" t="str">
        <f>IF(B2135="","",_xlfn.XLOOKUP(N2135,#REF!,芝麻工资表!B:B))</f>
        <v/>
      </c>
      <c r="K2135" s="100" t="str">
        <f t="shared" si="198"/>
        <v/>
      </c>
      <c r="L2135" s="100" t="str">
        <f t="shared" si="199"/>
        <v/>
      </c>
      <c r="M2135" s="100" t="str">
        <f>IF(Q2135="","",_xlfn.XLOOKUP(Q2135,立项!W:W,立项!H:H))</f>
        <v/>
      </c>
      <c r="N2135" s="104" t="str">
        <f t="shared" si="200"/>
        <v/>
      </c>
      <c r="O2135" s="104" t="str">
        <f t="shared" si="201"/>
        <v/>
      </c>
      <c r="P2135" s="105" t="str">
        <f t="shared" si="202"/>
        <v/>
      </c>
      <c r="Q2135" s="109" t="str">
        <f t="shared" si="203"/>
        <v/>
      </c>
      <c r="R2135" s="77"/>
      <c r="S2135" s="76"/>
      <c r="T2135" s="76"/>
      <c r="U2135" s="76"/>
    </row>
    <row r="2136" s="67" customFormat="1" customHeight="1" spans="2:21">
      <c r="B2136" s="68"/>
      <c r="C2136" s="69"/>
      <c r="D2136" s="69"/>
      <c r="E2136" s="69"/>
      <c r="F2136" s="70"/>
      <c r="G2136" s="71"/>
      <c r="H2136" s="72"/>
      <c r="I2136" s="103" t="str">
        <f>IF(B2136="","",_xlfn.XLOOKUP(N2136,#REF!,#REF!))</f>
        <v/>
      </c>
      <c r="J2136" s="100" t="str">
        <f>IF(B2136="","",_xlfn.XLOOKUP(N2136,#REF!,芝麻工资表!B:B))</f>
        <v/>
      </c>
      <c r="K2136" s="100" t="str">
        <f t="shared" si="198"/>
        <v/>
      </c>
      <c r="L2136" s="100" t="str">
        <f t="shared" si="199"/>
        <v/>
      </c>
      <c r="M2136" s="100" t="str">
        <f>IF(Q2136="","",_xlfn.XLOOKUP(Q2136,立项!W:W,立项!H:H))</f>
        <v/>
      </c>
      <c r="N2136" s="104" t="str">
        <f t="shared" si="200"/>
        <v/>
      </c>
      <c r="O2136" s="104" t="str">
        <f t="shared" si="201"/>
        <v/>
      </c>
      <c r="P2136" s="105" t="str">
        <f t="shared" si="202"/>
        <v/>
      </c>
      <c r="Q2136" s="109" t="str">
        <f t="shared" si="203"/>
        <v/>
      </c>
      <c r="R2136" s="77"/>
      <c r="S2136" s="76"/>
      <c r="T2136" s="76"/>
      <c r="U2136" s="76"/>
    </row>
    <row r="2137" s="67" customFormat="1" customHeight="1" spans="2:21">
      <c r="B2137" s="68"/>
      <c r="C2137" s="69"/>
      <c r="D2137" s="69"/>
      <c r="E2137" s="69"/>
      <c r="F2137" s="70"/>
      <c r="G2137" s="71"/>
      <c r="H2137" s="72"/>
      <c r="I2137" s="103" t="str">
        <f>IF(B2137="","",_xlfn.XLOOKUP(N2137,#REF!,#REF!))</f>
        <v/>
      </c>
      <c r="J2137" s="100" t="str">
        <f>IF(B2137="","",_xlfn.XLOOKUP(N2137,#REF!,芝麻工资表!B:B))</f>
        <v/>
      </c>
      <c r="K2137" s="100" t="str">
        <f t="shared" si="198"/>
        <v/>
      </c>
      <c r="L2137" s="100" t="str">
        <f t="shared" si="199"/>
        <v/>
      </c>
      <c r="M2137" s="100" t="str">
        <f>IF(Q2137="","",_xlfn.XLOOKUP(Q2137,立项!W:W,立项!H:H))</f>
        <v/>
      </c>
      <c r="N2137" s="104" t="str">
        <f t="shared" si="200"/>
        <v/>
      </c>
      <c r="O2137" s="104" t="str">
        <f t="shared" si="201"/>
        <v/>
      </c>
      <c r="P2137" s="105" t="str">
        <f t="shared" si="202"/>
        <v/>
      </c>
      <c r="Q2137" s="109" t="str">
        <f t="shared" si="203"/>
        <v/>
      </c>
      <c r="R2137" s="77"/>
      <c r="S2137" s="76"/>
      <c r="T2137" s="76"/>
      <c r="U2137" s="76"/>
    </row>
    <row r="2138" s="67" customFormat="1" customHeight="1" spans="2:21">
      <c r="B2138" s="68"/>
      <c r="C2138" s="69"/>
      <c r="D2138" s="69"/>
      <c r="E2138" s="69"/>
      <c r="F2138" s="70"/>
      <c r="G2138" s="71"/>
      <c r="H2138" s="72"/>
      <c r="I2138" s="103" t="str">
        <f>IF(B2138="","",_xlfn.XLOOKUP(N2138,#REF!,#REF!))</f>
        <v/>
      </c>
      <c r="J2138" s="100" t="str">
        <f>IF(B2138="","",_xlfn.XLOOKUP(N2138,#REF!,芝麻工资表!B:B))</f>
        <v/>
      </c>
      <c r="K2138" s="100" t="str">
        <f t="shared" si="198"/>
        <v/>
      </c>
      <c r="L2138" s="100" t="str">
        <f t="shared" si="199"/>
        <v/>
      </c>
      <c r="M2138" s="100" t="str">
        <f>IF(Q2138="","",_xlfn.XLOOKUP(Q2138,立项!W:W,立项!H:H))</f>
        <v/>
      </c>
      <c r="N2138" s="104" t="str">
        <f t="shared" si="200"/>
        <v/>
      </c>
      <c r="O2138" s="104" t="str">
        <f t="shared" si="201"/>
        <v/>
      </c>
      <c r="P2138" s="105" t="str">
        <f t="shared" si="202"/>
        <v/>
      </c>
      <c r="Q2138" s="109" t="str">
        <f t="shared" si="203"/>
        <v/>
      </c>
      <c r="R2138" s="77"/>
      <c r="S2138" s="76"/>
      <c r="T2138" s="76"/>
      <c r="U2138" s="76"/>
    </row>
    <row r="2139" s="67" customFormat="1" customHeight="1" spans="2:21">
      <c r="B2139" s="68"/>
      <c r="C2139" s="69"/>
      <c r="D2139" s="69"/>
      <c r="E2139" s="69"/>
      <c r="F2139" s="70"/>
      <c r="G2139" s="71"/>
      <c r="H2139" s="72"/>
      <c r="I2139" s="103" t="str">
        <f>IF(B2139="","",_xlfn.XLOOKUP(N2139,#REF!,#REF!))</f>
        <v/>
      </c>
      <c r="J2139" s="100" t="str">
        <f>IF(B2139="","",_xlfn.XLOOKUP(N2139,#REF!,芝麻工资表!B:B))</f>
        <v/>
      </c>
      <c r="K2139" s="100" t="str">
        <f t="shared" si="198"/>
        <v/>
      </c>
      <c r="L2139" s="100" t="str">
        <f t="shared" si="199"/>
        <v/>
      </c>
      <c r="M2139" s="100" t="str">
        <f>IF(Q2139="","",_xlfn.XLOOKUP(Q2139,立项!W:W,立项!H:H))</f>
        <v/>
      </c>
      <c r="N2139" s="104" t="str">
        <f t="shared" si="200"/>
        <v/>
      </c>
      <c r="O2139" s="104" t="str">
        <f t="shared" si="201"/>
        <v/>
      </c>
      <c r="P2139" s="105" t="str">
        <f t="shared" si="202"/>
        <v/>
      </c>
      <c r="Q2139" s="109" t="str">
        <f t="shared" si="203"/>
        <v/>
      </c>
      <c r="R2139" s="77"/>
      <c r="S2139" s="76"/>
      <c r="T2139" s="76"/>
      <c r="U2139" s="76"/>
    </row>
    <row r="2140" s="67" customFormat="1" customHeight="1" spans="2:21">
      <c r="B2140" s="68"/>
      <c r="C2140" s="69"/>
      <c r="D2140" s="69"/>
      <c r="E2140" s="69"/>
      <c r="F2140" s="70"/>
      <c r="G2140" s="71"/>
      <c r="H2140" s="72"/>
      <c r="I2140" s="103" t="str">
        <f>IF(B2140="","",_xlfn.XLOOKUP(N2140,#REF!,#REF!))</f>
        <v/>
      </c>
      <c r="J2140" s="100" t="str">
        <f>IF(B2140="","",_xlfn.XLOOKUP(N2140,#REF!,芝麻工资表!B:B))</f>
        <v/>
      </c>
      <c r="K2140" s="100" t="str">
        <f t="shared" si="198"/>
        <v/>
      </c>
      <c r="L2140" s="100" t="str">
        <f t="shared" si="199"/>
        <v/>
      </c>
      <c r="M2140" s="100" t="str">
        <f>IF(Q2140="","",_xlfn.XLOOKUP(Q2140,立项!W:W,立项!H:H))</f>
        <v/>
      </c>
      <c r="N2140" s="104" t="str">
        <f t="shared" si="200"/>
        <v/>
      </c>
      <c r="O2140" s="104" t="str">
        <f t="shared" si="201"/>
        <v/>
      </c>
      <c r="P2140" s="105" t="str">
        <f t="shared" si="202"/>
        <v/>
      </c>
      <c r="Q2140" s="109" t="str">
        <f t="shared" si="203"/>
        <v/>
      </c>
      <c r="R2140" s="77"/>
      <c r="S2140" s="76"/>
      <c r="T2140" s="76"/>
      <c r="U2140" s="76"/>
    </row>
    <row r="2141" s="67" customFormat="1" customHeight="1" spans="2:21">
      <c r="B2141" s="68"/>
      <c r="C2141" s="69"/>
      <c r="D2141" s="69"/>
      <c r="E2141" s="69"/>
      <c r="F2141" s="70"/>
      <c r="G2141" s="71"/>
      <c r="H2141" s="72"/>
      <c r="I2141" s="103" t="str">
        <f>IF(B2141="","",_xlfn.XLOOKUP(N2141,#REF!,#REF!))</f>
        <v/>
      </c>
      <c r="J2141" s="100" t="str">
        <f>IF(B2141="","",_xlfn.XLOOKUP(N2141,#REF!,芝麻工资表!B:B))</f>
        <v/>
      </c>
      <c r="K2141" s="100" t="str">
        <f t="shared" si="198"/>
        <v/>
      </c>
      <c r="L2141" s="100" t="str">
        <f t="shared" si="199"/>
        <v/>
      </c>
      <c r="M2141" s="100" t="str">
        <f>IF(Q2141="","",_xlfn.XLOOKUP(Q2141,立项!W:W,立项!H:H))</f>
        <v/>
      </c>
      <c r="N2141" s="104" t="str">
        <f t="shared" si="200"/>
        <v/>
      </c>
      <c r="O2141" s="104" t="str">
        <f t="shared" si="201"/>
        <v/>
      </c>
      <c r="P2141" s="105" t="str">
        <f t="shared" si="202"/>
        <v/>
      </c>
      <c r="Q2141" s="109" t="str">
        <f t="shared" si="203"/>
        <v/>
      </c>
      <c r="R2141" s="77"/>
      <c r="S2141" s="76"/>
      <c r="T2141" s="76"/>
      <c r="U2141" s="76"/>
    </row>
    <row r="2142" s="67" customFormat="1" customHeight="1" spans="2:21">
      <c r="B2142" s="68"/>
      <c r="C2142" s="69"/>
      <c r="D2142" s="69"/>
      <c r="E2142" s="69"/>
      <c r="F2142" s="70"/>
      <c r="G2142" s="71"/>
      <c r="H2142" s="72"/>
      <c r="I2142" s="103" t="str">
        <f>IF(B2142="","",_xlfn.XLOOKUP(N2142,#REF!,#REF!))</f>
        <v/>
      </c>
      <c r="J2142" s="100" t="str">
        <f>IF(B2142="","",_xlfn.XLOOKUP(N2142,#REF!,芝麻工资表!B:B))</f>
        <v/>
      </c>
      <c r="K2142" s="100" t="str">
        <f t="shared" si="198"/>
        <v/>
      </c>
      <c r="L2142" s="100" t="str">
        <f t="shared" si="199"/>
        <v/>
      </c>
      <c r="M2142" s="100" t="str">
        <f>IF(Q2142="","",_xlfn.XLOOKUP(Q2142,立项!W:W,立项!H:H))</f>
        <v/>
      </c>
      <c r="N2142" s="104" t="str">
        <f t="shared" si="200"/>
        <v/>
      </c>
      <c r="O2142" s="104" t="str">
        <f t="shared" si="201"/>
        <v/>
      </c>
      <c r="P2142" s="105" t="str">
        <f t="shared" si="202"/>
        <v/>
      </c>
      <c r="Q2142" s="109" t="str">
        <f t="shared" si="203"/>
        <v/>
      </c>
      <c r="R2142" s="77"/>
      <c r="S2142" s="76"/>
      <c r="T2142" s="76"/>
      <c r="U2142" s="76"/>
    </row>
    <row r="2143" s="67" customFormat="1" customHeight="1" spans="2:21">
      <c r="B2143" s="68"/>
      <c r="C2143" s="69"/>
      <c r="D2143" s="69"/>
      <c r="E2143" s="69"/>
      <c r="F2143" s="70"/>
      <c r="G2143" s="71"/>
      <c r="H2143" s="72"/>
      <c r="I2143" s="103" t="str">
        <f>IF(B2143="","",_xlfn.XLOOKUP(N2143,#REF!,#REF!))</f>
        <v/>
      </c>
      <c r="J2143" s="100" t="str">
        <f>IF(B2143="","",_xlfn.XLOOKUP(N2143,#REF!,芝麻工资表!B:B))</f>
        <v/>
      </c>
      <c r="K2143" s="100" t="str">
        <f t="shared" si="198"/>
        <v/>
      </c>
      <c r="L2143" s="100" t="str">
        <f t="shared" si="199"/>
        <v/>
      </c>
      <c r="M2143" s="100" t="str">
        <f>IF(Q2143="","",_xlfn.XLOOKUP(Q2143,立项!W:W,立项!H:H))</f>
        <v/>
      </c>
      <c r="N2143" s="104" t="str">
        <f t="shared" si="200"/>
        <v/>
      </c>
      <c r="O2143" s="104" t="str">
        <f t="shared" si="201"/>
        <v/>
      </c>
      <c r="P2143" s="105" t="str">
        <f t="shared" si="202"/>
        <v/>
      </c>
      <c r="Q2143" s="109" t="str">
        <f t="shared" si="203"/>
        <v/>
      </c>
      <c r="R2143" s="77"/>
      <c r="S2143" s="76"/>
      <c r="T2143" s="76"/>
      <c r="U2143" s="76"/>
    </row>
    <row r="2144" s="67" customFormat="1" customHeight="1" spans="2:21">
      <c r="B2144" s="68"/>
      <c r="C2144" s="69"/>
      <c r="D2144" s="69"/>
      <c r="E2144" s="69"/>
      <c r="F2144" s="70"/>
      <c r="G2144" s="71"/>
      <c r="H2144" s="72"/>
      <c r="I2144" s="103" t="str">
        <f>IF(B2144="","",_xlfn.XLOOKUP(N2144,#REF!,#REF!))</f>
        <v/>
      </c>
      <c r="J2144" s="100" t="str">
        <f>IF(B2144="","",_xlfn.XLOOKUP(N2144,#REF!,芝麻工资表!B:B))</f>
        <v/>
      </c>
      <c r="K2144" s="100" t="str">
        <f t="shared" si="198"/>
        <v/>
      </c>
      <c r="L2144" s="100" t="str">
        <f t="shared" si="199"/>
        <v/>
      </c>
      <c r="M2144" s="100" t="str">
        <f>IF(Q2144="","",_xlfn.XLOOKUP(Q2144,立项!W:W,立项!H:H))</f>
        <v/>
      </c>
      <c r="N2144" s="104" t="str">
        <f t="shared" si="200"/>
        <v/>
      </c>
      <c r="O2144" s="104" t="str">
        <f t="shared" si="201"/>
        <v/>
      </c>
      <c r="P2144" s="105" t="str">
        <f t="shared" si="202"/>
        <v/>
      </c>
      <c r="Q2144" s="109" t="str">
        <f t="shared" si="203"/>
        <v/>
      </c>
      <c r="R2144" s="77"/>
      <c r="S2144" s="76"/>
      <c r="T2144" s="76"/>
      <c r="U2144" s="76"/>
    </row>
    <row r="2145" s="67" customFormat="1" customHeight="1" spans="2:21">
      <c r="B2145" s="68"/>
      <c r="C2145" s="69"/>
      <c r="D2145" s="69"/>
      <c r="E2145" s="69"/>
      <c r="F2145" s="70"/>
      <c r="G2145" s="71"/>
      <c r="H2145" s="72"/>
      <c r="I2145" s="103" t="str">
        <f>IF(B2145="","",_xlfn.XLOOKUP(N2145,#REF!,#REF!))</f>
        <v/>
      </c>
      <c r="J2145" s="100" t="str">
        <f>IF(B2145="","",_xlfn.XLOOKUP(N2145,#REF!,芝麻工资表!B:B))</f>
        <v/>
      </c>
      <c r="K2145" s="100" t="str">
        <f t="shared" si="198"/>
        <v/>
      </c>
      <c r="L2145" s="100" t="str">
        <f t="shared" si="199"/>
        <v/>
      </c>
      <c r="M2145" s="100" t="str">
        <f>IF(Q2145="","",_xlfn.XLOOKUP(Q2145,立项!W:W,立项!H:H))</f>
        <v/>
      </c>
      <c r="N2145" s="104" t="str">
        <f t="shared" si="200"/>
        <v/>
      </c>
      <c r="O2145" s="104" t="str">
        <f t="shared" si="201"/>
        <v/>
      </c>
      <c r="P2145" s="105" t="str">
        <f t="shared" si="202"/>
        <v/>
      </c>
      <c r="Q2145" s="109" t="str">
        <f t="shared" si="203"/>
        <v/>
      </c>
      <c r="R2145" s="77"/>
      <c r="S2145" s="76"/>
      <c r="T2145" s="76"/>
      <c r="U2145" s="76"/>
    </row>
    <row r="2146" s="67" customFormat="1" customHeight="1" spans="2:21">
      <c r="B2146" s="68"/>
      <c r="C2146" s="69"/>
      <c r="D2146" s="69"/>
      <c r="E2146" s="69"/>
      <c r="F2146" s="70"/>
      <c r="G2146" s="71"/>
      <c r="H2146" s="72"/>
      <c r="I2146" s="103" t="str">
        <f>IF(B2146="","",_xlfn.XLOOKUP(N2146,#REF!,#REF!))</f>
        <v/>
      </c>
      <c r="J2146" s="100" t="str">
        <f>IF(B2146="","",_xlfn.XLOOKUP(N2146,#REF!,芝麻工资表!B:B))</f>
        <v/>
      </c>
      <c r="K2146" s="100" t="str">
        <f t="shared" si="198"/>
        <v/>
      </c>
      <c r="L2146" s="100" t="str">
        <f t="shared" si="199"/>
        <v/>
      </c>
      <c r="M2146" s="100" t="str">
        <f>IF(Q2146="","",_xlfn.XLOOKUP(Q2146,立项!W:W,立项!H:H))</f>
        <v/>
      </c>
      <c r="N2146" s="104" t="str">
        <f t="shared" si="200"/>
        <v/>
      </c>
      <c r="O2146" s="104" t="str">
        <f t="shared" si="201"/>
        <v/>
      </c>
      <c r="P2146" s="105" t="str">
        <f t="shared" si="202"/>
        <v/>
      </c>
      <c r="Q2146" s="109" t="str">
        <f t="shared" si="203"/>
        <v/>
      </c>
      <c r="R2146" s="77"/>
      <c r="S2146" s="76"/>
      <c r="T2146" s="76"/>
      <c r="U2146" s="76"/>
    </row>
    <row r="2147" s="67" customFormat="1" customHeight="1" spans="2:21">
      <c r="B2147" s="68"/>
      <c r="C2147" s="69"/>
      <c r="D2147" s="69"/>
      <c r="E2147" s="69"/>
      <c r="F2147" s="70"/>
      <c r="G2147" s="71"/>
      <c r="H2147" s="72"/>
      <c r="I2147" s="103" t="str">
        <f>IF(B2147="","",_xlfn.XLOOKUP(N2147,#REF!,#REF!))</f>
        <v/>
      </c>
      <c r="J2147" s="100" t="str">
        <f>IF(B2147="","",_xlfn.XLOOKUP(N2147,#REF!,芝麻工资表!B:B))</f>
        <v/>
      </c>
      <c r="K2147" s="100" t="str">
        <f t="shared" si="198"/>
        <v/>
      </c>
      <c r="L2147" s="100" t="str">
        <f t="shared" si="199"/>
        <v/>
      </c>
      <c r="M2147" s="100" t="str">
        <f>IF(Q2147="","",_xlfn.XLOOKUP(Q2147,立项!W:W,立项!H:H))</f>
        <v/>
      </c>
      <c r="N2147" s="104" t="str">
        <f t="shared" si="200"/>
        <v/>
      </c>
      <c r="O2147" s="104" t="str">
        <f t="shared" si="201"/>
        <v/>
      </c>
      <c r="P2147" s="105" t="str">
        <f t="shared" si="202"/>
        <v/>
      </c>
      <c r="Q2147" s="109" t="str">
        <f t="shared" si="203"/>
        <v/>
      </c>
      <c r="R2147" s="77"/>
      <c r="S2147" s="76"/>
      <c r="T2147" s="76"/>
      <c r="U2147" s="76"/>
    </row>
    <row r="2148" s="67" customFormat="1" customHeight="1" spans="2:21">
      <c r="B2148" s="68"/>
      <c r="C2148" s="69"/>
      <c r="D2148" s="69"/>
      <c r="E2148" s="69"/>
      <c r="F2148" s="70"/>
      <c r="G2148" s="71"/>
      <c r="H2148" s="72"/>
      <c r="I2148" s="103" t="str">
        <f>IF(B2148="","",_xlfn.XLOOKUP(N2148,#REF!,#REF!))</f>
        <v/>
      </c>
      <c r="J2148" s="100" t="str">
        <f>IF(B2148="","",_xlfn.XLOOKUP(N2148,#REF!,芝麻工资表!B:B))</f>
        <v/>
      </c>
      <c r="K2148" s="100" t="str">
        <f t="shared" si="198"/>
        <v/>
      </c>
      <c r="L2148" s="100" t="str">
        <f t="shared" si="199"/>
        <v/>
      </c>
      <c r="M2148" s="100" t="str">
        <f>IF(Q2148="","",_xlfn.XLOOKUP(Q2148,立项!W:W,立项!H:H))</f>
        <v/>
      </c>
      <c r="N2148" s="104" t="str">
        <f t="shared" si="200"/>
        <v/>
      </c>
      <c r="O2148" s="104" t="str">
        <f t="shared" si="201"/>
        <v/>
      </c>
      <c r="P2148" s="105" t="str">
        <f t="shared" si="202"/>
        <v/>
      </c>
      <c r="Q2148" s="109" t="str">
        <f t="shared" si="203"/>
        <v/>
      </c>
      <c r="R2148" s="77"/>
      <c r="S2148" s="76"/>
      <c r="T2148" s="76"/>
      <c r="U2148" s="76"/>
    </row>
    <row r="2149" s="67" customFormat="1" customHeight="1" spans="2:21">
      <c r="B2149" s="68"/>
      <c r="C2149" s="69"/>
      <c r="D2149" s="69"/>
      <c r="E2149" s="69"/>
      <c r="F2149" s="70"/>
      <c r="G2149" s="71"/>
      <c r="H2149" s="72"/>
      <c r="I2149" s="103" t="str">
        <f>IF(B2149="","",_xlfn.XLOOKUP(N2149,#REF!,#REF!))</f>
        <v/>
      </c>
      <c r="J2149" s="100" t="str">
        <f>IF(B2149="","",_xlfn.XLOOKUP(N2149,#REF!,芝麻工资表!B:B))</f>
        <v/>
      </c>
      <c r="K2149" s="100" t="str">
        <f t="shared" si="198"/>
        <v/>
      </c>
      <c r="L2149" s="100" t="str">
        <f t="shared" si="199"/>
        <v/>
      </c>
      <c r="M2149" s="100" t="str">
        <f>IF(Q2149="","",_xlfn.XLOOKUP(Q2149,立项!W:W,立项!H:H))</f>
        <v/>
      </c>
      <c r="N2149" s="104" t="str">
        <f t="shared" si="200"/>
        <v/>
      </c>
      <c r="O2149" s="104" t="str">
        <f t="shared" si="201"/>
        <v/>
      </c>
      <c r="P2149" s="105" t="str">
        <f t="shared" si="202"/>
        <v/>
      </c>
      <c r="Q2149" s="109" t="str">
        <f t="shared" si="203"/>
        <v/>
      </c>
      <c r="R2149" s="77"/>
      <c r="S2149" s="76"/>
      <c r="T2149" s="76"/>
      <c r="U2149" s="76"/>
    </row>
    <row r="2150" s="67" customFormat="1" customHeight="1" spans="2:21">
      <c r="B2150" s="68"/>
      <c r="C2150" s="69"/>
      <c r="D2150" s="69"/>
      <c r="E2150" s="69"/>
      <c r="F2150" s="70"/>
      <c r="G2150" s="71"/>
      <c r="H2150" s="72"/>
      <c r="I2150" s="103" t="str">
        <f>IF(B2150="","",_xlfn.XLOOKUP(N2150,#REF!,#REF!))</f>
        <v/>
      </c>
      <c r="J2150" s="100" t="str">
        <f>IF(B2150="","",_xlfn.XLOOKUP(N2150,#REF!,芝麻工资表!B:B))</f>
        <v/>
      </c>
      <c r="K2150" s="100" t="str">
        <f t="shared" si="198"/>
        <v/>
      </c>
      <c r="L2150" s="100" t="str">
        <f t="shared" si="199"/>
        <v/>
      </c>
      <c r="M2150" s="100" t="str">
        <f>IF(Q2150="","",_xlfn.XLOOKUP(Q2150,立项!W:W,立项!H:H))</f>
        <v/>
      </c>
      <c r="N2150" s="104" t="str">
        <f t="shared" si="200"/>
        <v/>
      </c>
      <c r="O2150" s="104" t="str">
        <f t="shared" si="201"/>
        <v/>
      </c>
      <c r="P2150" s="105" t="str">
        <f t="shared" si="202"/>
        <v/>
      </c>
      <c r="Q2150" s="109" t="str">
        <f t="shared" si="203"/>
        <v/>
      </c>
      <c r="R2150" s="77"/>
      <c r="S2150" s="76"/>
      <c r="T2150" s="76"/>
      <c r="U2150" s="76"/>
    </row>
    <row r="2151" s="67" customFormat="1" customHeight="1" spans="2:21">
      <c r="B2151" s="68"/>
      <c r="C2151" s="69"/>
      <c r="D2151" s="69"/>
      <c r="E2151" s="69"/>
      <c r="F2151" s="70"/>
      <c r="G2151" s="71"/>
      <c r="H2151" s="72"/>
      <c r="I2151" s="103" t="str">
        <f>IF(B2151="","",_xlfn.XLOOKUP(N2151,#REF!,#REF!))</f>
        <v/>
      </c>
      <c r="J2151" s="100" t="str">
        <f>IF(B2151="","",_xlfn.XLOOKUP(N2151,#REF!,芝麻工资表!B:B))</f>
        <v/>
      </c>
      <c r="K2151" s="100" t="str">
        <f t="shared" si="198"/>
        <v/>
      </c>
      <c r="L2151" s="100" t="str">
        <f t="shared" si="199"/>
        <v/>
      </c>
      <c r="M2151" s="100" t="str">
        <f>IF(Q2151="","",_xlfn.XLOOKUP(Q2151,立项!W:W,立项!H:H))</f>
        <v/>
      </c>
      <c r="N2151" s="104" t="str">
        <f t="shared" si="200"/>
        <v/>
      </c>
      <c r="O2151" s="104" t="str">
        <f t="shared" si="201"/>
        <v/>
      </c>
      <c r="P2151" s="105" t="str">
        <f t="shared" si="202"/>
        <v/>
      </c>
      <c r="Q2151" s="109" t="str">
        <f t="shared" si="203"/>
        <v/>
      </c>
      <c r="R2151" s="77"/>
      <c r="S2151" s="76"/>
      <c r="T2151" s="76"/>
      <c r="U2151" s="76"/>
    </row>
    <row r="2152" s="67" customFormat="1" customHeight="1" spans="2:21">
      <c r="B2152" s="68"/>
      <c r="C2152" s="69"/>
      <c r="D2152" s="69"/>
      <c r="E2152" s="69"/>
      <c r="F2152" s="70"/>
      <c r="G2152" s="71"/>
      <c r="H2152" s="72"/>
      <c r="I2152" s="103" t="str">
        <f>IF(B2152="","",_xlfn.XLOOKUP(N2152,#REF!,#REF!))</f>
        <v/>
      </c>
      <c r="J2152" s="100" t="str">
        <f>IF(B2152="","",_xlfn.XLOOKUP(N2152,#REF!,芝麻工资表!B:B))</f>
        <v/>
      </c>
      <c r="K2152" s="100" t="str">
        <f t="shared" si="198"/>
        <v/>
      </c>
      <c r="L2152" s="100" t="str">
        <f t="shared" si="199"/>
        <v/>
      </c>
      <c r="M2152" s="100" t="str">
        <f>IF(Q2152="","",_xlfn.XLOOKUP(Q2152,立项!W:W,立项!H:H))</f>
        <v/>
      </c>
      <c r="N2152" s="104" t="str">
        <f t="shared" si="200"/>
        <v/>
      </c>
      <c r="O2152" s="104" t="str">
        <f t="shared" si="201"/>
        <v/>
      </c>
      <c r="P2152" s="105" t="str">
        <f t="shared" si="202"/>
        <v/>
      </c>
      <c r="Q2152" s="109" t="str">
        <f t="shared" si="203"/>
        <v/>
      </c>
      <c r="R2152" s="77"/>
      <c r="S2152" s="76"/>
      <c r="T2152" s="76"/>
      <c r="U2152" s="76"/>
    </row>
    <row r="2153" s="67" customFormat="1" customHeight="1" spans="2:21">
      <c r="B2153" s="68"/>
      <c r="C2153" s="69"/>
      <c r="D2153" s="69"/>
      <c r="E2153" s="69"/>
      <c r="F2153" s="70"/>
      <c r="G2153" s="71"/>
      <c r="H2153" s="72"/>
      <c r="I2153" s="103" t="str">
        <f>IF(B2153="","",_xlfn.XLOOKUP(N2153,#REF!,#REF!))</f>
        <v/>
      </c>
      <c r="J2153" s="100" t="str">
        <f>IF(B2153="","",_xlfn.XLOOKUP(N2153,#REF!,芝麻工资表!B:B))</f>
        <v/>
      </c>
      <c r="K2153" s="100" t="str">
        <f t="shared" si="198"/>
        <v/>
      </c>
      <c r="L2153" s="100" t="str">
        <f t="shared" si="199"/>
        <v/>
      </c>
      <c r="M2153" s="100" t="str">
        <f>IF(Q2153="","",_xlfn.XLOOKUP(Q2153,立项!W:W,立项!H:H))</f>
        <v/>
      </c>
      <c r="N2153" s="104" t="str">
        <f t="shared" si="200"/>
        <v/>
      </c>
      <c r="O2153" s="104" t="str">
        <f t="shared" si="201"/>
        <v/>
      </c>
      <c r="P2153" s="105" t="str">
        <f t="shared" si="202"/>
        <v/>
      </c>
      <c r="Q2153" s="109" t="str">
        <f t="shared" si="203"/>
        <v/>
      </c>
      <c r="R2153" s="77"/>
      <c r="S2153" s="76"/>
      <c r="T2153" s="76"/>
      <c r="U2153" s="76"/>
    </row>
    <row r="2154" s="67" customFormat="1" customHeight="1" spans="2:21">
      <c r="B2154" s="68"/>
      <c r="C2154" s="69"/>
      <c r="D2154" s="69"/>
      <c r="E2154" s="69"/>
      <c r="F2154" s="70"/>
      <c r="G2154" s="71"/>
      <c r="H2154" s="72"/>
      <c r="I2154" s="103" t="str">
        <f>IF(B2154="","",_xlfn.XLOOKUP(N2154,#REF!,#REF!))</f>
        <v/>
      </c>
      <c r="J2154" s="100" t="str">
        <f>IF(B2154="","",_xlfn.XLOOKUP(N2154,#REF!,芝麻工资表!B:B))</f>
        <v/>
      </c>
      <c r="K2154" s="100" t="str">
        <f t="shared" si="198"/>
        <v/>
      </c>
      <c r="L2154" s="100" t="str">
        <f t="shared" si="199"/>
        <v/>
      </c>
      <c r="M2154" s="100" t="str">
        <f>IF(Q2154="","",_xlfn.XLOOKUP(Q2154,立项!W:W,立项!H:H))</f>
        <v/>
      </c>
      <c r="N2154" s="104" t="str">
        <f t="shared" si="200"/>
        <v/>
      </c>
      <c r="O2154" s="104" t="str">
        <f t="shared" si="201"/>
        <v/>
      </c>
      <c r="P2154" s="105" t="str">
        <f t="shared" si="202"/>
        <v/>
      </c>
      <c r="Q2154" s="109" t="str">
        <f t="shared" si="203"/>
        <v/>
      </c>
      <c r="R2154" s="77"/>
      <c r="S2154" s="76"/>
      <c r="T2154" s="76"/>
      <c r="U2154" s="76"/>
    </row>
    <row r="2155" s="67" customFormat="1" customHeight="1" spans="2:21">
      <c r="B2155" s="68"/>
      <c r="C2155" s="69"/>
      <c r="D2155" s="69"/>
      <c r="E2155" s="69"/>
      <c r="F2155" s="70"/>
      <c r="G2155" s="71"/>
      <c r="H2155" s="72"/>
      <c r="I2155" s="103" t="str">
        <f>IF(B2155="","",_xlfn.XLOOKUP(N2155,#REF!,#REF!))</f>
        <v/>
      </c>
      <c r="J2155" s="100" t="str">
        <f>IF(B2155="","",_xlfn.XLOOKUP(N2155,#REF!,芝麻工资表!B:B))</f>
        <v/>
      </c>
      <c r="K2155" s="100" t="str">
        <f t="shared" si="198"/>
        <v/>
      </c>
      <c r="L2155" s="100" t="str">
        <f t="shared" si="199"/>
        <v/>
      </c>
      <c r="M2155" s="100" t="str">
        <f>IF(Q2155="","",_xlfn.XLOOKUP(Q2155,立项!W:W,立项!H:H))</f>
        <v/>
      </c>
      <c r="N2155" s="104" t="str">
        <f t="shared" si="200"/>
        <v/>
      </c>
      <c r="O2155" s="104" t="str">
        <f t="shared" si="201"/>
        <v/>
      </c>
      <c r="P2155" s="105" t="str">
        <f t="shared" si="202"/>
        <v/>
      </c>
      <c r="Q2155" s="109" t="str">
        <f t="shared" si="203"/>
        <v/>
      </c>
      <c r="R2155" s="77"/>
      <c r="S2155" s="76"/>
      <c r="T2155" s="76"/>
      <c r="U2155" s="76"/>
    </row>
    <row r="2156" s="67" customFormat="1" customHeight="1" spans="2:21">
      <c r="B2156" s="68"/>
      <c r="C2156" s="69"/>
      <c r="D2156" s="69"/>
      <c r="E2156" s="69"/>
      <c r="F2156" s="70"/>
      <c r="G2156" s="71"/>
      <c r="H2156" s="72"/>
      <c r="I2156" s="103" t="str">
        <f>IF(B2156="","",_xlfn.XLOOKUP(N2156,#REF!,#REF!))</f>
        <v/>
      </c>
      <c r="J2156" s="100" t="str">
        <f>IF(B2156="","",_xlfn.XLOOKUP(N2156,#REF!,芝麻工资表!B:B))</f>
        <v/>
      </c>
      <c r="K2156" s="100" t="str">
        <f t="shared" si="198"/>
        <v/>
      </c>
      <c r="L2156" s="100" t="str">
        <f t="shared" si="199"/>
        <v/>
      </c>
      <c r="M2156" s="100" t="str">
        <f>IF(Q2156="","",_xlfn.XLOOKUP(Q2156,立项!W:W,立项!H:H))</f>
        <v/>
      </c>
      <c r="N2156" s="104" t="str">
        <f t="shared" si="200"/>
        <v/>
      </c>
      <c r="O2156" s="104" t="str">
        <f t="shared" si="201"/>
        <v/>
      </c>
      <c r="P2156" s="105" t="str">
        <f t="shared" si="202"/>
        <v/>
      </c>
      <c r="Q2156" s="109" t="str">
        <f t="shared" si="203"/>
        <v/>
      </c>
      <c r="R2156" s="77"/>
      <c r="S2156" s="76"/>
      <c r="T2156" s="76"/>
      <c r="U2156" s="76"/>
    </row>
    <row r="2157" s="67" customFormat="1" customHeight="1" spans="2:21">
      <c r="B2157" s="68"/>
      <c r="C2157" s="69"/>
      <c r="D2157" s="69"/>
      <c r="E2157" s="69"/>
      <c r="F2157" s="70"/>
      <c r="G2157" s="71"/>
      <c r="H2157" s="72"/>
      <c r="I2157" s="103" t="str">
        <f>IF(B2157="","",_xlfn.XLOOKUP(N2157,#REF!,#REF!))</f>
        <v/>
      </c>
      <c r="J2157" s="100" t="str">
        <f>IF(B2157="","",_xlfn.XLOOKUP(N2157,#REF!,芝麻工资表!B:B))</f>
        <v/>
      </c>
      <c r="K2157" s="100" t="str">
        <f t="shared" si="198"/>
        <v/>
      </c>
      <c r="L2157" s="100" t="str">
        <f t="shared" si="199"/>
        <v/>
      </c>
      <c r="M2157" s="100" t="str">
        <f>IF(Q2157="","",_xlfn.XLOOKUP(Q2157,立项!W:W,立项!H:H))</f>
        <v/>
      </c>
      <c r="N2157" s="104" t="str">
        <f t="shared" si="200"/>
        <v/>
      </c>
      <c r="O2157" s="104" t="str">
        <f t="shared" si="201"/>
        <v/>
      </c>
      <c r="P2157" s="105" t="str">
        <f t="shared" si="202"/>
        <v/>
      </c>
      <c r="Q2157" s="109" t="str">
        <f t="shared" si="203"/>
        <v/>
      </c>
      <c r="R2157" s="77"/>
      <c r="S2157" s="76"/>
      <c r="T2157" s="76"/>
      <c r="U2157" s="76"/>
    </row>
    <row r="2158" s="67" customFormat="1" customHeight="1" spans="2:21">
      <c r="B2158" s="68"/>
      <c r="C2158" s="69"/>
      <c r="D2158" s="69"/>
      <c r="E2158" s="69"/>
      <c r="F2158" s="70"/>
      <c r="G2158" s="71"/>
      <c r="H2158" s="72"/>
      <c r="I2158" s="103" t="str">
        <f>IF(B2158="","",_xlfn.XLOOKUP(N2158,#REF!,#REF!))</f>
        <v/>
      </c>
      <c r="J2158" s="100" t="str">
        <f>IF(B2158="","",_xlfn.XLOOKUP(N2158,#REF!,芝麻工资表!B:B))</f>
        <v/>
      </c>
      <c r="K2158" s="100" t="str">
        <f t="shared" si="198"/>
        <v/>
      </c>
      <c r="L2158" s="100" t="str">
        <f t="shared" si="199"/>
        <v/>
      </c>
      <c r="M2158" s="100" t="str">
        <f>IF(Q2158="","",_xlfn.XLOOKUP(Q2158,立项!W:W,立项!H:H))</f>
        <v/>
      </c>
      <c r="N2158" s="104" t="str">
        <f t="shared" si="200"/>
        <v/>
      </c>
      <c r="O2158" s="104" t="str">
        <f t="shared" si="201"/>
        <v/>
      </c>
      <c r="P2158" s="105" t="str">
        <f t="shared" si="202"/>
        <v/>
      </c>
      <c r="Q2158" s="109" t="str">
        <f t="shared" si="203"/>
        <v/>
      </c>
      <c r="R2158" s="77"/>
      <c r="S2158" s="76"/>
      <c r="T2158" s="76"/>
      <c r="U2158" s="76"/>
    </row>
    <row r="2159" s="67" customFormat="1" customHeight="1" spans="2:21">
      <c r="B2159" s="68"/>
      <c r="C2159" s="69"/>
      <c r="D2159" s="69"/>
      <c r="E2159" s="69"/>
      <c r="F2159" s="70"/>
      <c r="G2159" s="71"/>
      <c r="H2159" s="72"/>
      <c r="I2159" s="103" t="str">
        <f>IF(B2159="","",_xlfn.XLOOKUP(N2159,#REF!,#REF!))</f>
        <v/>
      </c>
      <c r="J2159" s="100" t="str">
        <f>IF(B2159="","",_xlfn.XLOOKUP(N2159,#REF!,芝麻工资表!B:B))</f>
        <v/>
      </c>
      <c r="K2159" s="100" t="str">
        <f t="shared" si="198"/>
        <v/>
      </c>
      <c r="L2159" s="100" t="str">
        <f t="shared" si="199"/>
        <v/>
      </c>
      <c r="M2159" s="100" t="str">
        <f>IF(Q2159="","",_xlfn.XLOOKUP(Q2159,立项!W:W,立项!H:H))</f>
        <v/>
      </c>
      <c r="N2159" s="104" t="str">
        <f t="shared" si="200"/>
        <v/>
      </c>
      <c r="O2159" s="104" t="str">
        <f t="shared" si="201"/>
        <v/>
      </c>
      <c r="P2159" s="105" t="str">
        <f t="shared" si="202"/>
        <v/>
      </c>
      <c r="Q2159" s="109" t="str">
        <f t="shared" si="203"/>
        <v/>
      </c>
      <c r="R2159" s="77"/>
      <c r="S2159" s="76"/>
      <c r="T2159" s="76"/>
      <c r="U2159" s="76"/>
    </row>
    <row r="2160" s="67" customFormat="1" customHeight="1" spans="2:21">
      <c r="B2160" s="68"/>
      <c r="C2160" s="69"/>
      <c r="D2160" s="69"/>
      <c r="E2160" s="69"/>
      <c r="F2160" s="70"/>
      <c r="G2160" s="71"/>
      <c r="H2160" s="72"/>
      <c r="I2160" s="103" t="str">
        <f>IF(B2160="","",_xlfn.XLOOKUP(N2160,#REF!,#REF!))</f>
        <v/>
      </c>
      <c r="J2160" s="100" t="str">
        <f>IF(B2160="","",_xlfn.XLOOKUP(N2160,#REF!,芝麻工资表!B:B))</f>
        <v/>
      </c>
      <c r="K2160" s="100" t="str">
        <f t="shared" si="198"/>
        <v/>
      </c>
      <c r="L2160" s="100" t="str">
        <f t="shared" si="199"/>
        <v/>
      </c>
      <c r="M2160" s="100" t="str">
        <f>IF(Q2160="","",_xlfn.XLOOKUP(Q2160,立项!W:W,立项!H:H))</f>
        <v/>
      </c>
      <c r="N2160" s="104" t="str">
        <f t="shared" si="200"/>
        <v/>
      </c>
      <c r="O2160" s="104" t="str">
        <f t="shared" si="201"/>
        <v/>
      </c>
      <c r="P2160" s="105" t="str">
        <f t="shared" si="202"/>
        <v/>
      </c>
      <c r="Q2160" s="109" t="str">
        <f t="shared" si="203"/>
        <v/>
      </c>
      <c r="R2160" s="77"/>
      <c r="S2160" s="76"/>
      <c r="T2160" s="76"/>
      <c r="U2160" s="76"/>
    </row>
    <row r="2161" s="67" customFormat="1" customHeight="1" spans="2:21">
      <c r="B2161" s="68"/>
      <c r="C2161" s="69"/>
      <c r="D2161" s="69"/>
      <c r="E2161" s="69"/>
      <c r="F2161" s="70"/>
      <c r="G2161" s="71"/>
      <c r="H2161" s="72"/>
      <c r="I2161" s="103" t="str">
        <f>IF(B2161="","",_xlfn.XLOOKUP(N2161,#REF!,#REF!))</f>
        <v/>
      </c>
      <c r="J2161" s="100" t="str">
        <f>IF(B2161="","",_xlfn.XLOOKUP(N2161,#REF!,芝麻工资表!B:B))</f>
        <v/>
      </c>
      <c r="K2161" s="100" t="str">
        <f t="shared" si="198"/>
        <v/>
      </c>
      <c r="L2161" s="100" t="str">
        <f t="shared" si="199"/>
        <v/>
      </c>
      <c r="M2161" s="100" t="str">
        <f>IF(Q2161="","",_xlfn.XLOOKUP(Q2161,立项!W:W,立项!H:H))</f>
        <v/>
      </c>
      <c r="N2161" s="104" t="str">
        <f t="shared" si="200"/>
        <v/>
      </c>
      <c r="O2161" s="104" t="str">
        <f t="shared" si="201"/>
        <v/>
      </c>
      <c r="P2161" s="105" t="str">
        <f t="shared" si="202"/>
        <v/>
      </c>
      <c r="Q2161" s="109" t="str">
        <f t="shared" si="203"/>
        <v/>
      </c>
      <c r="R2161" s="77"/>
      <c r="S2161" s="76"/>
      <c r="T2161" s="76"/>
      <c r="U2161" s="76"/>
    </row>
    <row r="2162" s="67" customFormat="1" customHeight="1" spans="2:21">
      <c r="B2162" s="68"/>
      <c r="C2162" s="69"/>
      <c r="D2162" s="69"/>
      <c r="E2162" s="69"/>
      <c r="F2162" s="70"/>
      <c r="G2162" s="71"/>
      <c r="H2162" s="72"/>
      <c r="I2162" s="103" t="str">
        <f>IF(B2162="","",_xlfn.XLOOKUP(N2162,#REF!,#REF!))</f>
        <v/>
      </c>
      <c r="J2162" s="100" t="str">
        <f>IF(B2162="","",_xlfn.XLOOKUP(N2162,#REF!,芝麻工资表!B:B))</f>
        <v/>
      </c>
      <c r="K2162" s="100" t="str">
        <f t="shared" si="198"/>
        <v/>
      </c>
      <c r="L2162" s="100" t="str">
        <f t="shared" si="199"/>
        <v/>
      </c>
      <c r="M2162" s="100" t="str">
        <f>IF(Q2162="","",_xlfn.XLOOKUP(Q2162,立项!W:W,立项!H:H))</f>
        <v/>
      </c>
      <c r="N2162" s="104" t="str">
        <f t="shared" si="200"/>
        <v/>
      </c>
      <c r="O2162" s="104" t="str">
        <f t="shared" si="201"/>
        <v/>
      </c>
      <c r="P2162" s="105" t="str">
        <f t="shared" si="202"/>
        <v/>
      </c>
      <c r="Q2162" s="109" t="str">
        <f t="shared" si="203"/>
        <v/>
      </c>
      <c r="R2162" s="77"/>
      <c r="S2162" s="76"/>
      <c r="T2162" s="76"/>
      <c r="U2162" s="76"/>
    </row>
    <row r="2163" s="67" customFormat="1" customHeight="1" spans="2:21">
      <c r="B2163" s="68"/>
      <c r="C2163" s="69"/>
      <c r="D2163" s="69"/>
      <c r="E2163" s="69"/>
      <c r="F2163" s="70"/>
      <c r="G2163" s="71"/>
      <c r="H2163" s="72"/>
      <c r="I2163" s="103" t="str">
        <f>IF(B2163="","",_xlfn.XLOOKUP(N2163,#REF!,#REF!))</f>
        <v/>
      </c>
      <c r="J2163" s="100" t="str">
        <f>IF(B2163="","",_xlfn.XLOOKUP(N2163,#REF!,芝麻工资表!B:B))</f>
        <v/>
      </c>
      <c r="K2163" s="100" t="str">
        <f t="shared" si="198"/>
        <v/>
      </c>
      <c r="L2163" s="100" t="str">
        <f t="shared" si="199"/>
        <v/>
      </c>
      <c r="M2163" s="100" t="str">
        <f>IF(Q2163="","",_xlfn.XLOOKUP(Q2163,立项!W:W,立项!H:H))</f>
        <v/>
      </c>
      <c r="N2163" s="104" t="str">
        <f t="shared" si="200"/>
        <v/>
      </c>
      <c r="O2163" s="104" t="str">
        <f t="shared" si="201"/>
        <v/>
      </c>
      <c r="P2163" s="105" t="str">
        <f t="shared" si="202"/>
        <v/>
      </c>
      <c r="Q2163" s="109" t="str">
        <f t="shared" si="203"/>
        <v/>
      </c>
      <c r="R2163" s="77"/>
      <c r="S2163" s="76"/>
      <c r="T2163" s="76"/>
      <c r="U2163" s="76"/>
    </row>
    <row r="2164" s="67" customFormat="1" customHeight="1" spans="2:21">
      <c r="B2164" s="68"/>
      <c r="C2164" s="69"/>
      <c r="D2164" s="69"/>
      <c r="E2164" s="69"/>
      <c r="F2164" s="70"/>
      <c r="G2164" s="71"/>
      <c r="H2164" s="72"/>
      <c r="I2164" s="103" t="str">
        <f>IF(B2164="","",_xlfn.XLOOKUP(N2164,#REF!,#REF!))</f>
        <v/>
      </c>
      <c r="J2164" s="100" t="str">
        <f>IF(B2164="","",_xlfn.XLOOKUP(N2164,#REF!,芝麻工资表!B:B))</f>
        <v/>
      </c>
      <c r="K2164" s="100" t="str">
        <f t="shared" si="198"/>
        <v/>
      </c>
      <c r="L2164" s="100" t="str">
        <f t="shared" si="199"/>
        <v/>
      </c>
      <c r="M2164" s="100" t="str">
        <f>IF(Q2164="","",_xlfn.XLOOKUP(Q2164,立项!W:W,立项!H:H))</f>
        <v/>
      </c>
      <c r="N2164" s="104" t="str">
        <f t="shared" si="200"/>
        <v/>
      </c>
      <c r="O2164" s="104" t="str">
        <f t="shared" si="201"/>
        <v/>
      </c>
      <c r="P2164" s="105" t="str">
        <f t="shared" si="202"/>
        <v/>
      </c>
      <c r="Q2164" s="109" t="str">
        <f t="shared" si="203"/>
        <v/>
      </c>
      <c r="R2164" s="77"/>
      <c r="S2164" s="76"/>
      <c r="T2164" s="76"/>
      <c r="U2164" s="76"/>
    </row>
    <row r="2165" s="67" customFormat="1" customHeight="1" spans="2:21">
      <c r="B2165" s="68"/>
      <c r="C2165" s="69"/>
      <c r="D2165" s="69"/>
      <c r="E2165" s="69"/>
      <c r="F2165" s="70"/>
      <c r="G2165" s="71"/>
      <c r="H2165" s="72"/>
      <c r="I2165" s="103" t="str">
        <f>IF(B2165="","",_xlfn.XLOOKUP(N2165,#REF!,#REF!))</f>
        <v/>
      </c>
      <c r="J2165" s="100" t="str">
        <f>IF(B2165="","",_xlfn.XLOOKUP(N2165,#REF!,芝麻工资表!B:B))</f>
        <v/>
      </c>
      <c r="K2165" s="100" t="str">
        <f t="shared" si="198"/>
        <v/>
      </c>
      <c r="L2165" s="100" t="str">
        <f t="shared" si="199"/>
        <v/>
      </c>
      <c r="M2165" s="100" t="str">
        <f>IF(Q2165="","",_xlfn.XLOOKUP(Q2165,立项!W:W,立项!H:H))</f>
        <v/>
      </c>
      <c r="N2165" s="104" t="str">
        <f t="shared" si="200"/>
        <v/>
      </c>
      <c r="O2165" s="104" t="str">
        <f t="shared" si="201"/>
        <v/>
      </c>
      <c r="P2165" s="105" t="str">
        <f t="shared" si="202"/>
        <v/>
      </c>
      <c r="Q2165" s="109" t="str">
        <f t="shared" si="203"/>
        <v/>
      </c>
      <c r="R2165" s="77"/>
      <c r="S2165" s="76"/>
      <c r="T2165" s="76"/>
      <c r="U2165" s="76"/>
    </row>
    <row r="2166" s="67" customFormat="1" customHeight="1" spans="2:21">
      <c r="B2166" s="68"/>
      <c r="C2166" s="69"/>
      <c r="D2166" s="69"/>
      <c r="E2166" s="69"/>
      <c r="F2166" s="70"/>
      <c r="G2166" s="71"/>
      <c r="H2166" s="72"/>
      <c r="I2166" s="103" t="str">
        <f>IF(B2166="","",_xlfn.XLOOKUP(N2166,#REF!,#REF!))</f>
        <v/>
      </c>
      <c r="J2166" s="100" t="str">
        <f>IF(B2166="","",_xlfn.XLOOKUP(N2166,#REF!,芝麻工资表!B:B))</f>
        <v/>
      </c>
      <c r="K2166" s="100" t="str">
        <f t="shared" si="198"/>
        <v/>
      </c>
      <c r="L2166" s="100" t="str">
        <f t="shared" si="199"/>
        <v/>
      </c>
      <c r="M2166" s="100" t="str">
        <f>IF(Q2166="","",_xlfn.XLOOKUP(Q2166,立项!W:W,立项!H:H))</f>
        <v/>
      </c>
      <c r="N2166" s="104" t="str">
        <f t="shared" si="200"/>
        <v/>
      </c>
      <c r="O2166" s="104" t="str">
        <f t="shared" si="201"/>
        <v/>
      </c>
      <c r="P2166" s="105" t="str">
        <f t="shared" si="202"/>
        <v/>
      </c>
      <c r="Q2166" s="109" t="str">
        <f t="shared" si="203"/>
        <v/>
      </c>
      <c r="R2166" s="77"/>
      <c r="S2166" s="76"/>
      <c r="T2166" s="76"/>
      <c r="U2166" s="76"/>
    </row>
    <row r="2167" s="67" customFormat="1" customHeight="1" spans="2:21">
      <c r="B2167" s="68"/>
      <c r="C2167" s="69"/>
      <c r="D2167" s="69"/>
      <c r="E2167" s="69"/>
      <c r="F2167" s="70"/>
      <c r="G2167" s="71"/>
      <c r="H2167" s="72"/>
      <c r="I2167" s="103" t="str">
        <f>IF(B2167="","",_xlfn.XLOOKUP(N2167,#REF!,#REF!))</f>
        <v/>
      </c>
      <c r="J2167" s="100" t="str">
        <f>IF(B2167="","",_xlfn.XLOOKUP(N2167,#REF!,芝麻工资表!B:B))</f>
        <v/>
      </c>
      <c r="K2167" s="100" t="str">
        <f t="shared" si="198"/>
        <v/>
      </c>
      <c r="L2167" s="100" t="str">
        <f t="shared" si="199"/>
        <v/>
      </c>
      <c r="M2167" s="100" t="str">
        <f>IF(Q2167="","",_xlfn.XLOOKUP(Q2167,立项!W:W,立项!H:H))</f>
        <v/>
      </c>
      <c r="N2167" s="104" t="str">
        <f t="shared" si="200"/>
        <v/>
      </c>
      <c r="O2167" s="104" t="str">
        <f t="shared" si="201"/>
        <v/>
      </c>
      <c r="P2167" s="105" t="str">
        <f t="shared" si="202"/>
        <v/>
      </c>
      <c r="Q2167" s="109" t="str">
        <f t="shared" si="203"/>
        <v/>
      </c>
      <c r="R2167" s="77"/>
      <c r="S2167" s="76"/>
      <c r="T2167" s="76"/>
      <c r="U2167" s="76"/>
    </row>
    <row r="2168" s="67" customFormat="1" customHeight="1" spans="2:21">
      <c r="B2168" s="68"/>
      <c r="C2168" s="69"/>
      <c r="D2168" s="69"/>
      <c r="E2168" s="69"/>
      <c r="F2168" s="70"/>
      <c r="G2168" s="71"/>
      <c r="H2168" s="72"/>
      <c r="I2168" s="103" t="str">
        <f>IF(B2168="","",_xlfn.XLOOKUP(N2168,#REF!,#REF!))</f>
        <v/>
      </c>
      <c r="J2168" s="100" t="str">
        <f>IF(B2168="","",_xlfn.XLOOKUP(N2168,#REF!,芝麻工资表!B:B))</f>
        <v/>
      </c>
      <c r="K2168" s="100" t="str">
        <f t="shared" si="198"/>
        <v/>
      </c>
      <c r="L2168" s="100" t="str">
        <f t="shared" si="199"/>
        <v/>
      </c>
      <c r="M2168" s="100" t="str">
        <f>IF(Q2168="","",_xlfn.XLOOKUP(Q2168,立项!W:W,立项!H:H))</f>
        <v/>
      </c>
      <c r="N2168" s="104" t="str">
        <f t="shared" si="200"/>
        <v/>
      </c>
      <c r="O2168" s="104" t="str">
        <f t="shared" si="201"/>
        <v/>
      </c>
      <c r="P2168" s="105" t="str">
        <f t="shared" si="202"/>
        <v/>
      </c>
      <c r="Q2168" s="109" t="str">
        <f t="shared" si="203"/>
        <v/>
      </c>
      <c r="R2168" s="77"/>
      <c r="S2168" s="76"/>
      <c r="T2168" s="76"/>
      <c r="U2168" s="76"/>
    </row>
    <row r="2169" s="67" customFormat="1" customHeight="1" spans="2:21">
      <c r="B2169" s="68"/>
      <c r="C2169" s="69"/>
      <c r="D2169" s="69"/>
      <c r="E2169" s="69"/>
      <c r="F2169" s="70"/>
      <c r="G2169" s="71"/>
      <c r="H2169" s="72"/>
      <c r="I2169" s="103" t="str">
        <f>IF(B2169="","",_xlfn.XLOOKUP(N2169,#REF!,#REF!))</f>
        <v/>
      </c>
      <c r="J2169" s="100" t="str">
        <f>IF(B2169="","",_xlfn.XLOOKUP(N2169,#REF!,芝麻工资表!B:B))</f>
        <v/>
      </c>
      <c r="K2169" s="100" t="str">
        <f t="shared" si="198"/>
        <v/>
      </c>
      <c r="L2169" s="100" t="str">
        <f t="shared" si="199"/>
        <v/>
      </c>
      <c r="M2169" s="100" t="str">
        <f>IF(Q2169="","",_xlfn.XLOOKUP(Q2169,立项!W:W,立项!H:H))</f>
        <v/>
      </c>
      <c r="N2169" s="104" t="str">
        <f t="shared" si="200"/>
        <v/>
      </c>
      <c r="O2169" s="104" t="str">
        <f t="shared" si="201"/>
        <v/>
      </c>
      <c r="P2169" s="105" t="str">
        <f t="shared" si="202"/>
        <v/>
      </c>
      <c r="Q2169" s="109" t="str">
        <f t="shared" si="203"/>
        <v/>
      </c>
      <c r="R2169" s="77"/>
      <c r="S2169" s="76"/>
      <c r="T2169" s="76"/>
      <c r="U2169" s="76"/>
    </row>
    <row r="2170" s="67" customFormat="1" customHeight="1" spans="2:21">
      <c r="B2170" s="68"/>
      <c r="C2170" s="69"/>
      <c r="D2170" s="69"/>
      <c r="E2170" s="69"/>
      <c r="F2170" s="70"/>
      <c r="G2170" s="71"/>
      <c r="H2170" s="72"/>
      <c r="I2170" s="103" t="str">
        <f>IF(B2170="","",_xlfn.XLOOKUP(N2170,#REF!,#REF!))</f>
        <v/>
      </c>
      <c r="J2170" s="100" t="str">
        <f>IF(B2170="","",_xlfn.XLOOKUP(N2170,#REF!,芝麻工资表!B:B))</f>
        <v/>
      </c>
      <c r="K2170" s="100" t="str">
        <f t="shared" si="198"/>
        <v/>
      </c>
      <c r="L2170" s="100" t="str">
        <f t="shared" si="199"/>
        <v/>
      </c>
      <c r="M2170" s="100" t="str">
        <f>IF(Q2170="","",_xlfn.XLOOKUP(Q2170,立项!W:W,立项!H:H))</f>
        <v/>
      </c>
      <c r="N2170" s="104" t="str">
        <f t="shared" si="200"/>
        <v/>
      </c>
      <c r="O2170" s="104" t="str">
        <f t="shared" si="201"/>
        <v/>
      </c>
      <c r="P2170" s="105" t="str">
        <f t="shared" si="202"/>
        <v/>
      </c>
      <c r="Q2170" s="109" t="str">
        <f t="shared" si="203"/>
        <v/>
      </c>
      <c r="R2170" s="77"/>
      <c r="S2170" s="76"/>
      <c r="T2170" s="76"/>
      <c r="U2170" s="76"/>
    </row>
    <row r="2171" s="67" customFormat="1" customHeight="1" spans="2:21">
      <c r="B2171" s="68"/>
      <c r="C2171" s="69"/>
      <c r="D2171" s="69"/>
      <c r="E2171" s="69"/>
      <c r="F2171" s="70"/>
      <c r="G2171" s="71"/>
      <c r="H2171" s="72"/>
      <c r="I2171" s="103" t="str">
        <f>IF(B2171="","",_xlfn.XLOOKUP(N2171,#REF!,#REF!))</f>
        <v/>
      </c>
      <c r="J2171" s="100" t="str">
        <f>IF(B2171="","",_xlfn.XLOOKUP(N2171,#REF!,芝麻工资表!B:B))</f>
        <v/>
      </c>
      <c r="K2171" s="100" t="str">
        <f t="shared" si="198"/>
        <v/>
      </c>
      <c r="L2171" s="100" t="str">
        <f t="shared" si="199"/>
        <v/>
      </c>
      <c r="M2171" s="100" t="str">
        <f>IF(Q2171="","",_xlfn.XLOOKUP(Q2171,立项!W:W,立项!H:H))</f>
        <v/>
      </c>
      <c r="N2171" s="104" t="str">
        <f t="shared" si="200"/>
        <v/>
      </c>
      <c r="O2171" s="104" t="str">
        <f t="shared" si="201"/>
        <v/>
      </c>
      <c r="P2171" s="105" t="str">
        <f t="shared" si="202"/>
        <v/>
      </c>
      <c r="Q2171" s="109" t="str">
        <f t="shared" si="203"/>
        <v/>
      </c>
      <c r="R2171" s="77"/>
      <c r="S2171" s="76"/>
      <c r="T2171" s="76"/>
      <c r="U2171" s="76"/>
    </row>
    <row r="2172" s="67" customFormat="1" customHeight="1" spans="2:21">
      <c r="B2172" s="68"/>
      <c r="C2172" s="69"/>
      <c r="D2172" s="69"/>
      <c r="E2172" s="69"/>
      <c r="F2172" s="70"/>
      <c r="G2172" s="71"/>
      <c r="H2172" s="72"/>
      <c r="I2172" s="103" t="str">
        <f>IF(B2172="","",_xlfn.XLOOKUP(N2172,#REF!,#REF!))</f>
        <v/>
      </c>
      <c r="J2172" s="100" t="str">
        <f>IF(B2172="","",_xlfn.XLOOKUP(N2172,#REF!,芝麻工资表!B:B))</f>
        <v/>
      </c>
      <c r="K2172" s="100" t="str">
        <f t="shared" si="198"/>
        <v/>
      </c>
      <c r="L2172" s="100" t="str">
        <f t="shared" si="199"/>
        <v/>
      </c>
      <c r="M2172" s="100" t="str">
        <f>IF(Q2172="","",_xlfn.XLOOKUP(Q2172,立项!W:W,立项!H:H))</f>
        <v/>
      </c>
      <c r="N2172" s="104" t="str">
        <f t="shared" si="200"/>
        <v/>
      </c>
      <c r="O2172" s="104" t="str">
        <f t="shared" si="201"/>
        <v/>
      </c>
      <c r="P2172" s="105" t="str">
        <f t="shared" si="202"/>
        <v/>
      </c>
      <c r="Q2172" s="109" t="str">
        <f t="shared" si="203"/>
        <v/>
      </c>
      <c r="R2172" s="77"/>
      <c r="S2172" s="76"/>
      <c r="T2172" s="76"/>
      <c r="U2172" s="76"/>
    </row>
    <row r="2173" s="67" customFormat="1" customHeight="1" spans="2:21">
      <c r="B2173" s="68"/>
      <c r="C2173" s="69"/>
      <c r="D2173" s="69"/>
      <c r="E2173" s="69"/>
      <c r="F2173" s="70"/>
      <c r="G2173" s="71"/>
      <c r="H2173" s="72"/>
      <c r="I2173" s="103" t="str">
        <f>IF(B2173="","",_xlfn.XLOOKUP(N2173,#REF!,#REF!))</f>
        <v/>
      </c>
      <c r="J2173" s="100" t="str">
        <f>IF(B2173="","",_xlfn.XLOOKUP(N2173,#REF!,芝麻工资表!B:B))</f>
        <v/>
      </c>
      <c r="K2173" s="100" t="str">
        <f t="shared" si="198"/>
        <v/>
      </c>
      <c r="L2173" s="100" t="str">
        <f t="shared" si="199"/>
        <v/>
      </c>
      <c r="M2173" s="100" t="str">
        <f>IF(Q2173="","",_xlfn.XLOOKUP(Q2173,立项!W:W,立项!H:H))</f>
        <v/>
      </c>
      <c r="N2173" s="104" t="str">
        <f t="shared" si="200"/>
        <v/>
      </c>
      <c r="O2173" s="104" t="str">
        <f t="shared" si="201"/>
        <v/>
      </c>
      <c r="P2173" s="105" t="str">
        <f t="shared" si="202"/>
        <v/>
      </c>
      <c r="Q2173" s="109" t="str">
        <f t="shared" si="203"/>
        <v/>
      </c>
      <c r="R2173" s="77"/>
      <c r="S2173" s="76"/>
      <c r="T2173" s="76"/>
      <c r="U2173" s="76"/>
    </row>
    <row r="2174" s="67" customFormat="1" customHeight="1" spans="2:21">
      <c r="B2174" s="68"/>
      <c r="C2174" s="69"/>
      <c r="D2174" s="69"/>
      <c r="E2174" s="69"/>
      <c r="F2174" s="70"/>
      <c r="G2174" s="71"/>
      <c r="H2174" s="72"/>
      <c r="I2174" s="103" t="str">
        <f>IF(B2174="","",_xlfn.XLOOKUP(N2174,#REF!,#REF!))</f>
        <v/>
      </c>
      <c r="J2174" s="100" t="str">
        <f>IF(B2174="","",_xlfn.XLOOKUP(N2174,#REF!,芝麻工资表!B:B))</f>
        <v/>
      </c>
      <c r="K2174" s="100" t="str">
        <f t="shared" si="198"/>
        <v/>
      </c>
      <c r="L2174" s="100" t="str">
        <f t="shared" si="199"/>
        <v/>
      </c>
      <c r="M2174" s="100" t="str">
        <f>IF(Q2174="","",_xlfn.XLOOKUP(Q2174,立项!W:W,立项!H:H))</f>
        <v/>
      </c>
      <c r="N2174" s="104" t="str">
        <f t="shared" si="200"/>
        <v/>
      </c>
      <c r="O2174" s="104" t="str">
        <f t="shared" si="201"/>
        <v/>
      </c>
      <c r="P2174" s="105" t="str">
        <f t="shared" si="202"/>
        <v/>
      </c>
      <c r="Q2174" s="109" t="str">
        <f t="shared" si="203"/>
        <v/>
      </c>
      <c r="R2174" s="77"/>
      <c r="S2174" s="76"/>
      <c r="T2174" s="76"/>
      <c r="U2174" s="76"/>
    </row>
    <row r="2175" s="67" customFormat="1" customHeight="1" spans="2:21">
      <c r="B2175" s="68"/>
      <c r="C2175" s="69"/>
      <c r="D2175" s="69"/>
      <c r="E2175" s="69"/>
      <c r="F2175" s="70"/>
      <c r="G2175" s="71"/>
      <c r="H2175" s="72"/>
      <c r="I2175" s="103" t="str">
        <f>IF(B2175="","",_xlfn.XLOOKUP(N2175,#REF!,#REF!))</f>
        <v/>
      </c>
      <c r="J2175" s="100" t="str">
        <f>IF(B2175="","",_xlfn.XLOOKUP(N2175,#REF!,芝麻工资表!B:B))</f>
        <v/>
      </c>
      <c r="K2175" s="100" t="str">
        <f t="shared" si="198"/>
        <v/>
      </c>
      <c r="L2175" s="100" t="str">
        <f t="shared" si="199"/>
        <v/>
      </c>
      <c r="M2175" s="100" t="str">
        <f>IF(Q2175="","",_xlfn.XLOOKUP(Q2175,立项!W:W,立项!H:H))</f>
        <v/>
      </c>
      <c r="N2175" s="104" t="str">
        <f t="shared" si="200"/>
        <v/>
      </c>
      <c r="O2175" s="104" t="str">
        <f t="shared" si="201"/>
        <v/>
      </c>
      <c r="P2175" s="105" t="str">
        <f t="shared" si="202"/>
        <v/>
      </c>
      <c r="Q2175" s="109" t="str">
        <f t="shared" si="203"/>
        <v/>
      </c>
      <c r="R2175" s="77"/>
      <c r="S2175" s="76"/>
      <c r="T2175" s="76"/>
      <c r="U2175" s="76"/>
    </row>
    <row r="2176" s="67" customFormat="1" customHeight="1" spans="2:21">
      <c r="B2176" s="68"/>
      <c r="C2176" s="69"/>
      <c r="D2176" s="69"/>
      <c r="E2176" s="69"/>
      <c r="F2176" s="70"/>
      <c r="G2176" s="71"/>
      <c r="H2176" s="72"/>
      <c r="I2176" s="103" t="str">
        <f>IF(B2176="","",_xlfn.XLOOKUP(N2176,#REF!,#REF!))</f>
        <v/>
      </c>
      <c r="J2176" s="100" t="str">
        <f>IF(B2176="","",_xlfn.XLOOKUP(N2176,#REF!,芝麻工资表!B:B))</f>
        <v/>
      </c>
      <c r="K2176" s="100" t="str">
        <f t="shared" si="198"/>
        <v/>
      </c>
      <c r="L2176" s="100" t="str">
        <f t="shared" si="199"/>
        <v/>
      </c>
      <c r="M2176" s="100" t="str">
        <f>IF(Q2176="","",_xlfn.XLOOKUP(Q2176,立项!W:W,立项!H:H))</f>
        <v/>
      </c>
      <c r="N2176" s="104" t="str">
        <f t="shared" si="200"/>
        <v/>
      </c>
      <c r="O2176" s="104" t="str">
        <f t="shared" si="201"/>
        <v/>
      </c>
      <c r="P2176" s="105" t="str">
        <f t="shared" si="202"/>
        <v/>
      </c>
      <c r="Q2176" s="109" t="str">
        <f t="shared" si="203"/>
        <v/>
      </c>
      <c r="R2176" s="77"/>
      <c r="S2176" s="76"/>
      <c r="T2176" s="76"/>
      <c r="U2176" s="76"/>
    </row>
    <row r="2177" s="67" customFormat="1" customHeight="1" spans="2:21">
      <c r="B2177" s="68"/>
      <c r="C2177" s="69"/>
      <c r="D2177" s="69"/>
      <c r="E2177" s="69"/>
      <c r="F2177" s="70"/>
      <c r="G2177" s="71"/>
      <c r="H2177" s="72"/>
      <c r="I2177" s="103" t="str">
        <f>IF(B2177="","",_xlfn.XLOOKUP(N2177,#REF!,#REF!))</f>
        <v/>
      </c>
      <c r="J2177" s="100" t="str">
        <f>IF(B2177="","",_xlfn.XLOOKUP(N2177,#REF!,芝麻工资表!B:B))</f>
        <v/>
      </c>
      <c r="K2177" s="100" t="str">
        <f t="shared" si="198"/>
        <v/>
      </c>
      <c r="L2177" s="100" t="str">
        <f t="shared" si="199"/>
        <v/>
      </c>
      <c r="M2177" s="100" t="str">
        <f>IF(Q2177="","",_xlfn.XLOOKUP(Q2177,立项!W:W,立项!H:H))</f>
        <v/>
      </c>
      <c r="N2177" s="104" t="str">
        <f t="shared" si="200"/>
        <v/>
      </c>
      <c r="O2177" s="104" t="str">
        <f t="shared" si="201"/>
        <v/>
      </c>
      <c r="P2177" s="105" t="str">
        <f t="shared" si="202"/>
        <v/>
      </c>
      <c r="Q2177" s="109" t="str">
        <f t="shared" si="203"/>
        <v/>
      </c>
      <c r="R2177" s="77"/>
      <c r="S2177" s="76"/>
      <c r="T2177" s="76"/>
      <c r="U2177" s="76"/>
    </row>
    <row r="2178" s="67" customFormat="1" customHeight="1" spans="2:21">
      <c r="B2178" s="68"/>
      <c r="C2178" s="69"/>
      <c r="D2178" s="69"/>
      <c r="E2178" s="69"/>
      <c r="F2178" s="70"/>
      <c r="G2178" s="71"/>
      <c r="H2178" s="72"/>
      <c r="I2178" s="103" t="str">
        <f>IF(B2178="","",_xlfn.XLOOKUP(N2178,#REF!,#REF!))</f>
        <v/>
      </c>
      <c r="J2178" s="100" t="str">
        <f>IF(B2178="","",_xlfn.XLOOKUP(N2178,#REF!,芝麻工资表!B:B))</f>
        <v/>
      </c>
      <c r="K2178" s="100" t="str">
        <f t="shared" ref="K2178:K2241" si="204">IF(F2178="","",F2178-L2178)</f>
        <v/>
      </c>
      <c r="L2178" s="100" t="str">
        <f t="shared" ref="L2178:L2241" si="205">IF(F2178="","",F2178*G2178/(1+G2178))</f>
        <v/>
      </c>
      <c r="M2178" s="100" t="str">
        <f>IF(Q2178="","",_xlfn.XLOOKUP(Q2178,立项!W:W,立项!H:H))</f>
        <v/>
      </c>
      <c r="N2178" s="104" t="str">
        <f t="shared" ref="N2178:N2241" si="206">IF(H2178="","",LEFT(B2178,7))</f>
        <v/>
      </c>
      <c r="O2178" s="104" t="str">
        <f t="shared" ref="O2178:O2241" si="207">IF(H2178="","",MONTH(H2178))</f>
        <v/>
      </c>
      <c r="P2178" s="105" t="str">
        <f t="shared" ref="P2178:P2241" si="208">IF(H2178="","",DAY(H2178))</f>
        <v/>
      </c>
      <c r="Q2178" s="109" t="str">
        <f t="shared" ref="Q2178:Q2241" si="209">IF(B2178="","",MID(B2178,9,16))</f>
        <v/>
      </c>
      <c r="R2178" s="77"/>
      <c r="S2178" s="76"/>
      <c r="T2178" s="76"/>
      <c r="U2178" s="76"/>
    </row>
    <row r="2179" s="67" customFormat="1" customHeight="1" spans="2:21">
      <c r="B2179" s="68"/>
      <c r="C2179" s="69"/>
      <c r="D2179" s="69"/>
      <c r="E2179" s="69"/>
      <c r="F2179" s="70"/>
      <c r="G2179" s="71"/>
      <c r="H2179" s="72"/>
      <c r="I2179" s="103" t="str">
        <f>IF(B2179="","",_xlfn.XLOOKUP(N2179,#REF!,#REF!))</f>
        <v/>
      </c>
      <c r="J2179" s="100" t="str">
        <f>IF(B2179="","",_xlfn.XLOOKUP(N2179,#REF!,芝麻工资表!B:B))</f>
        <v/>
      </c>
      <c r="K2179" s="100" t="str">
        <f t="shared" si="204"/>
        <v/>
      </c>
      <c r="L2179" s="100" t="str">
        <f t="shared" si="205"/>
        <v/>
      </c>
      <c r="M2179" s="100" t="str">
        <f>IF(Q2179="","",_xlfn.XLOOKUP(Q2179,立项!W:W,立项!H:H))</f>
        <v/>
      </c>
      <c r="N2179" s="104" t="str">
        <f t="shared" si="206"/>
        <v/>
      </c>
      <c r="O2179" s="104" t="str">
        <f t="shared" si="207"/>
        <v/>
      </c>
      <c r="P2179" s="105" t="str">
        <f t="shared" si="208"/>
        <v/>
      </c>
      <c r="Q2179" s="109" t="str">
        <f t="shared" si="209"/>
        <v/>
      </c>
      <c r="R2179" s="77"/>
      <c r="S2179" s="76"/>
      <c r="T2179" s="76"/>
      <c r="U2179" s="76"/>
    </row>
    <row r="2180" s="67" customFormat="1" customHeight="1" spans="2:21">
      <c r="B2180" s="68"/>
      <c r="C2180" s="69"/>
      <c r="D2180" s="69"/>
      <c r="E2180" s="69"/>
      <c r="F2180" s="70"/>
      <c r="G2180" s="71"/>
      <c r="H2180" s="72"/>
      <c r="I2180" s="103" t="str">
        <f>IF(B2180="","",_xlfn.XLOOKUP(N2180,#REF!,#REF!))</f>
        <v/>
      </c>
      <c r="J2180" s="100" t="str">
        <f>IF(B2180="","",_xlfn.XLOOKUP(N2180,#REF!,芝麻工资表!B:B))</f>
        <v/>
      </c>
      <c r="K2180" s="100" t="str">
        <f t="shared" si="204"/>
        <v/>
      </c>
      <c r="L2180" s="100" t="str">
        <f t="shared" si="205"/>
        <v/>
      </c>
      <c r="M2180" s="100" t="str">
        <f>IF(Q2180="","",_xlfn.XLOOKUP(Q2180,立项!W:W,立项!H:H))</f>
        <v/>
      </c>
      <c r="N2180" s="104" t="str">
        <f t="shared" si="206"/>
        <v/>
      </c>
      <c r="O2180" s="104" t="str">
        <f t="shared" si="207"/>
        <v/>
      </c>
      <c r="P2180" s="105" t="str">
        <f t="shared" si="208"/>
        <v/>
      </c>
      <c r="Q2180" s="109" t="str">
        <f t="shared" si="209"/>
        <v/>
      </c>
      <c r="R2180" s="77"/>
      <c r="S2180" s="76"/>
      <c r="T2180" s="76"/>
      <c r="U2180" s="76"/>
    </row>
    <row r="2181" s="67" customFormat="1" customHeight="1" spans="2:21">
      <c r="B2181" s="68"/>
      <c r="C2181" s="69"/>
      <c r="D2181" s="69"/>
      <c r="E2181" s="69"/>
      <c r="F2181" s="70"/>
      <c r="G2181" s="71"/>
      <c r="H2181" s="72"/>
      <c r="I2181" s="103" t="str">
        <f>IF(B2181="","",_xlfn.XLOOKUP(N2181,#REF!,#REF!))</f>
        <v/>
      </c>
      <c r="J2181" s="100" t="str">
        <f>IF(B2181="","",_xlfn.XLOOKUP(N2181,#REF!,芝麻工资表!B:B))</f>
        <v/>
      </c>
      <c r="K2181" s="100" t="str">
        <f t="shared" si="204"/>
        <v/>
      </c>
      <c r="L2181" s="100" t="str">
        <f t="shared" si="205"/>
        <v/>
      </c>
      <c r="M2181" s="100" t="str">
        <f>IF(Q2181="","",_xlfn.XLOOKUP(Q2181,立项!W:W,立项!H:H))</f>
        <v/>
      </c>
      <c r="N2181" s="104" t="str">
        <f t="shared" si="206"/>
        <v/>
      </c>
      <c r="O2181" s="104" t="str">
        <f t="shared" si="207"/>
        <v/>
      </c>
      <c r="P2181" s="105" t="str">
        <f t="shared" si="208"/>
        <v/>
      </c>
      <c r="Q2181" s="109" t="str">
        <f t="shared" si="209"/>
        <v/>
      </c>
      <c r="R2181" s="77"/>
      <c r="S2181" s="76"/>
      <c r="T2181" s="76"/>
      <c r="U2181" s="76"/>
    </row>
    <row r="2182" s="67" customFormat="1" customHeight="1" spans="2:21">
      <c r="B2182" s="68"/>
      <c r="C2182" s="69"/>
      <c r="D2182" s="69"/>
      <c r="E2182" s="69"/>
      <c r="F2182" s="70"/>
      <c r="G2182" s="71"/>
      <c r="H2182" s="72"/>
      <c r="I2182" s="103" t="str">
        <f>IF(B2182="","",_xlfn.XLOOKUP(N2182,#REF!,#REF!))</f>
        <v/>
      </c>
      <c r="J2182" s="100" t="str">
        <f>IF(B2182="","",_xlfn.XLOOKUP(N2182,#REF!,芝麻工资表!B:B))</f>
        <v/>
      </c>
      <c r="K2182" s="100" t="str">
        <f t="shared" si="204"/>
        <v/>
      </c>
      <c r="L2182" s="100" t="str">
        <f t="shared" si="205"/>
        <v/>
      </c>
      <c r="M2182" s="100" t="str">
        <f>IF(Q2182="","",_xlfn.XLOOKUP(Q2182,立项!W:W,立项!H:H))</f>
        <v/>
      </c>
      <c r="N2182" s="104" t="str">
        <f t="shared" si="206"/>
        <v/>
      </c>
      <c r="O2182" s="104" t="str">
        <f t="shared" si="207"/>
        <v/>
      </c>
      <c r="P2182" s="105" t="str">
        <f t="shared" si="208"/>
        <v/>
      </c>
      <c r="Q2182" s="109" t="str">
        <f t="shared" si="209"/>
        <v/>
      </c>
      <c r="R2182" s="77"/>
      <c r="S2182" s="76"/>
      <c r="T2182" s="76"/>
      <c r="U2182" s="76"/>
    </row>
    <row r="2183" s="67" customFormat="1" customHeight="1" spans="2:21">
      <c r="B2183" s="68"/>
      <c r="C2183" s="69"/>
      <c r="D2183" s="69"/>
      <c r="E2183" s="69"/>
      <c r="F2183" s="70"/>
      <c r="G2183" s="71"/>
      <c r="H2183" s="72"/>
      <c r="I2183" s="103" t="str">
        <f>IF(B2183="","",_xlfn.XLOOKUP(N2183,#REF!,#REF!))</f>
        <v/>
      </c>
      <c r="J2183" s="100" t="str">
        <f>IF(B2183="","",_xlfn.XLOOKUP(N2183,#REF!,芝麻工资表!B:B))</f>
        <v/>
      </c>
      <c r="K2183" s="100" t="str">
        <f t="shared" si="204"/>
        <v/>
      </c>
      <c r="L2183" s="100" t="str">
        <f t="shared" si="205"/>
        <v/>
      </c>
      <c r="M2183" s="100" t="str">
        <f>IF(Q2183="","",_xlfn.XLOOKUP(Q2183,立项!W:W,立项!H:H))</f>
        <v/>
      </c>
      <c r="N2183" s="104" t="str">
        <f t="shared" si="206"/>
        <v/>
      </c>
      <c r="O2183" s="104" t="str">
        <f t="shared" si="207"/>
        <v/>
      </c>
      <c r="P2183" s="105" t="str">
        <f t="shared" si="208"/>
        <v/>
      </c>
      <c r="Q2183" s="109" t="str">
        <f t="shared" si="209"/>
        <v/>
      </c>
      <c r="R2183" s="77"/>
      <c r="S2183" s="76"/>
      <c r="T2183" s="76"/>
      <c r="U2183" s="76"/>
    </row>
    <row r="2184" s="67" customFormat="1" customHeight="1" spans="2:21">
      <c r="B2184" s="68"/>
      <c r="C2184" s="69"/>
      <c r="D2184" s="69"/>
      <c r="E2184" s="69"/>
      <c r="F2184" s="70"/>
      <c r="G2184" s="71"/>
      <c r="H2184" s="72"/>
      <c r="I2184" s="103" t="str">
        <f>IF(B2184="","",_xlfn.XLOOKUP(N2184,#REF!,#REF!))</f>
        <v/>
      </c>
      <c r="J2184" s="100" t="str">
        <f>IF(B2184="","",_xlfn.XLOOKUP(N2184,#REF!,芝麻工资表!B:B))</f>
        <v/>
      </c>
      <c r="K2184" s="100" t="str">
        <f t="shared" si="204"/>
        <v/>
      </c>
      <c r="L2184" s="100" t="str">
        <f t="shared" si="205"/>
        <v/>
      </c>
      <c r="M2184" s="100" t="str">
        <f>IF(Q2184="","",_xlfn.XLOOKUP(Q2184,立项!W:W,立项!H:H))</f>
        <v/>
      </c>
      <c r="N2184" s="104" t="str">
        <f t="shared" si="206"/>
        <v/>
      </c>
      <c r="O2184" s="104" t="str">
        <f t="shared" si="207"/>
        <v/>
      </c>
      <c r="P2184" s="105" t="str">
        <f t="shared" si="208"/>
        <v/>
      </c>
      <c r="Q2184" s="109" t="str">
        <f t="shared" si="209"/>
        <v/>
      </c>
      <c r="R2184" s="77"/>
      <c r="S2184" s="76"/>
      <c r="T2184" s="76"/>
      <c r="U2184" s="76"/>
    </row>
    <row r="2185" s="67" customFormat="1" customHeight="1" spans="2:21">
      <c r="B2185" s="68"/>
      <c r="C2185" s="69"/>
      <c r="D2185" s="69"/>
      <c r="E2185" s="69"/>
      <c r="F2185" s="70"/>
      <c r="G2185" s="71"/>
      <c r="H2185" s="72"/>
      <c r="I2185" s="103" t="str">
        <f>IF(B2185="","",_xlfn.XLOOKUP(N2185,#REF!,#REF!))</f>
        <v/>
      </c>
      <c r="J2185" s="100" t="str">
        <f>IF(B2185="","",_xlfn.XLOOKUP(N2185,#REF!,芝麻工资表!B:B))</f>
        <v/>
      </c>
      <c r="K2185" s="100" t="str">
        <f t="shared" si="204"/>
        <v/>
      </c>
      <c r="L2185" s="100" t="str">
        <f t="shared" si="205"/>
        <v/>
      </c>
      <c r="M2185" s="100" t="str">
        <f>IF(Q2185="","",_xlfn.XLOOKUP(Q2185,立项!W:W,立项!H:H))</f>
        <v/>
      </c>
      <c r="N2185" s="104" t="str">
        <f t="shared" si="206"/>
        <v/>
      </c>
      <c r="O2185" s="104" t="str">
        <f t="shared" si="207"/>
        <v/>
      </c>
      <c r="P2185" s="105" t="str">
        <f t="shared" si="208"/>
        <v/>
      </c>
      <c r="Q2185" s="109" t="str">
        <f t="shared" si="209"/>
        <v/>
      </c>
      <c r="R2185" s="77"/>
      <c r="S2185" s="76"/>
      <c r="T2185" s="76"/>
      <c r="U2185" s="76"/>
    </row>
    <row r="2186" s="67" customFormat="1" customHeight="1" spans="2:21">
      <c r="B2186" s="68"/>
      <c r="C2186" s="69"/>
      <c r="D2186" s="69"/>
      <c r="E2186" s="69"/>
      <c r="F2186" s="70"/>
      <c r="G2186" s="71"/>
      <c r="H2186" s="72"/>
      <c r="I2186" s="103" t="str">
        <f>IF(B2186="","",_xlfn.XLOOKUP(N2186,#REF!,#REF!))</f>
        <v/>
      </c>
      <c r="J2186" s="100" t="str">
        <f>IF(B2186="","",_xlfn.XLOOKUP(N2186,#REF!,芝麻工资表!B:B))</f>
        <v/>
      </c>
      <c r="K2186" s="100" t="str">
        <f t="shared" si="204"/>
        <v/>
      </c>
      <c r="L2186" s="100" t="str">
        <f t="shared" si="205"/>
        <v/>
      </c>
      <c r="M2186" s="100" t="str">
        <f>IF(Q2186="","",_xlfn.XLOOKUP(Q2186,立项!W:W,立项!H:H))</f>
        <v/>
      </c>
      <c r="N2186" s="104" t="str">
        <f t="shared" si="206"/>
        <v/>
      </c>
      <c r="O2186" s="104" t="str">
        <f t="shared" si="207"/>
        <v/>
      </c>
      <c r="P2186" s="105" t="str">
        <f t="shared" si="208"/>
        <v/>
      </c>
      <c r="Q2186" s="109" t="str">
        <f t="shared" si="209"/>
        <v/>
      </c>
      <c r="R2186" s="77"/>
      <c r="S2186" s="76"/>
      <c r="T2186" s="76"/>
      <c r="U2186" s="76"/>
    </row>
    <row r="2187" s="67" customFormat="1" customHeight="1" spans="2:21">
      <c r="B2187" s="68"/>
      <c r="C2187" s="69"/>
      <c r="D2187" s="69"/>
      <c r="E2187" s="69"/>
      <c r="F2187" s="70"/>
      <c r="G2187" s="71"/>
      <c r="H2187" s="72"/>
      <c r="I2187" s="103" t="str">
        <f>IF(B2187="","",_xlfn.XLOOKUP(N2187,#REF!,#REF!))</f>
        <v/>
      </c>
      <c r="J2187" s="100" t="str">
        <f>IF(B2187="","",_xlfn.XLOOKUP(N2187,#REF!,芝麻工资表!B:B))</f>
        <v/>
      </c>
      <c r="K2187" s="100" t="str">
        <f t="shared" si="204"/>
        <v/>
      </c>
      <c r="L2187" s="100" t="str">
        <f t="shared" si="205"/>
        <v/>
      </c>
      <c r="M2187" s="100" t="str">
        <f>IF(Q2187="","",_xlfn.XLOOKUP(Q2187,立项!W:W,立项!H:H))</f>
        <v/>
      </c>
      <c r="N2187" s="104" t="str">
        <f t="shared" si="206"/>
        <v/>
      </c>
      <c r="O2187" s="104" t="str">
        <f t="shared" si="207"/>
        <v/>
      </c>
      <c r="P2187" s="105" t="str">
        <f t="shared" si="208"/>
        <v/>
      </c>
      <c r="Q2187" s="109" t="str">
        <f t="shared" si="209"/>
        <v/>
      </c>
      <c r="R2187" s="77"/>
      <c r="S2187" s="76"/>
      <c r="T2187" s="76"/>
      <c r="U2187" s="76"/>
    </row>
    <row r="2188" s="67" customFormat="1" customHeight="1" spans="2:21">
      <c r="B2188" s="68"/>
      <c r="C2188" s="69"/>
      <c r="D2188" s="69"/>
      <c r="E2188" s="69"/>
      <c r="F2188" s="70"/>
      <c r="G2188" s="71"/>
      <c r="H2188" s="72"/>
      <c r="I2188" s="103" t="str">
        <f>IF(B2188="","",_xlfn.XLOOKUP(N2188,#REF!,#REF!))</f>
        <v/>
      </c>
      <c r="J2188" s="100" t="str">
        <f>IF(B2188="","",_xlfn.XLOOKUP(N2188,#REF!,芝麻工资表!B:B))</f>
        <v/>
      </c>
      <c r="K2188" s="100" t="str">
        <f t="shared" si="204"/>
        <v/>
      </c>
      <c r="L2188" s="100" t="str">
        <f t="shared" si="205"/>
        <v/>
      </c>
      <c r="M2188" s="100" t="str">
        <f>IF(Q2188="","",_xlfn.XLOOKUP(Q2188,立项!W:W,立项!H:H))</f>
        <v/>
      </c>
      <c r="N2188" s="104" t="str">
        <f t="shared" si="206"/>
        <v/>
      </c>
      <c r="O2188" s="104" t="str">
        <f t="shared" si="207"/>
        <v/>
      </c>
      <c r="P2188" s="105" t="str">
        <f t="shared" si="208"/>
        <v/>
      </c>
      <c r="Q2188" s="109" t="str">
        <f t="shared" si="209"/>
        <v/>
      </c>
      <c r="R2188" s="77"/>
      <c r="S2188" s="76"/>
      <c r="T2188" s="76"/>
      <c r="U2188" s="76"/>
    </row>
    <row r="2189" s="67" customFormat="1" customHeight="1" spans="2:21">
      <c r="B2189" s="68"/>
      <c r="C2189" s="69"/>
      <c r="D2189" s="69"/>
      <c r="E2189" s="69"/>
      <c r="F2189" s="70"/>
      <c r="G2189" s="71"/>
      <c r="H2189" s="72"/>
      <c r="I2189" s="103" t="str">
        <f>IF(B2189="","",_xlfn.XLOOKUP(N2189,#REF!,#REF!))</f>
        <v/>
      </c>
      <c r="J2189" s="100" t="str">
        <f>IF(B2189="","",_xlfn.XLOOKUP(N2189,#REF!,芝麻工资表!B:B))</f>
        <v/>
      </c>
      <c r="K2189" s="100" t="str">
        <f t="shared" si="204"/>
        <v/>
      </c>
      <c r="L2189" s="100" t="str">
        <f t="shared" si="205"/>
        <v/>
      </c>
      <c r="M2189" s="100" t="str">
        <f>IF(Q2189="","",_xlfn.XLOOKUP(Q2189,立项!W:W,立项!H:H))</f>
        <v/>
      </c>
      <c r="N2189" s="104" t="str">
        <f t="shared" si="206"/>
        <v/>
      </c>
      <c r="O2189" s="104" t="str">
        <f t="shared" si="207"/>
        <v/>
      </c>
      <c r="P2189" s="105" t="str">
        <f t="shared" si="208"/>
        <v/>
      </c>
      <c r="Q2189" s="109" t="str">
        <f t="shared" si="209"/>
        <v/>
      </c>
      <c r="R2189" s="77"/>
      <c r="S2189" s="76"/>
      <c r="T2189" s="76"/>
      <c r="U2189" s="76"/>
    </row>
    <row r="2190" s="67" customFormat="1" customHeight="1" spans="2:21">
      <c r="B2190" s="68"/>
      <c r="C2190" s="69"/>
      <c r="D2190" s="69"/>
      <c r="E2190" s="69"/>
      <c r="F2190" s="70"/>
      <c r="G2190" s="71"/>
      <c r="H2190" s="72"/>
      <c r="I2190" s="103" t="str">
        <f>IF(B2190="","",_xlfn.XLOOKUP(N2190,#REF!,#REF!))</f>
        <v/>
      </c>
      <c r="J2190" s="100" t="str">
        <f>IF(B2190="","",_xlfn.XLOOKUP(N2190,#REF!,芝麻工资表!B:B))</f>
        <v/>
      </c>
      <c r="K2190" s="100" t="str">
        <f t="shared" si="204"/>
        <v/>
      </c>
      <c r="L2190" s="100" t="str">
        <f t="shared" si="205"/>
        <v/>
      </c>
      <c r="M2190" s="100" t="str">
        <f>IF(Q2190="","",_xlfn.XLOOKUP(Q2190,立项!W:W,立项!H:H))</f>
        <v/>
      </c>
      <c r="N2190" s="104" t="str">
        <f t="shared" si="206"/>
        <v/>
      </c>
      <c r="O2190" s="104" t="str">
        <f t="shared" si="207"/>
        <v/>
      </c>
      <c r="P2190" s="105" t="str">
        <f t="shared" si="208"/>
        <v/>
      </c>
      <c r="Q2190" s="109" t="str">
        <f t="shared" si="209"/>
        <v/>
      </c>
      <c r="R2190" s="77"/>
      <c r="S2190" s="76"/>
      <c r="T2190" s="76"/>
      <c r="U2190" s="76"/>
    </row>
    <row r="2191" s="67" customFormat="1" customHeight="1" spans="2:21">
      <c r="B2191" s="68"/>
      <c r="C2191" s="69"/>
      <c r="D2191" s="69"/>
      <c r="E2191" s="69"/>
      <c r="F2191" s="70"/>
      <c r="G2191" s="71"/>
      <c r="H2191" s="72"/>
      <c r="I2191" s="103" t="str">
        <f>IF(B2191="","",_xlfn.XLOOKUP(N2191,#REF!,#REF!))</f>
        <v/>
      </c>
      <c r="J2191" s="100" t="str">
        <f>IF(B2191="","",_xlfn.XLOOKUP(N2191,#REF!,芝麻工资表!B:B))</f>
        <v/>
      </c>
      <c r="K2191" s="100" t="str">
        <f t="shared" si="204"/>
        <v/>
      </c>
      <c r="L2191" s="100" t="str">
        <f t="shared" si="205"/>
        <v/>
      </c>
      <c r="M2191" s="100" t="str">
        <f>IF(Q2191="","",_xlfn.XLOOKUP(Q2191,立项!W:W,立项!H:H))</f>
        <v/>
      </c>
      <c r="N2191" s="104" t="str">
        <f t="shared" si="206"/>
        <v/>
      </c>
      <c r="O2191" s="104" t="str">
        <f t="shared" si="207"/>
        <v/>
      </c>
      <c r="P2191" s="105" t="str">
        <f t="shared" si="208"/>
        <v/>
      </c>
      <c r="Q2191" s="109" t="str">
        <f t="shared" si="209"/>
        <v/>
      </c>
      <c r="R2191" s="77"/>
      <c r="S2191" s="76"/>
      <c r="T2191" s="76"/>
      <c r="U2191" s="76"/>
    </row>
    <row r="2192" s="67" customFormat="1" customHeight="1" spans="2:21">
      <c r="B2192" s="68"/>
      <c r="C2192" s="69"/>
      <c r="D2192" s="69"/>
      <c r="E2192" s="69"/>
      <c r="F2192" s="70"/>
      <c r="G2192" s="71"/>
      <c r="H2192" s="72"/>
      <c r="I2192" s="103" t="str">
        <f>IF(B2192="","",_xlfn.XLOOKUP(N2192,#REF!,#REF!))</f>
        <v/>
      </c>
      <c r="J2192" s="100" t="str">
        <f>IF(B2192="","",_xlfn.XLOOKUP(N2192,#REF!,芝麻工资表!B:B))</f>
        <v/>
      </c>
      <c r="K2192" s="100" t="str">
        <f t="shared" si="204"/>
        <v/>
      </c>
      <c r="L2192" s="100" t="str">
        <f t="shared" si="205"/>
        <v/>
      </c>
      <c r="M2192" s="100" t="str">
        <f>IF(Q2192="","",_xlfn.XLOOKUP(Q2192,立项!W:W,立项!H:H))</f>
        <v/>
      </c>
      <c r="N2192" s="104" t="str">
        <f t="shared" si="206"/>
        <v/>
      </c>
      <c r="O2192" s="104" t="str">
        <f t="shared" si="207"/>
        <v/>
      </c>
      <c r="P2192" s="105" t="str">
        <f t="shared" si="208"/>
        <v/>
      </c>
      <c r="Q2192" s="109" t="str">
        <f t="shared" si="209"/>
        <v/>
      </c>
      <c r="R2192" s="77"/>
      <c r="S2192" s="76"/>
      <c r="T2192" s="76"/>
      <c r="U2192" s="76"/>
    </row>
    <row r="2193" s="67" customFormat="1" customHeight="1" spans="2:21">
      <c r="B2193" s="68"/>
      <c r="C2193" s="69"/>
      <c r="D2193" s="69"/>
      <c r="E2193" s="69"/>
      <c r="F2193" s="70"/>
      <c r="G2193" s="71"/>
      <c r="H2193" s="72"/>
      <c r="I2193" s="103" t="str">
        <f>IF(B2193="","",_xlfn.XLOOKUP(N2193,#REF!,#REF!))</f>
        <v/>
      </c>
      <c r="J2193" s="100" t="str">
        <f>IF(B2193="","",_xlfn.XLOOKUP(N2193,#REF!,芝麻工资表!B:B))</f>
        <v/>
      </c>
      <c r="K2193" s="100" t="str">
        <f t="shared" si="204"/>
        <v/>
      </c>
      <c r="L2193" s="100" t="str">
        <f t="shared" si="205"/>
        <v/>
      </c>
      <c r="M2193" s="100" t="str">
        <f>IF(Q2193="","",_xlfn.XLOOKUP(Q2193,立项!W:W,立项!H:H))</f>
        <v/>
      </c>
      <c r="N2193" s="104" t="str">
        <f t="shared" si="206"/>
        <v/>
      </c>
      <c r="O2193" s="104" t="str">
        <f t="shared" si="207"/>
        <v/>
      </c>
      <c r="P2193" s="105" t="str">
        <f t="shared" si="208"/>
        <v/>
      </c>
      <c r="Q2193" s="109" t="str">
        <f t="shared" si="209"/>
        <v/>
      </c>
      <c r="R2193" s="77"/>
      <c r="S2193" s="76"/>
      <c r="T2193" s="76"/>
      <c r="U2193" s="76"/>
    </row>
    <row r="2194" s="67" customFormat="1" customHeight="1" spans="2:21">
      <c r="B2194" s="68"/>
      <c r="C2194" s="69"/>
      <c r="D2194" s="69"/>
      <c r="E2194" s="69"/>
      <c r="F2194" s="70"/>
      <c r="G2194" s="71"/>
      <c r="H2194" s="72"/>
      <c r="I2194" s="103" t="str">
        <f>IF(B2194="","",_xlfn.XLOOKUP(N2194,#REF!,#REF!))</f>
        <v/>
      </c>
      <c r="J2194" s="100" t="str">
        <f>IF(B2194="","",_xlfn.XLOOKUP(N2194,#REF!,芝麻工资表!B:B))</f>
        <v/>
      </c>
      <c r="K2194" s="100" t="str">
        <f t="shared" si="204"/>
        <v/>
      </c>
      <c r="L2194" s="100" t="str">
        <f t="shared" si="205"/>
        <v/>
      </c>
      <c r="M2194" s="100" t="str">
        <f>IF(Q2194="","",_xlfn.XLOOKUP(Q2194,立项!W:W,立项!H:H))</f>
        <v/>
      </c>
      <c r="N2194" s="104" t="str">
        <f t="shared" si="206"/>
        <v/>
      </c>
      <c r="O2194" s="104" t="str">
        <f t="shared" si="207"/>
        <v/>
      </c>
      <c r="P2194" s="105" t="str">
        <f t="shared" si="208"/>
        <v/>
      </c>
      <c r="Q2194" s="109" t="str">
        <f t="shared" si="209"/>
        <v/>
      </c>
      <c r="R2194" s="77"/>
      <c r="S2194" s="76"/>
      <c r="T2194" s="76"/>
      <c r="U2194" s="76"/>
    </row>
    <row r="2195" s="67" customFormat="1" customHeight="1" spans="2:21">
      <c r="B2195" s="68"/>
      <c r="C2195" s="69"/>
      <c r="D2195" s="69"/>
      <c r="E2195" s="69"/>
      <c r="F2195" s="70"/>
      <c r="G2195" s="71"/>
      <c r="H2195" s="72"/>
      <c r="I2195" s="103" t="str">
        <f>IF(B2195="","",_xlfn.XLOOKUP(N2195,#REF!,#REF!))</f>
        <v/>
      </c>
      <c r="J2195" s="100" t="str">
        <f>IF(B2195="","",_xlfn.XLOOKUP(N2195,#REF!,芝麻工资表!B:B))</f>
        <v/>
      </c>
      <c r="K2195" s="100" t="str">
        <f t="shared" si="204"/>
        <v/>
      </c>
      <c r="L2195" s="100" t="str">
        <f t="shared" si="205"/>
        <v/>
      </c>
      <c r="M2195" s="100" t="str">
        <f>IF(Q2195="","",_xlfn.XLOOKUP(Q2195,立项!W:W,立项!H:H))</f>
        <v/>
      </c>
      <c r="N2195" s="104" t="str">
        <f t="shared" si="206"/>
        <v/>
      </c>
      <c r="O2195" s="104" t="str">
        <f t="shared" si="207"/>
        <v/>
      </c>
      <c r="P2195" s="105" t="str">
        <f t="shared" si="208"/>
        <v/>
      </c>
      <c r="Q2195" s="109" t="str">
        <f t="shared" si="209"/>
        <v/>
      </c>
      <c r="R2195" s="77"/>
      <c r="S2195" s="76"/>
      <c r="T2195" s="76"/>
      <c r="U2195" s="76"/>
    </row>
    <row r="2196" s="67" customFormat="1" customHeight="1" spans="2:21">
      <c r="B2196" s="68"/>
      <c r="C2196" s="69"/>
      <c r="D2196" s="69"/>
      <c r="E2196" s="69"/>
      <c r="F2196" s="70"/>
      <c r="G2196" s="71"/>
      <c r="H2196" s="72"/>
      <c r="I2196" s="103" t="str">
        <f>IF(B2196="","",_xlfn.XLOOKUP(N2196,#REF!,#REF!))</f>
        <v/>
      </c>
      <c r="J2196" s="100" t="str">
        <f>IF(B2196="","",_xlfn.XLOOKUP(N2196,#REF!,芝麻工资表!B:B))</f>
        <v/>
      </c>
      <c r="K2196" s="100" t="str">
        <f t="shared" si="204"/>
        <v/>
      </c>
      <c r="L2196" s="100" t="str">
        <f t="shared" si="205"/>
        <v/>
      </c>
      <c r="M2196" s="100" t="str">
        <f>IF(Q2196="","",_xlfn.XLOOKUP(Q2196,立项!W:W,立项!H:H))</f>
        <v/>
      </c>
      <c r="N2196" s="104" t="str">
        <f t="shared" si="206"/>
        <v/>
      </c>
      <c r="O2196" s="104" t="str">
        <f t="shared" si="207"/>
        <v/>
      </c>
      <c r="P2196" s="105" t="str">
        <f t="shared" si="208"/>
        <v/>
      </c>
      <c r="Q2196" s="109" t="str">
        <f t="shared" si="209"/>
        <v/>
      </c>
      <c r="R2196" s="77"/>
      <c r="S2196" s="76"/>
      <c r="T2196" s="76"/>
      <c r="U2196" s="76"/>
    </row>
    <row r="2197" s="67" customFormat="1" customHeight="1" spans="2:21">
      <c r="B2197" s="68"/>
      <c r="C2197" s="69"/>
      <c r="D2197" s="69"/>
      <c r="E2197" s="69"/>
      <c r="F2197" s="70"/>
      <c r="G2197" s="71"/>
      <c r="H2197" s="72"/>
      <c r="I2197" s="103" t="str">
        <f>IF(B2197="","",_xlfn.XLOOKUP(N2197,#REF!,#REF!))</f>
        <v/>
      </c>
      <c r="J2197" s="100" t="str">
        <f>IF(B2197="","",_xlfn.XLOOKUP(N2197,#REF!,芝麻工资表!B:B))</f>
        <v/>
      </c>
      <c r="K2197" s="100" t="str">
        <f t="shared" si="204"/>
        <v/>
      </c>
      <c r="L2197" s="100" t="str">
        <f t="shared" si="205"/>
        <v/>
      </c>
      <c r="M2197" s="100" t="str">
        <f>IF(Q2197="","",_xlfn.XLOOKUP(Q2197,立项!W:W,立项!H:H))</f>
        <v/>
      </c>
      <c r="N2197" s="104" t="str">
        <f t="shared" si="206"/>
        <v/>
      </c>
      <c r="O2197" s="104" t="str">
        <f t="shared" si="207"/>
        <v/>
      </c>
      <c r="P2197" s="105" t="str">
        <f t="shared" si="208"/>
        <v/>
      </c>
      <c r="Q2197" s="109" t="str">
        <f t="shared" si="209"/>
        <v/>
      </c>
      <c r="R2197" s="77"/>
      <c r="S2197" s="76"/>
      <c r="T2197" s="76"/>
      <c r="U2197" s="76"/>
    </row>
    <row r="2198" s="67" customFormat="1" customHeight="1" spans="2:21">
      <c r="B2198" s="68"/>
      <c r="C2198" s="69"/>
      <c r="D2198" s="69"/>
      <c r="E2198" s="69"/>
      <c r="F2198" s="70"/>
      <c r="G2198" s="71"/>
      <c r="H2198" s="72"/>
      <c r="I2198" s="103" t="str">
        <f>IF(B2198="","",_xlfn.XLOOKUP(N2198,#REF!,#REF!))</f>
        <v/>
      </c>
      <c r="J2198" s="100" t="str">
        <f>IF(B2198="","",_xlfn.XLOOKUP(N2198,#REF!,芝麻工资表!B:B))</f>
        <v/>
      </c>
      <c r="K2198" s="100" t="str">
        <f t="shared" si="204"/>
        <v/>
      </c>
      <c r="L2198" s="100" t="str">
        <f t="shared" si="205"/>
        <v/>
      </c>
      <c r="M2198" s="100" t="str">
        <f>IF(Q2198="","",_xlfn.XLOOKUP(Q2198,立项!W:W,立项!H:H))</f>
        <v/>
      </c>
      <c r="N2198" s="104" t="str">
        <f t="shared" si="206"/>
        <v/>
      </c>
      <c r="O2198" s="104" t="str">
        <f t="shared" si="207"/>
        <v/>
      </c>
      <c r="P2198" s="105" t="str">
        <f t="shared" si="208"/>
        <v/>
      </c>
      <c r="Q2198" s="109" t="str">
        <f t="shared" si="209"/>
        <v/>
      </c>
      <c r="R2198" s="77"/>
      <c r="S2198" s="76"/>
      <c r="T2198" s="76"/>
      <c r="U2198" s="76"/>
    </row>
    <row r="2199" s="67" customFormat="1" customHeight="1" spans="2:21">
      <c r="B2199" s="68"/>
      <c r="C2199" s="69"/>
      <c r="D2199" s="69"/>
      <c r="E2199" s="69"/>
      <c r="F2199" s="70"/>
      <c r="G2199" s="71"/>
      <c r="H2199" s="72"/>
      <c r="I2199" s="103" t="str">
        <f>IF(B2199="","",_xlfn.XLOOKUP(N2199,#REF!,#REF!))</f>
        <v/>
      </c>
      <c r="J2199" s="100" t="str">
        <f>IF(B2199="","",_xlfn.XLOOKUP(N2199,#REF!,芝麻工资表!B:B))</f>
        <v/>
      </c>
      <c r="K2199" s="100" t="str">
        <f t="shared" si="204"/>
        <v/>
      </c>
      <c r="L2199" s="100" t="str">
        <f t="shared" si="205"/>
        <v/>
      </c>
      <c r="M2199" s="100" t="str">
        <f>IF(Q2199="","",_xlfn.XLOOKUP(Q2199,立项!W:W,立项!H:H))</f>
        <v/>
      </c>
      <c r="N2199" s="104" t="str">
        <f t="shared" si="206"/>
        <v/>
      </c>
      <c r="O2199" s="104" t="str">
        <f t="shared" si="207"/>
        <v/>
      </c>
      <c r="P2199" s="105" t="str">
        <f t="shared" si="208"/>
        <v/>
      </c>
      <c r="Q2199" s="109" t="str">
        <f t="shared" si="209"/>
        <v/>
      </c>
      <c r="R2199" s="77"/>
      <c r="S2199" s="76"/>
      <c r="T2199" s="76"/>
      <c r="U2199" s="76"/>
    </row>
    <row r="2200" s="67" customFormat="1" customHeight="1" spans="2:21">
      <c r="B2200" s="68"/>
      <c r="C2200" s="69"/>
      <c r="D2200" s="69"/>
      <c r="E2200" s="69"/>
      <c r="F2200" s="70"/>
      <c r="G2200" s="71"/>
      <c r="H2200" s="72"/>
      <c r="I2200" s="103" t="str">
        <f>IF(B2200="","",_xlfn.XLOOKUP(N2200,#REF!,#REF!))</f>
        <v/>
      </c>
      <c r="J2200" s="100" t="str">
        <f>IF(B2200="","",_xlfn.XLOOKUP(N2200,#REF!,芝麻工资表!B:B))</f>
        <v/>
      </c>
      <c r="K2200" s="100" t="str">
        <f t="shared" si="204"/>
        <v/>
      </c>
      <c r="L2200" s="100" t="str">
        <f t="shared" si="205"/>
        <v/>
      </c>
      <c r="M2200" s="100" t="str">
        <f>IF(Q2200="","",_xlfn.XLOOKUP(Q2200,立项!W:W,立项!H:H))</f>
        <v/>
      </c>
      <c r="N2200" s="104" t="str">
        <f t="shared" si="206"/>
        <v/>
      </c>
      <c r="O2200" s="104" t="str">
        <f t="shared" si="207"/>
        <v/>
      </c>
      <c r="P2200" s="105" t="str">
        <f t="shared" si="208"/>
        <v/>
      </c>
      <c r="Q2200" s="109" t="str">
        <f t="shared" si="209"/>
        <v/>
      </c>
      <c r="R2200" s="77"/>
      <c r="S2200" s="76"/>
      <c r="T2200" s="76"/>
      <c r="U2200" s="76"/>
    </row>
    <row r="2201" s="67" customFormat="1" customHeight="1" spans="2:21">
      <c r="B2201" s="68"/>
      <c r="C2201" s="69"/>
      <c r="D2201" s="69"/>
      <c r="E2201" s="69"/>
      <c r="F2201" s="70"/>
      <c r="G2201" s="71"/>
      <c r="H2201" s="72"/>
      <c r="I2201" s="103" t="str">
        <f>IF(B2201="","",_xlfn.XLOOKUP(N2201,#REF!,#REF!))</f>
        <v/>
      </c>
      <c r="J2201" s="100" t="str">
        <f>IF(B2201="","",_xlfn.XLOOKUP(N2201,#REF!,芝麻工资表!B:B))</f>
        <v/>
      </c>
      <c r="K2201" s="100" t="str">
        <f t="shared" si="204"/>
        <v/>
      </c>
      <c r="L2201" s="100" t="str">
        <f t="shared" si="205"/>
        <v/>
      </c>
      <c r="M2201" s="100" t="str">
        <f>IF(Q2201="","",_xlfn.XLOOKUP(Q2201,立项!W:W,立项!H:H))</f>
        <v/>
      </c>
      <c r="N2201" s="104" t="str">
        <f t="shared" si="206"/>
        <v/>
      </c>
      <c r="O2201" s="104" t="str">
        <f t="shared" si="207"/>
        <v/>
      </c>
      <c r="P2201" s="105" t="str">
        <f t="shared" si="208"/>
        <v/>
      </c>
      <c r="Q2201" s="109" t="str">
        <f t="shared" si="209"/>
        <v/>
      </c>
      <c r="R2201" s="77"/>
      <c r="S2201" s="76"/>
      <c r="T2201" s="76"/>
      <c r="U2201" s="76"/>
    </row>
    <row r="2202" s="67" customFormat="1" customHeight="1" spans="2:21">
      <c r="B2202" s="68"/>
      <c r="C2202" s="69"/>
      <c r="D2202" s="69"/>
      <c r="E2202" s="69"/>
      <c r="F2202" s="70"/>
      <c r="G2202" s="71"/>
      <c r="H2202" s="72"/>
      <c r="I2202" s="103" t="str">
        <f>IF(B2202="","",_xlfn.XLOOKUP(N2202,#REF!,#REF!))</f>
        <v/>
      </c>
      <c r="J2202" s="100" t="str">
        <f>IF(B2202="","",_xlfn.XLOOKUP(N2202,#REF!,芝麻工资表!B:B))</f>
        <v/>
      </c>
      <c r="K2202" s="100" t="str">
        <f t="shared" si="204"/>
        <v/>
      </c>
      <c r="L2202" s="100" t="str">
        <f t="shared" si="205"/>
        <v/>
      </c>
      <c r="M2202" s="100" t="str">
        <f>IF(Q2202="","",_xlfn.XLOOKUP(Q2202,立项!W:W,立项!H:H))</f>
        <v/>
      </c>
      <c r="N2202" s="104" t="str">
        <f t="shared" si="206"/>
        <v/>
      </c>
      <c r="O2202" s="104" t="str">
        <f t="shared" si="207"/>
        <v/>
      </c>
      <c r="P2202" s="105" t="str">
        <f t="shared" si="208"/>
        <v/>
      </c>
      <c r="Q2202" s="109" t="str">
        <f t="shared" si="209"/>
        <v/>
      </c>
      <c r="R2202" s="77"/>
      <c r="S2202" s="76"/>
      <c r="T2202" s="76"/>
      <c r="U2202" s="76"/>
    </row>
    <row r="2203" s="67" customFormat="1" customHeight="1" spans="2:21">
      <c r="B2203" s="68"/>
      <c r="C2203" s="69"/>
      <c r="D2203" s="69"/>
      <c r="E2203" s="69"/>
      <c r="F2203" s="70"/>
      <c r="G2203" s="71"/>
      <c r="H2203" s="72"/>
      <c r="I2203" s="103" t="str">
        <f>IF(B2203="","",_xlfn.XLOOKUP(N2203,#REF!,#REF!))</f>
        <v/>
      </c>
      <c r="J2203" s="100" t="str">
        <f>IF(B2203="","",_xlfn.XLOOKUP(N2203,#REF!,芝麻工资表!B:B))</f>
        <v/>
      </c>
      <c r="K2203" s="100" t="str">
        <f t="shared" si="204"/>
        <v/>
      </c>
      <c r="L2203" s="100" t="str">
        <f t="shared" si="205"/>
        <v/>
      </c>
      <c r="M2203" s="100" t="str">
        <f>IF(Q2203="","",_xlfn.XLOOKUP(Q2203,立项!W:W,立项!H:H))</f>
        <v/>
      </c>
      <c r="N2203" s="104" t="str">
        <f t="shared" si="206"/>
        <v/>
      </c>
      <c r="O2203" s="104" t="str">
        <f t="shared" si="207"/>
        <v/>
      </c>
      <c r="P2203" s="105" t="str">
        <f t="shared" si="208"/>
        <v/>
      </c>
      <c r="Q2203" s="109" t="str">
        <f t="shared" si="209"/>
        <v/>
      </c>
      <c r="R2203" s="77"/>
      <c r="S2203" s="76"/>
      <c r="T2203" s="76"/>
      <c r="U2203" s="76"/>
    </row>
    <row r="2204" s="67" customFormat="1" customHeight="1" spans="2:21">
      <c r="B2204" s="68"/>
      <c r="C2204" s="69"/>
      <c r="D2204" s="69"/>
      <c r="E2204" s="69"/>
      <c r="F2204" s="70"/>
      <c r="G2204" s="71"/>
      <c r="H2204" s="72"/>
      <c r="I2204" s="103" t="str">
        <f>IF(B2204="","",_xlfn.XLOOKUP(N2204,#REF!,#REF!))</f>
        <v/>
      </c>
      <c r="J2204" s="100" t="str">
        <f>IF(B2204="","",_xlfn.XLOOKUP(N2204,#REF!,芝麻工资表!B:B))</f>
        <v/>
      </c>
      <c r="K2204" s="100" t="str">
        <f t="shared" si="204"/>
        <v/>
      </c>
      <c r="L2204" s="100" t="str">
        <f t="shared" si="205"/>
        <v/>
      </c>
      <c r="M2204" s="100" t="str">
        <f>IF(Q2204="","",_xlfn.XLOOKUP(Q2204,立项!W:W,立项!H:H))</f>
        <v/>
      </c>
      <c r="N2204" s="104" t="str">
        <f t="shared" si="206"/>
        <v/>
      </c>
      <c r="O2204" s="104" t="str">
        <f t="shared" si="207"/>
        <v/>
      </c>
      <c r="P2204" s="105" t="str">
        <f t="shared" si="208"/>
        <v/>
      </c>
      <c r="Q2204" s="109" t="str">
        <f t="shared" si="209"/>
        <v/>
      </c>
      <c r="R2204" s="77"/>
      <c r="S2204" s="76"/>
      <c r="T2204" s="76"/>
      <c r="U2204" s="76"/>
    </row>
    <row r="2205" s="67" customFormat="1" customHeight="1" spans="2:21">
      <c r="B2205" s="68"/>
      <c r="C2205" s="69"/>
      <c r="D2205" s="69"/>
      <c r="E2205" s="69"/>
      <c r="F2205" s="70"/>
      <c r="G2205" s="71"/>
      <c r="H2205" s="72"/>
      <c r="I2205" s="103" t="str">
        <f>IF(B2205="","",_xlfn.XLOOKUP(N2205,#REF!,#REF!))</f>
        <v/>
      </c>
      <c r="J2205" s="100" t="str">
        <f>IF(B2205="","",_xlfn.XLOOKUP(N2205,#REF!,芝麻工资表!B:B))</f>
        <v/>
      </c>
      <c r="K2205" s="100" t="str">
        <f t="shared" si="204"/>
        <v/>
      </c>
      <c r="L2205" s="100" t="str">
        <f t="shared" si="205"/>
        <v/>
      </c>
      <c r="M2205" s="100" t="str">
        <f>IF(Q2205="","",_xlfn.XLOOKUP(Q2205,立项!W:W,立项!H:H))</f>
        <v/>
      </c>
      <c r="N2205" s="104" t="str">
        <f t="shared" si="206"/>
        <v/>
      </c>
      <c r="O2205" s="104" t="str">
        <f t="shared" si="207"/>
        <v/>
      </c>
      <c r="P2205" s="105" t="str">
        <f t="shared" si="208"/>
        <v/>
      </c>
      <c r="Q2205" s="109" t="str">
        <f t="shared" si="209"/>
        <v/>
      </c>
      <c r="R2205" s="77"/>
      <c r="S2205" s="76"/>
      <c r="T2205" s="76"/>
      <c r="U2205" s="76"/>
    </row>
    <row r="2206" s="67" customFormat="1" customHeight="1" spans="2:21">
      <c r="B2206" s="68"/>
      <c r="C2206" s="69"/>
      <c r="D2206" s="69"/>
      <c r="E2206" s="69"/>
      <c r="F2206" s="70"/>
      <c r="G2206" s="71"/>
      <c r="H2206" s="72"/>
      <c r="I2206" s="103" t="str">
        <f>IF(B2206="","",_xlfn.XLOOKUP(N2206,#REF!,#REF!))</f>
        <v/>
      </c>
      <c r="J2206" s="100" t="str">
        <f>IF(B2206="","",_xlfn.XLOOKUP(N2206,#REF!,芝麻工资表!B:B))</f>
        <v/>
      </c>
      <c r="K2206" s="100" t="str">
        <f t="shared" si="204"/>
        <v/>
      </c>
      <c r="L2206" s="100" t="str">
        <f t="shared" si="205"/>
        <v/>
      </c>
      <c r="M2206" s="100" t="str">
        <f>IF(Q2206="","",_xlfn.XLOOKUP(Q2206,立项!W:W,立项!H:H))</f>
        <v/>
      </c>
      <c r="N2206" s="104" t="str">
        <f t="shared" si="206"/>
        <v/>
      </c>
      <c r="O2206" s="104" t="str">
        <f t="shared" si="207"/>
        <v/>
      </c>
      <c r="P2206" s="105" t="str">
        <f t="shared" si="208"/>
        <v/>
      </c>
      <c r="Q2206" s="109" t="str">
        <f t="shared" si="209"/>
        <v/>
      </c>
      <c r="R2206" s="77"/>
      <c r="S2206" s="76"/>
      <c r="T2206" s="76"/>
      <c r="U2206" s="76"/>
    </row>
    <row r="2207" s="67" customFormat="1" customHeight="1" spans="2:21">
      <c r="B2207" s="68"/>
      <c r="C2207" s="69"/>
      <c r="D2207" s="69"/>
      <c r="E2207" s="69"/>
      <c r="F2207" s="70"/>
      <c r="G2207" s="71"/>
      <c r="H2207" s="72"/>
      <c r="I2207" s="103" t="str">
        <f>IF(B2207="","",_xlfn.XLOOKUP(N2207,#REF!,#REF!))</f>
        <v/>
      </c>
      <c r="J2207" s="100" t="str">
        <f>IF(B2207="","",_xlfn.XLOOKUP(N2207,#REF!,芝麻工资表!B:B))</f>
        <v/>
      </c>
      <c r="K2207" s="100" t="str">
        <f t="shared" si="204"/>
        <v/>
      </c>
      <c r="L2207" s="100" t="str">
        <f t="shared" si="205"/>
        <v/>
      </c>
      <c r="M2207" s="100" t="str">
        <f>IF(Q2207="","",_xlfn.XLOOKUP(Q2207,立项!W:W,立项!H:H))</f>
        <v/>
      </c>
      <c r="N2207" s="104" t="str">
        <f t="shared" si="206"/>
        <v/>
      </c>
      <c r="O2207" s="104" t="str">
        <f t="shared" si="207"/>
        <v/>
      </c>
      <c r="P2207" s="105" t="str">
        <f t="shared" si="208"/>
        <v/>
      </c>
      <c r="Q2207" s="109" t="str">
        <f t="shared" si="209"/>
        <v/>
      </c>
      <c r="R2207" s="77"/>
      <c r="S2207" s="76"/>
      <c r="T2207" s="76"/>
      <c r="U2207" s="76"/>
    </row>
    <row r="2208" s="67" customFormat="1" customHeight="1" spans="2:21">
      <c r="B2208" s="68"/>
      <c r="C2208" s="69"/>
      <c r="D2208" s="69"/>
      <c r="E2208" s="69"/>
      <c r="F2208" s="70"/>
      <c r="G2208" s="71"/>
      <c r="H2208" s="72"/>
      <c r="I2208" s="103" t="str">
        <f>IF(B2208="","",_xlfn.XLOOKUP(N2208,#REF!,#REF!))</f>
        <v/>
      </c>
      <c r="J2208" s="100" t="str">
        <f>IF(B2208="","",_xlfn.XLOOKUP(N2208,#REF!,芝麻工资表!B:B))</f>
        <v/>
      </c>
      <c r="K2208" s="100" t="str">
        <f t="shared" si="204"/>
        <v/>
      </c>
      <c r="L2208" s="100" t="str">
        <f t="shared" si="205"/>
        <v/>
      </c>
      <c r="M2208" s="100" t="str">
        <f>IF(Q2208="","",_xlfn.XLOOKUP(Q2208,立项!W:W,立项!H:H))</f>
        <v/>
      </c>
      <c r="N2208" s="104" t="str">
        <f t="shared" si="206"/>
        <v/>
      </c>
      <c r="O2208" s="104" t="str">
        <f t="shared" si="207"/>
        <v/>
      </c>
      <c r="P2208" s="105" t="str">
        <f t="shared" si="208"/>
        <v/>
      </c>
      <c r="Q2208" s="109" t="str">
        <f t="shared" si="209"/>
        <v/>
      </c>
      <c r="R2208" s="77"/>
      <c r="S2208" s="76"/>
      <c r="T2208" s="76"/>
      <c r="U2208" s="76"/>
    </row>
    <row r="2209" s="67" customFormat="1" customHeight="1" spans="2:21">
      <c r="B2209" s="68"/>
      <c r="C2209" s="69"/>
      <c r="D2209" s="69"/>
      <c r="E2209" s="69"/>
      <c r="F2209" s="70"/>
      <c r="G2209" s="71"/>
      <c r="H2209" s="72"/>
      <c r="I2209" s="103" t="str">
        <f>IF(B2209="","",_xlfn.XLOOKUP(N2209,#REF!,#REF!))</f>
        <v/>
      </c>
      <c r="J2209" s="100" t="str">
        <f>IF(B2209="","",_xlfn.XLOOKUP(N2209,#REF!,芝麻工资表!B:B))</f>
        <v/>
      </c>
      <c r="K2209" s="100" t="str">
        <f t="shared" si="204"/>
        <v/>
      </c>
      <c r="L2209" s="100" t="str">
        <f t="shared" si="205"/>
        <v/>
      </c>
      <c r="M2209" s="100" t="str">
        <f>IF(Q2209="","",_xlfn.XLOOKUP(Q2209,立项!W:W,立项!H:H))</f>
        <v/>
      </c>
      <c r="N2209" s="104" t="str">
        <f t="shared" si="206"/>
        <v/>
      </c>
      <c r="O2209" s="104" t="str">
        <f t="shared" si="207"/>
        <v/>
      </c>
      <c r="P2209" s="105" t="str">
        <f t="shared" si="208"/>
        <v/>
      </c>
      <c r="Q2209" s="109" t="str">
        <f t="shared" si="209"/>
        <v/>
      </c>
      <c r="R2209" s="77"/>
      <c r="S2209" s="76"/>
      <c r="T2209" s="76"/>
      <c r="U2209" s="76"/>
    </row>
    <row r="2210" s="67" customFormat="1" customHeight="1" spans="2:21">
      <c r="B2210" s="68"/>
      <c r="C2210" s="69"/>
      <c r="D2210" s="69"/>
      <c r="E2210" s="69"/>
      <c r="F2210" s="70"/>
      <c r="G2210" s="71"/>
      <c r="H2210" s="72"/>
      <c r="I2210" s="103" t="str">
        <f>IF(B2210="","",_xlfn.XLOOKUP(N2210,#REF!,#REF!))</f>
        <v/>
      </c>
      <c r="J2210" s="100" t="str">
        <f>IF(B2210="","",_xlfn.XLOOKUP(N2210,#REF!,芝麻工资表!B:B))</f>
        <v/>
      </c>
      <c r="K2210" s="100" t="str">
        <f t="shared" si="204"/>
        <v/>
      </c>
      <c r="L2210" s="100" t="str">
        <f t="shared" si="205"/>
        <v/>
      </c>
      <c r="M2210" s="100" t="str">
        <f>IF(Q2210="","",_xlfn.XLOOKUP(Q2210,立项!W:W,立项!H:H))</f>
        <v/>
      </c>
      <c r="N2210" s="104" t="str">
        <f t="shared" si="206"/>
        <v/>
      </c>
      <c r="O2210" s="104" t="str">
        <f t="shared" si="207"/>
        <v/>
      </c>
      <c r="P2210" s="105" t="str">
        <f t="shared" si="208"/>
        <v/>
      </c>
      <c r="Q2210" s="109" t="str">
        <f t="shared" si="209"/>
        <v/>
      </c>
      <c r="R2210" s="77"/>
      <c r="S2210" s="76"/>
      <c r="T2210" s="76"/>
      <c r="U2210" s="76"/>
    </row>
    <row r="2211" s="67" customFormat="1" customHeight="1" spans="2:21">
      <c r="B2211" s="68"/>
      <c r="C2211" s="69"/>
      <c r="D2211" s="69"/>
      <c r="E2211" s="69"/>
      <c r="F2211" s="70"/>
      <c r="G2211" s="71"/>
      <c r="H2211" s="72"/>
      <c r="I2211" s="103" t="str">
        <f>IF(B2211="","",_xlfn.XLOOKUP(N2211,#REF!,#REF!))</f>
        <v/>
      </c>
      <c r="J2211" s="100" t="str">
        <f>IF(B2211="","",_xlfn.XLOOKUP(N2211,#REF!,芝麻工资表!B:B))</f>
        <v/>
      </c>
      <c r="K2211" s="100" t="str">
        <f t="shared" si="204"/>
        <v/>
      </c>
      <c r="L2211" s="100" t="str">
        <f t="shared" si="205"/>
        <v/>
      </c>
      <c r="M2211" s="100" t="str">
        <f>IF(Q2211="","",_xlfn.XLOOKUP(Q2211,立项!W:W,立项!H:H))</f>
        <v/>
      </c>
      <c r="N2211" s="104" t="str">
        <f t="shared" si="206"/>
        <v/>
      </c>
      <c r="O2211" s="104" t="str">
        <f t="shared" si="207"/>
        <v/>
      </c>
      <c r="P2211" s="105" t="str">
        <f t="shared" si="208"/>
        <v/>
      </c>
      <c r="Q2211" s="109" t="str">
        <f t="shared" si="209"/>
        <v/>
      </c>
      <c r="R2211" s="77"/>
      <c r="S2211" s="76"/>
      <c r="T2211" s="76"/>
      <c r="U2211" s="76"/>
    </row>
    <row r="2212" s="67" customFormat="1" customHeight="1" spans="2:21">
      <c r="B2212" s="68"/>
      <c r="C2212" s="69"/>
      <c r="D2212" s="69"/>
      <c r="E2212" s="69"/>
      <c r="F2212" s="70"/>
      <c r="G2212" s="71"/>
      <c r="H2212" s="72"/>
      <c r="I2212" s="103" t="str">
        <f>IF(B2212="","",_xlfn.XLOOKUP(N2212,#REF!,#REF!))</f>
        <v/>
      </c>
      <c r="J2212" s="100" t="str">
        <f>IF(B2212="","",_xlfn.XLOOKUP(N2212,#REF!,芝麻工资表!B:B))</f>
        <v/>
      </c>
      <c r="K2212" s="100" t="str">
        <f t="shared" si="204"/>
        <v/>
      </c>
      <c r="L2212" s="100" t="str">
        <f t="shared" si="205"/>
        <v/>
      </c>
      <c r="M2212" s="100" t="str">
        <f>IF(Q2212="","",_xlfn.XLOOKUP(Q2212,立项!W:W,立项!H:H))</f>
        <v/>
      </c>
      <c r="N2212" s="104" t="str">
        <f t="shared" si="206"/>
        <v/>
      </c>
      <c r="O2212" s="104" t="str">
        <f t="shared" si="207"/>
        <v/>
      </c>
      <c r="P2212" s="105" t="str">
        <f t="shared" si="208"/>
        <v/>
      </c>
      <c r="Q2212" s="109" t="str">
        <f t="shared" si="209"/>
        <v/>
      </c>
      <c r="R2212" s="77"/>
      <c r="S2212" s="76"/>
      <c r="T2212" s="76"/>
      <c r="U2212" s="76"/>
    </row>
    <row r="2213" s="67" customFormat="1" customHeight="1" spans="2:21">
      <c r="B2213" s="68"/>
      <c r="C2213" s="69"/>
      <c r="D2213" s="69"/>
      <c r="E2213" s="69"/>
      <c r="F2213" s="70"/>
      <c r="G2213" s="71"/>
      <c r="H2213" s="72"/>
      <c r="I2213" s="103" t="str">
        <f>IF(B2213="","",_xlfn.XLOOKUP(N2213,#REF!,#REF!))</f>
        <v/>
      </c>
      <c r="J2213" s="100" t="str">
        <f>IF(B2213="","",_xlfn.XLOOKUP(N2213,#REF!,芝麻工资表!B:B))</f>
        <v/>
      </c>
      <c r="K2213" s="100" t="str">
        <f t="shared" si="204"/>
        <v/>
      </c>
      <c r="L2213" s="100" t="str">
        <f t="shared" si="205"/>
        <v/>
      </c>
      <c r="M2213" s="100" t="str">
        <f>IF(Q2213="","",_xlfn.XLOOKUP(Q2213,立项!W:W,立项!H:H))</f>
        <v/>
      </c>
      <c r="N2213" s="104" t="str">
        <f t="shared" si="206"/>
        <v/>
      </c>
      <c r="O2213" s="104" t="str">
        <f t="shared" si="207"/>
        <v/>
      </c>
      <c r="P2213" s="105" t="str">
        <f t="shared" si="208"/>
        <v/>
      </c>
      <c r="Q2213" s="109" t="str">
        <f t="shared" si="209"/>
        <v/>
      </c>
      <c r="R2213" s="77"/>
      <c r="S2213" s="76"/>
      <c r="T2213" s="76"/>
      <c r="U2213" s="76"/>
    </row>
    <row r="2214" s="67" customFormat="1" customHeight="1" spans="2:21">
      <c r="B2214" s="68"/>
      <c r="C2214" s="69"/>
      <c r="D2214" s="69"/>
      <c r="E2214" s="69"/>
      <c r="F2214" s="70"/>
      <c r="G2214" s="71"/>
      <c r="H2214" s="72"/>
      <c r="I2214" s="103" t="str">
        <f>IF(B2214="","",_xlfn.XLOOKUP(N2214,#REF!,#REF!))</f>
        <v/>
      </c>
      <c r="J2214" s="100" t="str">
        <f>IF(B2214="","",_xlfn.XLOOKUP(N2214,#REF!,芝麻工资表!B:B))</f>
        <v/>
      </c>
      <c r="K2214" s="100" t="str">
        <f t="shared" si="204"/>
        <v/>
      </c>
      <c r="L2214" s="100" t="str">
        <f t="shared" si="205"/>
        <v/>
      </c>
      <c r="M2214" s="100" t="str">
        <f>IF(Q2214="","",_xlfn.XLOOKUP(Q2214,立项!W:W,立项!H:H))</f>
        <v/>
      </c>
      <c r="N2214" s="104" t="str">
        <f t="shared" si="206"/>
        <v/>
      </c>
      <c r="O2214" s="104" t="str">
        <f t="shared" si="207"/>
        <v/>
      </c>
      <c r="P2214" s="105" t="str">
        <f t="shared" si="208"/>
        <v/>
      </c>
      <c r="Q2214" s="109" t="str">
        <f t="shared" si="209"/>
        <v/>
      </c>
      <c r="R2214" s="77"/>
      <c r="S2214" s="76"/>
      <c r="T2214" s="76"/>
      <c r="U2214" s="76"/>
    </row>
    <row r="2215" s="67" customFormat="1" customHeight="1" spans="2:21">
      <c r="B2215" s="68"/>
      <c r="C2215" s="69"/>
      <c r="D2215" s="69"/>
      <c r="E2215" s="69"/>
      <c r="F2215" s="70"/>
      <c r="G2215" s="71"/>
      <c r="H2215" s="72"/>
      <c r="I2215" s="103" t="str">
        <f>IF(B2215="","",_xlfn.XLOOKUP(N2215,#REF!,#REF!))</f>
        <v/>
      </c>
      <c r="J2215" s="100" t="str">
        <f>IF(B2215="","",_xlfn.XLOOKUP(N2215,#REF!,芝麻工资表!B:B))</f>
        <v/>
      </c>
      <c r="K2215" s="100" t="str">
        <f t="shared" si="204"/>
        <v/>
      </c>
      <c r="L2215" s="100" t="str">
        <f t="shared" si="205"/>
        <v/>
      </c>
      <c r="M2215" s="100" t="str">
        <f>IF(Q2215="","",_xlfn.XLOOKUP(Q2215,立项!W:W,立项!H:H))</f>
        <v/>
      </c>
      <c r="N2215" s="104" t="str">
        <f t="shared" si="206"/>
        <v/>
      </c>
      <c r="O2215" s="104" t="str">
        <f t="shared" si="207"/>
        <v/>
      </c>
      <c r="P2215" s="105" t="str">
        <f t="shared" si="208"/>
        <v/>
      </c>
      <c r="Q2215" s="109" t="str">
        <f t="shared" si="209"/>
        <v/>
      </c>
      <c r="R2215" s="77"/>
      <c r="S2215" s="76"/>
      <c r="T2215" s="76"/>
      <c r="U2215" s="76"/>
    </row>
    <row r="2216" s="67" customFormat="1" customHeight="1" spans="2:21">
      <c r="B2216" s="68"/>
      <c r="C2216" s="69"/>
      <c r="D2216" s="69"/>
      <c r="E2216" s="69"/>
      <c r="F2216" s="70"/>
      <c r="G2216" s="71"/>
      <c r="H2216" s="72"/>
      <c r="I2216" s="103" t="str">
        <f>IF(B2216="","",_xlfn.XLOOKUP(N2216,#REF!,#REF!))</f>
        <v/>
      </c>
      <c r="J2216" s="100" t="str">
        <f>IF(B2216="","",_xlfn.XLOOKUP(N2216,#REF!,芝麻工资表!B:B))</f>
        <v/>
      </c>
      <c r="K2216" s="100" t="str">
        <f t="shared" si="204"/>
        <v/>
      </c>
      <c r="L2216" s="100" t="str">
        <f t="shared" si="205"/>
        <v/>
      </c>
      <c r="M2216" s="100" t="str">
        <f>IF(Q2216="","",_xlfn.XLOOKUP(Q2216,立项!W:W,立项!H:H))</f>
        <v/>
      </c>
      <c r="N2216" s="104" t="str">
        <f t="shared" si="206"/>
        <v/>
      </c>
      <c r="O2216" s="104" t="str">
        <f t="shared" si="207"/>
        <v/>
      </c>
      <c r="P2216" s="105" t="str">
        <f t="shared" si="208"/>
        <v/>
      </c>
      <c r="Q2216" s="109" t="str">
        <f t="shared" si="209"/>
        <v/>
      </c>
      <c r="R2216" s="77"/>
      <c r="S2216" s="76"/>
      <c r="T2216" s="76"/>
      <c r="U2216" s="76"/>
    </row>
    <row r="2217" s="67" customFormat="1" customHeight="1" spans="2:21">
      <c r="B2217" s="68"/>
      <c r="C2217" s="69"/>
      <c r="D2217" s="69"/>
      <c r="E2217" s="69"/>
      <c r="F2217" s="70"/>
      <c r="G2217" s="71"/>
      <c r="H2217" s="72"/>
      <c r="I2217" s="103" t="str">
        <f>IF(B2217="","",_xlfn.XLOOKUP(N2217,#REF!,#REF!))</f>
        <v/>
      </c>
      <c r="J2217" s="100" t="str">
        <f>IF(B2217="","",_xlfn.XLOOKUP(N2217,#REF!,芝麻工资表!B:B))</f>
        <v/>
      </c>
      <c r="K2217" s="100" t="str">
        <f t="shared" si="204"/>
        <v/>
      </c>
      <c r="L2217" s="100" t="str">
        <f t="shared" si="205"/>
        <v/>
      </c>
      <c r="M2217" s="100" t="str">
        <f>IF(Q2217="","",_xlfn.XLOOKUP(Q2217,立项!W:W,立项!H:H))</f>
        <v/>
      </c>
      <c r="N2217" s="104" t="str">
        <f t="shared" si="206"/>
        <v/>
      </c>
      <c r="O2217" s="104" t="str">
        <f t="shared" si="207"/>
        <v/>
      </c>
      <c r="P2217" s="105" t="str">
        <f t="shared" si="208"/>
        <v/>
      </c>
      <c r="Q2217" s="109" t="str">
        <f t="shared" si="209"/>
        <v/>
      </c>
      <c r="R2217" s="77"/>
      <c r="S2217" s="76"/>
      <c r="T2217" s="76"/>
      <c r="U2217" s="76"/>
    </row>
    <row r="2218" s="67" customFormat="1" customHeight="1" spans="2:21">
      <c r="B2218" s="68"/>
      <c r="C2218" s="69"/>
      <c r="D2218" s="69"/>
      <c r="E2218" s="69"/>
      <c r="F2218" s="70"/>
      <c r="G2218" s="71"/>
      <c r="H2218" s="72"/>
      <c r="I2218" s="103" t="str">
        <f>IF(B2218="","",_xlfn.XLOOKUP(N2218,#REF!,#REF!))</f>
        <v/>
      </c>
      <c r="J2218" s="100" t="str">
        <f>IF(B2218="","",_xlfn.XLOOKUP(N2218,#REF!,芝麻工资表!B:B))</f>
        <v/>
      </c>
      <c r="K2218" s="100" t="str">
        <f t="shared" si="204"/>
        <v/>
      </c>
      <c r="L2218" s="100" t="str">
        <f t="shared" si="205"/>
        <v/>
      </c>
      <c r="M2218" s="100" t="str">
        <f>IF(Q2218="","",_xlfn.XLOOKUP(Q2218,立项!W:W,立项!H:H))</f>
        <v/>
      </c>
      <c r="N2218" s="104" t="str">
        <f t="shared" si="206"/>
        <v/>
      </c>
      <c r="O2218" s="104" t="str">
        <f t="shared" si="207"/>
        <v/>
      </c>
      <c r="P2218" s="105" t="str">
        <f t="shared" si="208"/>
        <v/>
      </c>
      <c r="Q2218" s="109" t="str">
        <f t="shared" si="209"/>
        <v/>
      </c>
      <c r="R2218" s="77"/>
      <c r="S2218" s="76"/>
      <c r="T2218" s="76"/>
      <c r="U2218" s="76"/>
    </row>
    <row r="2219" s="67" customFormat="1" customHeight="1" spans="2:21">
      <c r="B2219" s="68"/>
      <c r="C2219" s="69"/>
      <c r="D2219" s="69"/>
      <c r="E2219" s="69"/>
      <c r="F2219" s="70"/>
      <c r="G2219" s="71"/>
      <c r="H2219" s="72"/>
      <c r="I2219" s="103" t="str">
        <f>IF(B2219="","",_xlfn.XLOOKUP(N2219,#REF!,#REF!))</f>
        <v/>
      </c>
      <c r="J2219" s="100" t="str">
        <f>IF(B2219="","",_xlfn.XLOOKUP(N2219,#REF!,芝麻工资表!B:B))</f>
        <v/>
      </c>
      <c r="K2219" s="100" t="str">
        <f t="shared" si="204"/>
        <v/>
      </c>
      <c r="L2219" s="100" t="str">
        <f t="shared" si="205"/>
        <v/>
      </c>
      <c r="M2219" s="100" t="str">
        <f>IF(Q2219="","",_xlfn.XLOOKUP(Q2219,立项!W:W,立项!H:H))</f>
        <v/>
      </c>
      <c r="N2219" s="104" t="str">
        <f t="shared" si="206"/>
        <v/>
      </c>
      <c r="O2219" s="104" t="str">
        <f t="shared" si="207"/>
        <v/>
      </c>
      <c r="P2219" s="105" t="str">
        <f t="shared" si="208"/>
        <v/>
      </c>
      <c r="Q2219" s="109" t="str">
        <f t="shared" si="209"/>
        <v/>
      </c>
      <c r="R2219" s="77"/>
      <c r="S2219" s="76"/>
      <c r="T2219" s="76"/>
      <c r="U2219" s="76"/>
    </row>
    <row r="2220" s="67" customFormat="1" customHeight="1" spans="2:21">
      <c r="B2220" s="68"/>
      <c r="C2220" s="69"/>
      <c r="D2220" s="69"/>
      <c r="E2220" s="69"/>
      <c r="F2220" s="70"/>
      <c r="G2220" s="71"/>
      <c r="H2220" s="72"/>
      <c r="I2220" s="103" t="str">
        <f>IF(B2220="","",_xlfn.XLOOKUP(N2220,#REF!,#REF!))</f>
        <v/>
      </c>
      <c r="J2220" s="100" t="str">
        <f>IF(B2220="","",_xlfn.XLOOKUP(N2220,#REF!,芝麻工资表!B:B))</f>
        <v/>
      </c>
      <c r="K2220" s="100" t="str">
        <f t="shared" si="204"/>
        <v/>
      </c>
      <c r="L2220" s="100" t="str">
        <f t="shared" si="205"/>
        <v/>
      </c>
      <c r="M2220" s="100" t="str">
        <f>IF(Q2220="","",_xlfn.XLOOKUP(Q2220,立项!W:W,立项!H:H))</f>
        <v/>
      </c>
      <c r="N2220" s="104" t="str">
        <f t="shared" si="206"/>
        <v/>
      </c>
      <c r="O2220" s="104" t="str">
        <f t="shared" si="207"/>
        <v/>
      </c>
      <c r="P2220" s="105" t="str">
        <f t="shared" si="208"/>
        <v/>
      </c>
      <c r="Q2220" s="109" t="str">
        <f t="shared" si="209"/>
        <v/>
      </c>
      <c r="R2220" s="77"/>
      <c r="S2220" s="76"/>
      <c r="T2220" s="76"/>
      <c r="U2220" s="76"/>
    </row>
    <row r="2221" s="67" customFormat="1" customHeight="1" spans="2:21">
      <c r="B2221" s="68"/>
      <c r="C2221" s="69"/>
      <c r="D2221" s="69"/>
      <c r="E2221" s="69"/>
      <c r="F2221" s="70"/>
      <c r="G2221" s="71"/>
      <c r="H2221" s="72"/>
      <c r="I2221" s="103" t="str">
        <f>IF(B2221="","",_xlfn.XLOOKUP(N2221,#REF!,#REF!))</f>
        <v/>
      </c>
      <c r="J2221" s="100" t="str">
        <f>IF(B2221="","",_xlfn.XLOOKUP(N2221,#REF!,芝麻工资表!B:B))</f>
        <v/>
      </c>
      <c r="K2221" s="100" t="str">
        <f t="shared" si="204"/>
        <v/>
      </c>
      <c r="L2221" s="100" t="str">
        <f t="shared" si="205"/>
        <v/>
      </c>
      <c r="M2221" s="100" t="str">
        <f>IF(Q2221="","",_xlfn.XLOOKUP(Q2221,立项!W:W,立项!H:H))</f>
        <v/>
      </c>
      <c r="N2221" s="104" t="str">
        <f t="shared" si="206"/>
        <v/>
      </c>
      <c r="O2221" s="104" t="str">
        <f t="shared" si="207"/>
        <v/>
      </c>
      <c r="P2221" s="105" t="str">
        <f t="shared" si="208"/>
        <v/>
      </c>
      <c r="Q2221" s="109" t="str">
        <f t="shared" si="209"/>
        <v/>
      </c>
      <c r="R2221" s="77"/>
      <c r="S2221" s="76"/>
      <c r="T2221" s="76"/>
      <c r="U2221" s="76"/>
    </row>
    <row r="2222" s="67" customFormat="1" customHeight="1" spans="2:21">
      <c r="B2222" s="68"/>
      <c r="C2222" s="69"/>
      <c r="D2222" s="69"/>
      <c r="E2222" s="69"/>
      <c r="F2222" s="70"/>
      <c r="G2222" s="71"/>
      <c r="H2222" s="72"/>
      <c r="I2222" s="103" t="str">
        <f>IF(B2222="","",_xlfn.XLOOKUP(N2222,#REF!,#REF!))</f>
        <v/>
      </c>
      <c r="J2222" s="100" t="str">
        <f>IF(B2222="","",_xlfn.XLOOKUP(N2222,#REF!,芝麻工资表!B:B))</f>
        <v/>
      </c>
      <c r="K2222" s="100" t="str">
        <f t="shared" si="204"/>
        <v/>
      </c>
      <c r="L2222" s="100" t="str">
        <f t="shared" si="205"/>
        <v/>
      </c>
      <c r="M2222" s="100" t="str">
        <f>IF(Q2222="","",_xlfn.XLOOKUP(Q2222,立项!W:W,立项!H:H))</f>
        <v/>
      </c>
      <c r="N2222" s="104" t="str">
        <f t="shared" si="206"/>
        <v/>
      </c>
      <c r="O2222" s="104" t="str">
        <f t="shared" si="207"/>
        <v/>
      </c>
      <c r="P2222" s="105" t="str">
        <f t="shared" si="208"/>
        <v/>
      </c>
      <c r="Q2222" s="109" t="str">
        <f t="shared" si="209"/>
        <v/>
      </c>
      <c r="R2222" s="77"/>
      <c r="S2222" s="76"/>
      <c r="T2222" s="76"/>
      <c r="U2222" s="76"/>
    </row>
    <row r="2223" s="67" customFormat="1" customHeight="1" spans="2:21">
      <c r="B2223" s="68"/>
      <c r="C2223" s="69"/>
      <c r="D2223" s="69"/>
      <c r="E2223" s="69"/>
      <c r="F2223" s="70"/>
      <c r="G2223" s="71"/>
      <c r="H2223" s="72"/>
      <c r="I2223" s="103" t="str">
        <f>IF(B2223="","",_xlfn.XLOOKUP(N2223,#REF!,#REF!))</f>
        <v/>
      </c>
      <c r="J2223" s="100" t="str">
        <f>IF(B2223="","",_xlfn.XLOOKUP(N2223,#REF!,芝麻工资表!B:B))</f>
        <v/>
      </c>
      <c r="K2223" s="100" t="str">
        <f t="shared" si="204"/>
        <v/>
      </c>
      <c r="L2223" s="100" t="str">
        <f t="shared" si="205"/>
        <v/>
      </c>
      <c r="M2223" s="100" t="str">
        <f>IF(Q2223="","",_xlfn.XLOOKUP(Q2223,立项!W:W,立项!H:H))</f>
        <v/>
      </c>
      <c r="N2223" s="104" t="str">
        <f t="shared" si="206"/>
        <v/>
      </c>
      <c r="O2223" s="104" t="str">
        <f t="shared" si="207"/>
        <v/>
      </c>
      <c r="P2223" s="105" t="str">
        <f t="shared" si="208"/>
        <v/>
      </c>
      <c r="Q2223" s="109" t="str">
        <f t="shared" si="209"/>
        <v/>
      </c>
      <c r="R2223" s="77"/>
      <c r="S2223" s="76"/>
      <c r="T2223" s="76"/>
      <c r="U2223" s="76"/>
    </row>
    <row r="2224" s="67" customFormat="1" customHeight="1" spans="2:21">
      <c r="B2224" s="68"/>
      <c r="C2224" s="69"/>
      <c r="D2224" s="69"/>
      <c r="E2224" s="69"/>
      <c r="F2224" s="70"/>
      <c r="G2224" s="71"/>
      <c r="H2224" s="72"/>
      <c r="I2224" s="103" t="str">
        <f>IF(B2224="","",_xlfn.XLOOKUP(N2224,#REF!,#REF!))</f>
        <v/>
      </c>
      <c r="J2224" s="100" t="str">
        <f>IF(B2224="","",_xlfn.XLOOKUP(N2224,#REF!,芝麻工资表!B:B))</f>
        <v/>
      </c>
      <c r="K2224" s="100" t="str">
        <f t="shared" si="204"/>
        <v/>
      </c>
      <c r="L2224" s="100" t="str">
        <f t="shared" si="205"/>
        <v/>
      </c>
      <c r="M2224" s="100" t="str">
        <f>IF(Q2224="","",_xlfn.XLOOKUP(Q2224,立项!W:W,立项!H:H))</f>
        <v/>
      </c>
      <c r="N2224" s="104" t="str">
        <f t="shared" si="206"/>
        <v/>
      </c>
      <c r="O2224" s="104" t="str">
        <f t="shared" si="207"/>
        <v/>
      </c>
      <c r="P2224" s="105" t="str">
        <f t="shared" si="208"/>
        <v/>
      </c>
      <c r="Q2224" s="109" t="str">
        <f t="shared" si="209"/>
        <v/>
      </c>
      <c r="R2224" s="77"/>
      <c r="S2224" s="76"/>
      <c r="T2224" s="76"/>
      <c r="U2224" s="76"/>
    </row>
    <row r="2225" s="67" customFormat="1" customHeight="1" spans="2:21">
      <c r="B2225" s="68"/>
      <c r="C2225" s="69"/>
      <c r="D2225" s="69"/>
      <c r="E2225" s="69"/>
      <c r="F2225" s="70"/>
      <c r="G2225" s="71"/>
      <c r="H2225" s="72"/>
      <c r="I2225" s="103" t="str">
        <f>IF(B2225="","",_xlfn.XLOOKUP(N2225,#REF!,#REF!))</f>
        <v/>
      </c>
      <c r="J2225" s="100" t="str">
        <f>IF(B2225="","",_xlfn.XLOOKUP(N2225,#REF!,芝麻工资表!B:B))</f>
        <v/>
      </c>
      <c r="K2225" s="100" t="str">
        <f t="shared" si="204"/>
        <v/>
      </c>
      <c r="L2225" s="100" t="str">
        <f t="shared" si="205"/>
        <v/>
      </c>
      <c r="M2225" s="100" t="str">
        <f>IF(Q2225="","",_xlfn.XLOOKUP(Q2225,立项!W:W,立项!H:H))</f>
        <v/>
      </c>
      <c r="N2225" s="104" t="str">
        <f t="shared" si="206"/>
        <v/>
      </c>
      <c r="O2225" s="104" t="str">
        <f t="shared" si="207"/>
        <v/>
      </c>
      <c r="P2225" s="105" t="str">
        <f t="shared" si="208"/>
        <v/>
      </c>
      <c r="Q2225" s="109" t="str">
        <f t="shared" si="209"/>
        <v/>
      </c>
      <c r="R2225" s="77"/>
      <c r="S2225" s="76"/>
      <c r="T2225" s="76"/>
      <c r="U2225" s="76"/>
    </row>
    <row r="2226" s="67" customFormat="1" customHeight="1" spans="2:21">
      <c r="B2226" s="68"/>
      <c r="C2226" s="69"/>
      <c r="D2226" s="69"/>
      <c r="E2226" s="69"/>
      <c r="F2226" s="70"/>
      <c r="G2226" s="71"/>
      <c r="H2226" s="72"/>
      <c r="I2226" s="103" t="str">
        <f>IF(B2226="","",_xlfn.XLOOKUP(N2226,#REF!,#REF!))</f>
        <v/>
      </c>
      <c r="J2226" s="100" t="str">
        <f>IF(B2226="","",_xlfn.XLOOKUP(N2226,#REF!,芝麻工资表!B:B))</f>
        <v/>
      </c>
      <c r="K2226" s="100" t="str">
        <f t="shared" si="204"/>
        <v/>
      </c>
      <c r="L2226" s="100" t="str">
        <f t="shared" si="205"/>
        <v/>
      </c>
      <c r="M2226" s="100" t="str">
        <f>IF(Q2226="","",_xlfn.XLOOKUP(Q2226,立项!W:W,立项!H:H))</f>
        <v/>
      </c>
      <c r="N2226" s="104" t="str">
        <f t="shared" si="206"/>
        <v/>
      </c>
      <c r="O2226" s="104" t="str">
        <f t="shared" si="207"/>
        <v/>
      </c>
      <c r="P2226" s="105" t="str">
        <f t="shared" si="208"/>
        <v/>
      </c>
      <c r="Q2226" s="109" t="str">
        <f t="shared" si="209"/>
        <v/>
      </c>
      <c r="R2226" s="77"/>
      <c r="S2226" s="76"/>
      <c r="T2226" s="76"/>
      <c r="U2226" s="76"/>
    </row>
    <row r="2227" s="67" customFormat="1" customHeight="1" spans="2:21">
      <c r="B2227" s="68"/>
      <c r="C2227" s="69"/>
      <c r="D2227" s="69"/>
      <c r="E2227" s="69"/>
      <c r="F2227" s="70"/>
      <c r="G2227" s="71"/>
      <c r="H2227" s="72"/>
      <c r="I2227" s="103" t="str">
        <f>IF(B2227="","",_xlfn.XLOOKUP(N2227,#REF!,#REF!))</f>
        <v/>
      </c>
      <c r="J2227" s="100" t="str">
        <f>IF(B2227="","",_xlfn.XLOOKUP(N2227,#REF!,芝麻工资表!B:B))</f>
        <v/>
      </c>
      <c r="K2227" s="100" t="str">
        <f t="shared" si="204"/>
        <v/>
      </c>
      <c r="L2227" s="100" t="str">
        <f t="shared" si="205"/>
        <v/>
      </c>
      <c r="M2227" s="100" t="str">
        <f>IF(Q2227="","",_xlfn.XLOOKUP(Q2227,立项!W:W,立项!H:H))</f>
        <v/>
      </c>
      <c r="N2227" s="104" t="str">
        <f t="shared" si="206"/>
        <v/>
      </c>
      <c r="O2227" s="104" t="str">
        <f t="shared" si="207"/>
        <v/>
      </c>
      <c r="P2227" s="105" t="str">
        <f t="shared" si="208"/>
        <v/>
      </c>
      <c r="Q2227" s="109" t="str">
        <f t="shared" si="209"/>
        <v/>
      </c>
      <c r="R2227" s="77"/>
      <c r="S2227" s="76"/>
      <c r="T2227" s="76"/>
      <c r="U2227" s="76"/>
    </row>
    <row r="2228" s="67" customFormat="1" customHeight="1" spans="2:21">
      <c r="B2228" s="68"/>
      <c r="C2228" s="69"/>
      <c r="D2228" s="69"/>
      <c r="E2228" s="69"/>
      <c r="F2228" s="70"/>
      <c r="G2228" s="71"/>
      <c r="H2228" s="72"/>
      <c r="I2228" s="103" t="str">
        <f>IF(B2228="","",_xlfn.XLOOKUP(N2228,#REF!,#REF!))</f>
        <v/>
      </c>
      <c r="J2228" s="100" t="str">
        <f>IF(B2228="","",_xlfn.XLOOKUP(N2228,#REF!,芝麻工资表!B:B))</f>
        <v/>
      </c>
      <c r="K2228" s="100" t="str">
        <f t="shared" si="204"/>
        <v/>
      </c>
      <c r="L2228" s="100" t="str">
        <f t="shared" si="205"/>
        <v/>
      </c>
      <c r="M2228" s="100" t="str">
        <f>IF(Q2228="","",_xlfn.XLOOKUP(Q2228,立项!W:W,立项!H:H))</f>
        <v/>
      </c>
      <c r="N2228" s="104" t="str">
        <f t="shared" si="206"/>
        <v/>
      </c>
      <c r="O2228" s="104" t="str">
        <f t="shared" si="207"/>
        <v/>
      </c>
      <c r="P2228" s="105" t="str">
        <f t="shared" si="208"/>
        <v/>
      </c>
      <c r="Q2228" s="109" t="str">
        <f t="shared" si="209"/>
        <v/>
      </c>
      <c r="R2228" s="77"/>
      <c r="S2228" s="76"/>
      <c r="T2228" s="76"/>
      <c r="U2228" s="76"/>
    </row>
    <row r="2229" s="67" customFormat="1" customHeight="1" spans="2:21">
      <c r="B2229" s="68"/>
      <c r="C2229" s="69"/>
      <c r="D2229" s="69"/>
      <c r="E2229" s="69"/>
      <c r="F2229" s="70"/>
      <c r="G2229" s="71"/>
      <c r="H2229" s="72"/>
      <c r="I2229" s="103" t="str">
        <f>IF(B2229="","",_xlfn.XLOOKUP(N2229,#REF!,#REF!))</f>
        <v/>
      </c>
      <c r="J2229" s="100" t="str">
        <f>IF(B2229="","",_xlfn.XLOOKUP(N2229,#REF!,芝麻工资表!B:B))</f>
        <v/>
      </c>
      <c r="K2229" s="100" t="str">
        <f t="shared" si="204"/>
        <v/>
      </c>
      <c r="L2229" s="100" t="str">
        <f t="shared" si="205"/>
        <v/>
      </c>
      <c r="M2229" s="100" t="str">
        <f>IF(Q2229="","",_xlfn.XLOOKUP(Q2229,立项!W:W,立项!H:H))</f>
        <v/>
      </c>
      <c r="N2229" s="104" t="str">
        <f t="shared" si="206"/>
        <v/>
      </c>
      <c r="O2229" s="104" t="str">
        <f t="shared" si="207"/>
        <v/>
      </c>
      <c r="P2229" s="105" t="str">
        <f t="shared" si="208"/>
        <v/>
      </c>
      <c r="Q2229" s="109" t="str">
        <f t="shared" si="209"/>
        <v/>
      </c>
      <c r="R2229" s="77"/>
      <c r="S2229" s="76"/>
      <c r="T2229" s="76"/>
      <c r="U2229" s="76"/>
    </row>
    <row r="2230" s="67" customFormat="1" customHeight="1" spans="2:21">
      <c r="B2230" s="68"/>
      <c r="C2230" s="69"/>
      <c r="D2230" s="69"/>
      <c r="E2230" s="69"/>
      <c r="F2230" s="70"/>
      <c r="G2230" s="71"/>
      <c r="H2230" s="72"/>
      <c r="I2230" s="103" t="str">
        <f>IF(B2230="","",_xlfn.XLOOKUP(N2230,#REF!,#REF!))</f>
        <v/>
      </c>
      <c r="J2230" s="100" t="str">
        <f>IF(B2230="","",_xlfn.XLOOKUP(N2230,#REF!,芝麻工资表!B:B))</f>
        <v/>
      </c>
      <c r="K2230" s="100" t="str">
        <f t="shared" si="204"/>
        <v/>
      </c>
      <c r="L2230" s="100" t="str">
        <f t="shared" si="205"/>
        <v/>
      </c>
      <c r="M2230" s="100" t="str">
        <f>IF(Q2230="","",_xlfn.XLOOKUP(Q2230,立项!W:W,立项!H:H))</f>
        <v/>
      </c>
      <c r="N2230" s="104" t="str">
        <f t="shared" si="206"/>
        <v/>
      </c>
      <c r="O2230" s="104" t="str">
        <f t="shared" si="207"/>
        <v/>
      </c>
      <c r="P2230" s="105" t="str">
        <f t="shared" si="208"/>
        <v/>
      </c>
      <c r="Q2230" s="109" t="str">
        <f t="shared" si="209"/>
        <v/>
      </c>
      <c r="R2230" s="77"/>
      <c r="S2230" s="76"/>
      <c r="T2230" s="76"/>
      <c r="U2230" s="76"/>
    </row>
    <row r="2231" s="67" customFormat="1" customHeight="1" spans="2:21">
      <c r="B2231" s="68"/>
      <c r="C2231" s="69"/>
      <c r="D2231" s="69"/>
      <c r="E2231" s="69"/>
      <c r="F2231" s="70"/>
      <c r="G2231" s="71"/>
      <c r="H2231" s="72"/>
      <c r="I2231" s="103" t="str">
        <f>IF(B2231="","",_xlfn.XLOOKUP(N2231,#REF!,#REF!))</f>
        <v/>
      </c>
      <c r="J2231" s="100" t="str">
        <f>IF(B2231="","",_xlfn.XLOOKUP(N2231,#REF!,芝麻工资表!B:B))</f>
        <v/>
      </c>
      <c r="K2231" s="100" t="str">
        <f t="shared" si="204"/>
        <v/>
      </c>
      <c r="L2231" s="100" t="str">
        <f t="shared" si="205"/>
        <v/>
      </c>
      <c r="M2231" s="100" t="str">
        <f>IF(Q2231="","",_xlfn.XLOOKUP(Q2231,立项!W:W,立项!H:H))</f>
        <v/>
      </c>
      <c r="N2231" s="104" t="str">
        <f t="shared" si="206"/>
        <v/>
      </c>
      <c r="O2231" s="104" t="str">
        <f t="shared" si="207"/>
        <v/>
      </c>
      <c r="P2231" s="105" t="str">
        <f t="shared" si="208"/>
        <v/>
      </c>
      <c r="Q2231" s="109" t="str">
        <f t="shared" si="209"/>
        <v/>
      </c>
      <c r="R2231" s="77"/>
      <c r="S2231" s="76"/>
      <c r="T2231" s="76"/>
      <c r="U2231" s="76"/>
    </row>
    <row r="2232" s="67" customFormat="1" customHeight="1" spans="2:21">
      <c r="B2232" s="68"/>
      <c r="C2232" s="69"/>
      <c r="D2232" s="69"/>
      <c r="E2232" s="69"/>
      <c r="F2232" s="70"/>
      <c r="G2232" s="71"/>
      <c r="H2232" s="72"/>
      <c r="I2232" s="103" t="str">
        <f>IF(B2232="","",_xlfn.XLOOKUP(N2232,#REF!,#REF!))</f>
        <v/>
      </c>
      <c r="J2232" s="100" t="str">
        <f>IF(B2232="","",_xlfn.XLOOKUP(N2232,#REF!,芝麻工资表!B:B))</f>
        <v/>
      </c>
      <c r="K2232" s="100" t="str">
        <f t="shared" si="204"/>
        <v/>
      </c>
      <c r="L2232" s="100" t="str">
        <f t="shared" si="205"/>
        <v/>
      </c>
      <c r="M2232" s="100" t="str">
        <f>IF(Q2232="","",_xlfn.XLOOKUP(Q2232,立项!W:W,立项!H:H))</f>
        <v/>
      </c>
      <c r="N2232" s="104" t="str">
        <f t="shared" si="206"/>
        <v/>
      </c>
      <c r="O2232" s="104" t="str">
        <f t="shared" si="207"/>
        <v/>
      </c>
      <c r="P2232" s="105" t="str">
        <f t="shared" si="208"/>
        <v/>
      </c>
      <c r="Q2232" s="109" t="str">
        <f t="shared" si="209"/>
        <v/>
      </c>
      <c r="R2232" s="77"/>
      <c r="S2232" s="76"/>
      <c r="T2232" s="76"/>
      <c r="U2232" s="76"/>
    </row>
    <row r="2233" s="67" customFormat="1" customHeight="1" spans="2:21">
      <c r="B2233" s="68"/>
      <c r="C2233" s="69"/>
      <c r="D2233" s="69"/>
      <c r="E2233" s="69"/>
      <c r="F2233" s="70"/>
      <c r="G2233" s="71"/>
      <c r="H2233" s="72"/>
      <c r="I2233" s="103" t="str">
        <f>IF(B2233="","",_xlfn.XLOOKUP(N2233,#REF!,#REF!))</f>
        <v/>
      </c>
      <c r="J2233" s="100" t="str">
        <f>IF(B2233="","",_xlfn.XLOOKUP(N2233,#REF!,芝麻工资表!B:B))</f>
        <v/>
      </c>
      <c r="K2233" s="100" t="str">
        <f t="shared" si="204"/>
        <v/>
      </c>
      <c r="L2233" s="100" t="str">
        <f t="shared" si="205"/>
        <v/>
      </c>
      <c r="M2233" s="100" t="str">
        <f>IF(Q2233="","",_xlfn.XLOOKUP(Q2233,立项!W:W,立项!H:H))</f>
        <v/>
      </c>
      <c r="N2233" s="104" t="str">
        <f t="shared" si="206"/>
        <v/>
      </c>
      <c r="O2233" s="104" t="str">
        <f t="shared" si="207"/>
        <v/>
      </c>
      <c r="P2233" s="105" t="str">
        <f t="shared" si="208"/>
        <v/>
      </c>
      <c r="Q2233" s="109" t="str">
        <f t="shared" si="209"/>
        <v/>
      </c>
      <c r="R2233" s="77"/>
      <c r="S2233" s="76"/>
      <c r="T2233" s="76"/>
      <c r="U2233" s="76"/>
    </row>
    <row r="2234" s="67" customFormat="1" customHeight="1" spans="2:21">
      <c r="B2234" s="68"/>
      <c r="C2234" s="69"/>
      <c r="D2234" s="69"/>
      <c r="E2234" s="69"/>
      <c r="F2234" s="70"/>
      <c r="G2234" s="71"/>
      <c r="H2234" s="72"/>
      <c r="I2234" s="103" t="str">
        <f>IF(B2234="","",_xlfn.XLOOKUP(N2234,#REF!,#REF!))</f>
        <v/>
      </c>
      <c r="J2234" s="100" t="str">
        <f>IF(B2234="","",_xlfn.XLOOKUP(N2234,#REF!,芝麻工资表!B:B))</f>
        <v/>
      </c>
      <c r="K2234" s="100" t="str">
        <f t="shared" si="204"/>
        <v/>
      </c>
      <c r="L2234" s="100" t="str">
        <f t="shared" si="205"/>
        <v/>
      </c>
      <c r="M2234" s="100" t="str">
        <f>IF(Q2234="","",_xlfn.XLOOKUP(Q2234,立项!W:W,立项!H:H))</f>
        <v/>
      </c>
      <c r="N2234" s="104" t="str">
        <f t="shared" si="206"/>
        <v/>
      </c>
      <c r="O2234" s="104" t="str">
        <f t="shared" si="207"/>
        <v/>
      </c>
      <c r="P2234" s="105" t="str">
        <f t="shared" si="208"/>
        <v/>
      </c>
      <c r="Q2234" s="109" t="str">
        <f t="shared" si="209"/>
        <v/>
      </c>
      <c r="R2234" s="77"/>
      <c r="S2234" s="76"/>
      <c r="T2234" s="76"/>
      <c r="U2234" s="76"/>
    </row>
    <row r="2235" s="67" customFormat="1" customHeight="1" spans="2:21">
      <c r="B2235" s="68"/>
      <c r="C2235" s="69"/>
      <c r="D2235" s="69"/>
      <c r="E2235" s="69"/>
      <c r="F2235" s="70"/>
      <c r="G2235" s="71"/>
      <c r="H2235" s="72"/>
      <c r="I2235" s="103" t="str">
        <f>IF(B2235="","",_xlfn.XLOOKUP(N2235,#REF!,#REF!))</f>
        <v/>
      </c>
      <c r="J2235" s="100" t="str">
        <f>IF(B2235="","",_xlfn.XLOOKUP(N2235,#REF!,芝麻工资表!B:B))</f>
        <v/>
      </c>
      <c r="K2235" s="100" t="str">
        <f t="shared" si="204"/>
        <v/>
      </c>
      <c r="L2235" s="100" t="str">
        <f t="shared" si="205"/>
        <v/>
      </c>
      <c r="M2235" s="100" t="str">
        <f>IF(Q2235="","",_xlfn.XLOOKUP(Q2235,立项!W:W,立项!H:H))</f>
        <v/>
      </c>
      <c r="N2235" s="104" t="str">
        <f t="shared" si="206"/>
        <v/>
      </c>
      <c r="O2235" s="104" t="str">
        <f t="shared" si="207"/>
        <v/>
      </c>
      <c r="P2235" s="105" t="str">
        <f t="shared" si="208"/>
        <v/>
      </c>
      <c r="Q2235" s="109" t="str">
        <f t="shared" si="209"/>
        <v/>
      </c>
      <c r="R2235" s="77"/>
      <c r="S2235" s="76"/>
      <c r="T2235" s="76"/>
      <c r="U2235" s="76"/>
    </row>
    <row r="2236" s="67" customFormat="1" customHeight="1" spans="2:21">
      <c r="B2236" s="68"/>
      <c r="C2236" s="69"/>
      <c r="D2236" s="69"/>
      <c r="E2236" s="69"/>
      <c r="F2236" s="70"/>
      <c r="G2236" s="71"/>
      <c r="H2236" s="72"/>
      <c r="I2236" s="103" t="str">
        <f>IF(B2236="","",_xlfn.XLOOKUP(N2236,#REF!,#REF!))</f>
        <v/>
      </c>
      <c r="J2236" s="100" t="str">
        <f>IF(B2236="","",_xlfn.XLOOKUP(N2236,#REF!,芝麻工资表!B:B))</f>
        <v/>
      </c>
      <c r="K2236" s="100" t="str">
        <f t="shared" si="204"/>
        <v/>
      </c>
      <c r="L2236" s="100" t="str">
        <f t="shared" si="205"/>
        <v/>
      </c>
      <c r="M2236" s="100" t="str">
        <f>IF(Q2236="","",_xlfn.XLOOKUP(Q2236,立项!W:W,立项!H:H))</f>
        <v/>
      </c>
      <c r="N2236" s="104" t="str">
        <f t="shared" si="206"/>
        <v/>
      </c>
      <c r="O2236" s="104" t="str">
        <f t="shared" si="207"/>
        <v/>
      </c>
      <c r="P2236" s="105" t="str">
        <f t="shared" si="208"/>
        <v/>
      </c>
      <c r="Q2236" s="109" t="str">
        <f t="shared" si="209"/>
        <v/>
      </c>
      <c r="R2236" s="77"/>
      <c r="S2236" s="76"/>
      <c r="T2236" s="76"/>
      <c r="U2236" s="76"/>
    </row>
    <row r="2237" s="67" customFormat="1" customHeight="1" spans="2:21">
      <c r="B2237" s="68"/>
      <c r="C2237" s="69"/>
      <c r="D2237" s="69"/>
      <c r="E2237" s="69"/>
      <c r="F2237" s="70"/>
      <c r="G2237" s="71"/>
      <c r="H2237" s="72"/>
      <c r="I2237" s="103" t="str">
        <f>IF(B2237="","",_xlfn.XLOOKUP(N2237,#REF!,#REF!))</f>
        <v/>
      </c>
      <c r="J2237" s="100" t="str">
        <f>IF(B2237="","",_xlfn.XLOOKUP(N2237,#REF!,芝麻工资表!B:B))</f>
        <v/>
      </c>
      <c r="K2237" s="100" t="str">
        <f t="shared" si="204"/>
        <v/>
      </c>
      <c r="L2237" s="100" t="str">
        <f t="shared" si="205"/>
        <v/>
      </c>
      <c r="M2237" s="100" t="str">
        <f>IF(Q2237="","",_xlfn.XLOOKUP(Q2237,立项!W:W,立项!H:H))</f>
        <v/>
      </c>
      <c r="N2237" s="104" t="str">
        <f t="shared" si="206"/>
        <v/>
      </c>
      <c r="O2237" s="104" t="str">
        <f t="shared" si="207"/>
        <v/>
      </c>
      <c r="P2237" s="105" t="str">
        <f t="shared" si="208"/>
        <v/>
      </c>
      <c r="Q2237" s="109" t="str">
        <f t="shared" si="209"/>
        <v/>
      </c>
      <c r="R2237" s="77"/>
      <c r="S2237" s="76"/>
      <c r="T2237" s="76"/>
      <c r="U2237" s="76"/>
    </row>
    <row r="2238" s="67" customFormat="1" customHeight="1" spans="2:21">
      <c r="B2238" s="68"/>
      <c r="C2238" s="69"/>
      <c r="D2238" s="69"/>
      <c r="E2238" s="69"/>
      <c r="F2238" s="70"/>
      <c r="G2238" s="71"/>
      <c r="H2238" s="72"/>
      <c r="I2238" s="103" t="str">
        <f>IF(B2238="","",_xlfn.XLOOKUP(N2238,#REF!,#REF!))</f>
        <v/>
      </c>
      <c r="J2238" s="100" t="str">
        <f>IF(B2238="","",_xlfn.XLOOKUP(N2238,#REF!,芝麻工资表!B:B))</f>
        <v/>
      </c>
      <c r="K2238" s="100" t="str">
        <f t="shared" si="204"/>
        <v/>
      </c>
      <c r="L2238" s="100" t="str">
        <f t="shared" si="205"/>
        <v/>
      </c>
      <c r="M2238" s="100" t="str">
        <f>IF(Q2238="","",_xlfn.XLOOKUP(Q2238,立项!W:W,立项!H:H))</f>
        <v/>
      </c>
      <c r="N2238" s="104" t="str">
        <f t="shared" si="206"/>
        <v/>
      </c>
      <c r="O2238" s="104" t="str">
        <f t="shared" si="207"/>
        <v/>
      </c>
      <c r="P2238" s="105" t="str">
        <f t="shared" si="208"/>
        <v/>
      </c>
      <c r="Q2238" s="109" t="str">
        <f t="shared" si="209"/>
        <v/>
      </c>
      <c r="R2238" s="77"/>
      <c r="S2238" s="76"/>
      <c r="T2238" s="76"/>
      <c r="U2238" s="76"/>
    </row>
    <row r="2239" s="67" customFormat="1" customHeight="1" spans="2:21">
      <c r="B2239" s="68"/>
      <c r="C2239" s="69"/>
      <c r="D2239" s="69"/>
      <c r="E2239" s="69"/>
      <c r="F2239" s="70"/>
      <c r="G2239" s="71"/>
      <c r="H2239" s="72"/>
      <c r="I2239" s="103" t="str">
        <f>IF(B2239="","",_xlfn.XLOOKUP(N2239,#REF!,#REF!))</f>
        <v/>
      </c>
      <c r="J2239" s="100" t="str">
        <f>IF(B2239="","",_xlfn.XLOOKUP(N2239,#REF!,芝麻工资表!B:B))</f>
        <v/>
      </c>
      <c r="K2239" s="100" t="str">
        <f t="shared" si="204"/>
        <v/>
      </c>
      <c r="L2239" s="100" t="str">
        <f t="shared" si="205"/>
        <v/>
      </c>
      <c r="M2239" s="100" t="str">
        <f>IF(Q2239="","",_xlfn.XLOOKUP(Q2239,立项!W:W,立项!H:H))</f>
        <v/>
      </c>
      <c r="N2239" s="104" t="str">
        <f t="shared" si="206"/>
        <v/>
      </c>
      <c r="O2239" s="104" t="str">
        <f t="shared" si="207"/>
        <v/>
      </c>
      <c r="P2239" s="105" t="str">
        <f t="shared" si="208"/>
        <v/>
      </c>
      <c r="Q2239" s="109" t="str">
        <f t="shared" si="209"/>
        <v/>
      </c>
      <c r="R2239" s="77"/>
      <c r="S2239" s="76"/>
      <c r="T2239" s="76"/>
      <c r="U2239" s="76"/>
    </row>
    <row r="2240" s="67" customFormat="1" customHeight="1" spans="2:21">
      <c r="B2240" s="68"/>
      <c r="C2240" s="69"/>
      <c r="D2240" s="69"/>
      <c r="E2240" s="69"/>
      <c r="F2240" s="70"/>
      <c r="G2240" s="71"/>
      <c r="H2240" s="72"/>
      <c r="I2240" s="103" t="str">
        <f>IF(B2240="","",_xlfn.XLOOKUP(N2240,#REF!,#REF!))</f>
        <v/>
      </c>
      <c r="J2240" s="100" t="str">
        <f>IF(B2240="","",_xlfn.XLOOKUP(N2240,#REF!,芝麻工资表!B:B))</f>
        <v/>
      </c>
      <c r="K2240" s="100" t="str">
        <f t="shared" si="204"/>
        <v/>
      </c>
      <c r="L2240" s="100" t="str">
        <f t="shared" si="205"/>
        <v/>
      </c>
      <c r="M2240" s="100" t="str">
        <f>IF(Q2240="","",_xlfn.XLOOKUP(Q2240,立项!W:W,立项!H:H))</f>
        <v/>
      </c>
      <c r="N2240" s="104" t="str">
        <f t="shared" si="206"/>
        <v/>
      </c>
      <c r="O2240" s="104" t="str">
        <f t="shared" si="207"/>
        <v/>
      </c>
      <c r="P2240" s="105" t="str">
        <f t="shared" si="208"/>
        <v/>
      </c>
      <c r="Q2240" s="109" t="str">
        <f t="shared" si="209"/>
        <v/>
      </c>
      <c r="R2240" s="77"/>
      <c r="S2240" s="76"/>
      <c r="T2240" s="76"/>
      <c r="U2240" s="76"/>
    </row>
    <row r="2241" s="67" customFormat="1" customHeight="1" spans="2:21">
      <c r="B2241" s="68"/>
      <c r="C2241" s="69"/>
      <c r="D2241" s="69"/>
      <c r="E2241" s="69"/>
      <c r="F2241" s="70"/>
      <c r="G2241" s="71"/>
      <c r="H2241" s="72"/>
      <c r="I2241" s="103" t="str">
        <f>IF(B2241="","",_xlfn.XLOOKUP(N2241,#REF!,#REF!))</f>
        <v/>
      </c>
      <c r="J2241" s="100" t="str">
        <f>IF(B2241="","",_xlfn.XLOOKUP(N2241,#REF!,芝麻工资表!B:B))</f>
        <v/>
      </c>
      <c r="K2241" s="100" t="str">
        <f t="shared" si="204"/>
        <v/>
      </c>
      <c r="L2241" s="100" t="str">
        <f t="shared" si="205"/>
        <v/>
      </c>
      <c r="M2241" s="100" t="str">
        <f>IF(Q2241="","",_xlfn.XLOOKUP(Q2241,立项!W:W,立项!H:H))</f>
        <v/>
      </c>
      <c r="N2241" s="104" t="str">
        <f t="shared" si="206"/>
        <v/>
      </c>
      <c r="O2241" s="104" t="str">
        <f t="shared" si="207"/>
        <v/>
      </c>
      <c r="P2241" s="105" t="str">
        <f t="shared" si="208"/>
        <v/>
      </c>
      <c r="Q2241" s="109" t="str">
        <f t="shared" si="209"/>
        <v/>
      </c>
      <c r="R2241" s="77"/>
      <c r="S2241" s="76"/>
      <c r="T2241" s="76"/>
      <c r="U2241" s="76"/>
    </row>
    <row r="2242" s="67" customFormat="1" customHeight="1" spans="2:21">
      <c r="B2242" s="68"/>
      <c r="C2242" s="69"/>
      <c r="D2242" s="69"/>
      <c r="E2242" s="69"/>
      <c r="F2242" s="70"/>
      <c r="G2242" s="71"/>
      <c r="H2242" s="72"/>
      <c r="I2242" s="103" t="str">
        <f>IF(B2242="","",_xlfn.XLOOKUP(N2242,#REF!,#REF!))</f>
        <v/>
      </c>
      <c r="J2242" s="100" t="str">
        <f>IF(B2242="","",_xlfn.XLOOKUP(N2242,#REF!,芝麻工资表!B:B))</f>
        <v/>
      </c>
      <c r="K2242" s="100" t="str">
        <f t="shared" ref="K2242:K2305" si="210">IF(F2242="","",F2242-L2242)</f>
        <v/>
      </c>
      <c r="L2242" s="100" t="str">
        <f t="shared" ref="L2242:L2305" si="211">IF(F2242="","",F2242*G2242/(1+G2242))</f>
        <v/>
      </c>
      <c r="M2242" s="100" t="str">
        <f>IF(Q2242="","",_xlfn.XLOOKUP(Q2242,立项!W:W,立项!H:H))</f>
        <v/>
      </c>
      <c r="N2242" s="104" t="str">
        <f t="shared" ref="N2242:N2305" si="212">IF(H2242="","",LEFT(B2242,7))</f>
        <v/>
      </c>
      <c r="O2242" s="104" t="str">
        <f t="shared" ref="O2242:O2305" si="213">IF(H2242="","",MONTH(H2242))</f>
        <v/>
      </c>
      <c r="P2242" s="105" t="str">
        <f t="shared" ref="P2242:P2305" si="214">IF(H2242="","",DAY(H2242))</f>
        <v/>
      </c>
      <c r="Q2242" s="109" t="str">
        <f t="shared" ref="Q2242:Q2305" si="215">IF(B2242="","",MID(B2242,9,16))</f>
        <v/>
      </c>
      <c r="R2242" s="77"/>
      <c r="S2242" s="76"/>
      <c r="T2242" s="76"/>
      <c r="U2242" s="76"/>
    </row>
    <row r="2243" s="67" customFormat="1" customHeight="1" spans="2:21">
      <c r="B2243" s="68"/>
      <c r="C2243" s="69"/>
      <c r="D2243" s="69"/>
      <c r="E2243" s="69"/>
      <c r="F2243" s="70"/>
      <c r="G2243" s="71"/>
      <c r="H2243" s="72"/>
      <c r="I2243" s="103" t="str">
        <f>IF(B2243="","",_xlfn.XLOOKUP(N2243,#REF!,#REF!))</f>
        <v/>
      </c>
      <c r="J2243" s="100" t="str">
        <f>IF(B2243="","",_xlfn.XLOOKUP(N2243,#REF!,芝麻工资表!B:B))</f>
        <v/>
      </c>
      <c r="K2243" s="100" t="str">
        <f t="shared" si="210"/>
        <v/>
      </c>
      <c r="L2243" s="100" t="str">
        <f t="shared" si="211"/>
        <v/>
      </c>
      <c r="M2243" s="100" t="str">
        <f>IF(Q2243="","",_xlfn.XLOOKUP(Q2243,立项!W:W,立项!H:H))</f>
        <v/>
      </c>
      <c r="N2243" s="104" t="str">
        <f t="shared" si="212"/>
        <v/>
      </c>
      <c r="O2243" s="104" t="str">
        <f t="shared" si="213"/>
        <v/>
      </c>
      <c r="P2243" s="105" t="str">
        <f t="shared" si="214"/>
        <v/>
      </c>
      <c r="Q2243" s="109" t="str">
        <f t="shared" si="215"/>
        <v/>
      </c>
      <c r="R2243" s="77"/>
      <c r="S2243" s="76"/>
      <c r="T2243" s="76"/>
      <c r="U2243" s="76"/>
    </row>
    <row r="2244" s="67" customFormat="1" customHeight="1" spans="2:21">
      <c r="B2244" s="68"/>
      <c r="C2244" s="69"/>
      <c r="D2244" s="69"/>
      <c r="E2244" s="69"/>
      <c r="F2244" s="70"/>
      <c r="G2244" s="71"/>
      <c r="H2244" s="72"/>
      <c r="I2244" s="103" t="str">
        <f>IF(B2244="","",_xlfn.XLOOKUP(N2244,#REF!,#REF!))</f>
        <v/>
      </c>
      <c r="J2244" s="100" t="str">
        <f>IF(B2244="","",_xlfn.XLOOKUP(N2244,#REF!,芝麻工资表!B:B))</f>
        <v/>
      </c>
      <c r="K2244" s="100" t="str">
        <f t="shared" si="210"/>
        <v/>
      </c>
      <c r="L2244" s="100" t="str">
        <f t="shared" si="211"/>
        <v/>
      </c>
      <c r="M2244" s="100" t="str">
        <f>IF(Q2244="","",_xlfn.XLOOKUP(Q2244,立项!W:W,立项!H:H))</f>
        <v/>
      </c>
      <c r="N2244" s="104" t="str">
        <f t="shared" si="212"/>
        <v/>
      </c>
      <c r="O2244" s="104" t="str">
        <f t="shared" si="213"/>
        <v/>
      </c>
      <c r="P2244" s="105" t="str">
        <f t="shared" si="214"/>
        <v/>
      </c>
      <c r="Q2244" s="109" t="str">
        <f t="shared" si="215"/>
        <v/>
      </c>
      <c r="R2244" s="77"/>
      <c r="S2244" s="76"/>
      <c r="T2244" s="76"/>
      <c r="U2244" s="76"/>
    </row>
    <row r="2245" s="67" customFormat="1" customHeight="1" spans="2:21">
      <c r="B2245" s="68"/>
      <c r="C2245" s="69"/>
      <c r="D2245" s="69"/>
      <c r="E2245" s="69"/>
      <c r="F2245" s="70"/>
      <c r="G2245" s="71"/>
      <c r="H2245" s="72"/>
      <c r="I2245" s="103" t="str">
        <f>IF(B2245="","",_xlfn.XLOOKUP(N2245,#REF!,#REF!))</f>
        <v/>
      </c>
      <c r="J2245" s="100" t="str">
        <f>IF(B2245="","",_xlfn.XLOOKUP(N2245,#REF!,芝麻工资表!B:B))</f>
        <v/>
      </c>
      <c r="K2245" s="100" t="str">
        <f t="shared" si="210"/>
        <v/>
      </c>
      <c r="L2245" s="100" t="str">
        <f t="shared" si="211"/>
        <v/>
      </c>
      <c r="M2245" s="100" t="str">
        <f>IF(Q2245="","",_xlfn.XLOOKUP(Q2245,立项!W:W,立项!H:H))</f>
        <v/>
      </c>
      <c r="N2245" s="104" t="str">
        <f t="shared" si="212"/>
        <v/>
      </c>
      <c r="O2245" s="104" t="str">
        <f t="shared" si="213"/>
        <v/>
      </c>
      <c r="P2245" s="105" t="str">
        <f t="shared" si="214"/>
        <v/>
      </c>
      <c r="Q2245" s="109" t="str">
        <f t="shared" si="215"/>
        <v/>
      </c>
      <c r="R2245" s="77"/>
      <c r="S2245" s="76"/>
      <c r="T2245" s="76"/>
      <c r="U2245" s="76"/>
    </row>
    <row r="2246" s="67" customFormat="1" customHeight="1" spans="2:21">
      <c r="B2246" s="68"/>
      <c r="C2246" s="69"/>
      <c r="D2246" s="69"/>
      <c r="E2246" s="69"/>
      <c r="F2246" s="70"/>
      <c r="G2246" s="71"/>
      <c r="H2246" s="72"/>
      <c r="I2246" s="103" t="str">
        <f>IF(B2246="","",_xlfn.XLOOKUP(N2246,#REF!,#REF!))</f>
        <v/>
      </c>
      <c r="J2246" s="100" t="str">
        <f>IF(B2246="","",_xlfn.XLOOKUP(N2246,#REF!,芝麻工资表!B:B))</f>
        <v/>
      </c>
      <c r="K2246" s="100" t="str">
        <f t="shared" si="210"/>
        <v/>
      </c>
      <c r="L2246" s="100" t="str">
        <f t="shared" si="211"/>
        <v/>
      </c>
      <c r="M2246" s="100" t="str">
        <f>IF(Q2246="","",_xlfn.XLOOKUP(Q2246,立项!W:W,立项!H:H))</f>
        <v/>
      </c>
      <c r="N2246" s="104" t="str">
        <f t="shared" si="212"/>
        <v/>
      </c>
      <c r="O2246" s="104" t="str">
        <f t="shared" si="213"/>
        <v/>
      </c>
      <c r="P2246" s="105" t="str">
        <f t="shared" si="214"/>
        <v/>
      </c>
      <c r="Q2246" s="109" t="str">
        <f t="shared" si="215"/>
        <v/>
      </c>
      <c r="R2246" s="77"/>
      <c r="S2246" s="76"/>
      <c r="T2246" s="76"/>
      <c r="U2246" s="76"/>
    </row>
    <row r="2247" s="67" customFormat="1" customHeight="1" spans="2:21">
      <c r="B2247" s="68"/>
      <c r="C2247" s="69"/>
      <c r="D2247" s="69"/>
      <c r="E2247" s="69"/>
      <c r="F2247" s="70"/>
      <c r="G2247" s="71"/>
      <c r="H2247" s="72"/>
      <c r="I2247" s="103" t="str">
        <f>IF(B2247="","",_xlfn.XLOOKUP(N2247,#REF!,#REF!))</f>
        <v/>
      </c>
      <c r="J2247" s="100" t="str">
        <f>IF(B2247="","",_xlfn.XLOOKUP(N2247,#REF!,芝麻工资表!B:B))</f>
        <v/>
      </c>
      <c r="K2247" s="100" t="str">
        <f t="shared" si="210"/>
        <v/>
      </c>
      <c r="L2247" s="100" t="str">
        <f t="shared" si="211"/>
        <v/>
      </c>
      <c r="M2247" s="100" t="str">
        <f>IF(Q2247="","",_xlfn.XLOOKUP(Q2247,立项!W:W,立项!H:H))</f>
        <v/>
      </c>
      <c r="N2247" s="104" t="str">
        <f t="shared" si="212"/>
        <v/>
      </c>
      <c r="O2247" s="104" t="str">
        <f t="shared" si="213"/>
        <v/>
      </c>
      <c r="P2247" s="105" t="str">
        <f t="shared" si="214"/>
        <v/>
      </c>
      <c r="Q2247" s="109" t="str">
        <f t="shared" si="215"/>
        <v/>
      </c>
      <c r="R2247" s="77"/>
      <c r="S2247" s="76"/>
      <c r="T2247" s="76"/>
      <c r="U2247" s="76"/>
    </row>
    <row r="2248" s="67" customFormat="1" customHeight="1" spans="2:21">
      <c r="B2248" s="68"/>
      <c r="C2248" s="69"/>
      <c r="D2248" s="69"/>
      <c r="E2248" s="69"/>
      <c r="F2248" s="70"/>
      <c r="G2248" s="71"/>
      <c r="H2248" s="72"/>
      <c r="I2248" s="103" t="str">
        <f>IF(B2248="","",_xlfn.XLOOKUP(N2248,#REF!,#REF!))</f>
        <v/>
      </c>
      <c r="J2248" s="100" t="str">
        <f>IF(B2248="","",_xlfn.XLOOKUP(N2248,#REF!,芝麻工资表!B:B))</f>
        <v/>
      </c>
      <c r="K2248" s="100" t="str">
        <f t="shared" si="210"/>
        <v/>
      </c>
      <c r="L2248" s="100" t="str">
        <f t="shared" si="211"/>
        <v/>
      </c>
      <c r="M2248" s="100" t="str">
        <f>IF(Q2248="","",_xlfn.XLOOKUP(Q2248,立项!W:W,立项!H:H))</f>
        <v/>
      </c>
      <c r="N2248" s="104" t="str">
        <f t="shared" si="212"/>
        <v/>
      </c>
      <c r="O2248" s="104" t="str">
        <f t="shared" si="213"/>
        <v/>
      </c>
      <c r="P2248" s="105" t="str">
        <f t="shared" si="214"/>
        <v/>
      </c>
      <c r="Q2248" s="109" t="str">
        <f t="shared" si="215"/>
        <v/>
      </c>
      <c r="R2248" s="77"/>
      <c r="S2248" s="76"/>
      <c r="T2248" s="76"/>
      <c r="U2248" s="76"/>
    </row>
    <row r="2249" s="67" customFormat="1" customHeight="1" spans="2:21">
      <c r="B2249" s="68"/>
      <c r="C2249" s="69"/>
      <c r="D2249" s="69"/>
      <c r="E2249" s="69"/>
      <c r="F2249" s="70"/>
      <c r="G2249" s="71"/>
      <c r="H2249" s="72"/>
      <c r="I2249" s="103" t="str">
        <f>IF(B2249="","",_xlfn.XLOOKUP(N2249,#REF!,#REF!))</f>
        <v/>
      </c>
      <c r="J2249" s="100" t="str">
        <f>IF(B2249="","",_xlfn.XLOOKUP(N2249,#REF!,芝麻工资表!B:B))</f>
        <v/>
      </c>
      <c r="K2249" s="100" t="str">
        <f t="shared" si="210"/>
        <v/>
      </c>
      <c r="L2249" s="100" t="str">
        <f t="shared" si="211"/>
        <v/>
      </c>
      <c r="M2249" s="100" t="str">
        <f>IF(Q2249="","",_xlfn.XLOOKUP(Q2249,立项!W:W,立项!H:H))</f>
        <v/>
      </c>
      <c r="N2249" s="104" t="str">
        <f t="shared" si="212"/>
        <v/>
      </c>
      <c r="O2249" s="104" t="str">
        <f t="shared" si="213"/>
        <v/>
      </c>
      <c r="P2249" s="105" t="str">
        <f t="shared" si="214"/>
        <v/>
      </c>
      <c r="Q2249" s="109" t="str">
        <f t="shared" si="215"/>
        <v/>
      </c>
      <c r="R2249" s="77"/>
      <c r="S2249" s="76"/>
      <c r="T2249" s="76"/>
      <c r="U2249" s="76"/>
    </row>
    <row r="2250" s="67" customFormat="1" customHeight="1" spans="2:21">
      <c r="B2250" s="68"/>
      <c r="C2250" s="69"/>
      <c r="D2250" s="69"/>
      <c r="E2250" s="69"/>
      <c r="F2250" s="70"/>
      <c r="G2250" s="71"/>
      <c r="H2250" s="72"/>
      <c r="I2250" s="103" t="str">
        <f>IF(B2250="","",_xlfn.XLOOKUP(N2250,#REF!,#REF!))</f>
        <v/>
      </c>
      <c r="J2250" s="100" t="str">
        <f>IF(B2250="","",_xlfn.XLOOKUP(N2250,#REF!,芝麻工资表!B:B))</f>
        <v/>
      </c>
      <c r="K2250" s="100" t="str">
        <f t="shared" si="210"/>
        <v/>
      </c>
      <c r="L2250" s="100" t="str">
        <f t="shared" si="211"/>
        <v/>
      </c>
      <c r="M2250" s="100" t="str">
        <f>IF(Q2250="","",_xlfn.XLOOKUP(Q2250,立项!W:W,立项!H:H))</f>
        <v/>
      </c>
      <c r="N2250" s="104" t="str">
        <f t="shared" si="212"/>
        <v/>
      </c>
      <c r="O2250" s="104" t="str">
        <f t="shared" si="213"/>
        <v/>
      </c>
      <c r="P2250" s="105" t="str">
        <f t="shared" si="214"/>
        <v/>
      </c>
      <c r="Q2250" s="109" t="str">
        <f t="shared" si="215"/>
        <v/>
      </c>
      <c r="R2250" s="77"/>
      <c r="S2250" s="76"/>
      <c r="T2250" s="76"/>
      <c r="U2250" s="76"/>
    </row>
    <row r="2251" s="67" customFormat="1" customHeight="1" spans="2:21">
      <c r="B2251" s="68"/>
      <c r="C2251" s="69"/>
      <c r="D2251" s="69"/>
      <c r="E2251" s="69"/>
      <c r="F2251" s="70"/>
      <c r="G2251" s="71"/>
      <c r="H2251" s="72"/>
      <c r="I2251" s="103" t="str">
        <f>IF(B2251="","",_xlfn.XLOOKUP(N2251,#REF!,#REF!))</f>
        <v/>
      </c>
      <c r="J2251" s="100" t="str">
        <f>IF(B2251="","",_xlfn.XLOOKUP(N2251,#REF!,芝麻工资表!B:B))</f>
        <v/>
      </c>
      <c r="K2251" s="100" t="str">
        <f t="shared" si="210"/>
        <v/>
      </c>
      <c r="L2251" s="100" t="str">
        <f t="shared" si="211"/>
        <v/>
      </c>
      <c r="M2251" s="100" t="str">
        <f>IF(Q2251="","",_xlfn.XLOOKUP(Q2251,立项!W:W,立项!H:H))</f>
        <v/>
      </c>
      <c r="N2251" s="104" t="str">
        <f t="shared" si="212"/>
        <v/>
      </c>
      <c r="O2251" s="104" t="str">
        <f t="shared" si="213"/>
        <v/>
      </c>
      <c r="P2251" s="105" t="str">
        <f t="shared" si="214"/>
        <v/>
      </c>
      <c r="Q2251" s="109" t="str">
        <f t="shared" si="215"/>
        <v/>
      </c>
      <c r="R2251" s="77"/>
      <c r="S2251" s="76"/>
      <c r="T2251" s="76"/>
      <c r="U2251" s="76"/>
    </row>
    <row r="2252" s="67" customFormat="1" customHeight="1" spans="2:21">
      <c r="B2252" s="68"/>
      <c r="C2252" s="69"/>
      <c r="D2252" s="69"/>
      <c r="E2252" s="69"/>
      <c r="F2252" s="70"/>
      <c r="G2252" s="71"/>
      <c r="H2252" s="72"/>
      <c r="I2252" s="103" t="str">
        <f>IF(B2252="","",_xlfn.XLOOKUP(N2252,#REF!,#REF!))</f>
        <v/>
      </c>
      <c r="J2252" s="100" t="str">
        <f>IF(B2252="","",_xlfn.XLOOKUP(N2252,#REF!,芝麻工资表!B:B))</f>
        <v/>
      </c>
      <c r="K2252" s="100" t="str">
        <f t="shared" si="210"/>
        <v/>
      </c>
      <c r="L2252" s="100" t="str">
        <f t="shared" si="211"/>
        <v/>
      </c>
      <c r="M2252" s="100" t="str">
        <f>IF(Q2252="","",_xlfn.XLOOKUP(Q2252,立项!W:W,立项!H:H))</f>
        <v/>
      </c>
      <c r="N2252" s="104" t="str">
        <f t="shared" si="212"/>
        <v/>
      </c>
      <c r="O2252" s="104" t="str">
        <f t="shared" si="213"/>
        <v/>
      </c>
      <c r="P2252" s="105" t="str">
        <f t="shared" si="214"/>
        <v/>
      </c>
      <c r="Q2252" s="109" t="str">
        <f t="shared" si="215"/>
        <v/>
      </c>
      <c r="R2252" s="77"/>
      <c r="S2252" s="76"/>
      <c r="T2252" s="76"/>
      <c r="U2252" s="76"/>
    </row>
    <row r="2253" s="67" customFormat="1" customHeight="1" spans="2:21">
      <c r="B2253" s="68"/>
      <c r="C2253" s="69"/>
      <c r="D2253" s="69"/>
      <c r="E2253" s="69"/>
      <c r="F2253" s="70"/>
      <c r="G2253" s="71"/>
      <c r="H2253" s="72"/>
      <c r="I2253" s="103" t="str">
        <f>IF(B2253="","",_xlfn.XLOOKUP(N2253,#REF!,#REF!))</f>
        <v/>
      </c>
      <c r="J2253" s="100" t="str">
        <f>IF(B2253="","",_xlfn.XLOOKUP(N2253,#REF!,芝麻工资表!B:B))</f>
        <v/>
      </c>
      <c r="K2253" s="100" t="str">
        <f t="shared" si="210"/>
        <v/>
      </c>
      <c r="L2253" s="100" t="str">
        <f t="shared" si="211"/>
        <v/>
      </c>
      <c r="M2253" s="100" t="str">
        <f>IF(Q2253="","",_xlfn.XLOOKUP(Q2253,立项!W:W,立项!H:H))</f>
        <v/>
      </c>
      <c r="N2253" s="104" t="str">
        <f t="shared" si="212"/>
        <v/>
      </c>
      <c r="O2253" s="104" t="str">
        <f t="shared" si="213"/>
        <v/>
      </c>
      <c r="P2253" s="105" t="str">
        <f t="shared" si="214"/>
        <v/>
      </c>
      <c r="Q2253" s="109" t="str">
        <f t="shared" si="215"/>
        <v/>
      </c>
      <c r="R2253" s="77"/>
      <c r="S2253" s="76"/>
      <c r="T2253" s="76"/>
      <c r="U2253" s="76"/>
    </row>
    <row r="2254" s="67" customFormat="1" customHeight="1" spans="2:21">
      <c r="B2254" s="68"/>
      <c r="C2254" s="69"/>
      <c r="D2254" s="69"/>
      <c r="E2254" s="69"/>
      <c r="F2254" s="70"/>
      <c r="G2254" s="71"/>
      <c r="H2254" s="72"/>
      <c r="I2254" s="103" t="str">
        <f>IF(B2254="","",_xlfn.XLOOKUP(N2254,#REF!,#REF!))</f>
        <v/>
      </c>
      <c r="J2254" s="100" t="str">
        <f>IF(B2254="","",_xlfn.XLOOKUP(N2254,#REF!,芝麻工资表!B:B))</f>
        <v/>
      </c>
      <c r="K2254" s="100" t="str">
        <f t="shared" si="210"/>
        <v/>
      </c>
      <c r="L2254" s="100" t="str">
        <f t="shared" si="211"/>
        <v/>
      </c>
      <c r="M2254" s="100" t="str">
        <f>IF(Q2254="","",_xlfn.XLOOKUP(Q2254,立项!W:W,立项!H:H))</f>
        <v/>
      </c>
      <c r="N2254" s="104" t="str">
        <f t="shared" si="212"/>
        <v/>
      </c>
      <c r="O2254" s="104" t="str">
        <f t="shared" si="213"/>
        <v/>
      </c>
      <c r="P2254" s="105" t="str">
        <f t="shared" si="214"/>
        <v/>
      </c>
      <c r="Q2254" s="109" t="str">
        <f t="shared" si="215"/>
        <v/>
      </c>
      <c r="R2254" s="77"/>
      <c r="S2254" s="76"/>
      <c r="T2254" s="76"/>
      <c r="U2254" s="76"/>
    </row>
    <row r="2255" s="67" customFormat="1" customHeight="1" spans="2:21">
      <c r="B2255" s="68"/>
      <c r="C2255" s="69"/>
      <c r="D2255" s="69"/>
      <c r="E2255" s="69"/>
      <c r="F2255" s="70"/>
      <c r="G2255" s="71"/>
      <c r="H2255" s="72"/>
      <c r="I2255" s="103" t="str">
        <f>IF(B2255="","",_xlfn.XLOOKUP(N2255,#REF!,#REF!))</f>
        <v/>
      </c>
      <c r="J2255" s="100" t="str">
        <f>IF(B2255="","",_xlfn.XLOOKUP(N2255,#REF!,芝麻工资表!B:B))</f>
        <v/>
      </c>
      <c r="K2255" s="100" t="str">
        <f t="shared" si="210"/>
        <v/>
      </c>
      <c r="L2255" s="100" t="str">
        <f t="shared" si="211"/>
        <v/>
      </c>
      <c r="M2255" s="100" t="str">
        <f>IF(Q2255="","",_xlfn.XLOOKUP(Q2255,立项!W:W,立项!H:H))</f>
        <v/>
      </c>
      <c r="N2255" s="104" t="str">
        <f t="shared" si="212"/>
        <v/>
      </c>
      <c r="O2255" s="104" t="str">
        <f t="shared" si="213"/>
        <v/>
      </c>
      <c r="P2255" s="105" t="str">
        <f t="shared" si="214"/>
        <v/>
      </c>
      <c r="Q2255" s="109" t="str">
        <f t="shared" si="215"/>
        <v/>
      </c>
      <c r="R2255" s="77"/>
      <c r="S2255" s="76"/>
      <c r="T2255" s="76"/>
      <c r="U2255" s="76"/>
    </row>
    <row r="2256" s="67" customFormat="1" customHeight="1" spans="2:21">
      <c r="B2256" s="68"/>
      <c r="C2256" s="69"/>
      <c r="D2256" s="69"/>
      <c r="E2256" s="69"/>
      <c r="F2256" s="70"/>
      <c r="G2256" s="71"/>
      <c r="H2256" s="72"/>
      <c r="I2256" s="103" t="str">
        <f>IF(B2256="","",_xlfn.XLOOKUP(N2256,#REF!,#REF!))</f>
        <v/>
      </c>
      <c r="J2256" s="100" t="str">
        <f>IF(B2256="","",_xlfn.XLOOKUP(N2256,#REF!,芝麻工资表!B:B))</f>
        <v/>
      </c>
      <c r="K2256" s="100" t="str">
        <f t="shared" si="210"/>
        <v/>
      </c>
      <c r="L2256" s="100" t="str">
        <f t="shared" si="211"/>
        <v/>
      </c>
      <c r="M2256" s="100" t="str">
        <f>IF(Q2256="","",_xlfn.XLOOKUP(Q2256,立项!W:W,立项!H:H))</f>
        <v/>
      </c>
      <c r="N2256" s="104" t="str">
        <f t="shared" si="212"/>
        <v/>
      </c>
      <c r="O2256" s="104" t="str">
        <f t="shared" si="213"/>
        <v/>
      </c>
      <c r="P2256" s="105" t="str">
        <f t="shared" si="214"/>
        <v/>
      </c>
      <c r="Q2256" s="109" t="str">
        <f t="shared" si="215"/>
        <v/>
      </c>
      <c r="R2256" s="77"/>
      <c r="S2256" s="76"/>
      <c r="T2256" s="76"/>
      <c r="U2256" s="76"/>
    </row>
    <row r="2257" s="67" customFormat="1" customHeight="1" spans="2:21">
      <c r="B2257" s="68"/>
      <c r="C2257" s="69"/>
      <c r="D2257" s="69"/>
      <c r="E2257" s="69"/>
      <c r="F2257" s="70"/>
      <c r="G2257" s="71"/>
      <c r="H2257" s="72"/>
      <c r="I2257" s="103" t="str">
        <f>IF(B2257="","",_xlfn.XLOOKUP(N2257,#REF!,#REF!))</f>
        <v/>
      </c>
      <c r="J2257" s="100" t="str">
        <f>IF(B2257="","",_xlfn.XLOOKUP(N2257,#REF!,芝麻工资表!B:B))</f>
        <v/>
      </c>
      <c r="K2257" s="100" t="str">
        <f t="shared" si="210"/>
        <v/>
      </c>
      <c r="L2257" s="100" t="str">
        <f t="shared" si="211"/>
        <v/>
      </c>
      <c r="M2257" s="100" t="str">
        <f>IF(Q2257="","",_xlfn.XLOOKUP(Q2257,立项!W:W,立项!H:H))</f>
        <v/>
      </c>
      <c r="N2257" s="104" t="str">
        <f t="shared" si="212"/>
        <v/>
      </c>
      <c r="O2257" s="104" t="str">
        <f t="shared" si="213"/>
        <v/>
      </c>
      <c r="P2257" s="105" t="str">
        <f t="shared" si="214"/>
        <v/>
      </c>
      <c r="Q2257" s="109" t="str">
        <f t="shared" si="215"/>
        <v/>
      </c>
      <c r="R2257" s="77"/>
      <c r="S2257" s="76"/>
      <c r="T2257" s="76"/>
      <c r="U2257" s="76"/>
    </row>
    <row r="2258" s="67" customFormat="1" customHeight="1" spans="2:21">
      <c r="B2258" s="68"/>
      <c r="C2258" s="69"/>
      <c r="D2258" s="69"/>
      <c r="E2258" s="69"/>
      <c r="F2258" s="70"/>
      <c r="G2258" s="71"/>
      <c r="H2258" s="72"/>
      <c r="I2258" s="103" t="str">
        <f>IF(B2258="","",_xlfn.XLOOKUP(N2258,#REF!,#REF!))</f>
        <v/>
      </c>
      <c r="J2258" s="100" t="str">
        <f>IF(B2258="","",_xlfn.XLOOKUP(N2258,#REF!,芝麻工资表!B:B))</f>
        <v/>
      </c>
      <c r="K2258" s="100" t="str">
        <f t="shared" si="210"/>
        <v/>
      </c>
      <c r="L2258" s="100" t="str">
        <f t="shared" si="211"/>
        <v/>
      </c>
      <c r="M2258" s="100" t="str">
        <f>IF(Q2258="","",_xlfn.XLOOKUP(Q2258,立项!W:W,立项!H:H))</f>
        <v/>
      </c>
      <c r="N2258" s="104" t="str">
        <f t="shared" si="212"/>
        <v/>
      </c>
      <c r="O2258" s="104" t="str">
        <f t="shared" si="213"/>
        <v/>
      </c>
      <c r="P2258" s="105" t="str">
        <f t="shared" si="214"/>
        <v/>
      </c>
      <c r="Q2258" s="109" t="str">
        <f t="shared" si="215"/>
        <v/>
      </c>
      <c r="R2258" s="77"/>
      <c r="S2258" s="76"/>
      <c r="T2258" s="76"/>
      <c r="U2258" s="76"/>
    </row>
    <row r="2259" s="67" customFormat="1" customHeight="1" spans="2:21">
      <c r="B2259" s="68"/>
      <c r="C2259" s="69"/>
      <c r="D2259" s="69"/>
      <c r="E2259" s="69"/>
      <c r="F2259" s="70"/>
      <c r="G2259" s="71"/>
      <c r="H2259" s="72"/>
      <c r="I2259" s="103" t="str">
        <f>IF(B2259="","",_xlfn.XLOOKUP(N2259,#REF!,#REF!))</f>
        <v/>
      </c>
      <c r="J2259" s="100" t="str">
        <f>IF(B2259="","",_xlfn.XLOOKUP(N2259,#REF!,芝麻工资表!B:B))</f>
        <v/>
      </c>
      <c r="K2259" s="100" t="str">
        <f t="shared" si="210"/>
        <v/>
      </c>
      <c r="L2259" s="100" t="str">
        <f t="shared" si="211"/>
        <v/>
      </c>
      <c r="M2259" s="100" t="str">
        <f>IF(Q2259="","",_xlfn.XLOOKUP(Q2259,立项!W:W,立项!H:H))</f>
        <v/>
      </c>
      <c r="N2259" s="104" t="str">
        <f t="shared" si="212"/>
        <v/>
      </c>
      <c r="O2259" s="104" t="str">
        <f t="shared" si="213"/>
        <v/>
      </c>
      <c r="P2259" s="105" t="str">
        <f t="shared" si="214"/>
        <v/>
      </c>
      <c r="Q2259" s="109" t="str">
        <f t="shared" si="215"/>
        <v/>
      </c>
      <c r="R2259" s="77"/>
      <c r="S2259" s="76"/>
      <c r="T2259" s="76"/>
      <c r="U2259" s="76"/>
    </row>
    <row r="2260" s="67" customFormat="1" customHeight="1" spans="2:21">
      <c r="B2260" s="68"/>
      <c r="C2260" s="69"/>
      <c r="D2260" s="69"/>
      <c r="E2260" s="69"/>
      <c r="F2260" s="70"/>
      <c r="G2260" s="71"/>
      <c r="H2260" s="72"/>
      <c r="I2260" s="103" t="str">
        <f>IF(B2260="","",_xlfn.XLOOKUP(N2260,#REF!,#REF!))</f>
        <v/>
      </c>
      <c r="J2260" s="100" t="str">
        <f>IF(B2260="","",_xlfn.XLOOKUP(N2260,#REF!,芝麻工资表!B:B))</f>
        <v/>
      </c>
      <c r="K2260" s="100" t="str">
        <f t="shared" si="210"/>
        <v/>
      </c>
      <c r="L2260" s="100" t="str">
        <f t="shared" si="211"/>
        <v/>
      </c>
      <c r="M2260" s="100" t="str">
        <f>IF(Q2260="","",_xlfn.XLOOKUP(Q2260,立项!W:W,立项!H:H))</f>
        <v/>
      </c>
      <c r="N2260" s="104" t="str">
        <f t="shared" si="212"/>
        <v/>
      </c>
      <c r="O2260" s="104" t="str">
        <f t="shared" si="213"/>
        <v/>
      </c>
      <c r="P2260" s="105" t="str">
        <f t="shared" si="214"/>
        <v/>
      </c>
      <c r="Q2260" s="109" t="str">
        <f t="shared" si="215"/>
        <v/>
      </c>
      <c r="R2260" s="77"/>
      <c r="S2260" s="76"/>
      <c r="T2260" s="76"/>
      <c r="U2260" s="76"/>
    </row>
    <row r="2261" s="67" customFormat="1" customHeight="1" spans="2:21">
      <c r="B2261" s="68"/>
      <c r="C2261" s="69"/>
      <c r="D2261" s="69"/>
      <c r="E2261" s="69"/>
      <c r="F2261" s="70"/>
      <c r="G2261" s="71"/>
      <c r="H2261" s="72"/>
      <c r="I2261" s="103" t="str">
        <f>IF(B2261="","",_xlfn.XLOOKUP(N2261,#REF!,#REF!))</f>
        <v/>
      </c>
      <c r="J2261" s="100" t="str">
        <f>IF(B2261="","",_xlfn.XLOOKUP(N2261,#REF!,芝麻工资表!B:B))</f>
        <v/>
      </c>
      <c r="K2261" s="100" t="str">
        <f t="shared" si="210"/>
        <v/>
      </c>
      <c r="L2261" s="100" t="str">
        <f t="shared" si="211"/>
        <v/>
      </c>
      <c r="M2261" s="100" t="str">
        <f>IF(Q2261="","",_xlfn.XLOOKUP(Q2261,立项!W:W,立项!H:H))</f>
        <v/>
      </c>
      <c r="N2261" s="104" t="str">
        <f t="shared" si="212"/>
        <v/>
      </c>
      <c r="O2261" s="104" t="str">
        <f t="shared" si="213"/>
        <v/>
      </c>
      <c r="P2261" s="105" t="str">
        <f t="shared" si="214"/>
        <v/>
      </c>
      <c r="Q2261" s="109" t="str">
        <f t="shared" si="215"/>
        <v/>
      </c>
      <c r="R2261" s="77"/>
      <c r="S2261" s="76"/>
      <c r="T2261" s="76"/>
      <c r="U2261" s="76"/>
    </row>
    <row r="2262" s="67" customFormat="1" customHeight="1" spans="2:21">
      <c r="B2262" s="68"/>
      <c r="C2262" s="69"/>
      <c r="D2262" s="69"/>
      <c r="E2262" s="69"/>
      <c r="F2262" s="70"/>
      <c r="G2262" s="71"/>
      <c r="H2262" s="72"/>
      <c r="I2262" s="103" t="str">
        <f>IF(B2262="","",_xlfn.XLOOKUP(N2262,#REF!,#REF!))</f>
        <v/>
      </c>
      <c r="J2262" s="100" t="str">
        <f>IF(B2262="","",_xlfn.XLOOKUP(N2262,#REF!,芝麻工资表!B:B))</f>
        <v/>
      </c>
      <c r="K2262" s="100" t="str">
        <f t="shared" si="210"/>
        <v/>
      </c>
      <c r="L2262" s="100" t="str">
        <f t="shared" si="211"/>
        <v/>
      </c>
      <c r="M2262" s="100" t="str">
        <f>IF(Q2262="","",_xlfn.XLOOKUP(Q2262,立项!W:W,立项!H:H))</f>
        <v/>
      </c>
      <c r="N2262" s="104" t="str">
        <f t="shared" si="212"/>
        <v/>
      </c>
      <c r="O2262" s="104" t="str">
        <f t="shared" si="213"/>
        <v/>
      </c>
      <c r="P2262" s="105" t="str">
        <f t="shared" si="214"/>
        <v/>
      </c>
      <c r="Q2262" s="109" t="str">
        <f t="shared" si="215"/>
        <v/>
      </c>
      <c r="R2262" s="77"/>
      <c r="S2262" s="76"/>
      <c r="T2262" s="76"/>
      <c r="U2262" s="76"/>
    </row>
    <row r="2263" s="67" customFormat="1" customHeight="1" spans="2:21">
      <c r="B2263" s="68"/>
      <c r="C2263" s="69"/>
      <c r="D2263" s="69"/>
      <c r="E2263" s="69"/>
      <c r="F2263" s="70"/>
      <c r="G2263" s="71"/>
      <c r="H2263" s="72"/>
      <c r="I2263" s="103" t="str">
        <f>IF(B2263="","",_xlfn.XLOOKUP(N2263,#REF!,#REF!))</f>
        <v/>
      </c>
      <c r="J2263" s="100" t="str">
        <f>IF(B2263="","",_xlfn.XLOOKUP(N2263,#REF!,芝麻工资表!B:B))</f>
        <v/>
      </c>
      <c r="K2263" s="100" t="str">
        <f t="shared" si="210"/>
        <v/>
      </c>
      <c r="L2263" s="100" t="str">
        <f t="shared" si="211"/>
        <v/>
      </c>
      <c r="M2263" s="100" t="str">
        <f>IF(Q2263="","",_xlfn.XLOOKUP(Q2263,立项!W:W,立项!H:H))</f>
        <v/>
      </c>
      <c r="N2263" s="104" t="str">
        <f t="shared" si="212"/>
        <v/>
      </c>
      <c r="O2263" s="104" t="str">
        <f t="shared" si="213"/>
        <v/>
      </c>
      <c r="P2263" s="105" t="str">
        <f t="shared" si="214"/>
        <v/>
      </c>
      <c r="Q2263" s="109" t="str">
        <f t="shared" si="215"/>
        <v/>
      </c>
      <c r="R2263" s="77"/>
      <c r="S2263" s="76"/>
      <c r="T2263" s="76"/>
      <c r="U2263" s="76"/>
    </row>
    <row r="2264" s="67" customFormat="1" customHeight="1" spans="2:21">
      <c r="B2264" s="68"/>
      <c r="C2264" s="69"/>
      <c r="D2264" s="69"/>
      <c r="E2264" s="69"/>
      <c r="F2264" s="70"/>
      <c r="G2264" s="71"/>
      <c r="H2264" s="72"/>
      <c r="I2264" s="103" t="str">
        <f>IF(B2264="","",_xlfn.XLOOKUP(N2264,#REF!,#REF!))</f>
        <v/>
      </c>
      <c r="J2264" s="100" t="str">
        <f>IF(B2264="","",_xlfn.XLOOKUP(N2264,#REF!,芝麻工资表!B:B))</f>
        <v/>
      </c>
      <c r="K2264" s="100" t="str">
        <f t="shared" si="210"/>
        <v/>
      </c>
      <c r="L2264" s="100" t="str">
        <f t="shared" si="211"/>
        <v/>
      </c>
      <c r="M2264" s="100" t="str">
        <f>IF(Q2264="","",_xlfn.XLOOKUP(Q2264,立项!W:W,立项!H:H))</f>
        <v/>
      </c>
      <c r="N2264" s="104" t="str">
        <f t="shared" si="212"/>
        <v/>
      </c>
      <c r="O2264" s="104" t="str">
        <f t="shared" si="213"/>
        <v/>
      </c>
      <c r="P2264" s="105" t="str">
        <f t="shared" si="214"/>
        <v/>
      </c>
      <c r="Q2264" s="109" t="str">
        <f t="shared" si="215"/>
        <v/>
      </c>
      <c r="R2264" s="77"/>
      <c r="S2264" s="76"/>
      <c r="T2264" s="76"/>
      <c r="U2264" s="76"/>
    </row>
    <row r="2265" s="67" customFormat="1" customHeight="1" spans="2:21">
      <c r="B2265" s="68"/>
      <c r="C2265" s="69"/>
      <c r="D2265" s="69"/>
      <c r="E2265" s="69"/>
      <c r="F2265" s="70"/>
      <c r="G2265" s="71"/>
      <c r="H2265" s="72"/>
      <c r="I2265" s="103" t="str">
        <f>IF(B2265="","",_xlfn.XLOOKUP(N2265,#REF!,#REF!))</f>
        <v/>
      </c>
      <c r="J2265" s="100" t="str">
        <f>IF(B2265="","",_xlfn.XLOOKUP(N2265,#REF!,芝麻工资表!B:B))</f>
        <v/>
      </c>
      <c r="K2265" s="100" t="str">
        <f t="shared" si="210"/>
        <v/>
      </c>
      <c r="L2265" s="100" t="str">
        <f t="shared" si="211"/>
        <v/>
      </c>
      <c r="M2265" s="100" t="str">
        <f>IF(Q2265="","",_xlfn.XLOOKUP(Q2265,立项!W:W,立项!H:H))</f>
        <v/>
      </c>
      <c r="N2265" s="104" t="str">
        <f t="shared" si="212"/>
        <v/>
      </c>
      <c r="O2265" s="104" t="str">
        <f t="shared" si="213"/>
        <v/>
      </c>
      <c r="P2265" s="105" t="str">
        <f t="shared" si="214"/>
        <v/>
      </c>
      <c r="Q2265" s="109" t="str">
        <f t="shared" si="215"/>
        <v/>
      </c>
      <c r="R2265" s="77"/>
      <c r="S2265" s="76"/>
      <c r="T2265" s="76"/>
      <c r="U2265" s="76"/>
    </row>
    <row r="2266" s="67" customFormat="1" customHeight="1" spans="2:21">
      <c r="B2266" s="68"/>
      <c r="C2266" s="69"/>
      <c r="D2266" s="69"/>
      <c r="E2266" s="69"/>
      <c r="F2266" s="70"/>
      <c r="G2266" s="71"/>
      <c r="H2266" s="72"/>
      <c r="I2266" s="103" t="str">
        <f>IF(B2266="","",_xlfn.XLOOKUP(N2266,#REF!,#REF!))</f>
        <v/>
      </c>
      <c r="J2266" s="100" t="str">
        <f>IF(B2266="","",_xlfn.XLOOKUP(N2266,#REF!,芝麻工资表!B:B))</f>
        <v/>
      </c>
      <c r="K2266" s="100" t="str">
        <f t="shared" si="210"/>
        <v/>
      </c>
      <c r="L2266" s="100" t="str">
        <f t="shared" si="211"/>
        <v/>
      </c>
      <c r="M2266" s="100" t="str">
        <f>IF(Q2266="","",_xlfn.XLOOKUP(Q2266,立项!W:W,立项!H:H))</f>
        <v/>
      </c>
      <c r="N2266" s="104" t="str">
        <f t="shared" si="212"/>
        <v/>
      </c>
      <c r="O2266" s="104" t="str">
        <f t="shared" si="213"/>
        <v/>
      </c>
      <c r="P2266" s="105" t="str">
        <f t="shared" si="214"/>
        <v/>
      </c>
      <c r="Q2266" s="109" t="str">
        <f t="shared" si="215"/>
        <v/>
      </c>
      <c r="R2266" s="77"/>
      <c r="S2266" s="76"/>
      <c r="T2266" s="76"/>
      <c r="U2266" s="76"/>
    </row>
    <row r="2267" s="67" customFormat="1" customHeight="1" spans="2:21">
      <c r="B2267" s="68"/>
      <c r="C2267" s="69"/>
      <c r="D2267" s="69"/>
      <c r="E2267" s="69"/>
      <c r="F2267" s="70"/>
      <c r="G2267" s="71"/>
      <c r="H2267" s="72"/>
      <c r="I2267" s="103" t="str">
        <f>IF(B2267="","",_xlfn.XLOOKUP(N2267,#REF!,#REF!))</f>
        <v/>
      </c>
      <c r="J2267" s="100" t="str">
        <f>IF(B2267="","",_xlfn.XLOOKUP(N2267,#REF!,芝麻工资表!B:B))</f>
        <v/>
      </c>
      <c r="K2267" s="100" t="str">
        <f t="shared" si="210"/>
        <v/>
      </c>
      <c r="L2267" s="100" t="str">
        <f t="shared" si="211"/>
        <v/>
      </c>
      <c r="M2267" s="100" t="str">
        <f>IF(Q2267="","",_xlfn.XLOOKUP(Q2267,立项!W:W,立项!H:H))</f>
        <v/>
      </c>
      <c r="N2267" s="104" t="str">
        <f t="shared" si="212"/>
        <v/>
      </c>
      <c r="O2267" s="104" t="str">
        <f t="shared" si="213"/>
        <v/>
      </c>
      <c r="P2267" s="105" t="str">
        <f t="shared" si="214"/>
        <v/>
      </c>
      <c r="Q2267" s="109" t="str">
        <f t="shared" si="215"/>
        <v/>
      </c>
      <c r="R2267" s="77"/>
      <c r="S2267" s="76"/>
      <c r="T2267" s="76"/>
      <c r="U2267" s="76"/>
    </row>
    <row r="2268" s="67" customFormat="1" customHeight="1" spans="2:21">
      <c r="B2268" s="68"/>
      <c r="C2268" s="69"/>
      <c r="D2268" s="69"/>
      <c r="E2268" s="69"/>
      <c r="F2268" s="70"/>
      <c r="G2268" s="71"/>
      <c r="H2268" s="72"/>
      <c r="I2268" s="103" t="str">
        <f>IF(B2268="","",_xlfn.XLOOKUP(N2268,#REF!,#REF!))</f>
        <v/>
      </c>
      <c r="J2268" s="100" t="str">
        <f>IF(B2268="","",_xlfn.XLOOKUP(N2268,#REF!,芝麻工资表!B:B))</f>
        <v/>
      </c>
      <c r="K2268" s="100" t="str">
        <f t="shared" si="210"/>
        <v/>
      </c>
      <c r="L2268" s="100" t="str">
        <f t="shared" si="211"/>
        <v/>
      </c>
      <c r="M2268" s="100" t="str">
        <f>IF(Q2268="","",_xlfn.XLOOKUP(Q2268,立项!W:W,立项!H:H))</f>
        <v/>
      </c>
      <c r="N2268" s="104" t="str">
        <f t="shared" si="212"/>
        <v/>
      </c>
      <c r="O2268" s="104" t="str">
        <f t="shared" si="213"/>
        <v/>
      </c>
      <c r="P2268" s="105" t="str">
        <f t="shared" si="214"/>
        <v/>
      </c>
      <c r="Q2268" s="109" t="str">
        <f t="shared" si="215"/>
        <v/>
      </c>
      <c r="R2268" s="77"/>
      <c r="S2268" s="76"/>
      <c r="T2268" s="76"/>
      <c r="U2268" s="76"/>
    </row>
    <row r="2269" s="67" customFormat="1" customHeight="1" spans="2:21">
      <c r="B2269" s="68"/>
      <c r="C2269" s="69"/>
      <c r="D2269" s="69"/>
      <c r="E2269" s="69"/>
      <c r="F2269" s="70"/>
      <c r="G2269" s="71"/>
      <c r="H2269" s="72"/>
      <c r="I2269" s="103" t="str">
        <f>IF(B2269="","",_xlfn.XLOOKUP(N2269,#REF!,#REF!))</f>
        <v/>
      </c>
      <c r="J2269" s="100" t="str">
        <f>IF(B2269="","",_xlfn.XLOOKUP(N2269,#REF!,芝麻工资表!B:B))</f>
        <v/>
      </c>
      <c r="K2269" s="100" t="str">
        <f t="shared" si="210"/>
        <v/>
      </c>
      <c r="L2269" s="100" t="str">
        <f t="shared" si="211"/>
        <v/>
      </c>
      <c r="M2269" s="100" t="str">
        <f>IF(Q2269="","",_xlfn.XLOOKUP(Q2269,立项!W:W,立项!H:H))</f>
        <v/>
      </c>
      <c r="N2269" s="104" t="str">
        <f t="shared" si="212"/>
        <v/>
      </c>
      <c r="O2269" s="104" t="str">
        <f t="shared" si="213"/>
        <v/>
      </c>
      <c r="P2269" s="105" t="str">
        <f t="shared" si="214"/>
        <v/>
      </c>
      <c r="Q2269" s="109" t="str">
        <f t="shared" si="215"/>
        <v/>
      </c>
      <c r="R2269" s="77"/>
      <c r="S2269" s="76"/>
      <c r="T2269" s="76"/>
      <c r="U2269" s="76"/>
    </row>
    <row r="2270" s="67" customFormat="1" customHeight="1" spans="2:21">
      <c r="B2270" s="68"/>
      <c r="C2270" s="69"/>
      <c r="D2270" s="69"/>
      <c r="E2270" s="69"/>
      <c r="F2270" s="70"/>
      <c r="G2270" s="71"/>
      <c r="H2270" s="72"/>
      <c r="I2270" s="103" t="str">
        <f>IF(B2270="","",_xlfn.XLOOKUP(N2270,#REF!,#REF!))</f>
        <v/>
      </c>
      <c r="J2270" s="100" t="str">
        <f>IF(B2270="","",_xlfn.XLOOKUP(N2270,#REF!,芝麻工资表!B:B))</f>
        <v/>
      </c>
      <c r="K2270" s="100" t="str">
        <f t="shared" si="210"/>
        <v/>
      </c>
      <c r="L2270" s="100" t="str">
        <f t="shared" si="211"/>
        <v/>
      </c>
      <c r="M2270" s="100" t="str">
        <f>IF(Q2270="","",_xlfn.XLOOKUP(Q2270,立项!W:W,立项!H:H))</f>
        <v/>
      </c>
      <c r="N2270" s="104" t="str">
        <f t="shared" si="212"/>
        <v/>
      </c>
      <c r="O2270" s="104" t="str">
        <f t="shared" si="213"/>
        <v/>
      </c>
      <c r="P2270" s="105" t="str">
        <f t="shared" si="214"/>
        <v/>
      </c>
      <c r="Q2270" s="109" t="str">
        <f t="shared" si="215"/>
        <v/>
      </c>
      <c r="R2270" s="77"/>
      <c r="S2270" s="76"/>
      <c r="T2270" s="76"/>
      <c r="U2270" s="76"/>
    </row>
    <row r="2271" s="67" customFormat="1" customHeight="1" spans="2:21">
      <c r="B2271" s="68"/>
      <c r="C2271" s="69"/>
      <c r="D2271" s="69"/>
      <c r="E2271" s="69"/>
      <c r="F2271" s="70"/>
      <c r="G2271" s="71"/>
      <c r="H2271" s="72"/>
      <c r="I2271" s="103" t="str">
        <f>IF(B2271="","",_xlfn.XLOOKUP(N2271,#REF!,#REF!))</f>
        <v/>
      </c>
      <c r="J2271" s="100" t="str">
        <f>IF(B2271="","",_xlfn.XLOOKUP(N2271,#REF!,芝麻工资表!B:B))</f>
        <v/>
      </c>
      <c r="K2271" s="100" t="str">
        <f t="shared" si="210"/>
        <v/>
      </c>
      <c r="L2271" s="100" t="str">
        <f t="shared" si="211"/>
        <v/>
      </c>
      <c r="M2271" s="100" t="str">
        <f>IF(Q2271="","",_xlfn.XLOOKUP(Q2271,立项!W:W,立项!H:H))</f>
        <v/>
      </c>
      <c r="N2271" s="104" t="str">
        <f t="shared" si="212"/>
        <v/>
      </c>
      <c r="O2271" s="104" t="str">
        <f t="shared" si="213"/>
        <v/>
      </c>
      <c r="P2271" s="105" t="str">
        <f t="shared" si="214"/>
        <v/>
      </c>
      <c r="Q2271" s="109" t="str">
        <f t="shared" si="215"/>
        <v/>
      </c>
      <c r="R2271" s="77"/>
      <c r="S2271" s="76"/>
      <c r="T2271" s="76"/>
      <c r="U2271" s="76"/>
    </row>
    <row r="2272" s="67" customFormat="1" customHeight="1" spans="2:21">
      <c r="B2272" s="68"/>
      <c r="C2272" s="69"/>
      <c r="D2272" s="69"/>
      <c r="E2272" s="69"/>
      <c r="F2272" s="70"/>
      <c r="G2272" s="71"/>
      <c r="H2272" s="72"/>
      <c r="I2272" s="103" t="str">
        <f>IF(B2272="","",_xlfn.XLOOKUP(N2272,#REF!,#REF!))</f>
        <v/>
      </c>
      <c r="J2272" s="100" t="str">
        <f>IF(B2272="","",_xlfn.XLOOKUP(N2272,#REF!,芝麻工资表!B:B))</f>
        <v/>
      </c>
      <c r="K2272" s="100" t="str">
        <f t="shared" si="210"/>
        <v/>
      </c>
      <c r="L2272" s="100" t="str">
        <f t="shared" si="211"/>
        <v/>
      </c>
      <c r="M2272" s="100" t="str">
        <f>IF(Q2272="","",_xlfn.XLOOKUP(Q2272,立项!W:W,立项!H:H))</f>
        <v/>
      </c>
      <c r="N2272" s="104" t="str">
        <f t="shared" si="212"/>
        <v/>
      </c>
      <c r="O2272" s="104" t="str">
        <f t="shared" si="213"/>
        <v/>
      </c>
      <c r="P2272" s="105" t="str">
        <f t="shared" si="214"/>
        <v/>
      </c>
      <c r="Q2272" s="109" t="str">
        <f t="shared" si="215"/>
        <v/>
      </c>
      <c r="R2272" s="77"/>
      <c r="S2272" s="76"/>
      <c r="T2272" s="76"/>
      <c r="U2272" s="76"/>
    </row>
    <row r="2273" s="67" customFormat="1" customHeight="1" spans="2:21">
      <c r="B2273" s="68"/>
      <c r="C2273" s="69"/>
      <c r="D2273" s="69"/>
      <c r="E2273" s="69"/>
      <c r="F2273" s="70"/>
      <c r="G2273" s="71"/>
      <c r="H2273" s="72"/>
      <c r="I2273" s="103" t="str">
        <f>IF(B2273="","",_xlfn.XLOOKUP(N2273,#REF!,#REF!))</f>
        <v/>
      </c>
      <c r="J2273" s="100" t="str">
        <f>IF(B2273="","",_xlfn.XLOOKUP(N2273,#REF!,芝麻工资表!B:B))</f>
        <v/>
      </c>
      <c r="K2273" s="100" t="str">
        <f t="shared" si="210"/>
        <v/>
      </c>
      <c r="L2273" s="100" t="str">
        <f t="shared" si="211"/>
        <v/>
      </c>
      <c r="M2273" s="100" t="str">
        <f>IF(Q2273="","",_xlfn.XLOOKUP(Q2273,立项!W:W,立项!H:H))</f>
        <v/>
      </c>
      <c r="N2273" s="104" t="str">
        <f t="shared" si="212"/>
        <v/>
      </c>
      <c r="O2273" s="104" t="str">
        <f t="shared" si="213"/>
        <v/>
      </c>
      <c r="P2273" s="105" t="str">
        <f t="shared" si="214"/>
        <v/>
      </c>
      <c r="Q2273" s="109" t="str">
        <f t="shared" si="215"/>
        <v/>
      </c>
      <c r="R2273" s="77"/>
      <c r="S2273" s="76"/>
      <c r="T2273" s="76"/>
      <c r="U2273" s="76"/>
    </row>
    <row r="2274" s="67" customFormat="1" customHeight="1" spans="2:21">
      <c r="B2274" s="68"/>
      <c r="C2274" s="69"/>
      <c r="D2274" s="69"/>
      <c r="E2274" s="69"/>
      <c r="F2274" s="70"/>
      <c r="G2274" s="71"/>
      <c r="H2274" s="72"/>
      <c r="I2274" s="103" t="str">
        <f>IF(B2274="","",_xlfn.XLOOKUP(N2274,#REF!,#REF!))</f>
        <v/>
      </c>
      <c r="J2274" s="100" t="str">
        <f>IF(B2274="","",_xlfn.XLOOKUP(N2274,#REF!,芝麻工资表!B:B))</f>
        <v/>
      </c>
      <c r="K2274" s="100" t="str">
        <f t="shared" si="210"/>
        <v/>
      </c>
      <c r="L2274" s="100" t="str">
        <f t="shared" si="211"/>
        <v/>
      </c>
      <c r="M2274" s="100" t="str">
        <f>IF(Q2274="","",_xlfn.XLOOKUP(Q2274,立项!W:W,立项!H:H))</f>
        <v/>
      </c>
      <c r="N2274" s="104" t="str">
        <f t="shared" si="212"/>
        <v/>
      </c>
      <c r="O2274" s="104" t="str">
        <f t="shared" si="213"/>
        <v/>
      </c>
      <c r="P2274" s="105" t="str">
        <f t="shared" si="214"/>
        <v/>
      </c>
      <c r="Q2274" s="109" t="str">
        <f t="shared" si="215"/>
        <v/>
      </c>
      <c r="R2274" s="77"/>
      <c r="S2274" s="76"/>
      <c r="T2274" s="76"/>
      <c r="U2274" s="76"/>
    </row>
    <row r="2275" s="67" customFormat="1" customHeight="1" spans="2:21">
      <c r="B2275" s="68"/>
      <c r="C2275" s="69"/>
      <c r="D2275" s="69"/>
      <c r="E2275" s="69"/>
      <c r="F2275" s="70"/>
      <c r="G2275" s="71"/>
      <c r="H2275" s="72"/>
      <c r="I2275" s="103" t="str">
        <f>IF(B2275="","",_xlfn.XLOOKUP(N2275,#REF!,#REF!))</f>
        <v/>
      </c>
      <c r="J2275" s="100" t="str">
        <f>IF(B2275="","",_xlfn.XLOOKUP(N2275,#REF!,芝麻工资表!B:B))</f>
        <v/>
      </c>
      <c r="K2275" s="100" t="str">
        <f t="shared" si="210"/>
        <v/>
      </c>
      <c r="L2275" s="100" t="str">
        <f t="shared" si="211"/>
        <v/>
      </c>
      <c r="M2275" s="100" t="str">
        <f>IF(Q2275="","",_xlfn.XLOOKUP(Q2275,立项!W:W,立项!H:H))</f>
        <v/>
      </c>
      <c r="N2275" s="104" t="str">
        <f t="shared" si="212"/>
        <v/>
      </c>
      <c r="O2275" s="104" t="str">
        <f t="shared" si="213"/>
        <v/>
      </c>
      <c r="P2275" s="105" t="str">
        <f t="shared" si="214"/>
        <v/>
      </c>
      <c r="Q2275" s="109" t="str">
        <f t="shared" si="215"/>
        <v/>
      </c>
      <c r="R2275" s="77"/>
      <c r="S2275" s="76"/>
      <c r="T2275" s="76"/>
      <c r="U2275" s="76"/>
    </row>
    <row r="2276" s="67" customFormat="1" customHeight="1" spans="2:21">
      <c r="B2276" s="68"/>
      <c r="C2276" s="69"/>
      <c r="D2276" s="69"/>
      <c r="E2276" s="69"/>
      <c r="F2276" s="70"/>
      <c r="G2276" s="71"/>
      <c r="H2276" s="72"/>
      <c r="I2276" s="103" t="str">
        <f>IF(B2276="","",_xlfn.XLOOKUP(N2276,#REF!,#REF!))</f>
        <v/>
      </c>
      <c r="J2276" s="100" t="str">
        <f>IF(B2276="","",_xlfn.XLOOKUP(N2276,#REF!,芝麻工资表!B:B))</f>
        <v/>
      </c>
      <c r="K2276" s="100" t="str">
        <f t="shared" si="210"/>
        <v/>
      </c>
      <c r="L2276" s="100" t="str">
        <f t="shared" si="211"/>
        <v/>
      </c>
      <c r="M2276" s="100" t="str">
        <f>IF(Q2276="","",_xlfn.XLOOKUP(Q2276,立项!W:W,立项!H:H))</f>
        <v/>
      </c>
      <c r="N2276" s="104" t="str">
        <f t="shared" si="212"/>
        <v/>
      </c>
      <c r="O2276" s="104" t="str">
        <f t="shared" si="213"/>
        <v/>
      </c>
      <c r="P2276" s="105" t="str">
        <f t="shared" si="214"/>
        <v/>
      </c>
      <c r="Q2276" s="109" t="str">
        <f t="shared" si="215"/>
        <v/>
      </c>
      <c r="R2276" s="77"/>
      <c r="S2276" s="76"/>
      <c r="T2276" s="76"/>
      <c r="U2276" s="76"/>
    </row>
    <row r="2277" s="67" customFormat="1" customHeight="1" spans="2:21">
      <c r="B2277" s="68"/>
      <c r="C2277" s="69"/>
      <c r="D2277" s="69"/>
      <c r="E2277" s="69"/>
      <c r="F2277" s="70"/>
      <c r="G2277" s="71"/>
      <c r="H2277" s="72"/>
      <c r="I2277" s="103" t="str">
        <f>IF(B2277="","",_xlfn.XLOOKUP(N2277,#REF!,#REF!))</f>
        <v/>
      </c>
      <c r="J2277" s="100" t="str">
        <f>IF(B2277="","",_xlfn.XLOOKUP(N2277,#REF!,芝麻工资表!B:B))</f>
        <v/>
      </c>
      <c r="K2277" s="100" t="str">
        <f t="shared" si="210"/>
        <v/>
      </c>
      <c r="L2277" s="100" t="str">
        <f t="shared" si="211"/>
        <v/>
      </c>
      <c r="M2277" s="100" t="str">
        <f>IF(Q2277="","",_xlfn.XLOOKUP(Q2277,立项!W:W,立项!H:H))</f>
        <v/>
      </c>
      <c r="N2277" s="104" t="str">
        <f t="shared" si="212"/>
        <v/>
      </c>
      <c r="O2277" s="104" t="str">
        <f t="shared" si="213"/>
        <v/>
      </c>
      <c r="P2277" s="105" t="str">
        <f t="shared" si="214"/>
        <v/>
      </c>
      <c r="Q2277" s="109" t="str">
        <f t="shared" si="215"/>
        <v/>
      </c>
      <c r="R2277" s="77"/>
      <c r="S2277" s="76"/>
      <c r="T2277" s="76"/>
      <c r="U2277" s="76"/>
    </row>
    <row r="2278" s="67" customFormat="1" customHeight="1" spans="2:21">
      <c r="B2278" s="68"/>
      <c r="C2278" s="69"/>
      <c r="D2278" s="69"/>
      <c r="E2278" s="69"/>
      <c r="F2278" s="70"/>
      <c r="G2278" s="71"/>
      <c r="H2278" s="72"/>
      <c r="I2278" s="103" t="str">
        <f>IF(B2278="","",_xlfn.XLOOKUP(N2278,#REF!,#REF!))</f>
        <v/>
      </c>
      <c r="J2278" s="100" t="str">
        <f>IF(B2278="","",_xlfn.XLOOKUP(N2278,#REF!,芝麻工资表!B:B))</f>
        <v/>
      </c>
      <c r="K2278" s="100" t="str">
        <f t="shared" si="210"/>
        <v/>
      </c>
      <c r="L2278" s="100" t="str">
        <f t="shared" si="211"/>
        <v/>
      </c>
      <c r="M2278" s="100" t="str">
        <f>IF(Q2278="","",_xlfn.XLOOKUP(Q2278,立项!W:W,立项!H:H))</f>
        <v/>
      </c>
      <c r="N2278" s="104" t="str">
        <f t="shared" si="212"/>
        <v/>
      </c>
      <c r="O2278" s="104" t="str">
        <f t="shared" si="213"/>
        <v/>
      </c>
      <c r="P2278" s="105" t="str">
        <f t="shared" si="214"/>
        <v/>
      </c>
      <c r="Q2278" s="109" t="str">
        <f t="shared" si="215"/>
        <v/>
      </c>
      <c r="R2278" s="77"/>
      <c r="S2278" s="76"/>
      <c r="T2278" s="76"/>
      <c r="U2278" s="76"/>
    </row>
    <row r="2279" s="67" customFormat="1" customHeight="1" spans="2:21">
      <c r="B2279" s="68"/>
      <c r="C2279" s="69"/>
      <c r="D2279" s="69"/>
      <c r="E2279" s="69"/>
      <c r="F2279" s="70"/>
      <c r="G2279" s="71"/>
      <c r="H2279" s="72"/>
      <c r="I2279" s="103" t="str">
        <f>IF(B2279="","",_xlfn.XLOOKUP(N2279,#REF!,#REF!))</f>
        <v/>
      </c>
      <c r="J2279" s="100" t="str">
        <f>IF(B2279="","",_xlfn.XLOOKUP(N2279,#REF!,芝麻工资表!B:B))</f>
        <v/>
      </c>
      <c r="K2279" s="100" t="str">
        <f t="shared" si="210"/>
        <v/>
      </c>
      <c r="L2279" s="100" t="str">
        <f t="shared" si="211"/>
        <v/>
      </c>
      <c r="M2279" s="100" t="str">
        <f>IF(Q2279="","",_xlfn.XLOOKUP(Q2279,立项!W:W,立项!H:H))</f>
        <v/>
      </c>
      <c r="N2279" s="104" t="str">
        <f t="shared" si="212"/>
        <v/>
      </c>
      <c r="O2279" s="104" t="str">
        <f t="shared" si="213"/>
        <v/>
      </c>
      <c r="P2279" s="105" t="str">
        <f t="shared" si="214"/>
        <v/>
      </c>
      <c r="Q2279" s="109" t="str">
        <f t="shared" si="215"/>
        <v/>
      </c>
      <c r="R2279" s="77"/>
      <c r="S2279" s="76"/>
      <c r="T2279" s="76"/>
      <c r="U2279" s="76"/>
    </row>
    <row r="2280" s="67" customFormat="1" customHeight="1" spans="2:21">
      <c r="B2280" s="68"/>
      <c r="C2280" s="69"/>
      <c r="D2280" s="69"/>
      <c r="E2280" s="69"/>
      <c r="F2280" s="70"/>
      <c r="G2280" s="71"/>
      <c r="H2280" s="72"/>
      <c r="I2280" s="103" t="str">
        <f>IF(B2280="","",_xlfn.XLOOKUP(N2280,#REF!,#REF!))</f>
        <v/>
      </c>
      <c r="J2280" s="100" t="str">
        <f>IF(B2280="","",_xlfn.XLOOKUP(N2280,#REF!,芝麻工资表!B:B))</f>
        <v/>
      </c>
      <c r="K2280" s="100" t="str">
        <f t="shared" si="210"/>
        <v/>
      </c>
      <c r="L2280" s="100" t="str">
        <f t="shared" si="211"/>
        <v/>
      </c>
      <c r="M2280" s="100" t="str">
        <f>IF(Q2280="","",_xlfn.XLOOKUP(Q2280,立项!W:W,立项!H:H))</f>
        <v/>
      </c>
      <c r="N2280" s="104" t="str">
        <f t="shared" si="212"/>
        <v/>
      </c>
      <c r="O2280" s="104" t="str">
        <f t="shared" si="213"/>
        <v/>
      </c>
      <c r="P2280" s="105" t="str">
        <f t="shared" si="214"/>
        <v/>
      </c>
      <c r="Q2280" s="109" t="str">
        <f t="shared" si="215"/>
        <v/>
      </c>
      <c r="R2280" s="77"/>
      <c r="S2280" s="76"/>
      <c r="T2280" s="76"/>
      <c r="U2280" s="76"/>
    </row>
    <row r="2281" s="67" customFormat="1" customHeight="1" spans="2:21">
      <c r="B2281" s="68"/>
      <c r="C2281" s="69"/>
      <c r="D2281" s="69"/>
      <c r="E2281" s="69"/>
      <c r="F2281" s="70"/>
      <c r="G2281" s="71"/>
      <c r="H2281" s="72"/>
      <c r="I2281" s="103" t="str">
        <f>IF(B2281="","",_xlfn.XLOOKUP(N2281,#REF!,#REF!))</f>
        <v/>
      </c>
      <c r="J2281" s="100" t="str">
        <f>IF(B2281="","",_xlfn.XLOOKUP(N2281,#REF!,芝麻工资表!B:B))</f>
        <v/>
      </c>
      <c r="K2281" s="100" t="str">
        <f t="shared" si="210"/>
        <v/>
      </c>
      <c r="L2281" s="100" t="str">
        <f t="shared" si="211"/>
        <v/>
      </c>
      <c r="M2281" s="100" t="str">
        <f>IF(Q2281="","",_xlfn.XLOOKUP(Q2281,立项!W:W,立项!H:H))</f>
        <v/>
      </c>
      <c r="N2281" s="104" t="str">
        <f t="shared" si="212"/>
        <v/>
      </c>
      <c r="O2281" s="104" t="str">
        <f t="shared" si="213"/>
        <v/>
      </c>
      <c r="P2281" s="105" t="str">
        <f t="shared" si="214"/>
        <v/>
      </c>
      <c r="Q2281" s="109" t="str">
        <f t="shared" si="215"/>
        <v/>
      </c>
      <c r="R2281" s="77"/>
      <c r="S2281" s="76"/>
      <c r="T2281" s="76"/>
      <c r="U2281" s="76"/>
    </row>
    <row r="2282" s="67" customFormat="1" customHeight="1" spans="2:21">
      <c r="B2282" s="68"/>
      <c r="C2282" s="69"/>
      <c r="D2282" s="69"/>
      <c r="E2282" s="69"/>
      <c r="F2282" s="70"/>
      <c r="G2282" s="71"/>
      <c r="H2282" s="72"/>
      <c r="I2282" s="103" t="str">
        <f>IF(B2282="","",_xlfn.XLOOKUP(N2282,#REF!,#REF!))</f>
        <v/>
      </c>
      <c r="J2282" s="100" t="str">
        <f>IF(B2282="","",_xlfn.XLOOKUP(N2282,#REF!,芝麻工资表!B:B))</f>
        <v/>
      </c>
      <c r="K2282" s="100" t="str">
        <f t="shared" si="210"/>
        <v/>
      </c>
      <c r="L2282" s="100" t="str">
        <f t="shared" si="211"/>
        <v/>
      </c>
      <c r="M2282" s="100" t="str">
        <f>IF(Q2282="","",_xlfn.XLOOKUP(Q2282,立项!W:W,立项!H:H))</f>
        <v/>
      </c>
      <c r="N2282" s="104" t="str">
        <f t="shared" si="212"/>
        <v/>
      </c>
      <c r="O2282" s="104" t="str">
        <f t="shared" si="213"/>
        <v/>
      </c>
      <c r="P2282" s="105" t="str">
        <f t="shared" si="214"/>
        <v/>
      </c>
      <c r="Q2282" s="109" t="str">
        <f t="shared" si="215"/>
        <v/>
      </c>
      <c r="R2282" s="77"/>
      <c r="S2282" s="76"/>
      <c r="T2282" s="76"/>
      <c r="U2282" s="76"/>
    </row>
    <row r="2283" s="67" customFormat="1" customHeight="1" spans="2:21">
      <c r="B2283" s="68"/>
      <c r="C2283" s="69"/>
      <c r="D2283" s="69"/>
      <c r="E2283" s="69"/>
      <c r="F2283" s="70"/>
      <c r="G2283" s="71"/>
      <c r="H2283" s="72"/>
      <c r="I2283" s="103" t="str">
        <f>IF(B2283="","",_xlfn.XLOOKUP(N2283,#REF!,#REF!))</f>
        <v/>
      </c>
      <c r="J2283" s="100" t="str">
        <f>IF(B2283="","",_xlfn.XLOOKUP(N2283,#REF!,芝麻工资表!B:B))</f>
        <v/>
      </c>
      <c r="K2283" s="100" t="str">
        <f t="shared" si="210"/>
        <v/>
      </c>
      <c r="L2283" s="100" t="str">
        <f t="shared" si="211"/>
        <v/>
      </c>
      <c r="M2283" s="100" t="str">
        <f>IF(Q2283="","",_xlfn.XLOOKUP(Q2283,立项!W:W,立项!H:H))</f>
        <v/>
      </c>
      <c r="N2283" s="104" t="str">
        <f t="shared" si="212"/>
        <v/>
      </c>
      <c r="O2283" s="104" t="str">
        <f t="shared" si="213"/>
        <v/>
      </c>
      <c r="P2283" s="105" t="str">
        <f t="shared" si="214"/>
        <v/>
      </c>
      <c r="Q2283" s="109" t="str">
        <f t="shared" si="215"/>
        <v/>
      </c>
      <c r="R2283" s="77"/>
      <c r="S2283" s="76"/>
      <c r="T2283" s="76"/>
      <c r="U2283" s="76"/>
    </row>
    <row r="2284" s="67" customFormat="1" customHeight="1" spans="2:21">
      <c r="B2284" s="68"/>
      <c r="C2284" s="69"/>
      <c r="D2284" s="69"/>
      <c r="E2284" s="69"/>
      <c r="F2284" s="70"/>
      <c r="G2284" s="71"/>
      <c r="H2284" s="72"/>
      <c r="I2284" s="103" t="str">
        <f>IF(B2284="","",_xlfn.XLOOKUP(N2284,#REF!,#REF!))</f>
        <v/>
      </c>
      <c r="J2284" s="100" t="str">
        <f>IF(B2284="","",_xlfn.XLOOKUP(N2284,#REF!,芝麻工资表!B:B))</f>
        <v/>
      </c>
      <c r="K2284" s="100" t="str">
        <f t="shared" si="210"/>
        <v/>
      </c>
      <c r="L2284" s="100" t="str">
        <f t="shared" si="211"/>
        <v/>
      </c>
      <c r="M2284" s="100" t="str">
        <f>IF(Q2284="","",_xlfn.XLOOKUP(Q2284,立项!W:W,立项!H:H))</f>
        <v/>
      </c>
      <c r="N2284" s="104" t="str">
        <f t="shared" si="212"/>
        <v/>
      </c>
      <c r="O2284" s="104" t="str">
        <f t="shared" si="213"/>
        <v/>
      </c>
      <c r="P2284" s="105" t="str">
        <f t="shared" si="214"/>
        <v/>
      </c>
      <c r="Q2284" s="109" t="str">
        <f t="shared" si="215"/>
        <v/>
      </c>
      <c r="R2284" s="77"/>
      <c r="S2284" s="76"/>
      <c r="T2284" s="76"/>
      <c r="U2284" s="76"/>
    </row>
    <row r="2285" s="67" customFormat="1" customHeight="1" spans="2:21">
      <c r="B2285" s="68"/>
      <c r="C2285" s="69"/>
      <c r="D2285" s="69"/>
      <c r="E2285" s="69"/>
      <c r="F2285" s="70"/>
      <c r="G2285" s="71"/>
      <c r="H2285" s="72"/>
      <c r="I2285" s="103" t="str">
        <f>IF(B2285="","",_xlfn.XLOOKUP(N2285,#REF!,#REF!))</f>
        <v/>
      </c>
      <c r="J2285" s="100" t="str">
        <f>IF(B2285="","",_xlfn.XLOOKUP(N2285,#REF!,芝麻工资表!B:B))</f>
        <v/>
      </c>
      <c r="K2285" s="100" t="str">
        <f t="shared" si="210"/>
        <v/>
      </c>
      <c r="L2285" s="100" t="str">
        <f t="shared" si="211"/>
        <v/>
      </c>
      <c r="M2285" s="100" t="str">
        <f>IF(Q2285="","",_xlfn.XLOOKUP(Q2285,立项!W:W,立项!H:H))</f>
        <v/>
      </c>
      <c r="N2285" s="104" t="str">
        <f t="shared" si="212"/>
        <v/>
      </c>
      <c r="O2285" s="104" t="str">
        <f t="shared" si="213"/>
        <v/>
      </c>
      <c r="P2285" s="105" t="str">
        <f t="shared" si="214"/>
        <v/>
      </c>
      <c r="Q2285" s="109" t="str">
        <f t="shared" si="215"/>
        <v/>
      </c>
      <c r="R2285" s="77"/>
      <c r="S2285" s="76"/>
      <c r="T2285" s="76"/>
      <c r="U2285" s="76"/>
    </row>
    <row r="2286" s="67" customFormat="1" customHeight="1" spans="2:21">
      <c r="B2286" s="68"/>
      <c r="C2286" s="69"/>
      <c r="D2286" s="69"/>
      <c r="E2286" s="69"/>
      <c r="F2286" s="70"/>
      <c r="G2286" s="71"/>
      <c r="H2286" s="72"/>
      <c r="I2286" s="103" t="str">
        <f>IF(B2286="","",_xlfn.XLOOKUP(N2286,#REF!,#REF!))</f>
        <v/>
      </c>
      <c r="J2286" s="100" t="str">
        <f>IF(B2286="","",_xlfn.XLOOKUP(N2286,#REF!,芝麻工资表!B:B))</f>
        <v/>
      </c>
      <c r="K2286" s="100" t="str">
        <f t="shared" si="210"/>
        <v/>
      </c>
      <c r="L2286" s="100" t="str">
        <f t="shared" si="211"/>
        <v/>
      </c>
      <c r="M2286" s="100" t="str">
        <f>IF(Q2286="","",_xlfn.XLOOKUP(Q2286,立项!W:W,立项!H:H))</f>
        <v/>
      </c>
      <c r="N2286" s="104" t="str">
        <f t="shared" si="212"/>
        <v/>
      </c>
      <c r="O2286" s="104" t="str">
        <f t="shared" si="213"/>
        <v/>
      </c>
      <c r="P2286" s="105" t="str">
        <f t="shared" si="214"/>
        <v/>
      </c>
      <c r="Q2286" s="109" t="str">
        <f t="shared" si="215"/>
        <v/>
      </c>
      <c r="R2286" s="77"/>
      <c r="S2286" s="76"/>
      <c r="T2286" s="76"/>
      <c r="U2286" s="76"/>
    </row>
    <row r="2287" s="67" customFormat="1" customHeight="1" spans="2:21">
      <c r="B2287" s="68"/>
      <c r="C2287" s="69"/>
      <c r="D2287" s="69"/>
      <c r="E2287" s="69"/>
      <c r="F2287" s="70"/>
      <c r="G2287" s="71"/>
      <c r="H2287" s="72"/>
      <c r="I2287" s="103" t="str">
        <f>IF(B2287="","",_xlfn.XLOOKUP(N2287,#REF!,#REF!))</f>
        <v/>
      </c>
      <c r="J2287" s="100" t="str">
        <f>IF(B2287="","",_xlfn.XLOOKUP(N2287,#REF!,芝麻工资表!B:B))</f>
        <v/>
      </c>
      <c r="K2287" s="100" t="str">
        <f t="shared" si="210"/>
        <v/>
      </c>
      <c r="L2287" s="100" t="str">
        <f t="shared" si="211"/>
        <v/>
      </c>
      <c r="M2287" s="100" t="str">
        <f>IF(Q2287="","",_xlfn.XLOOKUP(Q2287,立项!W:W,立项!H:H))</f>
        <v/>
      </c>
      <c r="N2287" s="104" t="str">
        <f t="shared" si="212"/>
        <v/>
      </c>
      <c r="O2287" s="104" t="str">
        <f t="shared" si="213"/>
        <v/>
      </c>
      <c r="P2287" s="105" t="str">
        <f t="shared" si="214"/>
        <v/>
      </c>
      <c r="Q2287" s="109" t="str">
        <f t="shared" si="215"/>
        <v/>
      </c>
      <c r="R2287" s="77"/>
      <c r="S2287" s="76"/>
      <c r="T2287" s="76"/>
      <c r="U2287" s="76"/>
    </row>
    <row r="2288" s="67" customFormat="1" customHeight="1" spans="2:21">
      <c r="B2288" s="68"/>
      <c r="C2288" s="69"/>
      <c r="D2288" s="69"/>
      <c r="E2288" s="69"/>
      <c r="F2288" s="70"/>
      <c r="G2288" s="71"/>
      <c r="H2288" s="72"/>
      <c r="I2288" s="103" t="str">
        <f>IF(B2288="","",_xlfn.XLOOKUP(N2288,#REF!,#REF!))</f>
        <v/>
      </c>
      <c r="J2288" s="100" t="str">
        <f>IF(B2288="","",_xlfn.XLOOKUP(N2288,#REF!,芝麻工资表!B:B))</f>
        <v/>
      </c>
      <c r="K2288" s="100" t="str">
        <f t="shared" si="210"/>
        <v/>
      </c>
      <c r="L2288" s="100" t="str">
        <f t="shared" si="211"/>
        <v/>
      </c>
      <c r="M2288" s="100" t="str">
        <f>IF(Q2288="","",_xlfn.XLOOKUP(Q2288,立项!W:W,立项!H:H))</f>
        <v/>
      </c>
      <c r="N2288" s="104" t="str">
        <f t="shared" si="212"/>
        <v/>
      </c>
      <c r="O2288" s="104" t="str">
        <f t="shared" si="213"/>
        <v/>
      </c>
      <c r="P2288" s="105" t="str">
        <f t="shared" si="214"/>
        <v/>
      </c>
      <c r="Q2288" s="109" t="str">
        <f t="shared" si="215"/>
        <v/>
      </c>
      <c r="R2288" s="77"/>
      <c r="S2288" s="76"/>
      <c r="T2288" s="76"/>
      <c r="U2288" s="76"/>
    </row>
    <row r="2289" s="67" customFormat="1" customHeight="1" spans="2:21">
      <c r="B2289" s="68"/>
      <c r="C2289" s="69"/>
      <c r="D2289" s="69"/>
      <c r="E2289" s="69"/>
      <c r="F2289" s="70"/>
      <c r="G2289" s="71"/>
      <c r="H2289" s="72"/>
      <c r="I2289" s="103" t="str">
        <f>IF(B2289="","",_xlfn.XLOOKUP(N2289,#REF!,#REF!))</f>
        <v/>
      </c>
      <c r="J2289" s="100" t="str">
        <f>IF(B2289="","",_xlfn.XLOOKUP(N2289,#REF!,芝麻工资表!B:B))</f>
        <v/>
      </c>
      <c r="K2289" s="100" t="str">
        <f t="shared" si="210"/>
        <v/>
      </c>
      <c r="L2289" s="100" t="str">
        <f t="shared" si="211"/>
        <v/>
      </c>
      <c r="M2289" s="100" t="str">
        <f>IF(Q2289="","",_xlfn.XLOOKUP(Q2289,立项!W:W,立项!H:H))</f>
        <v/>
      </c>
      <c r="N2289" s="104" t="str">
        <f t="shared" si="212"/>
        <v/>
      </c>
      <c r="O2289" s="104" t="str">
        <f t="shared" si="213"/>
        <v/>
      </c>
      <c r="P2289" s="105" t="str">
        <f t="shared" si="214"/>
        <v/>
      </c>
      <c r="Q2289" s="109" t="str">
        <f t="shared" si="215"/>
        <v/>
      </c>
      <c r="R2289" s="77"/>
      <c r="S2289" s="76"/>
      <c r="T2289" s="76"/>
      <c r="U2289" s="76"/>
    </row>
    <row r="2290" s="67" customFormat="1" customHeight="1" spans="2:21">
      <c r="B2290" s="68"/>
      <c r="C2290" s="69"/>
      <c r="D2290" s="69"/>
      <c r="E2290" s="69"/>
      <c r="F2290" s="70"/>
      <c r="G2290" s="71"/>
      <c r="H2290" s="72"/>
      <c r="I2290" s="103" t="str">
        <f>IF(B2290="","",_xlfn.XLOOKUP(N2290,#REF!,#REF!))</f>
        <v/>
      </c>
      <c r="J2290" s="100" t="str">
        <f>IF(B2290="","",_xlfn.XLOOKUP(N2290,#REF!,芝麻工资表!B:B))</f>
        <v/>
      </c>
      <c r="K2290" s="100" t="str">
        <f t="shared" si="210"/>
        <v/>
      </c>
      <c r="L2290" s="100" t="str">
        <f t="shared" si="211"/>
        <v/>
      </c>
      <c r="M2290" s="100" t="str">
        <f>IF(Q2290="","",_xlfn.XLOOKUP(Q2290,立项!W:W,立项!H:H))</f>
        <v/>
      </c>
      <c r="N2290" s="104" t="str">
        <f t="shared" si="212"/>
        <v/>
      </c>
      <c r="O2290" s="104" t="str">
        <f t="shared" si="213"/>
        <v/>
      </c>
      <c r="P2290" s="105" t="str">
        <f t="shared" si="214"/>
        <v/>
      </c>
      <c r="Q2290" s="109" t="str">
        <f t="shared" si="215"/>
        <v/>
      </c>
      <c r="R2290" s="77"/>
      <c r="S2290" s="76"/>
      <c r="T2290" s="76"/>
      <c r="U2290" s="76"/>
    </row>
    <row r="2291" s="67" customFormat="1" customHeight="1" spans="2:21">
      <c r="B2291" s="68"/>
      <c r="C2291" s="69"/>
      <c r="D2291" s="69"/>
      <c r="E2291" s="69"/>
      <c r="F2291" s="70"/>
      <c r="G2291" s="71"/>
      <c r="H2291" s="72"/>
      <c r="I2291" s="103" t="str">
        <f>IF(B2291="","",_xlfn.XLOOKUP(N2291,#REF!,#REF!))</f>
        <v/>
      </c>
      <c r="J2291" s="100" t="str">
        <f>IF(B2291="","",_xlfn.XLOOKUP(N2291,#REF!,芝麻工资表!B:B))</f>
        <v/>
      </c>
      <c r="K2291" s="100" t="str">
        <f t="shared" si="210"/>
        <v/>
      </c>
      <c r="L2291" s="100" t="str">
        <f t="shared" si="211"/>
        <v/>
      </c>
      <c r="M2291" s="100" t="str">
        <f>IF(Q2291="","",_xlfn.XLOOKUP(Q2291,立项!W:W,立项!H:H))</f>
        <v/>
      </c>
      <c r="N2291" s="104" t="str">
        <f t="shared" si="212"/>
        <v/>
      </c>
      <c r="O2291" s="104" t="str">
        <f t="shared" si="213"/>
        <v/>
      </c>
      <c r="P2291" s="105" t="str">
        <f t="shared" si="214"/>
        <v/>
      </c>
      <c r="Q2291" s="109" t="str">
        <f t="shared" si="215"/>
        <v/>
      </c>
      <c r="R2291" s="77"/>
      <c r="S2291" s="76"/>
      <c r="T2291" s="76"/>
      <c r="U2291" s="76"/>
    </row>
    <row r="2292" s="67" customFormat="1" customHeight="1" spans="2:21">
      <c r="B2292" s="68"/>
      <c r="C2292" s="69"/>
      <c r="D2292" s="69"/>
      <c r="E2292" s="69"/>
      <c r="F2292" s="70"/>
      <c r="G2292" s="71"/>
      <c r="H2292" s="72"/>
      <c r="I2292" s="103" t="str">
        <f>IF(B2292="","",_xlfn.XLOOKUP(N2292,#REF!,#REF!))</f>
        <v/>
      </c>
      <c r="J2292" s="100" t="str">
        <f>IF(B2292="","",_xlfn.XLOOKUP(N2292,#REF!,芝麻工资表!B:B))</f>
        <v/>
      </c>
      <c r="K2292" s="100" t="str">
        <f t="shared" si="210"/>
        <v/>
      </c>
      <c r="L2292" s="100" t="str">
        <f t="shared" si="211"/>
        <v/>
      </c>
      <c r="M2292" s="100" t="str">
        <f>IF(Q2292="","",_xlfn.XLOOKUP(Q2292,立项!W:W,立项!H:H))</f>
        <v/>
      </c>
      <c r="N2292" s="104" t="str">
        <f t="shared" si="212"/>
        <v/>
      </c>
      <c r="O2292" s="104" t="str">
        <f t="shared" si="213"/>
        <v/>
      </c>
      <c r="P2292" s="105" t="str">
        <f t="shared" si="214"/>
        <v/>
      </c>
      <c r="Q2292" s="109" t="str">
        <f t="shared" si="215"/>
        <v/>
      </c>
      <c r="R2292" s="77"/>
      <c r="S2292" s="76"/>
      <c r="T2292" s="76"/>
      <c r="U2292" s="76"/>
    </row>
    <row r="2293" s="67" customFormat="1" customHeight="1" spans="2:21">
      <c r="B2293" s="68"/>
      <c r="C2293" s="69"/>
      <c r="D2293" s="69"/>
      <c r="E2293" s="69"/>
      <c r="F2293" s="70"/>
      <c r="G2293" s="71"/>
      <c r="H2293" s="72"/>
      <c r="I2293" s="103" t="str">
        <f>IF(B2293="","",_xlfn.XLOOKUP(N2293,#REF!,#REF!))</f>
        <v/>
      </c>
      <c r="J2293" s="100" t="str">
        <f>IF(B2293="","",_xlfn.XLOOKUP(N2293,#REF!,芝麻工资表!B:B))</f>
        <v/>
      </c>
      <c r="K2293" s="100" t="str">
        <f t="shared" si="210"/>
        <v/>
      </c>
      <c r="L2293" s="100" t="str">
        <f t="shared" si="211"/>
        <v/>
      </c>
      <c r="M2293" s="100" t="str">
        <f>IF(Q2293="","",_xlfn.XLOOKUP(Q2293,立项!W:W,立项!H:H))</f>
        <v/>
      </c>
      <c r="N2293" s="104" t="str">
        <f t="shared" si="212"/>
        <v/>
      </c>
      <c r="O2293" s="104" t="str">
        <f t="shared" si="213"/>
        <v/>
      </c>
      <c r="P2293" s="105" t="str">
        <f t="shared" si="214"/>
        <v/>
      </c>
      <c r="Q2293" s="109" t="str">
        <f t="shared" si="215"/>
        <v/>
      </c>
      <c r="R2293" s="77"/>
      <c r="S2293" s="76"/>
      <c r="T2293" s="76"/>
      <c r="U2293" s="76"/>
    </row>
    <row r="2294" s="67" customFormat="1" customHeight="1" spans="2:21">
      <c r="B2294" s="68"/>
      <c r="C2294" s="69"/>
      <c r="D2294" s="69"/>
      <c r="E2294" s="69"/>
      <c r="F2294" s="70"/>
      <c r="G2294" s="71"/>
      <c r="H2294" s="72"/>
      <c r="I2294" s="103" t="str">
        <f>IF(B2294="","",_xlfn.XLOOKUP(N2294,#REF!,#REF!))</f>
        <v/>
      </c>
      <c r="J2294" s="100" t="str">
        <f>IF(B2294="","",_xlfn.XLOOKUP(N2294,#REF!,芝麻工资表!B:B))</f>
        <v/>
      </c>
      <c r="K2294" s="100" t="str">
        <f t="shared" si="210"/>
        <v/>
      </c>
      <c r="L2294" s="100" t="str">
        <f t="shared" si="211"/>
        <v/>
      </c>
      <c r="M2294" s="100" t="str">
        <f>IF(Q2294="","",_xlfn.XLOOKUP(Q2294,立项!W:W,立项!H:H))</f>
        <v/>
      </c>
      <c r="N2294" s="104" t="str">
        <f t="shared" si="212"/>
        <v/>
      </c>
      <c r="O2294" s="104" t="str">
        <f t="shared" si="213"/>
        <v/>
      </c>
      <c r="P2294" s="105" t="str">
        <f t="shared" si="214"/>
        <v/>
      </c>
      <c r="Q2294" s="109" t="str">
        <f t="shared" si="215"/>
        <v/>
      </c>
      <c r="R2294" s="77"/>
      <c r="S2294" s="76"/>
      <c r="T2294" s="76"/>
      <c r="U2294" s="76"/>
    </row>
    <row r="2295" s="67" customFormat="1" customHeight="1" spans="2:21">
      <c r="B2295" s="68"/>
      <c r="C2295" s="69"/>
      <c r="D2295" s="69"/>
      <c r="E2295" s="69"/>
      <c r="F2295" s="70"/>
      <c r="G2295" s="71"/>
      <c r="H2295" s="72"/>
      <c r="I2295" s="103" t="str">
        <f>IF(B2295="","",_xlfn.XLOOKUP(N2295,#REF!,#REF!))</f>
        <v/>
      </c>
      <c r="J2295" s="100" t="str">
        <f>IF(B2295="","",_xlfn.XLOOKUP(N2295,#REF!,芝麻工资表!B:B))</f>
        <v/>
      </c>
      <c r="K2295" s="100" t="str">
        <f t="shared" si="210"/>
        <v/>
      </c>
      <c r="L2295" s="100" t="str">
        <f t="shared" si="211"/>
        <v/>
      </c>
      <c r="M2295" s="100" t="str">
        <f>IF(Q2295="","",_xlfn.XLOOKUP(Q2295,立项!W:W,立项!H:H))</f>
        <v/>
      </c>
      <c r="N2295" s="104" t="str">
        <f t="shared" si="212"/>
        <v/>
      </c>
      <c r="O2295" s="104" t="str">
        <f t="shared" si="213"/>
        <v/>
      </c>
      <c r="P2295" s="105" t="str">
        <f t="shared" si="214"/>
        <v/>
      </c>
      <c r="Q2295" s="109" t="str">
        <f t="shared" si="215"/>
        <v/>
      </c>
      <c r="R2295" s="77"/>
      <c r="S2295" s="76"/>
      <c r="T2295" s="76"/>
      <c r="U2295" s="76"/>
    </row>
    <row r="2296" s="67" customFormat="1" customHeight="1" spans="2:21">
      <c r="B2296" s="68"/>
      <c r="C2296" s="69"/>
      <c r="D2296" s="69"/>
      <c r="E2296" s="69"/>
      <c r="F2296" s="70"/>
      <c r="G2296" s="71"/>
      <c r="H2296" s="72"/>
      <c r="I2296" s="103" t="str">
        <f>IF(B2296="","",_xlfn.XLOOKUP(N2296,#REF!,#REF!))</f>
        <v/>
      </c>
      <c r="J2296" s="100" t="str">
        <f>IF(B2296="","",_xlfn.XLOOKUP(N2296,#REF!,芝麻工资表!B:B))</f>
        <v/>
      </c>
      <c r="K2296" s="100" t="str">
        <f t="shared" si="210"/>
        <v/>
      </c>
      <c r="L2296" s="100" t="str">
        <f t="shared" si="211"/>
        <v/>
      </c>
      <c r="M2296" s="100" t="str">
        <f>IF(Q2296="","",_xlfn.XLOOKUP(Q2296,立项!W:W,立项!H:H))</f>
        <v/>
      </c>
      <c r="N2296" s="104" t="str">
        <f t="shared" si="212"/>
        <v/>
      </c>
      <c r="O2296" s="104" t="str">
        <f t="shared" si="213"/>
        <v/>
      </c>
      <c r="P2296" s="105" t="str">
        <f t="shared" si="214"/>
        <v/>
      </c>
      <c r="Q2296" s="109" t="str">
        <f t="shared" si="215"/>
        <v/>
      </c>
      <c r="R2296" s="77"/>
      <c r="S2296" s="76"/>
      <c r="T2296" s="76"/>
      <c r="U2296" s="76"/>
    </row>
    <row r="2297" s="67" customFormat="1" customHeight="1" spans="2:21">
      <c r="B2297" s="68"/>
      <c r="C2297" s="69"/>
      <c r="D2297" s="69"/>
      <c r="E2297" s="69"/>
      <c r="F2297" s="70"/>
      <c r="G2297" s="71"/>
      <c r="H2297" s="72"/>
      <c r="I2297" s="103" t="str">
        <f>IF(B2297="","",_xlfn.XLOOKUP(N2297,#REF!,#REF!))</f>
        <v/>
      </c>
      <c r="J2297" s="100" t="str">
        <f>IF(B2297="","",_xlfn.XLOOKUP(N2297,#REF!,芝麻工资表!B:B))</f>
        <v/>
      </c>
      <c r="K2297" s="100" t="str">
        <f t="shared" si="210"/>
        <v/>
      </c>
      <c r="L2297" s="100" t="str">
        <f t="shared" si="211"/>
        <v/>
      </c>
      <c r="M2297" s="100" t="str">
        <f>IF(Q2297="","",_xlfn.XLOOKUP(Q2297,立项!W:W,立项!H:H))</f>
        <v/>
      </c>
      <c r="N2297" s="104" t="str">
        <f t="shared" si="212"/>
        <v/>
      </c>
      <c r="O2297" s="104" t="str">
        <f t="shared" si="213"/>
        <v/>
      </c>
      <c r="P2297" s="105" t="str">
        <f t="shared" si="214"/>
        <v/>
      </c>
      <c r="Q2297" s="109" t="str">
        <f t="shared" si="215"/>
        <v/>
      </c>
      <c r="R2297" s="77"/>
      <c r="S2297" s="76"/>
      <c r="T2297" s="76"/>
      <c r="U2297" s="76"/>
    </row>
    <row r="2298" s="67" customFormat="1" customHeight="1" spans="2:21">
      <c r="B2298" s="68"/>
      <c r="C2298" s="69"/>
      <c r="D2298" s="69"/>
      <c r="E2298" s="69"/>
      <c r="F2298" s="70"/>
      <c r="G2298" s="71"/>
      <c r="H2298" s="72"/>
      <c r="I2298" s="103" t="str">
        <f>IF(B2298="","",_xlfn.XLOOKUP(N2298,#REF!,#REF!))</f>
        <v/>
      </c>
      <c r="J2298" s="100" t="str">
        <f>IF(B2298="","",_xlfn.XLOOKUP(N2298,#REF!,芝麻工资表!B:B))</f>
        <v/>
      </c>
      <c r="K2298" s="100" t="str">
        <f t="shared" si="210"/>
        <v/>
      </c>
      <c r="L2298" s="100" t="str">
        <f t="shared" si="211"/>
        <v/>
      </c>
      <c r="M2298" s="100" t="str">
        <f>IF(Q2298="","",_xlfn.XLOOKUP(Q2298,立项!W:W,立项!H:H))</f>
        <v/>
      </c>
      <c r="N2298" s="104" t="str">
        <f t="shared" si="212"/>
        <v/>
      </c>
      <c r="O2298" s="104" t="str">
        <f t="shared" si="213"/>
        <v/>
      </c>
      <c r="P2298" s="105" t="str">
        <f t="shared" si="214"/>
        <v/>
      </c>
      <c r="Q2298" s="109" t="str">
        <f t="shared" si="215"/>
        <v/>
      </c>
      <c r="R2298" s="77"/>
      <c r="S2298" s="76"/>
      <c r="T2298" s="76"/>
      <c r="U2298" s="76"/>
    </row>
    <row r="2299" s="67" customFormat="1" customHeight="1" spans="2:21">
      <c r="B2299" s="68"/>
      <c r="C2299" s="69"/>
      <c r="D2299" s="69"/>
      <c r="E2299" s="69"/>
      <c r="F2299" s="70"/>
      <c r="G2299" s="71"/>
      <c r="H2299" s="72"/>
      <c r="I2299" s="103" t="str">
        <f>IF(B2299="","",_xlfn.XLOOKUP(N2299,#REF!,#REF!))</f>
        <v/>
      </c>
      <c r="J2299" s="100" t="str">
        <f>IF(B2299="","",_xlfn.XLOOKUP(N2299,#REF!,芝麻工资表!B:B))</f>
        <v/>
      </c>
      <c r="K2299" s="100" t="str">
        <f t="shared" si="210"/>
        <v/>
      </c>
      <c r="L2299" s="100" t="str">
        <f t="shared" si="211"/>
        <v/>
      </c>
      <c r="M2299" s="100" t="str">
        <f>IF(Q2299="","",_xlfn.XLOOKUP(Q2299,立项!W:W,立项!H:H))</f>
        <v/>
      </c>
      <c r="N2299" s="104" t="str">
        <f t="shared" si="212"/>
        <v/>
      </c>
      <c r="O2299" s="104" t="str">
        <f t="shared" si="213"/>
        <v/>
      </c>
      <c r="P2299" s="105" t="str">
        <f t="shared" si="214"/>
        <v/>
      </c>
      <c r="Q2299" s="109" t="str">
        <f t="shared" si="215"/>
        <v/>
      </c>
      <c r="R2299" s="77"/>
      <c r="S2299" s="76"/>
      <c r="T2299" s="76"/>
      <c r="U2299" s="76"/>
    </row>
    <row r="2300" s="67" customFormat="1" customHeight="1" spans="2:21">
      <c r="B2300" s="68"/>
      <c r="C2300" s="69"/>
      <c r="D2300" s="69"/>
      <c r="E2300" s="69"/>
      <c r="F2300" s="70"/>
      <c r="G2300" s="71"/>
      <c r="H2300" s="72"/>
      <c r="I2300" s="103" t="str">
        <f>IF(B2300="","",_xlfn.XLOOKUP(N2300,#REF!,#REF!))</f>
        <v/>
      </c>
      <c r="J2300" s="100" t="str">
        <f>IF(B2300="","",_xlfn.XLOOKUP(N2300,#REF!,芝麻工资表!B:B))</f>
        <v/>
      </c>
      <c r="K2300" s="100" t="str">
        <f t="shared" si="210"/>
        <v/>
      </c>
      <c r="L2300" s="100" t="str">
        <f t="shared" si="211"/>
        <v/>
      </c>
      <c r="M2300" s="100" t="str">
        <f>IF(Q2300="","",_xlfn.XLOOKUP(Q2300,立项!W:W,立项!H:H))</f>
        <v/>
      </c>
      <c r="N2300" s="104" t="str">
        <f t="shared" si="212"/>
        <v/>
      </c>
      <c r="O2300" s="104" t="str">
        <f t="shared" si="213"/>
        <v/>
      </c>
      <c r="P2300" s="105" t="str">
        <f t="shared" si="214"/>
        <v/>
      </c>
      <c r="Q2300" s="109" t="str">
        <f t="shared" si="215"/>
        <v/>
      </c>
      <c r="R2300" s="77"/>
      <c r="S2300" s="76"/>
      <c r="T2300" s="76"/>
      <c r="U2300" s="76"/>
    </row>
    <row r="2301" s="67" customFormat="1" customHeight="1" spans="2:21">
      <c r="B2301" s="68"/>
      <c r="C2301" s="69"/>
      <c r="D2301" s="69"/>
      <c r="E2301" s="69"/>
      <c r="F2301" s="70"/>
      <c r="G2301" s="71"/>
      <c r="H2301" s="72"/>
      <c r="I2301" s="103" t="str">
        <f>IF(B2301="","",_xlfn.XLOOKUP(N2301,#REF!,#REF!))</f>
        <v/>
      </c>
      <c r="J2301" s="100" t="str">
        <f>IF(B2301="","",_xlfn.XLOOKUP(N2301,#REF!,芝麻工资表!B:B))</f>
        <v/>
      </c>
      <c r="K2301" s="100" t="str">
        <f t="shared" si="210"/>
        <v/>
      </c>
      <c r="L2301" s="100" t="str">
        <f t="shared" si="211"/>
        <v/>
      </c>
      <c r="M2301" s="100" t="str">
        <f>IF(Q2301="","",_xlfn.XLOOKUP(Q2301,立项!W:W,立项!H:H))</f>
        <v/>
      </c>
      <c r="N2301" s="104" t="str">
        <f t="shared" si="212"/>
        <v/>
      </c>
      <c r="O2301" s="104" t="str">
        <f t="shared" si="213"/>
        <v/>
      </c>
      <c r="P2301" s="105" t="str">
        <f t="shared" si="214"/>
        <v/>
      </c>
      <c r="Q2301" s="109" t="str">
        <f t="shared" si="215"/>
        <v/>
      </c>
      <c r="R2301" s="77"/>
      <c r="S2301" s="76"/>
      <c r="T2301" s="76"/>
      <c r="U2301" s="76"/>
    </row>
    <row r="2302" s="67" customFormat="1" customHeight="1" spans="2:21">
      <c r="B2302" s="68"/>
      <c r="C2302" s="69"/>
      <c r="D2302" s="69"/>
      <c r="E2302" s="69"/>
      <c r="F2302" s="70"/>
      <c r="G2302" s="71"/>
      <c r="H2302" s="72"/>
      <c r="I2302" s="103" t="str">
        <f>IF(B2302="","",_xlfn.XLOOKUP(N2302,#REF!,#REF!))</f>
        <v/>
      </c>
      <c r="J2302" s="100" t="str">
        <f>IF(B2302="","",_xlfn.XLOOKUP(N2302,#REF!,芝麻工资表!B:B))</f>
        <v/>
      </c>
      <c r="K2302" s="100" t="str">
        <f t="shared" si="210"/>
        <v/>
      </c>
      <c r="L2302" s="100" t="str">
        <f t="shared" si="211"/>
        <v/>
      </c>
      <c r="M2302" s="100" t="str">
        <f>IF(Q2302="","",_xlfn.XLOOKUP(Q2302,立项!W:W,立项!H:H))</f>
        <v/>
      </c>
      <c r="N2302" s="104" t="str">
        <f t="shared" si="212"/>
        <v/>
      </c>
      <c r="O2302" s="104" t="str">
        <f t="shared" si="213"/>
        <v/>
      </c>
      <c r="P2302" s="105" t="str">
        <f t="shared" si="214"/>
        <v/>
      </c>
      <c r="Q2302" s="109" t="str">
        <f t="shared" si="215"/>
        <v/>
      </c>
      <c r="R2302" s="77"/>
      <c r="S2302" s="76"/>
      <c r="T2302" s="76"/>
      <c r="U2302" s="76"/>
    </row>
    <row r="2303" s="67" customFormat="1" customHeight="1" spans="2:21">
      <c r="B2303" s="68"/>
      <c r="C2303" s="69"/>
      <c r="D2303" s="69"/>
      <c r="E2303" s="69"/>
      <c r="F2303" s="70"/>
      <c r="G2303" s="71"/>
      <c r="H2303" s="72"/>
      <c r="I2303" s="103" t="str">
        <f>IF(B2303="","",_xlfn.XLOOKUP(N2303,#REF!,#REF!))</f>
        <v/>
      </c>
      <c r="J2303" s="100" t="str">
        <f>IF(B2303="","",_xlfn.XLOOKUP(N2303,#REF!,芝麻工资表!B:B))</f>
        <v/>
      </c>
      <c r="K2303" s="100" t="str">
        <f t="shared" si="210"/>
        <v/>
      </c>
      <c r="L2303" s="100" t="str">
        <f t="shared" si="211"/>
        <v/>
      </c>
      <c r="M2303" s="100" t="str">
        <f>IF(Q2303="","",_xlfn.XLOOKUP(Q2303,立项!W:W,立项!H:H))</f>
        <v/>
      </c>
      <c r="N2303" s="104" t="str">
        <f t="shared" si="212"/>
        <v/>
      </c>
      <c r="O2303" s="104" t="str">
        <f t="shared" si="213"/>
        <v/>
      </c>
      <c r="P2303" s="105" t="str">
        <f t="shared" si="214"/>
        <v/>
      </c>
      <c r="Q2303" s="109" t="str">
        <f t="shared" si="215"/>
        <v/>
      </c>
      <c r="R2303" s="77"/>
      <c r="S2303" s="76"/>
      <c r="T2303" s="76"/>
      <c r="U2303" s="76"/>
    </row>
    <row r="2304" s="67" customFormat="1" customHeight="1" spans="2:21">
      <c r="B2304" s="68"/>
      <c r="C2304" s="69"/>
      <c r="D2304" s="69"/>
      <c r="E2304" s="69"/>
      <c r="F2304" s="70"/>
      <c r="G2304" s="71"/>
      <c r="H2304" s="72"/>
      <c r="I2304" s="103" t="str">
        <f>IF(B2304="","",_xlfn.XLOOKUP(N2304,#REF!,#REF!))</f>
        <v/>
      </c>
      <c r="J2304" s="100" t="str">
        <f>IF(B2304="","",_xlfn.XLOOKUP(N2304,#REF!,芝麻工资表!B:B))</f>
        <v/>
      </c>
      <c r="K2304" s="100" t="str">
        <f t="shared" si="210"/>
        <v/>
      </c>
      <c r="L2304" s="100" t="str">
        <f t="shared" si="211"/>
        <v/>
      </c>
      <c r="M2304" s="100" t="str">
        <f>IF(Q2304="","",_xlfn.XLOOKUP(Q2304,立项!W:W,立项!H:H))</f>
        <v/>
      </c>
      <c r="N2304" s="104" t="str">
        <f t="shared" si="212"/>
        <v/>
      </c>
      <c r="O2304" s="104" t="str">
        <f t="shared" si="213"/>
        <v/>
      </c>
      <c r="P2304" s="105" t="str">
        <f t="shared" si="214"/>
        <v/>
      </c>
      <c r="Q2304" s="109" t="str">
        <f t="shared" si="215"/>
        <v/>
      </c>
      <c r="R2304" s="77"/>
      <c r="S2304" s="76"/>
      <c r="T2304" s="76"/>
      <c r="U2304" s="76"/>
    </row>
    <row r="2305" s="67" customFormat="1" customHeight="1" spans="2:21">
      <c r="B2305" s="68"/>
      <c r="C2305" s="69"/>
      <c r="D2305" s="69"/>
      <c r="E2305" s="69"/>
      <c r="F2305" s="70"/>
      <c r="G2305" s="71"/>
      <c r="H2305" s="72"/>
      <c r="I2305" s="103" t="str">
        <f>IF(B2305="","",_xlfn.XLOOKUP(N2305,#REF!,#REF!))</f>
        <v/>
      </c>
      <c r="J2305" s="100" t="str">
        <f>IF(B2305="","",_xlfn.XLOOKUP(N2305,#REF!,芝麻工资表!B:B))</f>
        <v/>
      </c>
      <c r="K2305" s="100" t="str">
        <f t="shared" si="210"/>
        <v/>
      </c>
      <c r="L2305" s="100" t="str">
        <f t="shared" si="211"/>
        <v/>
      </c>
      <c r="M2305" s="100" t="str">
        <f>IF(Q2305="","",_xlfn.XLOOKUP(Q2305,立项!W:W,立项!H:H))</f>
        <v/>
      </c>
      <c r="N2305" s="104" t="str">
        <f t="shared" si="212"/>
        <v/>
      </c>
      <c r="O2305" s="104" t="str">
        <f t="shared" si="213"/>
        <v/>
      </c>
      <c r="P2305" s="105" t="str">
        <f t="shared" si="214"/>
        <v/>
      </c>
      <c r="Q2305" s="109" t="str">
        <f t="shared" si="215"/>
        <v/>
      </c>
      <c r="R2305" s="77"/>
      <c r="S2305" s="76"/>
      <c r="T2305" s="76"/>
      <c r="U2305" s="76"/>
    </row>
    <row r="2306" s="67" customFormat="1" customHeight="1" spans="2:21">
      <c r="B2306" s="68"/>
      <c r="C2306" s="69"/>
      <c r="D2306" s="69"/>
      <c r="E2306" s="69"/>
      <c r="F2306" s="70"/>
      <c r="G2306" s="71"/>
      <c r="H2306" s="72"/>
      <c r="I2306" s="103" t="str">
        <f>IF(B2306="","",_xlfn.XLOOKUP(N2306,#REF!,#REF!))</f>
        <v/>
      </c>
      <c r="J2306" s="100" t="str">
        <f>IF(B2306="","",_xlfn.XLOOKUP(N2306,#REF!,芝麻工资表!B:B))</f>
        <v/>
      </c>
      <c r="K2306" s="100" t="str">
        <f t="shared" ref="K2306:K2369" si="216">IF(F2306="","",F2306-L2306)</f>
        <v/>
      </c>
      <c r="L2306" s="100" t="str">
        <f t="shared" ref="L2306:L2369" si="217">IF(F2306="","",F2306*G2306/(1+G2306))</f>
        <v/>
      </c>
      <c r="M2306" s="100" t="str">
        <f>IF(Q2306="","",_xlfn.XLOOKUP(Q2306,立项!W:W,立项!H:H))</f>
        <v/>
      </c>
      <c r="N2306" s="104" t="str">
        <f t="shared" ref="N2306:N2369" si="218">IF(H2306="","",LEFT(B2306,7))</f>
        <v/>
      </c>
      <c r="O2306" s="104" t="str">
        <f t="shared" ref="O2306:O2369" si="219">IF(H2306="","",MONTH(H2306))</f>
        <v/>
      </c>
      <c r="P2306" s="105" t="str">
        <f t="shared" ref="P2306:P2369" si="220">IF(H2306="","",DAY(H2306))</f>
        <v/>
      </c>
      <c r="Q2306" s="109" t="str">
        <f t="shared" ref="Q2306:Q2369" si="221">IF(B2306="","",MID(B2306,9,16))</f>
        <v/>
      </c>
      <c r="R2306" s="77"/>
      <c r="S2306" s="76"/>
      <c r="T2306" s="76"/>
      <c r="U2306" s="76"/>
    </row>
    <row r="2307" s="67" customFormat="1" customHeight="1" spans="2:21">
      <c r="B2307" s="68"/>
      <c r="C2307" s="69"/>
      <c r="D2307" s="69"/>
      <c r="E2307" s="69"/>
      <c r="F2307" s="70"/>
      <c r="G2307" s="71"/>
      <c r="H2307" s="72"/>
      <c r="I2307" s="103" t="str">
        <f>IF(B2307="","",_xlfn.XLOOKUP(N2307,#REF!,#REF!))</f>
        <v/>
      </c>
      <c r="J2307" s="100" t="str">
        <f>IF(B2307="","",_xlfn.XLOOKUP(N2307,#REF!,芝麻工资表!B:B))</f>
        <v/>
      </c>
      <c r="K2307" s="100" t="str">
        <f t="shared" si="216"/>
        <v/>
      </c>
      <c r="L2307" s="100" t="str">
        <f t="shared" si="217"/>
        <v/>
      </c>
      <c r="M2307" s="100" t="str">
        <f>IF(Q2307="","",_xlfn.XLOOKUP(Q2307,立项!W:W,立项!H:H))</f>
        <v/>
      </c>
      <c r="N2307" s="104" t="str">
        <f t="shared" si="218"/>
        <v/>
      </c>
      <c r="O2307" s="104" t="str">
        <f t="shared" si="219"/>
        <v/>
      </c>
      <c r="P2307" s="105" t="str">
        <f t="shared" si="220"/>
        <v/>
      </c>
      <c r="Q2307" s="109" t="str">
        <f t="shared" si="221"/>
        <v/>
      </c>
      <c r="R2307" s="77"/>
      <c r="S2307" s="76"/>
      <c r="T2307" s="76"/>
      <c r="U2307" s="76"/>
    </row>
    <row r="2308" s="67" customFormat="1" customHeight="1" spans="2:21">
      <c r="B2308" s="68"/>
      <c r="C2308" s="69"/>
      <c r="D2308" s="69"/>
      <c r="E2308" s="69"/>
      <c r="F2308" s="70"/>
      <c r="G2308" s="71"/>
      <c r="H2308" s="72"/>
      <c r="I2308" s="103" t="str">
        <f>IF(B2308="","",_xlfn.XLOOKUP(N2308,#REF!,#REF!))</f>
        <v/>
      </c>
      <c r="J2308" s="100" t="str">
        <f>IF(B2308="","",_xlfn.XLOOKUP(N2308,#REF!,芝麻工资表!B:B))</f>
        <v/>
      </c>
      <c r="K2308" s="100" t="str">
        <f t="shared" si="216"/>
        <v/>
      </c>
      <c r="L2308" s="100" t="str">
        <f t="shared" si="217"/>
        <v/>
      </c>
      <c r="M2308" s="100" t="str">
        <f>IF(Q2308="","",_xlfn.XLOOKUP(Q2308,立项!W:W,立项!H:H))</f>
        <v/>
      </c>
      <c r="N2308" s="104" t="str">
        <f t="shared" si="218"/>
        <v/>
      </c>
      <c r="O2308" s="104" t="str">
        <f t="shared" si="219"/>
        <v/>
      </c>
      <c r="P2308" s="105" t="str">
        <f t="shared" si="220"/>
        <v/>
      </c>
      <c r="Q2308" s="109" t="str">
        <f t="shared" si="221"/>
        <v/>
      </c>
      <c r="R2308" s="77"/>
      <c r="S2308" s="76"/>
      <c r="T2308" s="76"/>
      <c r="U2308" s="76"/>
    </row>
    <row r="2309" s="67" customFormat="1" customHeight="1" spans="2:21">
      <c r="B2309" s="68"/>
      <c r="C2309" s="69"/>
      <c r="D2309" s="69"/>
      <c r="E2309" s="69"/>
      <c r="F2309" s="70"/>
      <c r="G2309" s="71"/>
      <c r="H2309" s="72"/>
      <c r="I2309" s="103" t="str">
        <f>IF(B2309="","",_xlfn.XLOOKUP(N2309,#REF!,#REF!))</f>
        <v/>
      </c>
      <c r="J2309" s="100" t="str">
        <f>IF(B2309="","",_xlfn.XLOOKUP(N2309,#REF!,芝麻工资表!B:B))</f>
        <v/>
      </c>
      <c r="K2309" s="100" t="str">
        <f t="shared" si="216"/>
        <v/>
      </c>
      <c r="L2309" s="100" t="str">
        <f t="shared" si="217"/>
        <v/>
      </c>
      <c r="M2309" s="100" t="str">
        <f>IF(Q2309="","",_xlfn.XLOOKUP(Q2309,立项!W:W,立项!H:H))</f>
        <v/>
      </c>
      <c r="N2309" s="104" t="str">
        <f t="shared" si="218"/>
        <v/>
      </c>
      <c r="O2309" s="104" t="str">
        <f t="shared" si="219"/>
        <v/>
      </c>
      <c r="P2309" s="105" t="str">
        <f t="shared" si="220"/>
        <v/>
      </c>
      <c r="Q2309" s="109" t="str">
        <f t="shared" si="221"/>
        <v/>
      </c>
      <c r="R2309" s="77"/>
      <c r="S2309" s="76"/>
      <c r="T2309" s="76"/>
      <c r="U2309" s="76"/>
    </row>
    <row r="2310" s="67" customFormat="1" customHeight="1" spans="2:21">
      <c r="B2310" s="68"/>
      <c r="C2310" s="69"/>
      <c r="D2310" s="69"/>
      <c r="E2310" s="69"/>
      <c r="F2310" s="70"/>
      <c r="G2310" s="71"/>
      <c r="H2310" s="72"/>
      <c r="I2310" s="103" t="str">
        <f>IF(B2310="","",_xlfn.XLOOKUP(N2310,#REF!,#REF!))</f>
        <v/>
      </c>
      <c r="J2310" s="100" t="str">
        <f>IF(B2310="","",_xlfn.XLOOKUP(N2310,#REF!,芝麻工资表!B:B))</f>
        <v/>
      </c>
      <c r="K2310" s="100" t="str">
        <f t="shared" si="216"/>
        <v/>
      </c>
      <c r="L2310" s="100" t="str">
        <f t="shared" si="217"/>
        <v/>
      </c>
      <c r="M2310" s="100" t="str">
        <f>IF(Q2310="","",_xlfn.XLOOKUP(Q2310,立项!W:W,立项!H:H))</f>
        <v/>
      </c>
      <c r="N2310" s="104" t="str">
        <f t="shared" si="218"/>
        <v/>
      </c>
      <c r="O2310" s="104" t="str">
        <f t="shared" si="219"/>
        <v/>
      </c>
      <c r="P2310" s="105" t="str">
        <f t="shared" si="220"/>
        <v/>
      </c>
      <c r="Q2310" s="109" t="str">
        <f t="shared" si="221"/>
        <v/>
      </c>
      <c r="R2310" s="77"/>
      <c r="S2310" s="76"/>
      <c r="T2310" s="76"/>
      <c r="U2310" s="76"/>
    </row>
    <row r="2311" s="67" customFormat="1" customHeight="1" spans="2:21">
      <c r="B2311" s="68"/>
      <c r="C2311" s="69"/>
      <c r="D2311" s="69"/>
      <c r="E2311" s="69"/>
      <c r="F2311" s="70"/>
      <c r="G2311" s="71"/>
      <c r="H2311" s="72"/>
      <c r="I2311" s="103" t="str">
        <f>IF(B2311="","",_xlfn.XLOOKUP(N2311,#REF!,#REF!))</f>
        <v/>
      </c>
      <c r="J2311" s="100" t="str">
        <f>IF(B2311="","",_xlfn.XLOOKUP(N2311,#REF!,芝麻工资表!B:B))</f>
        <v/>
      </c>
      <c r="K2311" s="100" t="str">
        <f t="shared" si="216"/>
        <v/>
      </c>
      <c r="L2311" s="100" t="str">
        <f t="shared" si="217"/>
        <v/>
      </c>
      <c r="M2311" s="100" t="str">
        <f>IF(Q2311="","",_xlfn.XLOOKUP(Q2311,立项!W:W,立项!H:H))</f>
        <v/>
      </c>
      <c r="N2311" s="104" t="str">
        <f t="shared" si="218"/>
        <v/>
      </c>
      <c r="O2311" s="104" t="str">
        <f t="shared" si="219"/>
        <v/>
      </c>
      <c r="P2311" s="105" t="str">
        <f t="shared" si="220"/>
        <v/>
      </c>
      <c r="Q2311" s="109" t="str">
        <f t="shared" si="221"/>
        <v/>
      </c>
      <c r="R2311" s="77"/>
      <c r="S2311" s="76"/>
      <c r="T2311" s="76"/>
      <c r="U2311" s="76"/>
    </row>
    <row r="2312" s="67" customFormat="1" customHeight="1" spans="2:21">
      <c r="B2312" s="68"/>
      <c r="C2312" s="69"/>
      <c r="D2312" s="69"/>
      <c r="E2312" s="69"/>
      <c r="F2312" s="70"/>
      <c r="G2312" s="71"/>
      <c r="H2312" s="72"/>
      <c r="I2312" s="103" t="str">
        <f>IF(B2312="","",_xlfn.XLOOKUP(N2312,#REF!,#REF!))</f>
        <v/>
      </c>
      <c r="J2312" s="100" t="str">
        <f>IF(B2312="","",_xlfn.XLOOKUP(N2312,#REF!,芝麻工资表!B:B))</f>
        <v/>
      </c>
      <c r="K2312" s="100" t="str">
        <f t="shared" si="216"/>
        <v/>
      </c>
      <c r="L2312" s="100" t="str">
        <f t="shared" si="217"/>
        <v/>
      </c>
      <c r="M2312" s="100" t="str">
        <f>IF(Q2312="","",_xlfn.XLOOKUP(Q2312,立项!W:W,立项!H:H))</f>
        <v/>
      </c>
      <c r="N2312" s="104" t="str">
        <f t="shared" si="218"/>
        <v/>
      </c>
      <c r="O2312" s="104" t="str">
        <f t="shared" si="219"/>
        <v/>
      </c>
      <c r="P2312" s="105" t="str">
        <f t="shared" si="220"/>
        <v/>
      </c>
      <c r="Q2312" s="109" t="str">
        <f t="shared" si="221"/>
        <v/>
      </c>
      <c r="R2312" s="77"/>
      <c r="S2312" s="76"/>
      <c r="T2312" s="76"/>
      <c r="U2312" s="76"/>
    </row>
    <row r="2313" s="67" customFormat="1" customHeight="1" spans="2:21">
      <c r="B2313" s="68"/>
      <c r="C2313" s="69"/>
      <c r="D2313" s="69"/>
      <c r="E2313" s="69"/>
      <c r="F2313" s="70"/>
      <c r="G2313" s="71"/>
      <c r="H2313" s="72"/>
      <c r="I2313" s="103" t="str">
        <f>IF(B2313="","",_xlfn.XLOOKUP(N2313,#REF!,#REF!))</f>
        <v/>
      </c>
      <c r="J2313" s="100" t="str">
        <f>IF(B2313="","",_xlfn.XLOOKUP(N2313,#REF!,芝麻工资表!B:B))</f>
        <v/>
      </c>
      <c r="K2313" s="100" t="str">
        <f t="shared" si="216"/>
        <v/>
      </c>
      <c r="L2313" s="100" t="str">
        <f t="shared" si="217"/>
        <v/>
      </c>
      <c r="M2313" s="100" t="str">
        <f>IF(Q2313="","",_xlfn.XLOOKUP(Q2313,立项!W:W,立项!H:H))</f>
        <v/>
      </c>
      <c r="N2313" s="104" t="str">
        <f t="shared" si="218"/>
        <v/>
      </c>
      <c r="O2313" s="104" t="str">
        <f t="shared" si="219"/>
        <v/>
      </c>
      <c r="P2313" s="105" t="str">
        <f t="shared" si="220"/>
        <v/>
      </c>
      <c r="Q2313" s="109" t="str">
        <f t="shared" si="221"/>
        <v/>
      </c>
      <c r="R2313" s="77"/>
      <c r="S2313" s="76"/>
      <c r="T2313" s="76"/>
      <c r="U2313" s="76"/>
    </row>
    <row r="2314" s="67" customFormat="1" customHeight="1" spans="2:21">
      <c r="B2314" s="68"/>
      <c r="C2314" s="69"/>
      <c r="D2314" s="69"/>
      <c r="E2314" s="69"/>
      <c r="F2314" s="70"/>
      <c r="G2314" s="71"/>
      <c r="H2314" s="72"/>
      <c r="I2314" s="103" t="str">
        <f>IF(B2314="","",_xlfn.XLOOKUP(N2314,#REF!,#REF!))</f>
        <v/>
      </c>
      <c r="J2314" s="100" t="str">
        <f>IF(B2314="","",_xlfn.XLOOKUP(N2314,#REF!,芝麻工资表!B:B))</f>
        <v/>
      </c>
      <c r="K2314" s="100" t="str">
        <f t="shared" si="216"/>
        <v/>
      </c>
      <c r="L2314" s="100" t="str">
        <f t="shared" si="217"/>
        <v/>
      </c>
      <c r="M2314" s="100" t="str">
        <f>IF(Q2314="","",_xlfn.XLOOKUP(Q2314,立项!W:W,立项!H:H))</f>
        <v/>
      </c>
      <c r="N2314" s="104" t="str">
        <f t="shared" si="218"/>
        <v/>
      </c>
      <c r="O2314" s="104" t="str">
        <f t="shared" si="219"/>
        <v/>
      </c>
      <c r="P2314" s="105" t="str">
        <f t="shared" si="220"/>
        <v/>
      </c>
      <c r="Q2314" s="109" t="str">
        <f t="shared" si="221"/>
        <v/>
      </c>
      <c r="R2314" s="77"/>
      <c r="S2314" s="76"/>
      <c r="T2314" s="76"/>
      <c r="U2314" s="76"/>
    </row>
    <row r="2315" s="67" customFormat="1" customHeight="1" spans="2:21">
      <c r="B2315" s="68"/>
      <c r="C2315" s="69"/>
      <c r="D2315" s="69"/>
      <c r="E2315" s="69"/>
      <c r="F2315" s="70"/>
      <c r="G2315" s="71"/>
      <c r="H2315" s="72"/>
      <c r="I2315" s="103" t="str">
        <f>IF(B2315="","",_xlfn.XLOOKUP(N2315,#REF!,#REF!))</f>
        <v/>
      </c>
      <c r="J2315" s="100" t="str">
        <f>IF(B2315="","",_xlfn.XLOOKUP(N2315,#REF!,芝麻工资表!B:B))</f>
        <v/>
      </c>
      <c r="K2315" s="100" t="str">
        <f t="shared" si="216"/>
        <v/>
      </c>
      <c r="L2315" s="100" t="str">
        <f t="shared" si="217"/>
        <v/>
      </c>
      <c r="M2315" s="100" t="str">
        <f>IF(Q2315="","",_xlfn.XLOOKUP(Q2315,立项!W:W,立项!H:H))</f>
        <v/>
      </c>
      <c r="N2315" s="104" t="str">
        <f t="shared" si="218"/>
        <v/>
      </c>
      <c r="O2315" s="104" t="str">
        <f t="shared" si="219"/>
        <v/>
      </c>
      <c r="P2315" s="105" t="str">
        <f t="shared" si="220"/>
        <v/>
      </c>
      <c r="Q2315" s="109" t="str">
        <f t="shared" si="221"/>
        <v/>
      </c>
      <c r="R2315" s="77"/>
      <c r="S2315" s="76"/>
      <c r="T2315" s="76"/>
      <c r="U2315" s="76"/>
    </row>
    <row r="2316" s="67" customFormat="1" customHeight="1" spans="2:21">
      <c r="B2316" s="68"/>
      <c r="C2316" s="69"/>
      <c r="D2316" s="69"/>
      <c r="E2316" s="69"/>
      <c r="F2316" s="70"/>
      <c r="G2316" s="71"/>
      <c r="H2316" s="72"/>
      <c r="I2316" s="103" t="str">
        <f>IF(B2316="","",_xlfn.XLOOKUP(N2316,#REF!,#REF!))</f>
        <v/>
      </c>
      <c r="J2316" s="100" t="str">
        <f>IF(B2316="","",_xlfn.XLOOKUP(N2316,#REF!,芝麻工资表!B:B))</f>
        <v/>
      </c>
      <c r="K2316" s="100" t="str">
        <f t="shared" si="216"/>
        <v/>
      </c>
      <c r="L2316" s="100" t="str">
        <f t="shared" si="217"/>
        <v/>
      </c>
      <c r="M2316" s="100" t="str">
        <f>IF(Q2316="","",_xlfn.XLOOKUP(Q2316,立项!W:W,立项!H:H))</f>
        <v/>
      </c>
      <c r="N2316" s="104" t="str">
        <f t="shared" si="218"/>
        <v/>
      </c>
      <c r="O2316" s="104" t="str">
        <f t="shared" si="219"/>
        <v/>
      </c>
      <c r="P2316" s="105" t="str">
        <f t="shared" si="220"/>
        <v/>
      </c>
      <c r="Q2316" s="109" t="str">
        <f t="shared" si="221"/>
        <v/>
      </c>
      <c r="R2316" s="77"/>
      <c r="S2316" s="76"/>
      <c r="T2316" s="76"/>
      <c r="U2316" s="76"/>
    </row>
    <row r="2317" s="67" customFormat="1" customHeight="1" spans="2:21">
      <c r="B2317" s="68"/>
      <c r="C2317" s="69"/>
      <c r="D2317" s="69"/>
      <c r="E2317" s="69"/>
      <c r="F2317" s="70"/>
      <c r="G2317" s="71"/>
      <c r="H2317" s="72"/>
      <c r="I2317" s="103" t="str">
        <f>IF(B2317="","",_xlfn.XLOOKUP(N2317,#REF!,#REF!))</f>
        <v/>
      </c>
      <c r="J2317" s="100" t="str">
        <f>IF(B2317="","",_xlfn.XLOOKUP(N2317,#REF!,芝麻工资表!B:B))</f>
        <v/>
      </c>
      <c r="K2317" s="100" t="str">
        <f t="shared" si="216"/>
        <v/>
      </c>
      <c r="L2317" s="100" t="str">
        <f t="shared" si="217"/>
        <v/>
      </c>
      <c r="M2317" s="100" t="str">
        <f>IF(Q2317="","",_xlfn.XLOOKUP(Q2317,立项!W:W,立项!H:H))</f>
        <v/>
      </c>
      <c r="N2317" s="104" t="str">
        <f t="shared" si="218"/>
        <v/>
      </c>
      <c r="O2317" s="104" t="str">
        <f t="shared" si="219"/>
        <v/>
      </c>
      <c r="P2317" s="105" t="str">
        <f t="shared" si="220"/>
        <v/>
      </c>
      <c r="Q2317" s="109" t="str">
        <f t="shared" si="221"/>
        <v/>
      </c>
      <c r="R2317" s="77"/>
      <c r="S2317" s="76"/>
      <c r="T2317" s="76"/>
      <c r="U2317" s="76"/>
    </row>
    <row r="2318" s="67" customFormat="1" customHeight="1" spans="2:21">
      <c r="B2318" s="68"/>
      <c r="C2318" s="69"/>
      <c r="D2318" s="69"/>
      <c r="E2318" s="69"/>
      <c r="F2318" s="70"/>
      <c r="G2318" s="71"/>
      <c r="H2318" s="72"/>
      <c r="I2318" s="103" t="str">
        <f>IF(B2318="","",_xlfn.XLOOKUP(N2318,#REF!,#REF!))</f>
        <v/>
      </c>
      <c r="J2318" s="100" t="str">
        <f>IF(B2318="","",_xlfn.XLOOKUP(N2318,#REF!,芝麻工资表!B:B))</f>
        <v/>
      </c>
      <c r="K2318" s="100" t="str">
        <f t="shared" si="216"/>
        <v/>
      </c>
      <c r="L2318" s="100" t="str">
        <f t="shared" si="217"/>
        <v/>
      </c>
      <c r="M2318" s="100" t="str">
        <f>IF(Q2318="","",_xlfn.XLOOKUP(Q2318,立项!W:W,立项!H:H))</f>
        <v/>
      </c>
      <c r="N2318" s="104" t="str">
        <f t="shared" si="218"/>
        <v/>
      </c>
      <c r="O2318" s="104" t="str">
        <f t="shared" si="219"/>
        <v/>
      </c>
      <c r="P2318" s="105" t="str">
        <f t="shared" si="220"/>
        <v/>
      </c>
      <c r="Q2318" s="109" t="str">
        <f t="shared" si="221"/>
        <v/>
      </c>
      <c r="R2318" s="77"/>
      <c r="S2318" s="76"/>
      <c r="T2318" s="76"/>
      <c r="U2318" s="76"/>
    </row>
    <row r="2319" s="67" customFormat="1" customHeight="1" spans="2:21">
      <c r="B2319" s="68"/>
      <c r="C2319" s="69"/>
      <c r="D2319" s="69"/>
      <c r="E2319" s="69"/>
      <c r="F2319" s="70"/>
      <c r="G2319" s="71"/>
      <c r="H2319" s="72"/>
      <c r="I2319" s="103" t="str">
        <f>IF(B2319="","",_xlfn.XLOOKUP(N2319,#REF!,#REF!))</f>
        <v/>
      </c>
      <c r="J2319" s="100" t="str">
        <f>IF(B2319="","",_xlfn.XLOOKUP(N2319,#REF!,芝麻工资表!B:B))</f>
        <v/>
      </c>
      <c r="K2319" s="100" t="str">
        <f t="shared" si="216"/>
        <v/>
      </c>
      <c r="L2319" s="100" t="str">
        <f t="shared" si="217"/>
        <v/>
      </c>
      <c r="M2319" s="100" t="str">
        <f>IF(Q2319="","",_xlfn.XLOOKUP(Q2319,立项!W:W,立项!H:H))</f>
        <v/>
      </c>
      <c r="N2319" s="104" t="str">
        <f t="shared" si="218"/>
        <v/>
      </c>
      <c r="O2319" s="104" t="str">
        <f t="shared" si="219"/>
        <v/>
      </c>
      <c r="P2319" s="105" t="str">
        <f t="shared" si="220"/>
        <v/>
      </c>
      <c r="Q2319" s="109" t="str">
        <f t="shared" si="221"/>
        <v/>
      </c>
      <c r="R2319" s="77"/>
      <c r="S2319" s="76"/>
      <c r="T2319" s="76"/>
      <c r="U2319" s="76"/>
    </row>
    <row r="2320" s="67" customFormat="1" customHeight="1" spans="2:21">
      <c r="B2320" s="68"/>
      <c r="C2320" s="69"/>
      <c r="D2320" s="69"/>
      <c r="E2320" s="69"/>
      <c r="F2320" s="70"/>
      <c r="G2320" s="71"/>
      <c r="H2320" s="72"/>
      <c r="I2320" s="103" t="str">
        <f>IF(B2320="","",_xlfn.XLOOKUP(N2320,#REF!,#REF!))</f>
        <v/>
      </c>
      <c r="J2320" s="100" t="str">
        <f>IF(B2320="","",_xlfn.XLOOKUP(N2320,#REF!,芝麻工资表!B:B))</f>
        <v/>
      </c>
      <c r="K2320" s="100" t="str">
        <f t="shared" si="216"/>
        <v/>
      </c>
      <c r="L2320" s="100" t="str">
        <f t="shared" si="217"/>
        <v/>
      </c>
      <c r="M2320" s="100" t="str">
        <f>IF(Q2320="","",_xlfn.XLOOKUP(Q2320,立项!W:W,立项!H:H))</f>
        <v/>
      </c>
      <c r="N2320" s="104" t="str">
        <f t="shared" si="218"/>
        <v/>
      </c>
      <c r="O2320" s="104" t="str">
        <f t="shared" si="219"/>
        <v/>
      </c>
      <c r="P2320" s="105" t="str">
        <f t="shared" si="220"/>
        <v/>
      </c>
      <c r="Q2320" s="109" t="str">
        <f t="shared" si="221"/>
        <v/>
      </c>
      <c r="R2320" s="77"/>
      <c r="S2320" s="76"/>
      <c r="T2320" s="76"/>
      <c r="U2320" s="76"/>
    </row>
    <row r="2321" s="67" customFormat="1" customHeight="1" spans="2:21">
      <c r="B2321" s="68"/>
      <c r="C2321" s="69"/>
      <c r="D2321" s="69"/>
      <c r="E2321" s="69"/>
      <c r="F2321" s="70"/>
      <c r="G2321" s="71"/>
      <c r="H2321" s="72"/>
      <c r="I2321" s="103" t="str">
        <f>IF(B2321="","",_xlfn.XLOOKUP(N2321,#REF!,#REF!))</f>
        <v/>
      </c>
      <c r="J2321" s="100" t="str">
        <f>IF(B2321="","",_xlfn.XLOOKUP(N2321,#REF!,芝麻工资表!B:B))</f>
        <v/>
      </c>
      <c r="K2321" s="100" t="str">
        <f t="shared" si="216"/>
        <v/>
      </c>
      <c r="L2321" s="100" t="str">
        <f t="shared" si="217"/>
        <v/>
      </c>
      <c r="M2321" s="100" t="str">
        <f>IF(Q2321="","",_xlfn.XLOOKUP(Q2321,立项!W:W,立项!H:H))</f>
        <v/>
      </c>
      <c r="N2321" s="104" t="str">
        <f t="shared" si="218"/>
        <v/>
      </c>
      <c r="O2321" s="104" t="str">
        <f t="shared" si="219"/>
        <v/>
      </c>
      <c r="P2321" s="105" t="str">
        <f t="shared" si="220"/>
        <v/>
      </c>
      <c r="Q2321" s="109" t="str">
        <f t="shared" si="221"/>
        <v/>
      </c>
      <c r="R2321" s="77"/>
      <c r="S2321" s="76"/>
      <c r="T2321" s="76"/>
      <c r="U2321" s="76"/>
    </row>
    <row r="2322" s="67" customFormat="1" customHeight="1" spans="2:21">
      <c r="B2322" s="68"/>
      <c r="C2322" s="69"/>
      <c r="D2322" s="69"/>
      <c r="E2322" s="69"/>
      <c r="F2322" s="70"/>
      <c r="G2322" s="71"/>
      <c r="H2322" s="72"/>
      <c r="I2322" s="103" t="str">
        <f>IF(B2322="","",_xlfn.XLOOKUP(N2322,#REF!,#REF!))</f>
        <v/>
      </c>
      <c r="J2322" s="100" t="str">
        <f>IF(B2322="","",_xlfn.XLOOKUP(N2322,#REF!,芝麻工资表!B:B))</f>
        <v/>
      </c>
      <c r="K2322" s="100" t="str">
        <f t="shared" si="216"/>
        <v/>
      </c>
      <c r="L2322" s="100" t="str">
        <f t="shared" si="217"/>
        <v/>
      </c>
      <c r="M2322" s="100" t="str">
        <f>IF(Q2322="","",_xlfn.XLOOKUP(Q2322,立项!W:W,立项!H:H))</f>
        <v/>
      </c>
      <c r="N2322" s="104" t="str">
        <f t="shared" si="218"/>
        <v/>
      </c>
      <c r="O2322" s="104" t="str">
        <f t="shared" si="219"/>
        <v/>
      </c>
      <c r="P2322" s="105" t="str">
        <f t="shared" si="220"/>
        <v/>
      </c>
      <c r="Q2322" s="109" t="str">
        <f t="shared" si="221"/>
        <v/>
      </c>
      <c r="R2322" s="77"/>
      <c r="S2322" s="76"/>
      <c r="T2322" s="76"/>
      <c r="U2322" s="76"/>
    </row>
    <row r="2323" s="67" customFormat="1" customHeight="1" spans="2:21">
      <c r="B2323" s="68"/>
      <c r="C2323" s="69"/>
      <c r="D2323" s="69"/>
      <c r="E2323" s="69"/>
      <c r="F2323" s="70"/>
      <c r="G2323" s="71"/>
      <c r="H2323" s="72"/>
      <c r="I2323" s="103" t="str">
        <f>IF(B2323="","",_xlfn.XLOOKUP(N2323,#REF!,#REF!))</f>
        <v/>
      </c>
      <c r="J2323" s="100" t="str">
        <f>IF(B2323="","",_xlfn.XLOOKUP(N2323,#REF!,芝麻工资表!B:B))</f>
        <v/>
      </c>
      <c r="K2323" s="100" t="str">
        <f t="shared" si="216"/>
        <v/>
      </c>
      <c r="L2323" s="100" t="str">
        <f t="shared" si="217"/>
        <v/>
      </c>
      <c r="M2323" s="100" t="str">
        <f>IF(Q2323="","",_xlfn.XLOOKUP(Q2323,立项!W:W,立项!H:H))</f>
        <v/>
      </c>
      <c r="N2323" s="104" t="str">
        <f t="shared" si="218"/>
        <v/>
      </c>
      <c r="O2323" s="104" t="str">
        <f t="shared" si="219"/>
        <v/>
      </c>
      <c r="P2323" s="105" t="str">
        <f t="shared" si="220"/>
        <v/>
      </c>
      <c r="Q2323" s="109" t="str">
        <f t="shared" si="221"/>
        <v/>
      </c>
      <c r="R2323" s="77"/>
      <c r="S2323" s="76"/>
      <c r="T2323" s="76"/>
      <c r="U2323" s="76"/>
    </row>
    <row r="2324" s="67" customFormat="1" customHeight="1" spans="2:21">
      <c r="B2324" s="68"/>
      <c r="C2324" s="69"/>
      <c r="D2324" s="69"/>
      <c r="E2324" s="69"/>
      <c r="F2324" s="70"/>
      <c r="G2324" s="71"/>
      <c r="H2324" s="72"/>
      <c r="I2324" s="103" t="str">
        <f>IF(B2324="","",_xlfn.XLOOKUP(N2324,#REF!,#REF!))</f>
        <v/>
      </c>
      <c r="J2324" s="100" t="str">
        <f>IF(B2324="","",_xlfn.XLOOKUP(N2324,#REF!,芝麻工资表!B:B))</f>
        <v/>
      </c>
      <c r="K2324" s="100" t="str">
        <f t="shared" si="216"/>
        <v/>
      </c>
      <c r="L2324" s="100" t="str">
        <f t="shared" si="217"/>
        <v/>
      </c>
      <c r="M2324" s="100" t="str">
        <f>IF(Q2324="","",_xlfn.XLOOKUP(Q2324,立项!W:W,立项!H:H))</f>
        <v/>
      </c>
      <c r="N2324" s="104" t="str">
        <f t="shared" si="218"/>
        <v/>
      </c>
      <c r="O2324" s="104" t="str">
        <f t="shared" si="219"/>
        <v/>
      </c>
      <c r="P2324" s="105" t="str">
        <f t="shared" si="220"/>
        <v/>
      </c>
      <c r="Q2324" s="109" t="str">
        <f t="shared" si="221"/>
        <v/>
      </c>
      <c r="R2324" s="77"/>
      <c r="S2324" s="76"/>
      <c r="T2324" s="76"/>
      <c r="U2324" s="76"/>
    </row>
    <row r="2325" s="67" customFormat="1" customHeight="1" spans="2:21">
      <c r="B2325" s="68"/>
      <c r="C2325" s="69"/>
      <c r="D2325" s="69"/>
      <c r="E2325" s="69"/>
      <c r="F2325" s="70"/>
      <c r="G2325" s="71"/>
      <c r="H2325" s="72"/>
      <c r="I2325" s="103" t="str">
        <f>IF(B2325="","",_xlfn.XLOOKUP(N2325,#REF!,#REF!))</f>
        <v/>
      </c>
      <c r="J2325" s="100" t="str">
        <f>IF(B2325="","",_xlfn.XLOOKUP(N2325,#REF!,芝麻工资表!B:B))</f>
        <v/>
      </c>
      <c r="K2325" s="100" t="str">
        <f t="shared" si="216"/>
        <v/>
      </c>
      <c r="L2325" s="100" t="str">
        <f t="shared" si="217"/>
        <v/>
      </c>
      <c r="M2325" s="100" t="str">
        <f>IF(Q2325="","",_xlfn.XLOOKUP(Q2325,立项!W:W,立项!H:H))</f>
        <v/>
      </c>
      <c r="N2325" s="104" t="str">
        <f t="shared" si="218"/>
        <v/>
      </c>
      <c r="O2325" s="104" t="str">
        <f t="shared" si="219"/>
        <v/>
      </c>
      <c r="P2325" s="105" t="str">
        <f t="shared" si="220"/>
        <v/>
      </c>
      <c r="Q2325" s="109" t="str">
        <f t="shared" si="221"/>
        <v/>
      </c>
      <c r="R2325" s="77"/>
      <c r="S2325" s="76"/>
      <c r="T2325" s="76"/>
      <c r="U2325" s="76"/>
    </row>
    <row r="2326" s="67" customFormat="1" customHeight="1" spans="2:21">
      <c r="B2326" s="68"/>
      <c r="C2326" s="69"/>
      <c r="D2326" s="69"/>
      <c r="E2326" s="69"/>
      <c r="F2326" s="70"/>
      <c r="G2326" s="71"/>
      <c r="H2326" s="72"/>
      <c r="I2326" s="103" t="str">
        <f>IF(B2326="","",_xlfn.XLOOKUP(N2326,#REF!,#REF!))</f>
        <v/>
      </c>
      <c r="J2326" s="100" t="str">
        <f>IF(B2326="","",_xlfn.XLOOKUP(N2326,#REF!,芝麻工资表!B:B))</f>
        <v/>
      </c>
      <c r="K2326" s="100" t="str">
        <f t="shared" si="216"/>
        <v/>
      </c>
      <c r="L2326" s="100" t="str">
        <f t="shared" si="217"/>
        <v/>
      </c>
      <c r="M2326" s="100" t="str">
        <f>IF(Q2326="","",_xlfn.XLOOKUP(Q2326,立项!W:W,立项!H:H))</f>
        <v/>
      </c>
      <c r="N2326" s="104" t="str">
        <f t="shared" si="218"/>
        <v/>
      </c>
      <c r="O2326" s="104" t="str">
        <f t="shared" si="219"/>
        <v/>
      </c>
      <c r="P2326" s="105" t="str">
        <f t="shared" si="220"/>
        <v/>
      </c>
      <c r="Q2326" s="109" t="str">
        <f t="shared" si="221"/>
        <v/>
      </c>
      <c r="R2326" s="77"/>
      <c r="S2326" s="76"/>
      <c r="T2326" s="76"/>
      <c r="U2326" s="76"/>
    </row>
    <row r="2327" s="67" customFormat="1" customHeight="1" spans="2:21">
      <c r="B2327" s="68"/>
      <c r="C2327" s="69"/>
      <c r="D2327" s="69"/>
      <c r="E2327" s="69"/>
      <c r="F2327" s="70"/>
      <c r="G2327" s="71"/>
      <c r="H2327" s="72"/>
      <c r="I2327" s="103" t="str">
        <f>IF(B2327="","",_xlfn.XLOOKUP(N2327,#REF!,#REF!))</f>
        <v/>
      </c>
      <c r="J2327" s="100" t="str">
        <f>IF(B2327="","",_xlfn.XLOOKUP(N2327,#REF!,芝麻工资表!B:B))</f>
        <v/>
      </c>
      <c r="K2327" s="100" t="str">
        <f t="shared" si="216"/>
        <v/>
      </c>
      <c r="L2327" s="100" t="str">
        <f t="shared" si="217"/>
        <v/>
      </c>
      <c r="M2327" s="100" t="str">
        <f>IF(Q2327="","",_xlfn.XLOOKUP(Q2327,立项!W:W,立项!H:H))</f>
        <v/>
      </c>
      <c r="N2327" s="104" t="str">
        <f t="shared" si="218"/>
        <v/>
      </c>
      <c r="O2327" s="104" t="str">
        <f t="shared" si="219"/>
        <v/>
      </c>
      <c r="P2327" s="105" t="str">
        <f t="shared" si="220"/>
        <v/>
      </c>
      <c r="Q2327" s="109" t="str">
        <f t="shared" si="221"/>
        <v/>
      </c>
      <c r="R2327" s="77"/>
      <c r="S2327" s="76"/>
      <c r="T2327" s="76"/>
      <c r="U2327" s="76"/>
    </row>
    <row r="2328" s="67" customFormat="1" customHeight="1" spans="2:21">
      <c r="B2328" s="68"/>
      <c r="C2328" s="69"/>
      <c r="D2328" s="69"/>
      <c r="E2328" s="69"/>
      <c r="F2328" s="70"/>
      <c r="G2328" s="71"/>
      <c r="H2328" s="72"/>
      <c r="I2328" s="103" t="str">
        <f>IF(B2328="","",_xlfn.XLOOKUP(N2328,#REF!,#REF!))</f>
        <v/>
      </c>
      <c r="J2328" s="100" t="str">
        <f>IF(B2328="","",_xlfn.XLOOKUP(N2328,#REF!,芝麻工资表!B:B))</f>
        <v/>
      </c>
      <c r="K2328" s="100" t="str">
        <f t="shared" si="216"/>
        <v/>
      </c>
      <c r="L2328" s="100" t="str">
        <f t="shared" si="217"/>
        <v/>
      </c>
      <c r="M2328" s="100" t="str">
        <f>IF(Q2328="","",_xlfn.XLOOKUP(Q2328,立项!W:W,立项!H:H))</f>
        <v/>
      </c>
      <c r="N2328" s="104" t="str">
        <f t="shared" si="218"/>
        <v/>
      </c>
      <c r="O2328" s="104" t="str">
        <f t="shared" si="219"/>
        <v/>
      </c>
      <c r="P2328" s="105" t="str">
        <f t="shared" si="220"/>
        <v/>
      </c>
      <c r="Q2328" s="109" t="str">
        <f t="shared" si="221"/>
        <v/>
      </c>
      <c r="R2328" s="77"/>
      <c r="S2328" s="76"/>
      <c r="T2328" s="76"/>
      <c r="U2328" s="76"/>
    </row>
    <row r="2329" s="67" customFormat="1" customHeight="1" spans="2:21">
      <c r="B2329" s="68"/>
      <c r="C2329" s="69"/>
      <c r="D2329" s="69"/>
      <c r="E2329" s="69"/>
      <c r="F2329" s="70"/>
      <c r="G2329" s="71"/>
      <c r="H2329" s="72"/>
      <c r="I2329" s="103" t="str">
        <f>IF(B2329="","",_xlfn.XLOOKUP(N2329,#REF!,#REF!))</f>
        <v/>
      </c>
      <c r="J2329" s="100" t="str">
        <f>IF(B2329="","",_xlfn.XLOOKUP(N2329,#REF!,芝麻工资表!B:B))</f>
        <v/>
      </c>
      <c r="K2329" s="100" t="str">
        <f t="shared" si="216"/>
        <v/>
      </c>
      <c r="L2329" s="100" t="str">
        <f t="shared" si="217"/>
        <v/>
      </c>
      <c r="M2329" s="100" t="str">
        <f>IF(Q2329="","",_xlfn.XLOOKUP(Q2329,立项!W:W,立项!H:H))</f>
        <v/>
      </c>
      <c r="N2329" s="104" t="str">
        <f t="shared" si="218"/>
        <v/>
      </c>
      <c r="O2329" s="104" t="str">
        <f t="shared" si="219"/>
        <v/>
      </c>
      <c r="P2329" s="105" t="str">
        <f t="shared" si="220"/>
        <v/>
      </c>
      <c r="Q2329" s="109" t="str">
        <f t="shared" si="221"/>
        <v/>
      </c>
      <c r="R2329" s="77"/>
      <c r="S2329" s="76"/>
      <c r="T2329" s="76"/>
      <c r="U2329" s="76"/>
    </row>
    <row r="2330" s="67" customFormat="1" customHeight="1" spans="2:21">
      <c r="B2330" s="68"/>
      <c r="C2330" s="69"/>
      <c r="D2330" s="69"/>
      <c r="E2330" s="69"/>
      <c r="F2330" s="70"/>
      <c r="G2330" s="71"/>
      <c r="H2330" s="72"/>
      <c r="I2330" s="103" t="str">
        <f>IF(B2330="","",_xlfn.XLOOKUP(N2330,#REF!,#REF!))</f>
        <v/>
      </c>
      <c r="J2330" s="100" t="str">
        <f>IF(B2330="","",_xlfn.XLOOKUP(N2330,#REF!,芝麻工资表!B:B))</f>
        <v/>
      </c>
      <c r="K2330" s="100" t="str">
        <f t="shared" si="216"/>
        <v/>
      </c>
      <c r="L2330" s="100" t="str">
        <f t="shared" si="217"/>
        <v/>
      </c>
      <c r="M2330" s="100" t="str">
        <f>IF(Q2330="","",_xlfn.XLOOKUP(Q2330,立项!W:W,立项!H:H))</f>
        <v/>
      </c>
      <c r="N2330" s="104" t="str">
        <f t="shared" si="218"/>
        <v/>
      </c>
      <c r="O2330" s="104" t="str">
        <f t="shared" si="219"/>
        <v/>
      </c>
      <c r="P2330" s="105" t="str">
        <f t="shared" si="220"/>
        <v/>
      </c>
      <c r="Q2330" s="109" t="str">
        <f t="shared" si="221"/>
        <v/>
      </c>
      <c r="R2330" s="77"/>
      <c r="S2330" s="76"/>
      <c r="T2330" s="76"/>
      <c r="U2330" s="76"/>
    </row>
    <row r="2331" s="67" customFormat="1" customHeight="1" spans="2:21">
      <c r="B2331" s="68"/>
      <c r="C2331" s="69"/>
      <c r="D2331" s="69"/>
      <c r="E2331" s="69"/>
      <c r="F2331" s="70"/>
      <c r="G2331" s="71"/>
      <c r="H2331" s="72"/>
      <c r="I2331" s="103" t="str">
        <f>IF(B2331="","",_xlfn.XLOOKUP(N2331,#REF!,#REF!))</f>
        <v/>
      </c>
      <c r="J2331" s="100" t="str">
        <f>IF(B2331="","",_xlfn.XLOOKUP(N2331,#REF!,芝麻工资表!B:B))</f>
        <v/>
      </c>
      <c r="K2331" s="100" t="str">
        <f t="shared" si="216"/>
        <v/>
      </c>
      <c r="L2331" s="100" t="str">
        <f t="shared" si="217"/>
        <v/>
      </c>
      <c r="M2331" s="100" t="str">
        <f>IF(Q2331="","",_xlfn.XLOOKUP(Q2331,立项!W:W,立项!H:H))</f>
        <v/>
      </c>
      <c r="N2331" s="104" t="str">
        <f t="shared" si="218"/>
        <v/>
      </c>
      <c r="O2331" s="104" t="str">
        <f t="shared" si="219"/>
        <v/>
      </c>
      <c r="P2331" s="105" t="str">
        <f t="shared" si="220"/>
        <v/>
      </c>
      <c r="Q2331" s="109" t="str">
        <f t="shared" si="221"/>
        <v/>
      </c>
      <c r="R2331" s="77"/>
      <c r="S2331" s="76"/>
      <c r="T2331" s="76"/>
      <c r="U2331" s="76"/>
    </row>
    <row r="2332" s="67" customFormat="1" customHeight="1" spans="2:21">
      <c r="B2332" s="68"/>
      <c r="C2332" s="69"/>
      <c r="D2332" s="69"/>
      <c r="E2332" s="69"/>
      <c r="F2332" s="70"/>
      <c r="G2332" s="71"/>
      <c r="H2332" s="72"/>
      <c r="I2332" s="103" t="str">
        <f>IF(B2332="","",_xlfn.XLOOKUP(N2332,#REF!,#REF!))</f>
        <v/>
      </c>
      <c r="J2332" s="100" t="str">
        <f>IF(B2332="","",_xlfn.XLOOKUP(N2332,#REF!,芝麻工资表!B:B))</f>
        <v/>
      </c>
      <c r="K2332" s="100" t="str">
        <f t="shared" si="216"/>
        <v/>
      </c>
      <c r="L2332" s="100" t="str">
        <f t="shared" si="217"/>
        <v/>
      </c>
      <c r="M2332" s="100" t="str">
        <f>IF(Q2332="","",_xlfn.XLOOKUP(Q2332,立项!W:W,立项!H:H))</f>
        <v/>
      </c>
      <c r="N2332" s="104" t="str">
        <f t="shared" si="218"/>
        <v/>
      </c>
      <c r="O2332" s="104" t="str">
        <f t="shared" si="219"/>
        <v/>
      </c>
      <c r="P2332" s="105" t="str">
        <f t="shared" si="220"/>
        <v/>
      </c>
      <c r="Q2332" s="109" t="str">
        <f t="shared" si="221"/>
        <v/>
      </c>
      <c r="R2332" s="77"/>
      <c r="S2332" s="76"/>
      <c r="T2332" s="76"/>
      <c r="U2332" s="76"/>
    </row>
    <row r="2333" s="67" customFormat="1" customHeight="1" spans="2:21">
      <c r="B2333" s="68"/>
      <c r="C2333" s="69"/>
      <c r="D2333" s="69"/>
      <c r="E2333" s="69"/>
      <c r="F2333" s="70"/>
      <c r="G2333" s="71"/>
      <c r="H2333" s="72"/>
      <c r="I2333" s="103" t="str">
        <f>IF(B2333="","",_xlfn.XLOOKUP(N2333,#REF!,#REF!))</f>
        <v/>
      </c>
      <c r="J2333" s="100" t="str">
        <f>IF(B2333="","",_xlfn.XLOOKUP(N2333,#REF!,芝麻工资表!B:B))</f>
        <v/>
      </c>
      <c r="K2333" s="100" t="str">
        <f t="shared" si="216"/>
        <v/>
      </c>
      <c r="L2333" s="100" t="str">
        <f t="shared" si="217"/>
        <v/>
      </c>
      <c r="M2333" s="100" t="str">
        <f>IF(Q2333="","",_xlfn.XLOOKUP(Q2333,立项!W:W,立项!H:H))</f>
        <v/>
      </c>
      <c r="N2333" s="104" t="str">
        <f t="shared" si="218"/>
        <v/>
      </c>
      <c r="O2333" s="104" t="str">
        <f t="shared" si="219"/>
        <v/>
      </c>
      <c r="P2333" s="105" t="str">
        <f t="shared" si="220"/>
        <v/>
      </c>
      <c r="Q2333" s="109" t="str">
        <f t="shared" si="221"/>
        <v/>
      </c>
      <c r="R2333" s="77"/>
      <c r="S2333" s="76"/>
      <c r="T2333" s="76"/>
      <c r="U2333" s="76"/>
    </row>
    <row r="2334" s="67" customFormat="1" customHeight="1" spans="2:21">
      <c r="B2334" s="68"/>
      <c r="C2334" s="69"/>
      <c r="D2334" s="69"/>
      <c r="E2334" s="69"/>
      <c r="F2334" s="70"/>
      <c r="G2334" s="71"/>
      <c r="H2334" s="72"/>
      <c r="I2334" s="103" t="str">
        <f>IF(B2334="","",_xlfn.XLOOKUP(N2334,#REF!,#REF!))</f>
        <v/>
      </c>
      <c r="J2334" s="100" t="str">
        <f>IF(B2334="","",_xlfn.XLOOKUP(N2334,#REF!,芝麻工资表!B:B))</f>
        <v/>
      </c>
      <c r="K2334" s="100" t="str">
        <f t="shared" si="216"/>
        <v/>
      </c>
      <c r="L2334" s="100" t="str">
        <f t="shared" si="217"/>
        <v/>
      </c>
      <c r="M2334" s="100" t="str">
        <f>IF(Q2334="","",_xlfn.XLOOKUP(Q2334,立项!W:W,立项!H:H))</f>
        <v/>
      </c>
      <c r="N2334" s="104" t="str">
        <f t="shared" si="218"/>
        <v/>
      </c>
      <c r="O2334" s="104" t="str">
        <f t="shared" si="219"/>
        <v/>
      </c>
      <c r="P2334" s="105" t="str">
        <f t="shared" si="220"/>
        <v/>
      </c>
      <c r="Q2334" s="109" t="str">
        <f t="shared" si="221"/>
        <v/>
      </c>
      <c r="R2334" s="77"/>
      <c r="S2334" s="76"/>
      <c r="T2334" s="76"/>
      <c r="U2334" s="76"/>
    </row>
    <row r="2335" s="67" customFormat="1" customHeight="1" spans="2:21">
      <c r="B2335" s="68"/>
      <c r="C2335" s="69"/>
      <c r="D2335" s="69"/>
      <c r="E2335" s="69"/>
      <c r="F2335" s="70"/>
      <c r="G2335" s="71"/>
      <c r="H2335" s="72"/>
      <c r="I2335" s="103" t="str">
        <f>IF(B2335="","",_xlfn.XLOOKUP(N2335,#REF!,#REF!))</f>
        <v/>
      </c>
      <c r="J2335" s="100" t="str">
        <f>IF(B2335="","",_xlfn.XLOOKUP(N2335,#REF!,芝麻工资表!B:B))</f>
        <v/>
      </c>
      <c r="K2335" s="100" t="str">
        <f t="shared" si="216"/>
        <v/>
      </c>
      <c r="L2335" s="100" t="str">
        <f t="shared" si="217"/>
        <v/>
      </c>
      <c r="M2335" s="100" t="str">
        <f>IF(Q2335="","",_xlfn.XLOOKUP(Q2335,立项!W:W,立项!H:H))</f>
        <v/>
      </c>
      <c r="N2335" s="104" t="str">
        <f t="shared" si="218"/>
        <v/>
      </c>
      <c r="O2335" s="104" t="str">
        <f t="shared" si="219"/>
        <v/>
      </c>
      <c r="P2335" s="105" t="str">
        <f t="shared" si="220"/>
        <v/>
      </c>
      <c r="Q2335" s="109" t="str">
        <f t="shared" si="221"/>
        <v/>
      </c>
      <c r="R2335" s="77"/>
      <c r="S2335" s="76"/>
      <c r="T2335" s="76"/>
      <c r="U2335" s="76"/>
    </row>
    <row r="2336" s="67" customFormat="1" customHeight="1" spans="2:21">
      <c r="B2336" s="68"/>
      <c r="C2336" s="69"/>
      <c r="D2336" s="69"/>
      <c r="E2336" s="69"/>
      <c r="F2336" s="70"/>
      <c r="G2336" s="71"/>
      <c r="H2336" s="72"/>
      <c r="I2336" s="103" t="str">
        <f>IF(B2336="","",_xlfn.XLOOKUP(N2336,#REF!,#REF!))</f>
        <v/>
      </c>
      <c r="J2336" s="100" t="str">
        <f>IF(B2336="","",_xlfn.XLOOKUP(N2336,#REF!,芝麻工资表!B:B))</f>
        <v/>
      </c>
      <c r="K2336" s="100" t="str">
        <f t="shared" si="216"/>
        <v/>
      </c>
      <c r="L2336" s="100" t="str">
        <f t="shared" si="217"/>
        <v/>
      </c>
      <c r="M2336" s="100" t="str">
        <f>IF(Q2336="","",_xlfn.XLOOKUP(Q2336,立项!W:W,立项!H:H))</f>
        <v/>
      </c>
      <c r="N2336" s="104" t="str">
        <f t="shared" si="218"/>
        <v/>
      </c>
      <c r="O2336" s="104" t="str">
        <f t="shared" si="219"/>
        <v/>
      </c>
      <c r="P2336" s="105" t="str">
        <f t="shared" si="220"/>
        <v/>
      </c>
      <c r="Q2336" s="109" t="str">
        <f t="shared" si="221"/>
        <v/>
      </c>
      <c r="R2336" s="77"/>
      <c r="S2336" s="76"/>
      <c r="T2336" s="76"/>
      <c r="U2336" s="76"/>
    </row>
    <row r="2337" s="67" customFormat="1" customHeight="1" spans="2:21">
      <c r="B2337" s="68"/>
      <c r="C2337" s="69"/>
      <c r="D2337" s="69"/>
      <c r="E2337" s="69"/>
      <c r="F2337" s="70"/>
      <c r="G2337" s="71"/>
      <c r="H2337" s="72"/>
      <c r="I2337" s="103" t="str">
        <f>IF(B2337="","",_xlfn.XLOOKUP(N2337,#REF!,#REF!))</f>
        <v/>
      </c>
      <c r="J2337" s="100" t="str">
        <f>IF(B2337="","",_xlfn.XLOOKUP(N2337,#REF!,芝麻工资表!B:B))</f>
        <v/>
      </c>
      <c r="K2337" s="100" t="str">
        <f t="shared" si="216"/>
        <v/>
      </c>
      <c r="L2337" s="100" t="str">
        <f t="shared" si="217"/>
        <v/>
      </c>
      <c r="M2337" s="100" t="str">
        <f>IF(Q2337="","",_xlfn.XLOOKUP(Q2337,立项!W:W,立项!H:H))</f>
        <v/>
      </c>
      <c r="N2337" s="104" t="str">
        <f t="shared" si="218"/>
        <v/>
      </c>
      <c r="O2337" s="104" t="str">
        <f t="shared" si="219"/>
        <v/>
      </c>
      <c r="P2337" s="105" t="str">
        <f t="shared" si="220"/>
        <v/>
      </c>
      <c r="Q2337" s="109" t="str">
        <f t="shared" si="221"/>
        <v/>
      </c>
      <c r="R2337" s="77"/>
      <c r="S2337" s="76"/>
      <c r="T2337" s="76"/>
      <c r="U2337" s="76"/>
    </row>
    <row r="2338" s="67" customFormat="1" customHeight="1" spans="2:21">
      <c r="B2338" s="68"/>
      <c r="C2338" s="69"/>
      <c r="D2338" s="69"/>
      <c r="E2338" s="69"/>
      <c r="F2338" s="70"/>
      <c r="G2338" s="71"/>
      <c r="H2338" s="72"/>
      <c r="I2338" s="103" t="str">
        <f>IF(B2338="","",_xlfn.XLOOKUP(N2338,#REF!,#REF!))</f>
        <v/>
      </c>
      <c r="J2338" s="100" t="str">
        <f>IF(B2338="","",_xlfn.XLOOKUP(N2338,#REF!,芝麻工资表!B:B))</f>
        <v/>
      </c>
      <c r="K2338" s="100" t="str">
        <f t="shared" si="216"/>
        <v/>
      </c>
      <c r="L2338" s="100" t="str">
        <f t="shared" si="217"/>
        <v/>
      </c>
      <c r="M2338" s="100" t="str">
        <f>IF(Q2338="","",_xlfn.XLOOKUP(Q2338,立项!W:W,立项!H:H))</f>
        <v/>
      </c>
      <c r="N2338" s="104" t="str">
        <f t="shared" si="218"/>
        <v/>
      </c>
      <c r="O2338" s="104" t="str">
        <f t="shared" si="219"/>
        <v/>
      </c>
      <c r="P2338" s="105" t="str">
        <f t="shared" si="220"/>
        <v/>
      </c>
      <c r="Q2338" s="109" t="str">
        <f t="shared" si="221"/>
        <v/>
      </c>
      <c r="R2338" s="77"/>
      <c r="S2338" s="76"/>
      <c r="T2338" s="76"/>
      <c r="U2338" s="76"/>
    </row>
    <row r="2339" s="67" customFormat="1" customHeight="1" spans="2:21">
      <c r="B2339" s="68"/>
      <c r="C2339" s="69"/>
      <c r="D2339" s="69"/>
      <c r="E2339" s="69"/>
      <c r="F2339" s="70"/>
      <c r="G2339" s="71"/>
      <c r="H2339" s="72"/>
      <c r="I2339" s="103" t="str">
        <f>IF(B2339="","",_xlfn.XLOOKUP(N2339,#REF!,#REF!))</f>
        <v/>
      </c>
      <c r="J2339" s="100" t="str">
        <f>IF(B2339="","",_xlfn.XLOOKUP(N2339,#REF!,芝麻工资表!B:B))</f>
        <v/>
      </c>
      <c r="K2339" s="100" t="str">
        <f t="shared" si="216"/>
        <v/>
      </c>
      <c r="L2339" s="100" t="str">
        <f t="shared" si="217"/>
        <v/>
      </c>
      <c r="M2339" s="100" t="str">
        <f>IF(Q2339="","",_xlfn.XLOOKUP(Q2339,立项!W:W,立项!H:H))</f>
        <v/>
      </c>
      <c r="N2339" s="104" t="str">
        <f t="shared" si="218"/>
        <v/>
      </c>
      <c r="O2339" s="104" t="str">
        <f t="shared" si="219"/>
        <v/>
      </c>
      <c r="P2339" s="105" t="str">
        <f t="shared" si="220"/>
        <v/>
      </c>
      <c r="Q2339" s="109" t="str">
        <f t="shared" si="221"/>
        <v/>
      </c>
      <c r="R2339" s="77"/>
      <c r="S2339" s="76"/>
      <c r="T2339" s="76"/>
      <c r="U2339" s="76"/>
    </row>
    <row r="2340" s="67" customFormat="1" customHeight="1" spans="2:21">
      <c r="B2340" s="68"/>
      <c r="C2340" s="69"/>
      <c r="D2340" s="69"/>
      <c r="E2340" s="69"/>
      <c r="F2340" s="70"/>
      <c r="G2340" s="71"/>
      <c r="H2340" s="72"/>
      <c r="I2340" s="103" t="str">
        <f>IF(B2340="","",_xlfn.XLOOKUP(N2340,#REF!,#REF!))</f>
        <v/>
      </c>
      <c r="J2340" s="100" t="str">
        <f>IF(B2340="","",_xlfn.XLOOKUP(N2340,#REF!,芝麻工资表!B:B))</f>
        <v/>
      </c>
      <c r="K2340" s="100" t="str">
        <f t="shared" si="216"/>
        <v/>
      </c>
      <c r="L2340" s="100" t="str">
        <f t="shared" si="217"/>
        <v/>
      </c>
      <c r="M2340" s="100" t="str">
        <f>IF(Q2340="","",_xlfn.XLOOKUP(Q2340,立项!W:W,立项!H:H))</f>
        <v/>
      </c>
      <c r="N2340" s="104" t="str">
        <f t="shared" si="218"/>
        <v/>
      </c>
      <c r="O2340" s="104" t="str">
        <f t="shared" si="219"/>
        <v/>
      </c>
      <c r="P2340" s="105" t="str">
        <f t="shared" si="220"/>
        <v/>
      </c>
      <c r="Q2340" s="109" t="str">
        <f t="shared" si="221"/>
        <v/>
      </c>
      <c r="R2340" s="77"/>
      <c r="S2340" s="76"/>
      <c r="T2340" s="76"/>
      <c r="U2340" s="76"/>
    </row>
    <row r="2341" s="67" customFormat="1" customHeight="1" spans="2:21">
      <c r="B2341" s="68"/>
      <c r="C2341" s="69"/>
      <c r="D2341" s="69"/>
      <c r="E2341" s="69"/>
      <c r="F2341" s="70"/>
      <c r="G2341" s="71"/>
      <c r="H2341" s="72"/>
      <c r="I2341" s="103" t="str">
        <f>IF(B2341="","",_xlfn.XLOOKUP(N2341,#REF!,#REF!))</f>
        <v/>
      </c>
      <c r="J2341" s="100" t="str">
        <f>IF(B2341="","",_xlfn.XLOOKUP(N2341,#REF!,芝麻工资表!B:B))</f>
        <v/>
      </c>
      <c r="K2341" s="100" t="str">
        <f t="shared" si="216"/>
        <v/>
      </c>
      <c r="L2341" s="100" t="str">
        <f t="shared" si="217"/>
        <v/>
      </c>
      <c r="M2341" s="100" t="str">
        <f>IF(Q2341="","",_xlfn.XLOOKUP(Q2341,立项!W:W,立项!H:H))</f>
        <v/>
      </c>
      <c r="N2341" s="104" t="str">
        <f t="shared" si="218"/>
        <v/>
      </c>
      <c r="O2341" s="104" t="str">
        <f t="shared" si="219"/>
        <v/>
      </c>
      <c r="P2341" s="105" t="str">
        <f t="shared" si="220"/>
        <v/>
      </c>
      <c r="Q2341" s="109" t="str">
        <f t="shared" si="221"/>
        <v/>
      </c>
      <c r="R2341" s="77"/>
      <c r="S2341" s="76"/>
      <c r="T2341" s="76"/>
      <c r="U2341" s="76"/>
    </row>
    <row r="2342" s="67" customFormat="1" customHeight="1" spans="2:21">
      <c r="B2342" s="68"/>
      <c r="C2342" s="69"/>
      <c r="D2342" s="69"/>
      <c r="E2342" s="69"/>
      <c r="F2342" s="70"/>
      <c r="G2342" s="71"/>
      <c r="H2342" s="72"/>
      <c r="I2342" s="103" t="str">
        <f>IF(B2342="","",_xlfn.XLOOKUP(N2342,#REF!,#REF!))</f>
        <v/>
      </c>
      <c r="J2342" s="100" t="str">
        <f>IF(B2342="","",_xlfn.XLOOKUP(N2342,#REF!,芝麻工资表!B:B))</f>
        <v/>
      </c>
      <c r="K2342" s="100" t="str">
        <f t="shared" si="216"/>
        <v/>
      </c>
      <c r="L2342" s="100" t="str">
        <f t="shared" si="217"/>
        <v/>
      </c>
      <c r="M2342" s="100" t="str">
        <f>IF(Q2342="","",_xlfn.XLOOKUP(Q2342,立项!W:W,立项!H:H))</f>
        <v/>
      </c>
      <c r="N2342" s="104" t="str">
        <f t="shared" si="218"/>
        <v/>
      </c>
      <c r="O2342" s="104" t="str">
        <f t="shared" si="219"/>
        <v/>
      </c>
      <c r="P2342" s="105" t="str">
        <f t="shared" si="220"/>
        <v/>
      </c>
      <c r="Q2342" s="109" t="str">
        <f t="shared" si="221"/>
        <v/>
      </c>
      <c r="R2342" s="77"/>
      <c r="S2342" s="76"/>
      <c r="T2342" s="76"/>
      <c r="U2342" s="76"/>
    </row>
    <row r="2343" s="67" customFormat="1" customHeight="1" spans="2:21">
      <c r="B2343" s="68"/>
      <c r="C2343" s="69"/>
      <c r="D2343" s="69"/>
      <c r="E2343" s="69"/>
      <c r="F2343" s="70"/>
      <c r="G2343" s="71"/>
      <c r="H2343" s="72"/>
      <c r="I2343" s="103" t="str">
        <f>IF(B2343="","",_xlfn.XLOOKUP(N2343,#REF!,#REF!))</f>
        <v/>
      </c>
      <c r="J2343" s="100" t="str">
        <f>IF(B2343="","",_xlfn.XLOOKUP(N2343,#REF!,芝麻工资表!B:B))</f>
        <v/>
      </c>
      <c r="K2343" s="100" t="str">
        <f t="shared" si="216"/>
        <v/>
      </c>
      <c r="L2343" s="100" t="str">
        <f t="shared" si="217"/>
        <v/>
      </c>
      <c r="M2343" s="100" t="str">
        <f>IF(Q2343="","",_xlfn.XLOOKUP(Q2343,立项!W:W,立项!H:H))</f>
        <v/>
      </c>
      <c r="N2343" s="104" t="str">
        <f t="shared" si="218"/>
        <v/>
      </c>
      <c r="O2343" s="104" t="str">
        <f t="shared" si="219"/>
        <v/>
      </c>
      <c r="P2343" s="105" t="str">
        <f t="shared" si="220"/>
        <v/>
      </c>
      <c r="Q2343" s="109" t="str">
        <f t="shared" si="221"/>
        <v/>
      </c>
      <c r="R2343" s="77"/>
      <c r="S2343" s="76"/>
      <c r="T2343" s="76"/>
      <c r="U2343" s="76"/>
    </row>
    <row r="2344" s="67" customFormat="1" customHeight="1" spans="2:21">
      <c r="B2344" s="68"/>
      <c r="C2344" s="69"/>
      <c r="D2344" s="69"/>
      <c r="E2344" s="69"/>
      <c r="F2344" s="70"/>
      <c r="G2344" s="71"/>
      <c r="H2344" s="72"/>
      <c r="I2344" s="103" t="str">
        <f>IF(B2344="","",_xlfn.XLOOKUP(N2344,#REF!,#REF!))</f>
        <v/>
      </c>
      <c r="J2344" s="100" t="str">
        <f>IF(B2344="","",_xlfn.XLOOKUP(N2344,#REF!,芝麻工资表!B:B))</f>
        <v/>
      </c>
      <c r="K2344" s="100" t="str">
        <f t="shared" si="216"/>
        <v/>
      </c>
      <c r="L2344" s="100" t="str">
        <f t="shared" si="217"/>
        <v/>
      </c>
      <c r="M2344" s="100" t="str">
        <f>IF(Q2344="","",_xlfn.XLOOKUP(Q2344,立项!W:W,立项!H:H))</f>
        <v/>
      </c>
      <c r="N2344" s="104" t="str">
        <f t="shared" si="218"/>
        <v/>
      </c>
      <c r="O2344" s="104" t="str">
        <f t="shared" si="219"/>
        <v/>
      </c>
      <c r="P2344" s="105" t="str">
        <f t="shared" si="220"/>
        <v/>
      </c>
      <c r="Q2344" s="109" t="str">
        <f t="shared" si="221"/>
        <v/>
      </c>
      <c r="R2344" s="77"/>
      <c r="S2344" s="76"/>
      <c r="T2344" s="76"/>
      <c r="U2344" s="76"/>
    </row>
    <row r="2345" s="67" customFormat="1" customHeight="1" spans="2:21">
      <c r="B2345" s="68"/>
      <c r="C2345" s="69"/>
      <c r="D2345" s="69"/>
      <c r="E2345" s="69"/>
      <c r="F2345" s="70"/>
      <c r="G2345" s="71"/>
      <c r="H2345" s="72"/>
      <c r="I2345" s="103" t="str">
        <f>IF(B2345="","",_xlfn.XLOOKUP(N2345,#REF!,#REF!))</f>
        <v/>
      </c>
      <c r="J2345" s="100" t="str">
        <f>IF(B2345="","",_xlfn.XLOOKUP(N2345,#REF!,芝麻工资表!B:B))</f>
        <v/>
      </c>
      <c r="K2345" s="100" t="str">
        <f t="shared" si="216"/>
        <v/>
      </c>
      <c r="L2345" s="100" t="str">
        <f t="shared" si="217"/>
        <v/>
      </c>
      <c r="M2345" s="100" t="str">
        <f>IF(Q2345="","",_xlfn.XLOOKUP(Q2345,立项!W:W,立项!H:H))</f>
        <v/>
      </c>
      <c r="N2345" s="104" t="str">
        <f t="shared" si="218"/>
        <v/>
      </c>
      <c r="O2345" s="104" t="str">
        <f t="shared" si="219"/>
        <v/>
      </c>
      <c r="P2345" s="105" t="str">
        <f t="shared" si="220"/>
        <v/>
      </c>
      <c r="Q2345" s="109" t="str">
        <f t="shared" si="221"/>
        <v/>
      </c>
      <c r="R2345" s="77"/>
      <c r="S2345" s="76"/>
      <c r="T2345" s="76"/>
      <c r="U2345" s="76"/>
    </row>
    <row r="2346" s="67" customFormat="1" customHeight="1" spans="2:21">
      <c r="B2346" s="68"/>
      <c r="C2346" s="69"/>
      <c r="D2346" s="69"/>
      <c r="E2346" s="69"/>
      <c r="F2346" s="70"/>
      <c r="G2346" s="71"/>
      <c r="H2346" s="72"/>
      <c r="I2346" s="103" t="str">
        <f>IF(B2346="","",_xlfn.XLOOKUP(N2346,#REF!,#REF!))</f>
        <v/>
      </c>
      <c r="J2346" s="100" t="str">
        <f>IF(B2346="","",_xlfn.XLOOKUP(N2346,#REF!,芝麻工资表!B:B))</f>
        <v/>
      </c>
      <c r="K2346" s="100" t="str">
        <f t="shared" si="216"/>
        <v/>
      </c>
      <c r="L2346" s="100" t="str">
        <f t="shared" si="217"/>
        <v/>
      </c>
      <c r="M2346" s="100" t="str">
        <f>IF(Q2346="","",_xlfn.XLOOKUP(Q2346,立项!W:W,立项!H:H))</f>
        <v/>
      </c>
      <c r="N2346" s="104" t="str">
        <f t="shared" si="218"/>
        <v/>
      </c>
      <c r="O2346" s="104" t="str">
        <f t="shared" si="219"/>
        <v/>
      </c>
      <c r="P2346" s="105" t="str">
        <f t="shared" si="220"/>
        <v/>
      </c>
      <c r="Q2346" s="109" t="str">
        <f t="shared" si="221"/>
        <v/>
      </c>
      <c r="R2346" s="77"/>
      <c r="S2346" s="76"/>
      <c r="T2346" s="76"/>
      <c r="U2346" s="76"/>
    </row>
    <row r="2347" s="67" customFormat="1" customHeight="1" spans="2:21">
      <c r="B2347" s="68"/>
      <c r="C2347" s="69"/>
      <c r="D2347" s="69"/>
      <c r="E2347" s="69"/>
      <c r="F2347" s="70"/>
      <c r="G2347" s="71"/>
      <c r="H2347" s="72"/>
      <c r="I2347" s="103" t="str">
        <f>IF(B2347="","",_xlfn.XLOOKUP(N2347,#REF!,#REF!))</f>
        <v/>
      </c>
      <c r="J2347" s="100" t="str">
        <f>IF(B2347="","",_xlfn.XLOOKUP(N2347,#REF!,芝麻工资表!B:B))</f>
        <v/>
      </c>
      <c r="K2347" s="100" t="str">
        <f t="shared" si="216"/>
        <v/>
      </c>
      <c r="L2347" s="100" t="str">
        <f t="shared" si="217"/>
        <v/>
      </c>
      <c r="M2347" s="100" t="str">
        <f>IF(Q2347="","",_xlfn.XLOOKUP(Q2347,立项!W:W,立项!H:H))</f>
        <v/>
      </c>
      <c r="N2347" s="104" t="str">
        <f t="shared" si="218"/>
        <v/>
      </c>
      <c r="O2347" s="104" t="str">
        <f t="shared" si="219"/>
        <v/>
      </c>
      <c r="P2347" s="105" t="str">
        <f t="shared" si="220"/>
        <v/>
      </c>
      <c r="Q2347" s="109" t="str">
        <f t="shared" si="221"/>
        <v/>
      </c>
      <c r="R2347" s="77"/>
      <c r="S2347" s="76"/>
      <c r="T2347" s="76"/>
      <c r="U2347" s="76"/>
    </row>
    <row r="2348" s="67" customFormat="1" customHeight="1" spans="2:21">
      <c r="B2348" s="68"/>
      <c r="C2348" s="69"/>
      <c r="D2348" s="69"/>
      <c r="E2348" s="69"/>
      <c r="F2348" s="70"/>
      <c r="G2348" s="71"/>
      <c r="H2348" s="72"/>
      <c r="I2348" s="103" t="str">
        <f>IF(B2348="","",_xlfn.XLOOKUP(N2348,#REF!,#REF!))</f>
        <v/>
      </c>
      <c r="J2348" s="100" t="str">
        <f>IF(B2348="","",_xlfn.XLOOKUP(N2348,#REF!,芝麻工资表!B:B))</f>
        <v/>
      </c>
      <c r="K2348" s="100" t="str">
        <f t="shared" si="216"/>
        <v/>
      </c>
      <c r="L2348" s="100" t="str">
        <f t="shared" si="217"/>
        <v/>
      </c>
      <c r="M2348" s="100" t="str">
        <f>IF(Q2348="","",_xlfn.XLOOKUP(Q2348,立项!W:W,立项!H:H))</f>
        <v/>
      </c>
      <c r="N2348" s="104" t="str">
        <f t="shared" si="218"/>
        <v/>
      </c>
      <c r="O2348" s="104" t="str">
        <f t="shared" si="219"/>
        <v/>
      </c>
      <c r="P2348" s="105" t="str">
        <f t="shared" si="220"/>
        <v/>
      </c>
      <c r="Q2348" s="109" t="str">
        <f t="shared" si="221"/>
        <v/>
      </c>
      <c r="R2348" s="77"/>
      <c r="S2348" s="76"/>
      <c r="T2348" s="76"/>
      <c r="U2348" s="76"/>
    </row>
    <row r="2349" s="67" customFormat="1" customHeight="1" spans="2:21">
      <c r="B2349" s="68"/>
      <c r="C2349" s="69"/>
      <c r="D2349" s="69"/>
      <c r="E2349" s="69"/>
      <c r="F2349" s="70"/>
      <c r="G2349" s="71"/>
      <c r="H2349" s="72"/>
      <c r="I2349" s="103" t="str">
        <f>IF(B2349="","",_xlfn.XLOOKUP(N2349,#REF!,#REF!))</f>
        <v/>
      </c>
      <c r="J2349" s="100" t="str">
        <f>IF(B2349="","",_xlfn.XLOOKUP(N2349,#REF!,芝麻工资表!B:B))</f>
        <v/>
      </c>
      <c r="K2349" s="100" t="str">
        <f t="shared" si="216"/>
        <v/>
      </c>
      <c r="L2349" s="100" t="str">
        <f t="shared" si="217"/>
        <v/>
      </c>
      <c r="M2349" s="100" t="str">
        <f>IF(Q2349="","",_xlfn.XLOOKUP(Q2349,立项!W:W,立项!H:H))</f>
        <v/>
      </c>
      <c r="N2349" s="104" t="str">
        <f t="shared" si="218"/>
        <v/>
      </c>
      <c r="O2349" s="104" t="str">
        <f t="shared" si="219"/>
        <v/>
      </c>
      <c r="P2349" s="105" t="str">
        <f t="shared" si="220"/>
        <v/>
      </c>
      <c r="Q2349" s="109" t="str">
        <f t="shared" si="221"/>
        <v/>
      </c>
      <c r="R2349" s="77"/>
      <c r="S2349" s="76"/>
      <c r="T2349" s="76"/>
      <c r="U2349" s="76"/>
    </row>
    <row r="2350" s="67" customFormat="1" customHeight="1" spans="2:21">
      <c r="B2350" s="68"/>
      <c r="C2350" s="69"/>
      <c r="D2350" s="69"/>
      <c r="E2350" s="69"/>
      <c r="F2350" s="70"/>
      <c r="G2350" s="71"/>
      <c r="H2350" s="72"/>
      <c r="I2350" s="103" t="str">
        <f>IF(B2350="","",_xlfn.XLOOKUP(N2350,#REF!,#REF!))</f>
        <v/>
      </c>
      <c r="J2350" s="100" t="str">
        <f>IF(B2350="","",_xlfn.XLOOKUP(N2350,#REF!,芝麻工资表!B:B))</f>
        <v/>
      </c>
      <c r="K2350" s="100" t="str">
        <f t="shared" si="216"/>
        <v/>
      </c>
      <c r="L2350" s="100" t="str">
        <f t="shared" si="217"/>
        <v/>
      </c>
      <c r="M2350" s="100" t="str">
        <f>IF(Q2350="","",_xlfn.XLOOKUP(Q2350,立项!W:W,立项!H:H))</f>
        <v/>
      </c>
      <c r="N2350" s="104" t="str">
        <f t="shared" si="218"/>
        <v/>
      </c>
      <c r="O2350" s="104" t="str">
        <f t="shared" si="219"/>
        <v/>
      </c>
      <c r="P2350" s="105" t="str">
        <f t="shared" si="220"/>
        <v/>
      </c>
      <c r="Q2350" s="109" t="str">
        <f t="shared" si="221"/>
        <v/>
      </c>
      <c r="R2350" s="77"/>
      <c r="S2350" s="76"/>
      <c r="T2350" s="76"/>
      <c r="U2350" s="76"/>
    </row>
    <row r="2351" s="67" customFormat="1" customHeight="1" spans="2:21">
      <c r="B2351" s="68"/>
      <c r="C2351" s="69"/>
      <c r="D2351" s="69"/>
      <c r="E2351" s="69"/>
      <c r="F2351" s="70"/>
      <c r="G2351" s="71"/>
      <c r="H2351" s="72"/>
      <c r="I2351" s="103" t="str">
        <f>IF(B2351="","",_xlfn.XLOOKUP(N2351,#REF!,#REF!))</f>
        <v/>
      </c>
      <c r="J2351" s="100" t="str">
        <f>IF(B2351="","",_xlfn.XLOOKUP(N2351,#REF!,芝麻工资表!B:B))</f>
        <v/>
      </c>
      <c r="K2351" s="100" t="str">
        <f t="shared" si="216"/>
        <v/>
      </c>
      <c r="L2351" s="100" t="str">
        <f t="shared" si="217"/>
        <v/>
      </c>
      <c r="M2351" s="100" t="str">
        <f>IF(Q2351="","",_xlfn.XLOOKUP(Q2351,立项!W:W,立项!H:H))</f>
        <v/>
      </c>
      <c r="N2351" s="104" t="str">
        <f t="shared" si="218"/>
        <v/>
      </c>
      <c r="O2351" s="104" t="str">
        <f t="shared" si="219"/>
        <v/>
      </c>
      <c r="P2351" s="105" t="str">
        <f t="shared" si="220"/>
        <v/>
      </c>
      <c r="Q2351" s="109" t="str">
        <f t="shared" si="221"/>
        <v/>
      </c>
      <c r="R2351" s="77"/>
      <c r="S2351" s="76"/>
      <c r="T2351" s="76"/>
      <c r="U2351" s="76"/>
    </row>
    <row r="2352" s="67" customFormat="1" customHeight="1" spans="2:21">
      <c r="B2352" s="68"/>
      <c r="C2352" s="69"/>
      <c r="D2352" s="69"/>
      <c r="E2352" s="69"/>
      <c r="F2352" s="70"/>
      <c r="G2352" s="71"/>
      <c r="H2352" s="72"/>
      <c r="I2352" s="103" t="str">
        <f>IF(B2352="","",_xlfn.XLOOKUP(N2352,#REF!,#REF!))</f>
        <v/>
      </c>
      <c r="J2352" s="100" t="str">
        <f>IF(B2352="","",_xlfn.XLOOKUP(N2352,#REF!,芝麻工资表!B:B))</f>
        <v/>
      </c>
      <c r="K2352" s="100" t="str">
        <f t="shared" si="216"/>
        <v/>
      </c>
      <c r="L2352" s="100" t="str">
        <f t="shared" si="217"/>
        <v/>
      </c>
      <c r="M2352" s="100" t="str">
        <f>IF(Q2352="","",_xlfn.XLOOKUP(Q2352,立项!W:W,立项!H:H))</f>
        <v/>
      </c>
      <c r="N2352" s="104" t="str">
        <f t="shared" si="218"/>
        <v/>
      </c>
      <c r="O2352" s="104" t="str">
        <f t="shared" si="219"/>
        <v/>
      </c>
      <c r="P2352" s="105" t="str">
        <f t="shared" si="220"/>
        <v/>
      </c>
      <c r="Q2352" s="109" t="str">
        <f t="shared" si="221"/>
        <v/>
      </c>
      <c r="R2352" s="77"/>
      <c r="S2352" s="76"/>
      <c r="T2352" s="76"/>
      <c r="U2352" s="76"/>
    </row>
    <row r="2353" s="67" customFormat="1" customHeight="1" spans="2:21">
      <c r="B2353" s="68"/>
      <c r="C2353" s="69"/>
      <c r="D2353" s="69"/>
      <c r="E2353" s="69"/>
      <c r="F2353" s="70"/>
      <c r="G2353" s="71"/>
      <c r="H2353" s="72"/>
      <c r="I2353" s="103" t="str">
        <f>IF(B2353="","",_xlfn.XLOOKUP(N2353,#REF!,#REF!))</f>
        <v/>
      </c>
      <c r="J2353" s="100" t="str">
        <f>IF(B2353="","",_xlfn.XLOOKUP(N2353,#REF!,芝麻工资表!B:B))</f>
        <v/>
      </c>
      <c r="K2353" s="100" t="str">
        <f t="shared" si="216"/>
        <v/>
      </c>
      <c r="L2353" s="100" t="str">
        <f t="shared" si="217"/>
        <v/>
      </c>
      <c r="M2353" s="100" t="str">
        <f>IF(Q2353="","",_xlfn.XLOOKUP(Q2353,立项!W:W,立项!H:H))</f>
        <v/>
      </c>
      <c r="N2353" s="104" t="str">
        <f t="shared" si="218"/>
        <v/>
      </c>
      <c r="O2353" s="104" t="str">
        <f t="shared" si="219"/>
        <v/>
      </c>
      <c r="P2353" s="105" t="str">
        <f t="shared" si="220"/>
        <v/>
      </c>
      <c r="Q2353" s="109" t="str">
        <f t="shared" si="221"/>
        <v/>
      </c>
      <c r="R2353" s="77"/>
      <c r="S2353" s="76"/>
      <c r="T2353" s="76"/>
      <c r="U2353" s="76"/>
    </row>
    <row r="2354" s="67" customFormat="1" customHeight="1" spans="2:21">
      <c r="B2354" s="68"/>
      <c r="C2354" s="69"/>
      <c r="D2354" s="69"/>
      <c r="E2354" s="69"/>
      <c r="F2354" s="70"/>
      <c r="G2354" s="71"/>
      <c r="H2354" s="72"/>
      <c r="I2354" s="103" t="str">
        <f>IF(B2354="","",_xlfn.XLOOKUP(N2354,#REF!,#REF!))</f>
        <v/>
      </c>
      <c r="J2354" s="100" t="str">
        <f>IF(B2354="","",_xlfn.XLOOKUP(N2354,#REF!,芝麻工资表!B:B))</f>
        <v/>
      </c>
      <c r="K2354" s="100" t="str">
        <f t="shared" si="216"/>
        <v/>
      </c>
      <c r="L2354" s="100" t="str">
        <f t="shared" si="217"/>
        <v/>
      </c>
      <c r="M2354" s="100" t="str">
        <f>IF(Q2354="","",_xlfn.XLOOKUP(Q2354,立项!W:W,立项!H:H))</f>
        <v/>
      </c>
      <c r="N2354" s="104" t="str">
        <f t="shared" si="218"/>
        <v/>
      </c>
      <c r="O2354" s="104" t="str">
        <f t="shared" si="219"/>
        <v/>
      </c>
      <c r="P2354" s="105" t="str">
        <f t="shared" si="220"/>
        <v/>
      </c>
      <c r="Q2354" s="109" t="str">
        <f t="shared" si="221"/>
        <v/>
      </c>
      <c r="R2354" s="77"/>
      <c r="S2354" s="76"/>
      <c r="T2354" s="76"/>
      <c r="U2354" s="76"/>
    </row>
    <row r="2355" s="67" customFormat="1" customHeight="1" spans="2:21">
      <c r="B2355" s="68"/>
      <c r="C2355" s="69"/>
      <c r="D2355" s="69"/>
      <c r="E2355" s="69"/>
      <c r="F2355" s="70"/>
      <c r="G2355" s="71"/>
      <c r="H2355" s="72"/>
      <c r="I2355" s="103" t="str">
        <f>IF(B2355="","",_xlfn.XLOOKUP(N2355,#REF!,#REF!))</f>
        <v/>
      </c>
      <c r="J2355" s="100" t="str">
        <f>IF(B2355="","",_xlfn.XLOOKUP(N2355,#REF!,芝麻工资表!B:B))</f>
        <v/>
      </c>
      <c r="K2355" s="100" t="str">
        <f t="shared" si="216"/>
        <v/>
      </c>
      <c r="L2355" s="100" t="str">
        <f t="shared" si="217"/>
        <v/>
      </c>
      <c r="M2355" s="100" t="str">
        <f>IF(Q2355="","",_xlfn.XLOOKUP(Q2355,立项!W:W,立项!H:H))</f>
        <v/>
      </c>
      <c r="N2355" s="104" t="str">
        <f t="shared" si="218"/>
        <v/>
      </c>
      <c r="O2355" s="104" t="str">
        <f t="shared" si="219"/>
        <v/>
      </c>
      <c r="P2355" s="105" t="str">
        <f t="shared" si="220"/>
        <v/>
      </c>
      <c r="Q2355" s="109" t="str">
        <f t="shared" si="221"/>
        <v/>
      </c>
      <c r="R2355" s="77"/>
      <c r="S2355" s="76"/>
      <c r="T2355" s="76"/>
      <c r="U2355" s="76"/>
    </row>
    <row r="2356" s="67" customFormat="1" customHeight="1" spans="2:21">
      <c r="B2356" s="68"/>
      <c r="C2356" s="69"/>
      <c r="D2356" s="69"/>
      <c r="E2356" s="69"/>
      <c r="F2356" s="70"/>
      <c r="G2356" s="71"/>
      <c r="H2356" s="72"/>
      <c r="I2356" s="103" t="str">
        <f>IF(B2356="","",_xlfn.XLOOKUP(N2356,#REF!,#REF!))</f>
        <v/>
      </c>
      <c r="J2356" s="100" t="str">
        <f>IF(B2356="","",_xlfn.XLOOKUP(N2356,#REF!,芝麻工资表!B:B))</f>
        <v/>
      </c>
      <c r="K2356" s="100" t="str">
        <f t="shared" si="216"/>
        <v/>
      </c>
      <c r="L2356" s="100" t="str">
        <f t="shared" si="217"/>
        <v/>
      </c>
      <c r="M2356" s="100" t="str">
        <f>IF(Q2356="","",_xlfn.XLOOKUP(Q2356,立项!W:W,立项!H:H))</f>
        <v/>
      </c>
      <c r="N2356" s="104" t="str">
        <f t="shared" si="218"/>
        <v/>
      </c>
      <c r="O2356" s="104" t="str">
        <f t="shared" si="219"/>
        <v/>
      </c>
      <c r="P2356" s="105" t="str">
        <f t="shared" si="220"/>
        <v/>
      </c>
      <c r="Q2356" s="109" t="str">
        <f t="shared" si="221"/>
        <v/>
      </c>
      <c r="R2356" s="77"/>
      <c r="S2356" s="76"/>
      <c r="T2356" s="76"/>
      <c r="U2356" s="76"/>
    </row>
    <row r="2357" s="67" customFormat="1" customHeight="1" spans="2:21">
      <c r="B2357" s="68"/>
      <c r="C2357" s="69"/>
      <c r="D2357" s="69"/>
      <c r="E2357" s="69"/>
      <c r="F2357" s="70"/>
      <c r="G2357" s="71"/>
      <c r="H2357" s="72"/>
      <c r="I2357" s="103" t="str">
        <f>IF(B2357="","",_xlfn.XLOOKUP(N2357,#REF!,#REF!))</f>
        <v/>
      </c>
      <c r="J2357" s="100" t="str">
        <f>IF(B2357="","",_xlfn.XLOOKUP(N2357,#REF!,芝麻工资表!B:B))</f>
        <v/>
      </c>
      <c r="K2357" s="100" t="str">
        <f t="shared" si="216"/>
        <v/>
      </c>
      <c r="L2357" s="100" t="str">
        <f t="shared" si="217"/>
        <v/>
      </c>
      <c r="M2357" s="100" t="str">
        <f>IF(Q2357="","",_xlfn.XLOOKUP(Q2357,立项!W:W,立项!H:H))</f>
        <v/>
      </c>
      <c r="N2357" s="104" t="str">
        <f t="shared" si="218"/>
        <v/>
      </c>
      <c r="O2357" s="104" t="str">
        <f t="shared" si="219"/>
        <v/>
      </c>
      <c r="P2357" s="105" t="str">
        <f t="shared" si="220"/>
        <v/>
      </c>
      <c r="Q2357" s="109" t="str">
        <f t="shared" si="221"/>
        <v/>
      </c>
      <c r="R2357" s="77"/>
      <c r="S2357" s="76"/>
      <c r="T2357" s="76"/>
      <c r="U2357" s="76"/>
    </row>
    <row r="2358" s="67" customFormat="1" customHeight="1" spans="2:21">
      <c r="B2358" s="68"/>
      <c r="C2358" s="69"/>
      <c r="D2358" s="69"/>
      <c r="E2358" s="69"/>
      <c r="F2358" s="70"/>
      <c r="G2358" s="71"/>
      <c r="H2358" s="72"/>
      <c r="I2358" s="103" t="str">
        <f>IF(B2358="","",_xlfn.XLOOKUP(N2358,#REF!,#REF!))</f>
        <v/>
      </c>
      <c r="J2358" s="100" t="str">
        <f>IF(B2358="","",_xlfn.XLOOKUP(N2358,#REF!,芝麻工资表!B:B))</f>
        <v/>
      </c>
      <c r="K2358" s="100" t="str">
        <f t="shared" si="216"/>
        <v/>
      </c>
      <c r="L2358" s="100" t="str">
        <f t="shared" si="217"/>
        <v/>
      </c>
      <c r="M2358" s="100" t="str">
        <f>IF(Q2358="","",_xlfn.XLOOKUP(Q2358,立项!W:W,立项!H:H))</f>
        <v/>
      </c>
      <c r="N2358" s="104" t="str">
        <f t="shared" si="218"/>
        <v/>
      </c>
      <c r="O2358" s="104" t="str">
        <f t="shared" si="219"/>
        <v/>
      </c>
      <c r="P2358" s="105" t="str">
        <f t="shared" si="220"/>
        <v/>
      </c>
      <c r="Q2358" s="109" t="str">
        <f t="shared" si="221"/>
        <v/>
      </c>
      <c r="R2358" s="77"/>
      <c r="S2358" s="76"/>
      <c r="T2358" s="76"/>
      <c r="U2358" s="76"/>
    </row>
    <row r="2359" s="67" customFormat="1" customHeight="1" spans="2:21">
      <c r="B2359" s="68"/>
      <c r="C2359" s="69"/>
      <c r="D2359" s="69"/>
      <c r="E2359" s="69"/>
      <c r="F2359" s="70"/>
      <c r="G2359" s="71"/>
      <c r="H2359" s="72"/>
      <c r="I2359" s="103" t="str">
        <f>IF(B2359="","",_xlfn.XLOOKUP(N2359,#REF!,#REF!))</f>
        <v/>
      </c>
      <c r="J2359" s="100" t="str">
        <f>IF(B2359="","",_xlfn.XLOOKUP(N2359,#REF!,芝麻工资表!B:B))</f>
        <v/>
      </c>
      <c r="K2359" s="100" t="str">
        <f t="shared" si="216"/>
        <v/>
      </c>
      <c r="L2359" s="100" t="str">
        <f t="shared" si="217"/>
        <v/>
      </c>
      <c r="M2359" s="100" t="str">
        <f>IF(Q2359="","",_xlfn.XLOOKUP(Q2359,立项!W:W,立项!H:H))</f>
        <v/>
      </c>
      <c r="N2359" s="104" t="str">
        <f t="shared" si="218"/>
        <v/>
      </c>
      <c r="O2359" s="104" t="str">
        <f t="shared" si="219"/>
        <v/>
      </c>
      <c r="P2359" s="105" t="str">
        <f t="shared" si="220"/>
        <v/>
      </c>
      <c r="Q2359" s="109" t="str">
        <f t="shared" si="221"/>
        <v/>
      </c>
      <c r="R2359" s="77"/>
      <c r="S2359" s="76"/>
      <c r="T2359" s="76"/>
      <c r="U2359" s="76"/>
    </row>
    <row r="2360" s="67" customFormat="1" customHeight="1" spans="2:21">
      <c r="B2360" s="68"/>
      <c r="C2360" s="69"/>
      <c r="D2360" s="69"/>
      <c r="E2360" s="69"/>
      <c r="F2360" s="70"/>
      <c r="G2360" s="71"/>
      <c r="H2360" s="72"/>
      <c r="I2360" s="103" t="str">
        <f>IF(B2360="","",_xlfn.XLOOKUP(N2360,#REF!,#REF!))</f>
        <v/>
      </c>
      <c r="J2360" s="100" t="str">
        <f>IF(B2360="","",_xlfn.XLOOKUP(N2360,#REF!,芝麻工资表!B:B))</f>
        <v/>
      </c>
      <c r="K2360" s="100" t="str">
        <f t="shared" si="216"/>
        <v/>
      </c>
      <c r="L2360" s="100" t="str">
        <f t="shared" si="217"/>
        <v/>
      </c>
      <c r="M2360" s="100" t="str">
        <f>IF(Q2360="","",_xlfn.XLOOKUP(Q2360,立项!W:W,立项!H:H))</f>
        <v/>
      </c>
      <c r="N2360" s="104" t="str">
        <f t="shared" si="218"/>
        <v/>
      </c>
      <c r="O2360" s="104" t="str">
        <f t="shared" si="219"/>
        <v/>
      </c>
      <c r="P2360" s="105" t="str">
        <f t="shared" si="220"/>
        <v/>
      </c>
      <c r="Q2360" s="109" t="str">
        <f t="shared" si="221"/>
        <v/>
      </c>
      <c r="R2360" s="77"/>
      <c r="S2360" s="76"/>
      <c r="T2360" s="76"/>
      <c r="U2360" s="76"/>
    </row>
    <row r="2361" s="67" customFormat="1" customHeight="1" spans="2:21">
      <c r="B2361" s="68"/>
      <c r="C2361" s="69"/>
      <c r="D2361" s="69"/>
      <c r="E2361" s="69"/>
      <c r="F2361" s="70"/>
      <c r="G2361" s="71"/>
      <c r="H2361" s="72"/>
      <c r="I2361" s="103" t="str">
        <f>IF(B2361="","",_xlfn.XLOOKUP(N2361,#REF!,#REF!))</f>
        <v/>
      </c>
      <c r="J2361" s="100" t="str">
        <f>IF(B2361="","",_xlfn.XLOOKUP(N2361,#REF!,芝麻工资表!B:B))</f>
        <v/>
      </c>
      <c r="K2361" s="100" t="str">
        <f t="shared" si="216"/>
        <v/>
      </c>
      <c r="L2361" s="100" t="str">
        <f t="shared" si="217"/>
        <v/>
      </c>
      <c r="M2361" s="100" t="str">
        <f>IF(Q2361="","",_xlfn.XLOOKUP(Q2361,立项!W:W,立项!H:H))</f>
        <v/>
      </c>
      <c r="N2361" s="104" t="str">
        <f t="shared" si="218"/>
        <v/>
      </c>
      <c r="O2361" s="104" t="str">
        <f t="shared" si="219"/>
        <v/>
      </c>
      <c r="P2361" s="105" t="str">
        <f t="shared" si="220"/>
        <v/>
      </c>
      <c r="Q2361" s="109" t="str">
        <f t="shared" si="221"/>
        <v/>
      </c>
      <c r="R2361" s="77"/>
      <c r="S2361" s="76"/>
      <c r="T2361" s="76"/>
      <c r="U2361" s="76"/>
    </row>
    <row r="2362" s="67" customFormat="1" customHeight="1" spans="2:21">
      <c r="B2362" s="68"/>
      <c r="C2362" s="69"/>
      <c r="D2362" s="69"/>
      <c r="E2362" s="69"/>
      <c r="F2362" s="70"/>
      <c r="G2362" s="71"/>
      <c r="H2362" s="72"/>
      <c r="I2362" s="103" t="str">
        <f>IF(B2362="","",_xlfn.XLOOKUP(N2362,#REF!,#REF!))</f>
        <v/>
      </c>
      <c r="J2362" s="100" t="str">
        <f>IF(B2362="","",_xlfn.XLOOKUP(N2362,#REF!,芝麻工资表!B:B))</f>
        <v/>
      </c>
      <c r="K2362" s="100" t="str">
        <f t="shared" si="216"/>
        <v/>
      </c>
      <c r="L2362" s="100" t="str">
        <f t="shared" si="217"/>
        <v/>
      </c>
      <c r="M2362" s="100" t="str">
        <f>IF(Q2362="","",_xlfn.XLOOKUP(Q2362,立项!W:W,立项!H:H))</f>
        <v/>
      </c>
      <c r="N2362" s="104" t="str">
        <f t="shared" si="218"/>
        <v/>
      </c>
      <c r="O2362" s="104" t="str">
        <f t="shared" si="219"/>
        <v/>
      </c>
      <c r="P2362" s="105" t="str">
        <f t="shared" si="220"/>
        <v/>
      </c>
      <c r="Q2362" s="109" t="str">
        <f t="shared" si="221"/>
        <v/>
      </c>
      <c r="R2362" s="77"/>
      <c r="S2362" s="76"/>
      <c r="T2362" s="76"/>
      <c r="U2362" s="76"/>
    </row>
    <row r="2363" s="67" customFormat="1" customHeight="1" spans="2:21">
      <c r="B2363" s="68"/>
      <c r="C2363" s="69"/>
      <c r="D2363" s="69"/>
      <c r="E2363" s="69"/>
      <c r="F2363" s="70"/>
      <c r="G2363" s="71"/>
      <c r="H2363" s="72"/>
      <c r="I2363" s="103" t="str">
        <f>IF(B2363="","",_xlfn.XLOOKUP(N2363,#REF!,#REF!))</f>
        <v/>
      </c>
      <c r="J2363" s="100" t="str">
        <f>IF(B2363="","",_xlfn.XLOOKUP(N2363,#REF!,芝麻工资表!B:B))</f>
        <v/>
      </c>
      <c r="K2363" s="100" t="str">
        <f t="shared" si="216"/>
        <v/>
      </c>
      <c r="L2363" s="100" t="str">
        <f t="shared" si="217"/>
        <v/>
      </c>
      <c r="M2363" s="100" t="str">
        <f>IF(Q2363="","",_xlfn.XLOOKUP(Q2363,立项!W:W,立项!H:H))</f>
        <v/>
      </c>
      <c r="N2363" s="104" t="str">
        <f t="shared" si="218"/>
        <v/>
      </c>
      <c r="O2363" s="104" t="str">
        <f t="shared" si="219"/>
        <v/>
      </c>
      <c r="P2363" s="105" t="str">
        <f t="shared" si="220"/>
        <v/>
      </c>
      <c r="Q2363" s="109" t="str">
        <f t="shared" si="221"/>
        <v/>
      </c>
      <c r="R2363" s="77"/>
      <c r="S2363" s="76"/>
      <c r="T2363" s="76"/>
      <c r="U2363" s="76"/>
    </row>
    <row r="2364" s="67" customFormat="1" customHeight="1" spans="2:21">
      <c r="B2364" s="68"/>
      <c r="C2364" s="69"/>
      <c r="D2364" s="69"/>
      <c r="E2364" s="69"/>
      <c r="F2364" s="70"/>
      <c r="G2364" s="71"/>
      <c r="H2364" s="72"/>
      <c r="I2364" s="103" t="str">
        <f>IF(B2364="","",_xlfn.XLOOKUP(N2364,#REF!,#REF!))</f>
        <v/>
      </c>
      <c r="J2364" s="100" t="str">
        <f>IF(B2364="","",_xlfn.XLOOKUP(N2364,#REF!,芝麻工资表!B:B))</f>
        <v/>
      </c>
      <c r="K2364" s="100" t="str">
        <f t="shared" si="216"/>
        <v/>
      </c>
      <c r="L2364" s="100" t="str">
        <f t="shared" si="217"/>
        <v/>
      </c>
      <c r="M2364" s="100" t="str">
        <f>IF(Q2364="","",_xlfn.XLOOKUP(Q2364,立项!W:W,立项!H:H))</f>
        <v/>
      </c>
      <c r="N2364" s="104" t="str">
        <f t="shared" si="218"/>
        <v/>
      </c>
      <c r="O2364" s="104" t="str">
        <f t="shared" si="219"/>
        <v/>
      </c>
      <c r="P2364" s="105" t="str">
        <f t="shared" si="220"/>
        <v/>
      </c>
      <c r="Q2364" s="109" t="str">
        <f t="shared" si="221"/>
        <v/>
      </c>
      <c r="R2364" s="77"/>
      <c r="S2364" s="76"/>
      <c r="T2364" s="76"/>
      <c r="U2364" s="76"/>
    </row>
    <row r="2365" s="67" customFormat="1" customHeight="1" spans="2:21">
      <c r="B2365" s="68"/>
      <c r="C2365" s="69"/>
      <c r="D2365" s="69"/>
      <c r="E2365" s="69"/>
      <c r="F2365" s="70"/>
      <c r="G2365" s="71"/>
      <c r="H2365" s="72"/>
      <c r="I2365" s="103" t="str">
        <f>IF(B2365="","",_xlfn.XLOOKUP(N2365,#REF!,#REF!))</f>
        <v/>
      </c>
      <c r="J2365" s="100" t="str">
        <f>IF(B2365="","",_xlfn.XLOOKUP(N2365,#REF!,芝麻工资表!B:B))</f>
        <v/>
      </c>
      <c r="K2365" s="100" t="str">
        <f t="shared" si="216"/>
        <v/>
      </c>
      <c r="L2365" s="100" t="str">
        <f t="shared" si="217"/>
        <v/>
      </c>
      <c r="M2365" s="100" t="str">
        <f>IF(Q2365="","",_xlfn.XLOOKUP(Q2365,立项!W:W,立项!H:H))</f>
        <v/>
      </c>
      <c r="N2365" s="104" t="str">
        <f t="shared" si="218"/>
        <v/>
      </c>
      <c r="O2365" s="104" t="str">
        <f t="shared" si="219"/>
        <v/>
      </c>
      <c r="P2365" s="105" t="str">
        <f t="shared" si="220"/>
        <v/>
      </c>
      <c r="Q2365" s="109" t="str">
        <f t="shared" si="221"/>
        <v/>
      </c>
      <c r="R2365" s="77"/>
      <c r="S2365" s="76"/>
      <c r="T2365" s="76"/>
      <c r="U2365" s="76"/>
    </row>
    <row r="2366" s="67" customFormat="1" customHeight="1" spans="2:21">
      <c r="B2366" s="68"/>
      <c r="C2366" s="69"/>
      <c r="D2366" s="69"/>
      <c r="E2366" s="69"/>
      <c r="F2366" s="70"/>
      <c r="G2366" s="71"/>
      <c r="H2366" s="72"/>
      <c r="I2366" s="103" t="str">
        <f>IF(B2366="","",_xlfn.XLOOKUP(N2366,#REF!,#REF!))</f>
        <v/>
      </c>
      <c r="J2366" s="100" t="str">
        <f>IF(B2366="","",_xlfn.XLOOKUP(N2366,#REF!,芝麻工资表!B:B))</f>
        <v/>
      </c>
      <c r="K2366" s="100" t="str">
        <f t="shared" si="216"/>
        <v/>
      </c>
      <c r="L2366" s="100" t="str">
        <f t="shared" si="217"/>
        <v/>
      </c>
      <c r="M2366" s="100" t="str">
        <f>IF(Q2366="","",_xlfn.XLOOKUP(Q2366,立项!W:W,立项!H:H))</f>
        <v/>
      </c>
      <c r="N2366" s="104" t="str">
        <f t="shared" si="218"/>
        <v/>
      </c>
      <c r="O2366" s="104" t="str">
        <f t="shared" si="219"/>
        <v/>
      </c>
      <c r="P2366" s="105" t="str">
        <f t="shared" si="220"/>
        <v/>
      </c>
      <c r="Q2366" s="109" t="str">
        <f t="shared" si="221"/>
        <v/>
      </c>
      <c r="R2366" s="77"/>
      <c r="S2366" s="76"/>
      <c r="T2366" s="76"/>
      <c r="U2366" s="76"/>
    </row>
    <row r="2367" s="67" customFormat="1" customHeight="1" spans="2:21">
      <c r="B2367" s="68"/>
      <c r="C2367" s="69"/>
      <c r="D2367" s="69"/>
      <c r="E2367" s="69"/>
      <c r="F2367" s="70"/>
      <c r="G2367" s="71"/>
      <c r="H2367" s="72"/>
      <c r="I2367" s="103" t="str">
        <f>IF(B2367="","",_xlfn.XLOOKUP(N2367,#REF!,#REF!))</f>
        <v/>
      </c>
      <c r="J2367" s="100" t="str">
        <f>IF(B2367="","",_xlfn.XLOOKUP(N2367,#REF!,芝麻工资表!B:B))</f>
        <v/>
      </c>
      <c r="K2367" s="100" t="str">
        <f t="shared" si="216"/>
        <v/>
      </c>
      <c r="L2367" s="100" t="str">
        <f t="shared" si="217"/>
        <v/>
      </c>
      <c r="M2367" s="100" t="str">
        <f>IF(Q2367="","",_xlfn.XLOOKUP(Q2367,立项!W:W,立项!H:H))</f>
        <v/>
      </c>
      <c r="N2367" s="104" t="str">
        <f t="shared" si="218"/>
        <v/>
      </c>
      <c r="O2367" s="104" t="str">
        <f t="shared" si="219"/>
        <v/>
      </c>
      <c r="P2367" s="105" t="str">
        <f t="shared" si="220"/>
        <v/>
      </c>
      <c r="Q2367" s="109" t="str">
        <f t="shared" si="221"/>
        <v/>
      </c>
      <c r="R2367" s="77"/>
      <c r="S2367" s="76"/>
      <c r="T2367" s="76"/>
      <c r="U2367" s="76"/>
    </row>
    <row r="2368" s="67" customFormat="1" customHeight="1" spans="2:21">
      <c r="B2368" s="68"/>
      <c r="C2368" s="69"/>
      <c r="D2368" s="69"/>
      <c r="E2368" s="69"/>
      <c r="F2368" s="70"/>
      <c r="G2368" s="71"/>
      <c r="H2368" s="72"/>
      <c r="I2368" s="103" t="str">
        <f>IF(B2368="","",_xlfn.XLOOKUP(N2368,#REF!,#REF!))</f>
        <v/>
      </c>
      <c r="J2368" s="100" t="str">
        <f>IF(B2368="","",_xlfn.XLOOKUP(N2368,#REF!,芝麻工资表!B:B))</f>
        <v/>
      </c>
      <c r="K2368" s="100" t="str">
        <f t="shared" si="216"/>
        <v/>
      </c>
      <c r="L2368" s="100" t="str">
        <f t="shared" si="217"/>
        <v/>
      </c>
      <c r="M2368" s="100" t="str">
        <f>IF(Q2368="","",_xlfn.XLOOKUP(Q2368,立项!W:W,立项!H:H))</f>
        <v/>
      </c>
      <c r="N2368" s="104" t="str">
        <f t="shared" si="218"/>
        <v/>
      </c>
      <c r="O2368" s="104" t="str">
        <f t="shared" si="219"/>
        <v/>
      </c>
      <c r="P2368" s="105" t="str">
        <f t="shared" si="220"/>
        <v/>
      </c>
      <c r="Q2368" s="109" t="str">
        <f t="shared" si="221"/>
        <v/>
      </c>
      <c r="R2368" s="77"/>
      <c r="S2368" s="76"/>
      <c r="T2368" s="76"/>
      <c r="U2368" s="76"/>
    </row>
    <row r="2369" s="67" customFormat="1" customHeight="1" spans="2:21">
      <c r="B2369" s="68"/>
      <c r="C2369" s="69"/>
      <c r="D2369" s="69"/>
      <c r="E2369" s="69"/>
      <c r="F2369" s="70"/>
      <c r="G2369" s="71"/>
      <c r="H2369" s="72"/>
      <c r="I2369" s="103" t="str">
        <f>IF(B2369="","",_xlfn.XLOOKUP(N2369,#REF!,#REF!))</f>
        <v/>
      </c>
      <c r="J2369" s="100" t="str">
        <f>IF(B2369="","",_xlfn.XLOOKUP(N2369,#REF!,芝麻工资表!B:B))</f>
        <v/>
      </c>
      <c r="K2369" s="100" t="str">
        <f t="shared" si="216"/>
        <v/>
      </c>
      <c r="L2369" s="100" t="str">
        <f t="shared" si="217"/>
        <v/>
      </c>
      <c r="M2369" s="100" t="str">
        <f>IF(Q2369="","",_xlfn.XLOOKUP(Q2369,立项!W:W,立项!H:H))</f>
        <v/>
      </c>
      <c r="N2369" s="104" t="str">
        <f t="shared" si="218"/>
        <v/>
      </c>
      <c r="O2369" s="104" t="str">
        <f t="shared" si="219"/>
        <v/>
      </c>
      <c r="P2369" s="105" t="str">
        <f t="shared" si="220"/>
        <v/>
      </c>
      <c r="Q2369" s="109" t="str">
        <f t="shared" si="221"/>
        <v/>
      </c>
      <c r="R2369" s="77"/>
      <c r="S2369" s="76"/>
      <c r="T2369" s="76"/>
      <c r="U2369" s="76"/>
    </row>
    <row r="2370" s="67" customFormat="1" customHeight="1" spans="2:21">
      <c r="B2370" s="68"/>
      <c r="C2370" s="69"/>
      <c r="D2370" s="69"/>
      <c r="E2370" s="69"/>
      <c r="F2370" s="70"/>
      <c r="G2370" s="71"/>
      <c r="H2370" s="72"/>
      <c r="I2370" s="103" t="str">
        <f>IF(B2370="","",_xlfn.XLOOKUP(N2370,#REF!,#REF!))</f>
        <v/>
      </c>
      <c r="J2370" s="100" t="str">
        <f>IF(B2370="","",_xlfn.XLOOKUP(N2370,#REF!,芝麻工资表!B:B))</f>
        <v/>
      </c>
      <c r="K2370" s="100" t="str">
        <f t="shared" ref="K2370:K2433" si="222">IF(F2370="","",F2370-L2370)</f>
        <v/>
      </c>
      <c r="L2370" s="100" t="str">
        <f t="shared" ref="L2370:L2433" si="223">IF(F2370="","",F2370*G2370/(1+G2370))</f>
        <v/>
      </c>
      <c r="M2370" s="100" t="str">
        <f>IF(Q2370="","",_xlfn.XLOOKUP(Q2370,立项!W:W,立项!H:H))</f>
        <v/>
      </c>
      <c r="N2370" s="104" t="str">
        <f t="shared" ref="N2370:N2433" si="224">IF(H2370="","",LEFT(B2370,7))</f>
        <v/>
      </c>
      <c r="O2370" s="104" t="str">
        <f t="shared" ref="O2370:O2433" si="225">IF(H2370="","",MONTH(H2370))</f>
        <v/>
      </c>
      <c r="P2370" s="105" t="str">
        <f t="shared" ref="P2370:P2433" si="226">IF(H2370="","",DAY(H2370))</f>
        <v/>
      </c>
      <c r="Q2370" s="109" t="str">
        <f t="shared" ref="Q2370:Q2433" si="227">IF(B2370="","",MID(B2370,9,16))</f>
        <v/>
      </c>
      <c r="R2370" s="77"/>
      <c r="S2370" s="76"/>
      <c r="T2370" s="76"/>
      <c r="U2370" s="76"/>
    </row>
    <row r="2371" s="67" customFormat="1" customHeight="1" spans="2:21">
      <c r="B2371" s="68"/>
      <c r="C2371" s="69"/>
      <c r="D2371" s="69"/>
      <c r="E2371" s="69"/>
      <c r="F2371" s="70"/>
      <c r="G2371" s="71"/>
      <c r="H2371" s="72"/>
      <c r="I2371" s="103" t="str">
        <f>IF(B2371="","",_xlfn.XLOOKUP(N2371,#REF!,#REF!))</f>
        <v/>
      </c>
      <c r="J2371" s="100" t="str">
        <f>IF(B2371="","",_xlfn.XLOOKUP(N2371,#REF!,芝麻工资表!B:B))</f>
        <v/>
      </c>
      <c r="K2371" s="100" t="str">
        <f t="shared" si="222"/>
        <v/>
      </c>
      <c r="L2371" s="100" t="str">
        <f t="shared" si="223"/>
        <v/>
      </c>
      <c r="M2371" s="100" t="str">
        <f>IF(Q2371="","",_xlfn.XLOOKUP(Q2371,立项!W:W,立项!H:H))</f>
        <v/>
      </c>
      <c r="N2371" s="104" t="str">
        <f t="shared" si="224"/>
        <v/>
      </c>
      <c r="O2371" s="104" t="str">
        <f t="shared" si="225"/>
        <v/>
      </c>
      <c r="P2371" s="105" t="str">
        <f t="shared" si="226"/>
        <v/>
      </c>
      <c r="Q2371" s="109" t="str">
        <f t="shared" si="227"/>
        <v/>
      </c>
      <c r="R2371" s="77"/>
      <c r="S2371" s="76"/>
      <c r="T2371" s="76"/>
      <c r="U2371" s="76"/>
    </row>
    <row r="2372" s="67" customFormat="1" customHeight="1" spans="2:21">
      <c r="B2372" s="68"/>
      <c r="C2372" s="69"/>
      <c r="D2372" s="69"/>
      <c r="E2372" s="69"/>
      <c r="F2372" s="70"/>
      <c r="G2372" s="71"/>
      <c r="H2372" s="72"/>
      <c r="I2372" s="103" t="str">
        <f>IF(B2372="","",_xlfn.XLOOKUP(N2372,#REF!,#REF!))</f>
        <v/>
      </c>
      <c r="J2372" s="100" t="str">
        <f>IF(B2372="","",_xlfn.XLOOKUP(N2372,#REF!,芝麻工资表!B:B))</f>
        <v/>
      </c>
      <c r="K2372" s="100" t="str">
        <f t="shared" si="222"/>
        <v/>
      </c>
      <c r="L2372" s="100" t="str">
        <f t="shared" si="223"/>
        <v/>
      </c>
      <c r="M2372" s="100" t="str">
        <f>IF(Q2372="","",_xlfn.XLOOKUP(Q2372,立项!W:W,立项!H:H))</f>
        <v/>
      </c>
      <c r="N2372" s="104" t="str">
        <f t="shared" si="224"/>
        <v/>
      </c>
      <c r="O2372" s="104" t="str">
        <f t="shared" si="225"/>
        <v/>
      </c>
      <c r="P2372" s="105" t="str">
        <f t="shared" si="226"/>
        <v/>
      </c>
      <c r="Q2372" s="109" t="str">
        <f t="shared" si="227"/>
        <v/>
      </c>
      <c r="R2372" s="77"/>
      <c r="S2372" s="76"/>
      <c r="T2372" s="76"/>
      <c r="U2372" s="76"/>
    </row>
    <row r="2373" s="67" customFormat="1" customHeight="1" spans="2:21">
      <c r="B2373" s="68"/>
      <c r="C2373" s="69"/>
      <c r="D2373" s="69"/>
      <c r="E2373" s="69"/>
      <c r="F2373" s="70"/>
      <c r="G2373" s="71"/>
      <c r="H2373" s="72"/>
      <c r="I2373" s="103" t="str">
        <f>IF(B2373="","",_xlfn.XLOOKUP(N2373,#REF!,#REF!))</f>
        <v/>
      </c>
      <c r="J2373" s="100" t="str">
        <f>IF(B2373="","",_xlfn.XLOOKUP(N2373,#REF!,芝麻工资表!B:B))</f>
        <v/>
      </c>
      <c r="K2373" s="100" t="str">
        <f t="shared" si="222"/>
        <v/>
      </c>
      <c r="L2373" s="100" t="str">
        <f t="shared" si="223"/>
        <v/>
      </c>
      <c r="M2373" s="100" t="str">
        <f>IF(Q2373="","",_xlfn.XLOOKUP(Q2373,立项!W:W,立项!H:H))</f>
        <v/>
      </c>
      <c r="N2373" s="104" t="str">
        <f t="shared" si="224"/>
        <v/>
      </c>
      <c r="O2373" s="104" t="str">
        <f t="shared" si="225"/>
        <v/>
      </c>
      <c r="P2373" s="105" t="str">
        <f t="shared" si="226"/>
        <v/>
      </c>
      <c r="Q2373" s="109" t="str">
        <f t="shared" si="227"/>
        <v/>
      </c>
      <c r="R2373" s="77"/>
      <c r="S2373" s="76"/>
      <c r="T2373" s="76"/>
      <c r="U2373" s="76"/>
    </row>
    <row r="2374" s="67" customFormat="1" customHeight="1" spans="2:21">
      <c r="B2374" s="68"/>
      <c r="C2374" s="69"/>
      <c r="D2374" s="69"/>
      <c r="E2374" s="69"/>
      <c r="F2374" s="70"/>
      <c r="G2374" s="71"/>
      <c r="H2374" s="72"/>
      <c r="I2374" s="103" t="str">
        <f>IF(B2374="","",_xlfn.XLOOKUP(N2374,#REF!,#REF!))</f>
        <v/>
      </c>
      <c r="J2374" s="100" t="str">
        <f>IF(B2374="","",_xlfn.XLOOKUP(N2374,#REF!,芝麻工资表!B:B))</f>
        <v/>
      </c>
      <c r="K2374" s="100" t="str">
        <f t="shared" si="222"/>
        <v/>
      </c>
      <c r="L2374" s="100" t="str">
        <f t="shared" si="223"/>
        <v/>
      </c>
      <c r="M2374" s="100" t="str">
        <f>IF(Q2374="","",_xlfn.XLOOKUP(Q2374,立项!W:W,立项!H:H))</f>
        <v/>
      </c>
      <c r="N2374" s="104" t="str">
        <f t="shared" si="224"/>
        <v/>
      </c>
      <c r="O2374" s="104" t="str">
        <f t="shared" si="225"/>
        <v/>
      </c>
      <c r="P2374" s="105" t="str">
        <f t="shared" si="226"/>
        <v/>
      </c>
      <c r="Q2374" s="109" t="str">
        <f t="shared" si="227"/>
        <v/>
      </c>
      <c r="R2374" s="77"/>
      <c r="S2374" s="76"/>
      <c r="T2374" s="76"/>
      <c r="U2374" s="76"/>
    </row>
    <row r="2375" s="67" customFormat="1" customHeight="1" spans="2:21">
      <c r="B2375" s="68"/>
      <c r="C2375" s="69"/>
      <c r="D2375" s="69"/>
      <c r="E2375" s="69"/>
      <c r="F2375" s="70"/>
      <c r="G2375" s="71"/>
      <c r="H2375" s="72"/>
      <c r="I2375" s="103" t="str">
        <f>IF(B2375="","",_xlfn.XLOOKUP(N2375,#REF!,#REF!))</f>
        <v/>
      </c>
      <c r="J2375" s="100" t="str">
        <f>IF(B2375="","",_xlfn.XLOOKUP(N2375,#REF!,芝麻工资表!B:B))</f>
        <v/>
      </c>
      <c r="K2375" s="100" t="str">
        <f t="shared" si="222"/>
        <v/>
      </c>
      <c r="L2375" s="100" t="str">
        <f t="shared" si="223"/>
        <v/>
      </c>
      <c r="M2375" s="100" t="str">
        <f>IF(Q2375="","",_xlfn.XLOOKUP(Q2375,立项!W:W,立项!H:H))</f>
        <v/>
      </c>
      <c r="N2375" s="104" t="str">
        <f t="shared" si="224"/>
        <v/>
      </c>
      <c r="O2375" s="104" t="str">
        <f t="shared" si="225"/>
        <v/>
      </c>
      <c r="P2375" s="105" t="str">
        <f t="shared" si="226"/>
        <v/>
      </c>
      <c r="Q2375" s="109" t="str">
        <f t="shared" si="227"/>
        <v/>
      </c>
      <c r="R2375" s="77"/>
      <c r="S2375" s="76"/>
      <c r="T2375" s="76"/>
      <c r="U2375" s="76"/>
    </row>
    <row r="2376" s="67" customFormat="1" customHeight="1" spans="2:21">
      <c r="B2376" s="68"/>
      <c r="C2376" s="69"/>
      <c r="D2376" s="69"/>
      <c r="E2376" s="69"/>
      <c r="F2376" s="70"/>
      <c r="G2376" s="71"/>
      <c r="H2376" s="72"/>
      <c r="I2376" s="103" t="str">
        <f>IF(B2376="","",_xlfn.XLOOKUP(N2376,#REF!,#REF!))</f>
        <v/>
      </c>
      <c r="J2376" s="100" t="str">
        <f>IF(B2376="","",_xlfn.XLOOKUP(N2376,#REF!,芝麻工资表!B:B))</f>
        <v/>
      </c>
      <c r="K2376" s="100" t="str">
        <f t="shared" si="222"/>
        <v/>
      </c>
      <c r="L2376" s="100" t="str">
        <f t="shared" si="223"/>
        <v/>
      </c>
      <c r="M2376" s="100" t="str">
        <f>IF(Q2376="","",_xlfn.XLOOKUP(Q2376,立项!W:W,立项!H:H))</f>
        <v/>
      </c>
      <c r="N2376" s="104" t="str">
        <f t="shared" si="224"/>
        <v/>
      </c>
      <c r="O2376" s="104" t="str">
        <f t="shared" si="225"/>
        <v/>
      </c>
      <c r="P2376" s="105" t="str">
        <f t="shared" si="226"/>
        <v/>
      </c>
      <c r="Q2376" s="109" t="str">
        <f t="shared" si="227"/>
        <v/>
      </c>
      <c r="R2376" s="77"/>
      <c r="S2376" s="76"/>
      <c r="T2376" s="76"/>
      <c r="U2376" s="76"/>
    </row>
    <row r="2377" s="67" customFormat="1" customHeight="1" spans="2:21">
      <c r="B2377" s="68"/>
      <c r="C2377" s="69"/>
      <c r="D2377" s="69"/>
      <c r="E2377" s="69"/>
      <c r="F2377" s="70"/>
      <c r="G2377" s="71"/>
      <c r="H2377" s="72"/>
      <c r="I2377" s="103" t="str">
        <f>IF(B2377="","",_xlfn.XLOOKUP(N2377,#REF!,#REF!))</f>
        <v/>
      </c>
      <c r="J2377" s="100" t="str">
        <f>IF(B2377="","",_xlfn.XLOOKUP(N2377,#REF!,芝麻工资表!B:B))</f>
        <v/>
      </c>
      <c r="K2377" s="100" t="str">
        <f t="shared" si="222"/>
        <v/>
      </c>
      <c r="L2377" s="100" t="str">
        <f t="shared" si="223"/>
        <v/>
      </c>
      <c r="M2377" s="100" t="str">
        <f>IF(Q2377="","",_xlfn.XLOOKUP(Q2377,立项!W:W,立项!H:H))</f>
        <v/>
      </c>
      <c r="N2377" s="104" t="str">
        <f t="shared" si="224"/>
        <v/>
      </c>
      <c r="O2377" s="104" t="str">
        <f t="shared" si="225"/>
        <v/>
      </c>
      <c r="P2377" s="105" t="str">
        <f t="shared" si="226"/>
        <v/>
      </c>
      <c r="Q2377" s="109" t="str">
        <f t="shared" si="227"/>
        <v/>
      </c>
      <c r="R2377" s="77"/>
      <c r="S2377" s="76"/>
      <c r="T2377" s="76"/>
      <c r="U2377" s="76"/>
    </row>
    <row r="2378" s="67" customFormat="1" customHeight="1" spans="2:21">
      <c r="B2378" s="68"/>
      <c r="C2378" s="69"/>
      <c r="D2378" s="69"/>
      <c r="E2378" s="69"/>
      <c r="F2378" s="70"/>
      <c r="G2378" s="71"/>
      <c r="H2378" s="72"/>
      <c r="I2378" s="103" t="str">
        <f>IF(B2378="","",_xlfn.XLOOKUP(N2378,#REF!,#REF!))</f>
        <v/>
      </c>
      <c r="J2378" s="100" t="str">
        <f>IF(B2378="","",_xlfn.XLOOKUP(N2378,#REF!,芝麻工资表!B:B))</f>
        <v/>
      </c>
      <c r="K2378" s="100" t="str">
        <f t="shared" si="222"/>
        <v/>
      </c>
      <c r="L2378" s="100" t="str">
        <f t="shared" si="223"/>
        <v/>
      </c>
      <c r="M2378" s="100" t="str">
        <f>IF(Q2378="","",_xlfn.XLOOKUP(Q2378,立项!W:W,立项!H:H))</f>
        <v/>
      </c>
      <c r="N2378" s="104" t="str">
        <f t="shared" si="224"/>
        <v/>
      </c>
      <c r="O2378" s="104" t="str">
        <f t="shared" si="225"/>
        <v/>
      </c>
      <c r="P2378" s="105" t="str">
        <f t="shared" si="226"/>
        <v/>
      </c>
      <c r="Q2378" s="109" t="str">
        <f t="shared" si="227"/>
        <v/>
      </c>
      <c r="R2378" s="77"/>
      <c r="S2378" s="76"/>
      <c r="T2378" s="76"/>
      <c r="U2378" s="76"/>
    </row>
    <row r="2379" s="67" customFormat="1" customHeight="1" spans="2:21">
      <c r="B2379" s="68"/>
      <c r="C2379" s="69"/>
      <c r="D2379" s="69"/>
      <c r="E2379" s="69"/>
      <c r="F2379" s="70"/>
      <c r="G2379" s="71"/>
      <c r="H2379" s="72"/>
      <c r="I2379" s="103" t="str">
        <f>IF(B2379="","",_xlfn.XLOOKUP(N2379,#REF!,#REF!))</f>
        <v/>
      </c>
      <c r="J2379" s="100" t="str">
        <f>IF(B2379="","",_xlfn.XLOOKUP(N2379,#REF!,芝麻工资表!B:B))</f>
        <v/>
      </c>
      <c r="K2379" s="100" t="str">
        <f t="shared" si="222"/>
        <v/>
      </c>
      <c r="L2379" s="100" t="str">
        <f t="shared" si="223"/>
        <v/>
      </c>
      <c r="M2379" s="100" t="str">
        <f>IF(Q2379="","",_xlfn.XLOOKUP(Q2379,立项!W:W,立项!H:H))</f>
        <v/>
      </c>
      <c r="N2379" s="104" t="str">
        <f t="shared" si="224"/>
        <v/>
      </c>
      <c r="O2379" s="104" t="str">
        <f t="shared" si="225"/>
        <v/>
      </c>
      <c r="P2379" s="105" t="str">
        <f t="shared" si="226"/>
        <v/>
      </c>
      <c r="Q2379" s="109" t="str">
        <f t="shared" si="227"/>
        <v/>
      </c>
      <c r="R2379" s="77"/>
      <c r="S2379" s="76"/>
      <c r="T2379" s="76"/>
      <c r="U2379" s="76"/>
    </row>
    <row r="2380" s="67" customFormat="1" customHeight="1" spans="2:21">
      <c r="B2380" s="68"/>
      <c r="C2380" s="69"/>
      <c r="D2380" s="69"/>
      <c r="E2380" s="69"/>
      <c r="F2380" s="70"/>
      <c r="G2380" s="71"/>
      <c r="H2380" s="72"/>
      <c r="I2380" s="103" t="str">
        <f>IF(B2380="","",_xlfn.XLOOKUP(N2380,#REF!,#REF!))</f>
        <v/>
      </c>
      <c r="J2380" s="100" t="str">
        <f>IF(B2380="","",_xlfn.XLOOKUP(N2380,#REF!,芝麻工资表!B:B))</f>
        <v/>
      </c>
      <c r="K2380" s="100" t="str">
        <f t="shared" si="222"/>
        <v/>
      </c>
      <c r="L2380" s="100" t="str">
        <f t="shared" si="223"/>
        <v/>
      </c>
      <c r="M2380" s="100" t="str">
        <f>IF(Q2380="","",_xlfn.XLOOKUP(Q2380,立项!W:W,立项!H:H))</f>
        <v/>
      </c>
      <c r="N2380" s="104" t="str">
        <f t="shared" si="224"/>
        <v/>
      </c>
      <c r="O2380" s="104" t="str">
        <f t="shared" si="225"/>
        <v/>
      </c>
      <c r="P2380" s="105" t="str">
        <f t="shared" si="226"/>
        <v/>
      </c>
      <c r="Q2380" s="109" t="str">
        <f t="shared" si="227"/>
        <v/>
      </c>
      <c r="R2380" s="77"/>
      <c r="S2380" s="76"/>
      <c r="T2380" s="76"/>
      <c r="U2380" s="76"/>
    </row>
    <row r="2381" s="67" customFormat="1" customHeight="1" spans="2:21">
      <c r="B2381" s="68"/>
      <c r="C2381" s="69"/>
      <c r="D2381" s="69"/>
      <c r="E2381" s="69"/>
      <c r="F2381" s="70"/>
      <c r="G2381" s="71"/>
      <c r="H2381" s="72"/>
      <c r="I2381" s="103" t="str">
        <f>IF(B2381="","",_xlfn.XLOOKUP(N2381,#REF!,#REF!))</f>
        <v/>
      </c>
      <c r="J2381" s="100" t="str">
        <f>IF(B2381="","",_xlfn.XLOOKUP(N2381,#REF!,芝麻工资表!B:B))</f>
        <v/>
      </c>
      <c r="K2381" s="100" t="str">
        <f t="shared" si="222"/>
        <v/>
      </c>
      <c r="L2381" s="100" t="str">
        <f t="shared" si="223"/>
        <v/>
      </c>
      <c r="M2381" s="100" t="str">
        <f>IF(Q2381="","",_xlfn.XLOOKUP(Q2381,立项!W:W,立项!H:H))</f>
        <v/>
      </c>
      <c r="N2381" s="104" t="str">
        <f t="shared" si="224"/>
        <v/>
      </c>
      <c r="O2381" s="104" t="str">
        <f t="shared" si="225"/>
        <v/>
      </c>
      <c r="P2381" s="105" t="str">
        <f t="shared" si="226"/>
        <v/>
      </c>
      <c r="Q2381" s="109" t="str">
        <f t="shared" si="227"/>
        <v/>
      </c>
      <c r="R2381" s="77"/>
      <c r="S2381" s="76"/>
      <c r="T2381" s="76"/>
      <c r="U2381" s="76"/>
    </row>
    <row r="2382" s="67" customFormat="1" customHeight="1" spans="2:21">
      <c r="B2382" s="68"/>
      <c r="C2382" s="69"/>
      <c r="D2382" s="69"/>
      <c r="E2382" s="69"/>
      <c r="F2382" s="70"/>
      <c r="G2382" s="71"/>
      <c r="H2382" s="72"/>
      <c r="I2382" s="103" t="str">
        <f>IF(B2382="","",_xlfn.XLOOKUP(N2382,#REF!,#REF!))</f>
        <v/>
      </c>
      <c r="J2382" s="100" t="str">
        <f>IF(B2382="","",_xlfn.XLOOKUP(N2382,#REF!,芝麻工资表!B:B))</f>
        <v/>
      </c>
      <c r="K2382" s="100" t="str">
        <f t="shared" si="222"/>
        <v/>
      </c>
      <c r="L2382" s="100" t="str">
        <f t="shared" si="223"/>
        <v/>
      </c>
      <c r="M2382" s="100" t="str">
        <f>IF(Q2382="","",_xlfn.XLOOKUP(Q2382,立项!W:W,立项!H:H))</f>
        <v/>
      </c>
      <c r="N2382" s="104" t="str">
        <f t="shared" si="224"/>
        <v/>
      </c>
      <c r="O2382" s="104" t="str">
        <f t="shared" si="225"/>
        <v/>
      </c>
      <c r="P2382" s="105" t="str">
        <f t="shared" si="226"/>
        <v/>
      </c>
      <c r="Q2382" s="109" t="str">
        <f t="shared" si="227"/>
        <v/>
      </c>
      <c r="R2382" s="77"/>
      <c r="S2382" s="76"/>
      <c r="T2382" s="76"/>
      <c r="U2382" s="76"/>
    </row>
    <row r="2383" s="67" customFormat="1" customHeight="1" spans="2:21">
      <c r="B2383" s="68"/>
      <c r="C2383" s="69"/>
      <c r="D2383" s="69"/>
      <c r="E2383" s="69"/>
      <c r="F2383" s="70"/>
      <c r="G2383" s="71"/>
      <c r="H2383" s="72"/>
      <c r="I2383" s="103" t="str">
        <f>IF(B2383="","",_xlfn.XLOOKUP(N2383,#REF!,#REF!))</f>
        <v/>
      </c>
      <c r="J2383" s="100" t="str">
        <f>IF(B2383="","",_xlfn.XLOOKUP(N2383,#REF!,芝麻工资表!B:B))</f>
        <v/>
      </c>
      <c r="K2383" s="100" t="str">
        <f t="shared" si="222"/>
        <v/>
      </c>
      <c r="L2383" s="100" t="str">
        <f t="shared" si="223"/>
        <v/>
      </c>
      <c r="M2383" s="100" t="str">
        <f>IF(Q2383="","",_xlfn.XLOOKUP(Q2383,立项!W:W,立项!H:H))</f>
        <v/>
      </c>
      <c r="N2383" s="104" t="str">
        <f t="shared" si="224"/>
        <v/>
      </c>
      <c r="O2383" s="104" t="str">
        <f t="shared" si="225"/>
        <v/>
      </c>
      <c r="P2383" s="105" t="str">
        <f t="shared" si="226"/>
        <v/>
      </c>
      <c r="Q2383" s="109" t="str">
        <f t="shared" si="227"/>
        <v/>
      </c>
      <c r="R2383" s="77"/>
      <c r="S2383" s="76"/>
      <c r="T2383" s="76"/>
      <c r="U2383" s="76"/>
    </row>
    <row r="2384" s="67" customFormat="1" customHeight="1" spans="2:21">
      <c r="B2384" s="68"/>
      <c r="C2384" s="69"/>
      <c r="D2384" s="69"/>
      <c r="E2384" s="69"/>
      <c r="F2384" s="70"/>
      <c r="G2384" s="71"/>
      <c r="H2384" s="72"/>
      <c r="I2384" s="103" t="str">
        <f>IF(B2384="","",_xlfn.XLOOKUP(N2384,#REF!,#REF!))</f>
        <v/>
      </c>
      <c r="J2384" s="100" t="str">
        <f>IF(B2384="","",_xlfn.XLOOKUP(N2384,#REF!,芝麻工资表!B:B))</f>
        <v/>
      </c>
      <c r="K2384" s="100" t="str">
        <f t="shared" si="222"/>
        <v/>
      </c>
      <c r="L2384" s="100" t="str">
        <f t="shared" si="223"/>
        <v/>
      </c>
      <c r="M2384" s="100" t="str">
        <f>IF(Q2384="","",_xlfn.XLOOKUP(Q2384,立项!W:W,立项!H:H))</f>
        <v/>
      </c>
      <c r="N2384" s="104" t="str">
        <f t="shared" si="224"/>
        <v/>
      </c>
      <c r="O2384" s="104" t="str">
        <f t="shared" si="225"/>
        <v/>
      </c>
      <c r="P2384" s="105" t="str">
        <f t="shared" si="226"/>
        <v/>
      </c>
      <c r="Q2384" s="109" t="str">
        <f t="shared" si="227"/>
        <v/>
      </c>
      <c r="R2384" s="77"/>
      <c r="S2384" s="76"/>
      <c r="T2384" s="76"/>
      <c r="U2384" s="76"/>
    </row>
    <row r="2385" s="67" customFormat="1" customHeight="1" spans="2:21">
      <c r="B2385" s="68"/>
      <c r="C2385" s="69"/>
      <c r="D2385" s="69"/>
      <c r="E2385" s="69"/>
      <c r="F2385" s="70"/>
      <c r="G2385" s="71"/>
      <c r="H2385" s="72"/>
      <c r="I2385" s="103" t="str">
        <f>IF(B2385="","",_xlfn.XLOOKUP(N2385,#REF!,#REF!))</f>
        <v/>
      </c>
      <c r="J2385" s="100" t="str">
        <f>IF(B2385="","",_xlfn.XLOOKUP(N2385,#REF!,芝麻工资表!B:B))</f>
        <v/>
      </c>
      <c r="K2385" s="100" t="str">
        <f t="shared" si="222"/>
        <v/>
      </c>
      <c r="L2385" s="100" t="str">
        <f t="shared" si="223"/>
        <v/>
      </c>
      <c r="M2385" s="100" t="str">
        <f>IF(Q2385="","",_xlfn.XLOOKUP(Q2385,立项!W:W,立项!H:H))</f>
        <v/>
      </c>
      <c r="N2385" s="104" t="str">
        <f t="shared" si="224"/>
        <v/>
      </c>
      <c r="O2385" s="104" t="str">
        <f t="shared" si="225"/>
        <v/>
      </c>
      <c r="P2385" s="105" t="str">
        <f t="shared" si="226"/>
        <v/>
      </c>
      <c r="Q2385" s="109" t="str">
        <f t="shared" si="227"/>
        <v/>
      </c>
      <c r="R2385" s="77"/>
      <c r="S2385" s="76"/>
      <c r="T2385" s="76"/>
      <c r="U2385" s="76"/>
    </row>
    <row r="2386" s="67" customFormat="1" customHeight="1" spans="2:21">
      <c r="B2386" s="68"/>
      <c r="C2386" s="69"/>
      <c r="D2386" s="69"/>
      <c r="E2386" s="69"/>
      <c r="F2386" s="70"/>
      <c r="G2386" s="71"/>
      <c r="H2386" s="72"/>
      <c r="I2386" s="103" t="str">
        <f>IF(B2386="","",_xlfn.XLOOKUP(N2386,#REF!,#REF!))</f>
        <v/>
      </c>
      <c r="J2386" s="100" t="str">
        <f>IF(B2386="","",_xlfn.XLOOKUP(N2386,#REF!,芝麻工资表!B:B))</f>
        <v/>
      </c>
      <c r="K2386" s="100" t="str">
        <f t="shared" si="222"/>
        <v/>
      </c>
      <c r="L2386" s="100" t="str">
        <f t="shared" si="223"/>
        <v/>
      </c>
      <c r="M2386" s="100" t="str">
        <f>IF(Q2386="","",_xlfn.XLOOKUP(Q2386,立项!W:W,立项!H:H))</f>
        <v/>
      </c>
      <c r="N2386" s="104" t="str">
        <f t="shared" si="224"/>
        <v/>
      </c>
      <c r="O2386" s="104" t="str">
        <f t="shared" si="225"/>
        <v/>
      </c>
      <c r="P2386" s="105" t="str">
        <f t="shared" si="226"/>
        <v/>
      </c>
      <c r="Q2386" s="109" t="str">
        <f t="shared" si="227"/>
        <v/>
      </c>
      <c r="R2386" s="77"/>
      <c r="S2386" s="76"/>
      <c r="T2386" s="76"/>
      <c r="U2386" s="76"/>
    </row>
    <row r="2387" s="67" customFormat="1" customHeight="1" spans="2:21">
      <c r="B2387" s="68"/>
      <c r="C2387" s="69"/>
      <c r="D2387" s="69"/>
      <c r="E2387" s="69"/>
      <c r="F2387" s="70"/>
      <c r="G2387" s="71"/>
      <c r="H2387" s="72"/>
      <c r="I2387" s="103" t="str">
        <f>IF(B2387="","",_xlfn.XLOOKUP(N2387,#REF!,#REF!))</f>
        <v/>
      </c>
      <c r="J2387" s="100" t="str">
        <f>IF(B2387="","",_xlfn.XLOOKUP(N2387,#REF!,芝麻工资表!B:B))</f>
        <v/>
      </c>
      <c r="K2387" s="100" t="str">
        <f t="shared" si="222"/>
        <v/>
      </c>
      <c r="L2387" s="100" t="str">
        <f t="shared" si="223"/>
        <v/>
      </c>
      <c r="M2387" s="100" t="str">
        <f>IF(Q2387="","",_xlfn.XLOOKUP(Q2387,立项!W:W,立项!H:H))</f>
        <v/>
      </c>
      <c r="N2387" s="104" t="str">
        <f t="shared" si="224"/>
        <v/>
      </c>
      <c r="O2387" s="104" t="str">
        <f t="shared" si="225"/>
        <v/>
      </c>
      <c r="P2387" s="105" t="str">
        <f t="shared" si="226"/>
        <v/>
      </c>
      <c r="Q2387" s="109" t="str">
        <f t="shared" si="227"/>
        <v/>
      </c>
      <c r="R2387" s="77"/>
      <c r="S2387" s="76"/>
      <c r="T2387" s="76"/>
      <c r="U2387" s="76"/>
    </row>
    <row r="2388" s="67" customFormat="1" customHeight="1" spans="2:21">
      <c r="B2388" s="68"/>
      <c r="C2388" s="69"/>
      <c r="D2388" s="69"/>
      <c r="E2388" s="69"/>
      <c r="F2388" s="70"/>
      <c r="G2388" s="71"/>
      <c r="H2388" s="72"/>
      <c r="I2388" s="103" t="str">
        <f>IF(B2388="","",_xlfn.XLOOKUP(N2388,#REF!,#REF!))</f>
        <v/>
      </c>
      <c r="J2388" s="100" t="str">
        <f>IF(B2388="","",_xlfn.XLOOKUP(N2388,#REF!,芝麻工资表!B:B))</f>
        <v/>
      </c>
      <c r="K2388" s="100" t="str">
        <f t="shared" si="222"/>
        <v/>
      </c>
      <c r="L2388" s="100" t="str">
        <f t="shared" si="223"/>
        <v/>
      </c>
      <c r="M2388" s="100" t="str">
        <f>IF(Q2388="","",_xlfn.XLOOKUP(Q2388,立项!W:W,立项!H:H))</f>
        <v/>
      </c>
      <c r="N2388" s="104" t="str">
        <f t="shared" si="224"/>
        <v/>
      </c>
      <c r="O2388" s="104" t="str">
        <f t="shared" si="225"/>
        <v/>
      </c>
      <c r="P2388" s="105" t="str">
        <f t="shared" si="226"/>
        <v/>
      </c>
      <c r="Q2388" s="109" t="str">
        <f t="shared" si="227"/>
        <v/>
      </c>
      <c r="R2388" s="77"/>
      <c r="S2388" s="76"/>
      <c r="T2388" s="76"/>
      <c r="U2388" s="76"/>
    </row>
    <row r="2389" s="67" customFormat="1" customHeight="1" spans="2:21">
      <c r="B2389" s="68"/>
      <c r="C2389" s="69"/>
      <c r="D2389" s="69"/>
      <c r="E2389" s="69"/>
      <c r="F2389" s="70"/>
      <c r="G2389" s="71"/>
      <c r="H2389" s="72"/>
      <c r="I2389" s="103" t="str">
        <f>IF(B2389="","",_xlfn.XLOOKUP(N2389,#REF!,#REF!))</f>
        <v/>
      </c>
      <c r="J2389" s="100" t="str">
        <f>IF(B2389="","",_xlfn.XLOOKUP(N2389,#REF!,芝麻工资表!B:B))</f>
        <v/>
      </c>
      <c r="K2389" s="100" t="str">
        <f t="shared" si="222"/>
        <v/>
      </c>
      <c r="L2389" s="100" t="str">
        <f t="shared" si="223"/>
        <v/>
      </c>
      <c r="M2389" s="100" t="str">
        <f>IF(Q2389="","",_xlfn.XLOOKUP(Q2389,立项!W:W,立项!H:H))</f>
        <v/>
      </c>
      <c r="N2389" s="104" t="str">
        <f t="shared" si="224"/>
        <v/>
      </c>
      <c r="O2389" s="104" t="str">
        <f t="shared" si="225"/>
        <v/>
      </c>
      <c r="P2389" s="105" t="str">
        <f t="shared" si="226"/>
        <v/>
      </c>
      <c r="Q2389" s="109" t="str">
        <f t="shared" si="227"/>
        <v/>
      </c>
      <c r="R2389" s="77"/>
      <c r="S2389" s="76"/>
      <c r="T2389" s="76"/>
      <c r="U2389" s="76"/>
    </row>
    <row r="2390" s="67" customFormat="1" customHeight="1" spans="2:21">
      <c r="B2390" s="68"/>
      <c r="C2390" s="69"/>
      <c r="D2390" s="69"/>
      <c r="E2390" s="69"/>
      <c r="F2390" s="70"/>
      <c r="G2390" s="71"/>
      <c r="H2390" s="72"/>
      <c r="I2390" s="103" t="str">
        <f>IF(B2390="","",_xlfn.XLOOKUP(N2390,#REF!,#REF!))</f>
        <v/>
      </c>
      <c r="J2390" s="100" t="str">
        <f>IF(B2390="","",_xlfn.XLOOKUP(N2390,#REF!,芝麻工资表!B:B))</f>
        <v/>
      </c>
      <c r="K2390" s="100" t="str">
        <f t="shared" si="222"/>
        <v/>
      </c>
      <c r="L2390" s="100" t="str">
        <f t="shared" si="223"/>
        <v/>
      </c>
      <c r="M2390" s="100" t="str">
        <f>IF(Q2390="","",_xlfn.XLOOKUP(Q2390,立项!W:W,立项!H:H))</f>
        <v/>
      </c>
      <c r="N2390" s="104" t="str">
        <f t="shared" si="224"/>
        <v/>
      </c>
      <c r="O2390" s="104" t="str">
        <f t="shared" si="225"/>
        <v/>
      </c>
      <c r="P2390" s="105" t="str">
        <f t="shared" si="226"/>
        <v/>
      </c>
      <c r="Q2390" s="109" t="str">
        <f t="shared" si="227"/>
        <v/>
      </c>
      <c r="R2390" s="77"/>
      <c r="S2390" s="76"/>
      <c r="T2390" s="76"/>
      <c r="U2390" s="76"/>
    </row>
    <row r="2391" s="67" customFormat="1" customHeight="1" spans="2:21">
      <c r="B2391" s="68"/>
      <c r="C2391" s="69"/>
      <c r="D2391" s="69"/>
      <c r="E2391" s="69"/>
      <c r="F2391" s="70"/>
      <c r="G2391" s="71"/>
      <c r="H2391" s="72"/>
      <c r="I2391" s="103" t="str">
        <f>IF(B2391="","",_xlfn.XLOOKUP(N2391,#REF!,#REF!))</f>
        <v/>
      </c>
      <c r="J2391" s="100" t="str">
        <f>IF(B2391="","",_xlfn.XLOOKUP(N2391,#REF!,芝麻工资表!B:B))</f>
        <v/>
      </c>
      <c r="K2391" s="100" t="str">
        <f t="shared" si="222"/>
        <v/>
      </c>
      <c r="L2391" s="100" t="str">
        <f t="shared" si="223"/>
        <v/>
      </c>
      <c r="M2391" s="100" t="str">
        <f>IF(Q2391="","",_xlfn.XLOOKUP(Q2391,立项!W:W,立项!H:H))</f>
        <v/>
      </c>
      <c r="N2391" s="104" t="str">
        <f t="shared" si="224"/>
        <v/>
      </c>
      <c r="O2391" s="104" t="str">
        <f t="shared" si="225"/>
        <v/>
      </c>
      <c r="P2391" s="105" t="str">
        <f t="shared" si="226"/>
        <v/>
      </c>
      <c r="Q2391" s="109" t="str">
        <f t="shared" si="227"/>
        <v/>
      </c>
      <c r="R2391" s="77"/>
      <c r="S2391" s="76"/>
      <c r="T2391" s="76"/>
      <c r="U2391" s="76"/>
    </row>
    <row r="2392" s="67" customFormat="1" customHeight="1" spans="2:21">
      <c r="B2392" s="68"/>
      <c r="C2392" s="69"/>
      <c r="D2392" s="69"/>
      <c r="E2392" s="69"/>
      <c r="F2392" s="70"/>
      <c r="G2392" s="71"/>
      <c r="H2392" s="72"/>
      <c r="I2392" s="103" t="str">
        <f>IF(B2392="","",_xlfn.XLOOKUP(N2392,#REF!,#REF!))</f>
        <v/>
      </c>
      <c r="J2392" s="100" t="str">
        <f>IF(B2392="","",_xlfn.XLOOKUP(N2392,#REF!,芝麻工资表!B:B))</f>
        <v/>
      </c>
      <c r="K2392" s="100" t="str">
        <f t="shared" si="222"/>
        <v/>
      </c>
      <c r="L2392" s="100" t="str">
        <f t="shared" si="223"/>
        <v/>
      </c>
      <c r="M2392" s="100" t="str">
        <f>IF(Q2392="","",_xlfn.XLOOKUP(Q2392,立项!W:W,立项!H:H))</f>
        <v/>
      </c>
      <c r="N2392" s="104" t="str">
        <f t="shared" si="224"/>
        <v/>
      </c>
      <c r="O2392" s="104" t="str">
        <f t="shared" si="225"/>
        <v/>
      </c>
      <c r="P2392" s="105" t="str">
        <f t="shared" si="226"/>
        <v/>
      </c>
      <c r="Q2392" s="109" t="str">
        <f t="shared" si="227"/>
        <v/>
      </c>
      <c r="R2392" s="77"/>
      <c r="S2392" s="76"/>
      <c r="T2392" s="76"/>
      <c r="U2392" s="76"/>
    </row>
    <row r="2393" s="67" customFormat="1" customHeight="1" spans="2:21">
      <c r="B2393" s="68"/>
      <c r="C2393" s="69"/>
      <c r="D2393" s="69"/>
      <c r="E2393" s="69"/>
      <c r="F2393" s="70"/>
      <c r="G2393" s="71"/>
      <c r="H2393" s="72"/>
      <c r="I2393" s="103" t="str">
        <f>IF(B2393="","",_xlfn.XLOOKUP(N2393,#REF!,#REF!))</f>
        <v/>
      </c>
      <c r="J2393" s="100" t="str">
        <f>IF(B2393="","",_xlfn.XLOOKUP(N2393,#REF!,芝麻工资表!B:B))</f>
        <v/>
      </c>
      <c r="K2393" s="100" t="str">
        <f t="shared" si="222"/>
        <v/>
      </c>
      <c r="L2393" s="100" t="str">
        <f t="shared" si="223"/>
        <v/>
      </c>
      <c r="M2393" s="100" t="str">
        <f>IF(Q2393="","",_xlfn.XLOOKUP(Q2393,立项!W:W,立项!H:H))</f>
        <v/>
      </c>
      <c r="N2393" s="104" t="str">
        <f t="shared" si="224"/>
        <v/>
      </c>
      <c r="O2393" s="104" t="str">
        <f t="shared" si="225"/>
        <v/>
      </c>
      <c r="P2393" s="105" t="str">
        <f t="shared" si="226"/>
        <v/>
      </c>
      <c r="Q2393" s="109" t="str">
        <f t="shared" si="227"/>
        <v/>
      </c>
      <c r="R2393" s="77"/>
      <c r="S2393" s="76"/>
      <c r="T2393" s="76"/>
      <c r="U2393" s="76"/>
    </row>
    <row r="2394" s="67" customFormat="1" customHeight="1" spans="2:21">
      <c r="B2394" s="68"/>
      <c r="C2394" s="69"/>
      <c r="D2394" s="69"/>
      <c r="E2394" s="69"/>
      <c r="F2394" s="70"/>
      <c r="G2394" s="71"/>
      <c r="H2394" s="72"/>
      <c r="I2394" s="103" t="str">
        <f>IF(B2394="","",_xlfn.XLOOKUP(N2394,#REF!,#REF!))</f>
        <v/>
      </c>
      <c r="J2394" s="100" t="str">
        <f>IF(B2394="","",_xlfn.XLOOKUP(N2394,#REF!,芝麻工资表!B:B))</f>
        <v/>
      </c>
      <c r="K2394" s="100" t="str">
        <f t="shared" si="222"/>
        <v/>
      </c>
      <c r="L2394" s="100" t="str">
        <f t="shared" si="223"/>
        <v/>
      </c>
      <c r="M2394" s="100" t="str">
        <f>IF(Q2394="","",_xlfn.XLOOKUP(Q2394,立项!W:W,立项!H:H))</f>
        <v/>
      </c>
      <c r="N2394" s="104" t="str">
        <f t="shared" si="224"/>
        <v/>
      </c>
      <c r="O2394" s="104" t="str">
        <f t="shared" si="225"/>
        <v/>
      </c>
      <c r="P2394" s="105" t="str">
        <f t="shared" si="226"/>
        <v/>
      </c>
      <c r="Q2394" s="109" t="str">
        <f t="shared" si="227"/>
        <v/>
      </c>
      <c r="R2394" s="77"/>
      <c r="S2394" s="76"/>
      <c r="T2394" s="76"/>
      <c r="U2394" s="76"/>
    </row>
    <row r="2395" s="67" customFormat="1" customHeight="1" spans="2:21">
      <c r="B2395" s="68"/>
      <c r="C2395" s="69"/>
      <c r="D2395" s="69"/>
      <c r="E2395" s="69"/>
      <c r="F2395" s="70"/>
      <c r="G2395" s="71"/>
      <c r="H2395" s="72"/>
      <c r="I2395" s="103" t="str">
        <f>IF(B2395="","",_xlfn.XLOOKUP(N2395,#REF!,#REF!))</f>
        <v/>
      </c>
      <c r="J2395" s="100" t="str">
        <f>IF(B2395="","",_xlfn.XLOOKUP(N2395,#REF!,芝麻工资表!B:B))</f>
        <v/>
      </c>
      <c r="K2395" s="100" t="str">
        <f t="shared" si="222"/>
        <v/>
      </c>
      <c r="L2395" s="100" t="str">
        <f t="shared" si="223"/>
        <v/>
      </c>
      <c r="M2395" s="100" t="str">
        <f>IF(Q2395="","",_xlfn.XLOOKUP(Q2395,立项!W:W,立项!H:H))</f>
        <v/>
      </c>
      <c r="N2395" s="104" t="str">
        <f t="shared" si="224"/>
        <v/>
      </c>
      <c r="O2395" s="104" t="str">
        <f t="shared" si="225"/>
        <v/>
      </c>
      <c r="P2395" s="105" t="str">
        <f t="shared" si="226"/>
        <v/>
      </c>
      <c r="Q2395" s="109" t="str">
        <f t="shared" si="227"/>
        <v/>
      </c>
      <c r="R2395" s="77"/>
      <c r="S2395" s="76"/>
      <c r="T2395" s="76"/>
      <c r="U2395" s="76"/>
    </row>
    <row r="2396" s="67" customFormat="1" customHeight="1" spans="2:21">
      <c r="B2396" s="68"/>
      <c r="C2396" s="69"/>
      <c r="D2396" s="69"/>
      <c r="E2396" s="69"/>
      <c r="F2396" s="70"/>
      <c r="G2396" s="71"/>
      <c r="H2396" s="72"/>
      <c r="I2396" s="103" t="str">
        <f>IF(B2396="","",_xlfn.XLOOKUP(N2396,#REF!,#REF!))</f>
        <v/>
      </c>
      <c r="J2396" s="100" t="str">
        <f>IF(B2396="","",_xlfn.XLOOKUP(N2396,#REF!,芝麻工资表!B:B))</f>
        <v/>
      </c>
      <c r="K2396" s="100" t="str">
        <f t="shared" si="222"/>
        <v/>
      </c>
      <c r="L2396" s="100" t="str">
        <f t="shared" si="223"/>
        <v/>
      </c>
      <c r="M2396" s="100" t="str">
        <f>IF(Q2396="","",_xlfn.XLOOKUP(Q2396,立项!W:W,立项!H:H))</f>
        <v/>
      </c>
      <c r="N2396" s="104" t="str">
        <f t="shared" si="224"/>
        <v/>
      </c>
      <c r="O2396" s="104" t="str">
        <f t="shared" si="225"/>
        <v/>
      </c>
      <c r="P2396" s="105" t="str">
        <f t="shared" si="226"/>
        <v/>
      </c>
      <c r="Q2396" s="109" t="str">
        <f t="shared" si="227"/>
        <v/>
      </c>
      <c r="R2396" s="77"/>
      <c r="S2396" s="76"/>
      <c r="T2396" s="76"/>
      <c r="U2396" s="76"/>
    </row>
    <row r="2397" s="67" customFormat="1" customHeight="1" spans="2:21">
      <c r="B2397" s="68"/>
      <c r="C2397" s="69"/>
      <c r="D2397" s="69"/>
      <c r="E2397" s="69"/>
      <c r="F2397" s="70"/>
      <c r="G2397" s="71"/>
      <c r="H2397" s="72"/>
      <c r="I2397" s="103" t="str">
        <f>IF(B2397="","",_xlfn.XLOOKUP(N2397,#REF!,#REF!))</f>
        <v/>
      </c>
      <c r="J2397" s="100" t="str">
        <f>IF(B2397="","",_xlfn.XLOOKUP(N2397,#REF!,芝麻工资表!B:B))</f>
        <v/>
      </c>
      <c r="K2397" s="100" t="str">
        <f t="shared" si="222"/>
        <v/>
      </c>
      <c r="L2397" s="100" t="str">
        <f t="shared" si="223"/>
        <v/>
      </c>
      <c r="M2397" s="100" t="str">
        <f>IF(Q2397="","",_xlfn.XLOOKUP(Q2397,立项!W:W,立项!H:H))</f>
        <v/>
      </c>
      <c r="N2397" s="104" t="str">
        <f t="shared" si="224"/>
        <v/>
      </c>
      <c r="O2397" s="104" t="str">
        <f t="shared" si="225"/>
        <v/>
      </c>
      <c r="P2397" s="105" t="str">
        <f t="shared" si="226"/>
        <v/>
      </c>
      <c r="Q2397" s="109" t="str">
        <f t="shared" si="227"/>
        <v/>
      </c>
      <c r="R2397" s="77"/>
      <c r="S2397" s="76"/>
      <c r="T2397" s="76"/>
      <c r="U2397" s="76"/>
    </row>
    <row r="2398" s="67" customFormat="1" customHeight="1" spans="2:21">
      <c r="B2398" s="68"/>
      <c r="C2398" s="69"/>
      <c r="D2398" s="69"/>
      <c r="E2398" s="69"/>
      <c r="F2398" s="70"/>
      <c r="G2398" s="71"/>
      <c r="H2398" s="72"/>
      <c r="I2398" s="103" t="str">
        <f>IF(B2398="","",_xlfn.XLOOKUP(N2398,#REF!,#REF!))</f>
        <v/>
      </c>
      <c r="J2398" s="100" t="str">
        <f>IF(B2398="","",_xlfn.XLOOKUP(N2398,#REF!,芝麻工资表!B:B))</f>
        <v/>
      </c>
      <c r="K2398" s="100" t="str">
        <f t="shared" si="222"/>
        <v/>
      </c>
      <c r="L2398" s="100" t="str">
        <f t="shared" si="223"/>
        <v/>
      </c>
      <c r="M2398" s="100" t="str">
        <f>IF(Q2398="","",_xlfn.XLOOKUP(Q2398,立项!W:W,立项!H:H))</f>
        <v/>
      </c>
      <c r="N2398" s="104" t="str">
        <f t="shared" si="224"/>
        <v/>
      </c>
      <c r="O2398" s="104" t="str">
        <f t="shared" si="225"/>
        <v/>
      </c>
      <c r="P2398" s="105" t="str">
        <f t="shared" si="226"/>
        <v/>
      </c>
      <c r="Q2398" s="109" t="str">
        <f t="shared" si="227"/>
        <v/>
      </c>
      <c r="R2398" s="77"/>
      <c r="S2398" s="76"/>
      <c r="T2398" s="76"/>
      <c r="U2398" s="76"/>
    </row>
    <row r="2399" s="67" customFormat="1" customHeight="1" spans="2:21">
      <c r="B2399" s="68"/>
      <c r="C2399" s="69"/>
      <c r="D2399" s="69"/>
      <c r="E2399" s="69"/>
      <c r="F2399" s="70"/>
      <c r="G2399" s="71"/>
      <c r="H2399" s="72"/>
      <c r="I2399" s="103" t="str">
        <f>IF(B2399="","",_xlfn.XLOOKUP(N2399,#REF!,#REF!))</f>
        <v/>
      </c>
      <c r="J2399" s="100" t="str">
        <f>IF(B2399="","",_xlfn.XLOOKUP(N2399,#REF!,芝麻工资表!B:B))</f>
        <v/>
      </c>
      <c r="K2399" s="100" t="str">
        <f t="shared" si="222"/>
        <v/>
      </c>
      <c r="L2399" s="100" t="str">
        <f t="shared" si="223"/>
        <v/>
      </c>
      <c r="M2399" s="100" t="str">
        <f>IF(Q2399="","",_xlfn.XLOOKUP(Q2399,立项!W:W,立项!H:H))</f>
        <v/>
      </c>
      <c r="N2399" s="104" t="str">
        <f t="shared" si="224"/>
        <v/>
      </c>
      <c r="O2399" s="104" t="str">
        <f t="shared" si="225"/>
        <v/>
      </c>
      <c r="P2399" s="105" t="str">
        <f t="shared" si="226"/>
        <v/>
      </c>
      <c r="Q2399" s="109" t="str">
        <f t="shared" si="227"/>
        <v/>
      </c>
      <c r="R2399" s="77"/>
      <c r="S2399" s="76"/>
      <c r="T2399" s="76"/>
      <c r="U2399" s="76"/>
    </row>
    <row r="2400" s="67" customFormat="1" customHeight="1" spans="2:21">
      <c r="B2400" s="68"/>
      <c r="C2400" s="69"/>
      <c r="D2400" s="69"/>
      <c r="E2400" s="69"/>
      <c r="F2400" s="70"/>
      <c r="G2400" s="71"/>
      <c r="H2400" s="72"/>
      <c r="I2400" s="103" t="str">
        <f>IF(B2400="","",_xlfn.XLOOKUP(N2400,#REF!,#REF!))</f>
        <v/>
      </c>
      <c r="J2400" s="100" t="str">
        <f>IF(B2400="","",_xlfn.XLOOKUP(N2400,#REF!,芝麻工资表!B:B))</f>
        <v/>
      </c>
      <c r="K2400" s="100" t="str">
        <f t="shared" si="222"/>
        <v/>
      </c>
      <c r="L2400" s="100" t="str">
        <f t="shared" si="223"/>
        <v/>
      </c>
      <c r="M2400" s="100" t="str">
        <f>IF(Q2400="","",_xlfn.XLOOKUP(Q2400,立项!W:W,立项!H:H))</f>
        <v/>
      </c>
      <c r="N2400" s="104" t="str">
        <f t="shared" si="224"/>
        <v/>
      </c>
      <c r="O2400" s="104" t="str">
        <f t="shared" si="225"/>
        <v/>
      </c>
      <c r="P2400" s="105" t="str">
        <f t="shared" si="226"/>
        <v/>
      </c>
      <c r="Q2400" s="109" t="str">
        <f t="shared" si="227"/>
        <v/>
      </c>
      <c r="R2400" s="77"/>
      <c r="S2400" s="76"/>
      <c r="T2400" s="76"/>
      <c r="U2400" s="76"/>
    </row>
    <row r="2401" s="67" customFormat="1" customHeight="1" spans="2:21">
      <c r="B2401" s="68"/>
      <c r="C2401" s="69"/>
      <c r="D2401" s="69"/>
      <c r="E2401" s="69"/>
      <c r="F2401" s="70"/>
      <c r="G2401" s="71"/>
      <c r="H2401" s="72"/>
      <c r="I2401" s="103" t="str">
        <f>IF(B2401="","",_xlfn.XLOOKUP(N2401,#REF!,#REF!))</f>
        <v/>
      </c>
      <c r="J2401" s="100" t="str">
        <f>IF(B2401="","",_xlfn.XLOOKUP(N2401,#REF!,芝麻工资表!B:B))</f>
        <v/>
      </c>
      <c r="K2401" s="100" t="str">
        <f t="shared" si="222"/>
        <v/>
      </c>
      <c r="L2401" s="100" t="str">
        <f t="shared" si="223"/>
        <v/>
      </c>
      <c r="M2401" s="100" t="str">
        <f>IF(Q2401="","",_xlfn.XLOOKUP(Q2401,立项!W:W,立项!H:H))</f>
        <v/>
      </c>
      <c r="N2401" s="104" t="str">
        <f t="shared" si="224"/>
        <v/>
      </c>
      <c r="O2401" s="104" t="str">
        <f t="shared" si="225"/>
        <v/>
      </c>
      <c r="P2401" s="105" t="str">
        <f t="shared" si="226"/>
        <v/>
      </c>
      <c r="Q2401" s="109" t="str">
        <f t="shared" si="227"/>
        <v/>
      </c>
      <c r="R2401" s="77"/>
      <c r="S2401" s="76"/>
      <c r="T2401" s="76"/>
      <c r="U2401" s="76"/>
    </row>
    <row r="2402" s="67" customFormat="1" customHeight="1" spans="2:21">
      <c r="B2402" s="68"/>
      <c r="C2402" s="69"/>
      <c r="D2402" s="69"/>
      <c r="E2402" s="69"/>
      <c r="F2402" s="70"/>
      <c r="G2402" s="71"/>
      <c r="H2402" s="72"/>
      <c r="I2402" s="103" t="str">
        <f>IF(B2402="","",_xlfn.XLOOKUP(N2402,#REF!,#REF!))</f>
        <v/>
      </c>
      <c r="J2402" s="100" t="str">
        <f>IF(B2402="","",_xlfn.XLOOKUP(N2402,#REF!,芝麻工资表!B:B))</f>
        <v/>
      </c>
      <c r="K2402" s="100" t="str">
        <f t="shared" si="222"/>
        <v/>
      </c>
      <c r="L2402" s="100" t="str">
        <f t="shared" si="223"/>
        <v/>
      </c>
      <c r="M2402" s="100" t="str">
        <f>IF(Q2402="","",_xlfn.XLOOKUP(Q2402,立项!W:W,立项!H:H))</f>
        <v/>
      </c>
      <c r="N2402" s="104" t="str">
        <f t="shared" si="224"/>
        <v/>
      </c>
      <c r="O2402" s="104" t="str">
        <f t="shared" si="225"/>
        <v/>
      </c>
      <c r="P2402" s="105" t="str">
        <f t="shared" si="226"/>
        <v/>
      </c>
      <c r="Q2402" s="109" t="str">
        <f t="shared" si="227"/>
        <v/>
      </c>
      <c r="R2402" s="77"/>
      <c r="S2402" s="76"/>
      <c r="T2402" s="76"/>
      <c r="U2402" s="76"/>
    </row>
    <row r="2403" s="67" customFormat="1" customHeight="1" spans="2:21">
      <c r="B2403" s="68"/>
      <c r="C2403" s="69"/>
      <c r="D2403" s="69"/>
      <c r="E2403" s="69"/>
      <c r="F2403" s="70"/>
      <c r="G2403" s="71"/>
      <c r="H2403" s="72"/>
      <c r="I2403" s="103" t="str">
        <f>IF(B2403="","",_xlfn.XLOOKUP(N2403,#REF!,#REF!))</f>
        <v/>
      </c>
      <c r="J2403" s="100" t="str">
        <f>IF(B2403="","",_xlfn.XLOOKUP(N2403,#REF!,芝麻工资表!B:B))</f>
        <v/>
      </c>
      <c r="K2403" s="100" t="str">
        <f t="shared" si="222"/>
        <v/>
      </c>
      <c r="L2403" s="100" t="str">
        <f t="shared" si="223"/>
        <v/>
      </c>
      <c r="M2403" s="100" t="str">
        <f>IF(Q2403="","",_xlfn.XLOOKUP(Q2403,立项!W:W,立项!H:H))</f>
        <v/>
      </c>
      <c r="N2403" s="104" t="str">
        <f t="shared" si="224"/>
        <v/>
      </c>
      <c r="O2403" s="104" t="str">
        <f t="shared" si="225"/>
        <v/>
      </c>
      <c r="P2403" s="105" t="str">
        <f t="shared" si="226"/>
        <v/>
      </c>
      <c r="Q2403" s="109" t="str">
        <f t="shared" si="227"/>
        <v/>
      </c>
      <c r="R2403" s="77"/>
      <c r="S2403" s="76"/>
      <c r="T2403" s="76"/>
      <c r="U2403" s="76"/>
    </row>
    <row r="2404" s="67" customFormat="1" customHeight="1" spans="2:21">
      <c r="B2404" s="68"/>
      <c r="C2404" s="69"/>
      <c r="D2404" s="69"/>
      <c r="E2404" s="69"/>
      <c r="F2404" s="70"/>
      <c r="G2404" s="71"/>
      <c r="H2404" s="72"/>
      <c r="I2404" s="103" t="str">
        <f>IF(B2404="","",_xlfn.XLOOKUP(N2404,#REF!,#REF!))</f>
        <v/>
      </c>
      <c r="J2404" s="100" t="str">
        <f>IF(B2404="","",_xlfn.XLOOKUP(N2404,#REF!,芝麻工资表!B:B))</f>
        <v/>
      </c>
      <c r="K2404" s="100" t="str">
        <f t="shared" si="222"/>
        <v/>
      </c>
      <c r="L2404" s="100" t="str">
        <f t="shared" si="223"/>
        <v/>
      </c>
      <c r="M2404" s="100" t="str">
        <f>IF(Q2404="","",_xlfn.XLOOKUP(Q2404,立项!W:W,立项!H:H))</f>
        <v/>
      </c>
      <c r="N2404" s="104" t="str">
        <f t="shared" si="224"/>
        <v/>
      </c>
      <c r="O2404" s="104" t="str">
        <f t="shared" si="225"/>
        <v/>
      </c>
      <c r="P2404" s="105" t="str">
        <f t="shared" si="226"/>
        <v/>
      </c>
      <c r="Q2404" s="109" t="str">
        <f t="shared" si="227"/>
        <v/>
      </c>
      <c r="R2404" s="77"/>
      <c r="S2404" s="76"/>
      <c r="T2404" s="76"/>
      <c r="U2404" s="76"/>
    </row>
    <row r="2405" s="67" customFormat="1" customHeight="1" spans="2:21">
      <c r="B2405" s="68"/>
      <c r="C2405" s="69"/>
      <c r="D2405" s="69"/>
      <c r="E2405" s="69"/>
      <c r="F2405" s="70"/>
      <c r="G2405" s="71"/>
      <c r="H2405" s="72"/>
      <c r="I2405" s="103" t="str">
        <f>IF(B2405="","",_xlfn.XLOOKUP(N2405,#REF!,#REF!))</f>
        <v/>
      </c>
      <c r="J2405" s="100" t="str">
        <f>IF(B2405="","",_xlfn.XLOOKUP(N2405,#REF!,芝麻工资表!B:B))</f>
        <v/>
      </c>
      <c r="K2405" s="100" t="str">
        <f t="shared" si="222"/>
        <v/>
      </c>
      <c r="L2405" s="100" t="str">
        <f t="shared" si="223"/>
        <v/>
      </c>
      <c r="M2405" s="100" t="str">
        <f>IF(Q2405="","",_xlfn.XLOOKUP(Q2405,立项!W:W,立项!H:H))</f>
        <v/>
      </c>
      <c r="N2405" s="104" t="str">
        <f t="shared" si="224"/>
        <v/>
      </c>
      <c r="O2405" s="104" t="str">
        <f t="shared" si="225"/>
        <v/>
      </c>
      <c r="P2405" s="105" t="str">
        <f t="shared" si="226"/>
        <v/>
      </c>
      <c r="Q2405" s="109" t="str">
        <f t="shared" si="227"/>
        <v/>
      </c>
      <c r="R2405" s="77"/>
      <c r="S2405" s="76"/>
      <c r="T2405" s="76"/>
      <c r="U2405" s="76"/>
    </row>
    <row r="2406" s="67" customFormat="1" customHeight="1" spans="2:21">
      <c r="B2406" s="68"/>
      <c r="C2406" s="69"/>
      <c r="D2406" s="69"/>
      <c r="E2406" s="69"/>
      <c r="F2406" s="70"/>
      <c r="G2406" s="71"/>
      <c r="H2406" s="72"/>
      <c r="I2406" s="103" t="str">
        <f>IF(B2406="","",_xlfn.XLOOKUP(N2406,#REF!,#REF!))</f>
        <v/>
      </c>
      <c r="J2406" s="100" t="str">
        <f>IF(B2406="","",_xlfn.XLOOKUP(N2406,#REF!,芝麻工资表!B:B))</f>
        <v/>
      </c>
      <c r="K2406" s="100" t="str">
        <f t="shared" si="222"/>
        <v/>
      </c>
      <c r="L2406" s="100" t="str">
        <f t="shared" si="223"/>
        <v/>
      </c>
      <c r="M2406" s="100" t="str">
        <f>IF(Q2406="","",_xlfn.XLOOKUP(Q2406,立项!W:W,立项!H:H))</f>
        <v/>
      </c>
      <c r="N2406" s="104" t="str">
        <f t="shared" si="224"/>
        <v/>
      </c>
      <c r="O2406" s="104" t="str">
        <f t="shared" si="225"/>
        <v/>
      </c>
      <c r="P2406" s="105" t="str">
        <f t="shared" si="226"/>
        <v/>
      </c>
      <c r="Q2406" s="109" t="str">
        <f t="shared" si="227"/>
        <v/>
      </c>
      <c r="R2406" s="77"/>
      <c r="S2406" s="76"/>
      <c r="T2406" s="76"/>
      <c r="U2406" s="76"/>
    </row>
    <row r="2407" s="67" customFormat="1" customHeight="1" spans="2:21">
      <c r="B2407" s="68"/>
      <c r="C2407" s="69"/>
      <c r="D2407" s="69"/>
      <c r="E2407" s="69"/>
      <c r="F2407" s="70"/>
      <c r="G2407" s="71"/>
      <c r="H2407" s="72"/>
      <c r="I2407" s="103" t="str">
        <f>IF(B2407="","",_xlfn.XLOOKUP(N2407,#REF!,#REF!))</f>
        <v/>
      </c>
      <c r="J2407" s="100" t="str">
        <f>IF(B2407="","",_xlfn.XLOOKUP(N2407,#REF!,芝麻工资表!B:B))</f>
        <v/>
      </c>
      <c r="K2407" s="100" t="str">
        <f t="shared" si="222"/>
        <v/>
      </c>
      <c r="L2407" s="100" t="str">
        <f t="shared" si="223"/>
        <v/>
      </c>
      <c r="M2407" s="100" t="str">
        <f>IF(Q2407="","",_xlfn.XLOOKUP(Q2407,立项!W:W,立项!H:H))</f>
        <v/>
      </c>
      <c r="N2407" s="104" t="str">
        <f t="shared" si="224"/>
        <v/>
      </c>
      <c r="O2407" s="104" t="str">
        <f t="shared" si="225"/>
        <v/>
      </c>
      <c r="P2407" s="105" t="str">
        <f t="shared" si="226"/>
        <v/>
      </c>
      <c r="Q2407" s="109" t="str">
        <f t="shared" si="227"/>
        <v/>
      </c>
      <c r="R2407" s="77"/>
      <c r="S2407" s="76"/>
      <c r="T2407" s="76"/>
      <c r="U2407" s="76"/>
    </row>
    <row r="2408" s="67" customFormat="1" customHeight="1" spans="2:21">
      <c r="B2408" s="68"/>
      <c r="C2408" s="69"/>
      <c r="D2408" s="69"/>
      <c r="E2408" s="69"/>
      <c r="F2408" s="70"/>
      <c r="G2408" s="71"/>
      <c r="H2408" s="72"/>
      <c r="I2408" s="103" t="str">
        <f>IF(B2408="","",_xlfn.XLOOKUP(N2408,#REF!,#REF!))</f>
        <v/>
      </c>
      <c r="J2408" s="100" t="str">
        <f>IF(B2408="","",_xlfn.XLOOKUP(N2408,#REF!,芝麻工资表!B:B))</f>
        <v/>
      </c>
      <c r="K2408" s="100" t="str">
        <f t="shared" si="222"/>
        <v/>
      </c>
      <c r="L2408" s="100" t="str">
        <f t="shared" si="223"/>
        <v/>
      </c>
      <c r="M2408" s="100" t="str">
        <f>IF(Q2408="","",_xlfn.XLOOKUP(Q2408,立项!W:W,立项!H:H))</f>
        <v/>
      </c>
      <c r="N2408" s="104" t="str">
        <f t="shared" si="224"/>
        <v/>
      </c>
      <c r="O2408" s="104" t="str">
        <f t="shared" si="225"/>
        <v/>
      </c>
      <c r="P2408" s="105" t="str">
        <f t="shared" si="226"/>
        <v/>
      </c>
      <c r="Q2408" s="109" t="str">
        <f t="shared" si="227"/>
        <v/>
      </c>
      <c r="R2408" s="77"/>
      <c r="S2408" s="76"/>
      <c r="T2408" s="76"/>
      <c r="U2408" s="76"/>
    </row>
    <row r="2409" s="67" customFormat="1" customHeight="1" spans="2:21">
      <c r="B2409" s="68"/>
      <c r="C2409" s="69"/>
      <c r="D2409" s="69"/>
      <c r="E2409" s="69"/>
      <c r="F2409" s="70"/>
      <c r="G2409" s="71"/>
      <c r="H2409" s="72"/>
      <c r="I2409" s="103" t="str">
        <f>IF(B2409="","",_xlfn.XLOOKUP(N2409,#REF!,#REF!))</f>
        <v/>
      </c>
      <c r="J2409" s="100" t="str">
        <f>IF(B2409="","",_xlfn.XLOOKUP(N2409,#REF!,芝麻工资表!B:B))</f>
        <v/>
      </c>
      <c r="K2409" s="100" t="str">
        <f t="shared" si="222"/>
        <v/>
      </c>
      <c r="L2409" s="100" t="str">
        <f t="shared" si="223"/>
        <v/>
      </c>
      <c r="M2409" s="100" t="str">
        <f>IF(Q2409="","",_xlfn.XLOOKUP(Q2409,立项!W:W,立项!H:H))</f>
        <v/>
      </c>
      <c r="N2409" s="104" t="str">
        <f t="shared" si="224"/>
        <v/>
      </c>
      <c r="O2409" s="104" t="str">
        <f t="shared" si="225"/>
        <v/>
      </c>
      <c r="P2409" s="105" t="str">
        <f t="shared" si="226"/>
        <v/>
      </c>
      <c r="Q2409" s="109" t="str">
        <f t="shared" si="227"/>
        <v/>
      </c>
      <c r="R2409" s="77"/>
      <c r="S2409" s="76"/>
      <c r="T2409" s="76"/>
      <c r="U2409" s="76"/>
    </row>
    <row r="2410" s="67" customFormat="1" customHeight="1" spans="2:21">
      <c r="B2410" s="68"/>
      <c r="C2410" s="69"/>
      <c r="D2410" s="69"/>
      <c r="E2410" s="69"/>
      <c r="F2410" s="70"/>
      <c r="G2410" s="71"/>
      <c r="H2410" s="72"/>
      <c r="I2410" s="103" t="str">
        <f>IF(B2410="","",_xlfn.XLOOKUP(N2410,#REF!,#REF!))</f>
        <v/>
      </c>
      <c r="J2410" s="100" t="str">
        <f>IF(B2410="","",_xlfn.XLOOKUP(N2410,#REF!,芝麻工资表!B:B))</f>
        <v/>
      </c>
      <c r="K2410" s="100" t="str">
        <f t="shared" si="222"/>
        <v/>
      </c>
      <c r="L2410" s="100" t="str">
        <f t="shared" si="223"/>
        <v/>
      </c>
      <c r="M2410" s="100" t="str">
        <f>IF(Q2410="","",_xlfn.XLOOKUP(Q2410,立项!W:W,立项!H:H))</f>
        <v/>
      </c>
      <c r="N2410" s="104" t="str">
        <f t="shared" si="224"/>
        <v/>
      </c>
      <c r="O2410" s="104" t="str">
        <f t="shared" si="225"/>
        <v/>
      </c>
      <c r="P2410" s="105" t="str">
        <f t="shared" si="226"/>
        <v/>
      </c>
      <c r="Q2410" s="109" t="str">
        <f t="shared" si="227"/>
        <v/>
      </c>
      <c r="R2410" s="77"/>
      <c r="S2410" s="76"/>
      <c r="T2410" s="76"/>
      <c r="U2410" s="76"/>
    </row>
    <row r="2411" s="67" customFormat="1" customHeight="1" spans="2:21">
      <c r="B2411" s="68"/>
      <c r="C2411" s="69"/>
      <c r="D2411" s="69"/>
      <c r="E2411" s="69"/>
      <c r="F2411" s="70"/>
      <c r="G2411" s="71"/>
      <c r="H2411" s="72"/>
      <c r="I2411" s="103" t="str">
        <f>IF(B2411="","",_xlfn.XLOOKUP(N2411,#REF!,#REF!))</f>
        <v/>
      </c>
      <c r="J2411" s="100" t="str">
        <f>IF(B2411="","",_xlfn.XLOOKUP(N2411,#REF!,芝麻工资表!B:B))</f>
        <v/>
      </c>
      <c r="K2411" s="100" t="str">
        <f t="shared" si="222"/>
        <v/>
      </c>
      <c r="L2411" s="100" t="str">
        <f t="shared" si="223"/>
        <v/>
      </c>
      <c r="M2411" s="100" t="str">
        <f>IF(Q2411="","",_xlfn.XLOOKUP(Q2411,立项!W:W,立项!H:H))</f>
        <v/>
      </c>
      <c r="N2411" s="104" t="str">
        <f t="shared" si="224"/>
        <v/>
      </c>
      <c r="O2411" s="104" t="str">
        <f t="shared" si="225"/>
        <v/>
      </c>
      <c r="P2411" s="105" t="str">
        <f t="shared" si="226"/>
        <v/>
      </c>
      <c r="Q2411" s="109" t="str">
        <f t="shared" si="227"/>
        <v/>
      </c>
      <c r="R2411" s="77"/>
      <c r="S2411" s="76"/>
      <c r="T2411" s="76"/>
      <c r="U2411" s="76"/>
    </row>
    <row r="2412" s="67" customFormat="1" customHeight="1" spans="2:21">
      <c r="B2412" s="68"/>
      <c r="C2412" s="69"/>
      <c r="D2412" s="69"/>
      <c r="E2412" s="69"/>
      <c r="F2412" s="70"/>
      <c r="G2412" s="71"/>
      <c r="H2412" s="72"/>
      <c r="I2412" s="103" t="str">
        <f>IF(B2412="","",_xlfn.XLOOKUP(N2412,#REF!,#REF!))</f>
        <v/>
      </c>
      <c r="J2412" s="100" t="str">
        <f>IF(B2412="","",_xlfn.XLOOKUP(N2412,#REF!,芝麻工资表!B:B))</f>
        <v/>
      </c>
      <c r="K2412" s="100" t="str">
        <f t="shared" si="222"/>
        <v/>
      </c>
      <c r="L2412" s="100" t="str">
        <f t="shared" si="223"/>
        <v/>
      </c>
      <c r="M2412" s="100" t="str">
        <f>IF(Q2412="","",_xlfn.XLOOKUP(Q2412,立项!W:W,立项!H:H))</f>
        <v/>
      </c>
      <c r="N2412" s="104" t="str">
        <f t="shared" si="224"/>
        <v/>
      </c>
      <c r="O2412" s="104" t="str">
        <f t="shared" si="225"/>
        <v/>
      </c>
      <c r="P2412" s="105" t="str">
        <f t="shared" si="226"/>
        <v/>
      </c>
      <c r="Q2412" s="109" t="str">
        <f t="shared" si="227"/>
        <v/>
      </c>
      <c r="R2412" s="77"/>
      <c r="S2412" s="76"/>
      <c r="T2412" s="76"/>
      <c r="U2412" s="76"/>
    </row>
    <row r="2413" s="67" customFormat="1" customHeight="1" spans="2:21">
      <c r="B2413" s="68"/>
      <c r="C2413" s="69"/>
      <c r="D2413" s="69"/>
      <c r="E2413" s="69"/>
      <c r="F2413" s="70"/>
      <c r="G2413" s="71"/>
      <c r="H2413" s="72"/>
      <c r="I2413" s="103" t="str">
        <f>IF(B2413="","",_xlfn.XLOOKUP(N2413,#REF!,#REF!))</f>
        <v/>
      </c>
      <c r="J2413" s="100" t="str">
        <f>IF(B2413="","",_xlfn.XLOOKUP(N2413,#REF!,芝麻工资表!B:B))</f>
        <v/>
      </c>
      <c r="K2413" s="100" t="str">
        <f t="shared" si="222"/>
        <v/>
      </c>
      <c r="L2413" s="100" t="str">
        <f t="shared" si="223"/>
        <v/>
      </c>
      <c r="M2413" s="100" t="str">
        <f>IF(Q2413="","",_xlfn.XLOOKUP(Q2413,立项!W:W,立项!H:H))</f>
        <v/>
      </c>
      <c r="N2413" s="104" t="str">
        <f t="shared" si="224"/>
        <v/>
      </c>
      <c r="O2413" s="104" t="str">
        <f t="shared" si="225"/>
        <v/>
      </c>
      <c r="P2413" s="105" t="str">
        <f t="shared" si="226"/>
        <v/>
      </c>
      <c r="Q2413" s="109" t="str">
        <f t="shared" si="227"/>
        <v/>
      </c>
      <c r="R2413" s="77"/>
      <c r="S2413" s="76"/>
      <c r="T2413" s="76"/>
      <c r="U2413" s="76"/>
    </row>
    <row r="2414" s="67" customFormat="1" customHeight="1" spans="2:21">
      <c r="B2414" s="68"/>
      <c r="C2414" s="69"/>
      <c r="D2414" s="69"/>
      <c r="E2414" s="69"/>
      <c r="F2414" s="70"/>
      <c r="G2414" s="71"/>
      <c r="H2414" s="72"/>
      <c r="I2414" s="103" t="str">
        <f>IF(B2414="","",_xlfn.XLOOKUP(N2414,#REF!,#REF!))</f>
        <v/>
      </c>
      <c r="J2414" s="100" t="str">
        <f>IF(B2414="","",_xlfn.XLOOKUP(N2414,#REF!,芝麻工资表!B:B))</f>
        <v/>
      </c>
      <c r="K2414" s="100" t="str">
        <f t="shared" si="222"/>
        <v/>
      </c>
      <c r="L2414" s="100" t="str">
        <f t="shared" si="223"/>
        <v/>
      </c>
      <c r="M2414" s="100" t="str">
        <f>IF(Q2414="","",_xlfn.XLOOKUP(Q2414,立项!W:W,立项!H:H))</f>
        <v/>
      </c>
      <c r="N2414" s="104" t="str">
        <f t="shared" si="224"/>
        <v/>
      </c>
      <c r="O2414" s="104" t="str">
        <f t="shared" si="225"/>
        <v/>
      </c>
      <c r="P2414" s="105" t="str">
        <f t="shared" si="226"/>
        <v/>
      </c>
      <c r="Q2414" s="109" t="str">
        <f t="shared" si="227"/>
        <v/>
      </c>
      <c r="R2414" s="77"/>
      <c r="S2414" s="76"/>
      <c r="T2414" s="76"/>
      <c r="U2414" s="76"/>
    </row>
    <row r="2415" s="67" customFormat="1" customHeight="1" spans="2:21">
      <c r="B2415" s="68"/>
      <c r="C2415" s="69"/>
      <c r="D2415" s="69"/>
      <c r="E2415" s="69"/>
      <c r="F2415" s="70"/>
      <c r="G2415" s="71"/>
      <c r="H2415" s="72"/>
      <c r="I2415" s="103" t="str">
        <f>IF(B2415="","",_xlfn.XLOOKUP(N2415,#REF!,#REF!))</f>
        <v/>
      </c>
      <c r="J2415" s="100" t="str">
        <f>IF(B2415="","",_xlfn.XLOOKUP(N2415,#REF!,芝麻工资表!B:B))</f>
        <v/>
      </c>
      <c r="K2415" s="100" t="str">
        <f t="shared" si="222"/>
        <v/>
      </c>
      <c r="L2415" s="100" t="str">
        <f t="shared" si="223"/>
        <v/>
      </c>
      <c r="M2415" s="100" t="str">
        <f>IF(Q2415="","",_xlfn.XLOOKUP(Q2415,立项!W:W,立项!H:H))</f>
        <v/>
      </c>
      <c r="N2415" s="104" t="str">
        <f t="shared" si="224"/>
        <v/>
      </c>
      <c r="O2415" s="104" t="str">
        <f t="shared" si="225"/>
        <v/>
      </c>
      <c r="P2415" s="105" t="str">
        <f t="shared" si="226"/>
        <v/>
      </c>
      <c r="Q2415" s="109" t="str">
        <f t="shared" si="227"/>
        <v/>
      </c>
      <c r="R2415" s="77"/>
      <c r="S2415" s="76"/>
      <c r="T2415" s="76"/>
      <c r="U2415" s="76"/>
    </row>
    <row r="2416" s="67" customFormat="1" customHeight="1" spans="2:21">
      <c r="B2416" s="68"/>
      <c r="C2416" s="69"/>
      <c r="D2416" s="69"/>
      <c r="E2416" s="69"/>
      <c r="F2416" s="70"/>
      <c r="G2416" s="71"/>
      <c r="H2416" s="72"/>
      <c r="I2416" s="103" t="str">
        <f>IF(B2416="","",_xlfn.XLOOKUP(N2416,#REF!,#REF!))</f>
        <v/>
      </c>
      <c r="J2416" s="100" t="str">
        <f>IF(B2416="","",_xlfn.XLOOKUP(N2416,#REF!,芝麻工资表!B:B))</f>
        <v/>
      </c>
      <c r="K2416" s="100" t="str">
        <f t="shared" si="222"/>
        <v/>
      </c>
      <c r="L2416" s="100" t="str">
        <f t="shared" si="223"/>
        <v/>
      </c>
      <c r="M2416" s="100" t="str">
        <f>IF(Q2416="","",_xlfn.XLOOKUP(Q2416,立项!W:W,立项!H:H))</f>
        <v/>
      </c>
      <c r="N2416" s="104" t="str">
        <f t="shared" si="224"/>
        <v/>
      </c>
      <c r="O2416" s="104" t="str">
        <f t="shared" si="225"/>
        <v/>
      </c>
      <c r="P2416" s="105" t="str">
        <f t="shared" si="226"/>
        <v/>
      </c>
      <c r="Q2416" s="109" t="str">
        <f t="shared" si="227"/>
        <v/>
      </c>
      <c r="R2416" s="77"/>
      <c r="S2416" s="76"/>
      <c r="T2416" s="76"/>
      <c r="U2416" s="76"/>
    </row>
    <row r="2417" s="67" customFormat="1" customHeight="1" spans="2:21">
      <c r="B2417" s="68"/>
      <c r="C2417" s="69"/>
      <c r="D2417" s="69"/>
      <c r="E2417" s="69"/>
      <c r="F2417" s="70"/>
      <c r="G2417" s="71"/>
      <c r="H2417" s="72"/>
      <c r="I2417" s="103" t="str">
        <f>IF(B2417="","",_xlfn.XLOOKUP(N2417,#REF!,#REF!))</f>
        <v/>
      </c>
      <c r="J2417" s="100" t="str">
        <f>IF(B2417="","",_xlfn.XLOOKUP(N2417,#REF!,芝麻工资表!B:B))</f>
        <v/>
      </c>
      <c r="K2417" s="100" t="str">
        <f t="shared" si="222"/>
        <v/>
      </c>
      <c r="L2417" s="100" t="str">
        <f t="shared" si="223"/>
        <v/>
      </c>
      <c r="M2417" s="100" t="str">
        <f>IF(Q2417="","",_xlfn.XLOOKUP(Q2417,立项!W:W,立项!H:H))</f>
        <v/>
      </c>
      <c r="N2417" s="104" t="str">
        <f t="shared" si="224"/>
        <v/>
      </c>
      <c r="O2417" s="104" t="str">
        <f t="shared" si="225"/>
        <v/>
      </c>
      <c r="P2417" s="105" t="str">
        <f t="shared" si="226"/>
        <v/>
      </c>
      <c r="Q2417" s="109" t="str">
        <f t="shared" si="227"/>
        <v/>
      </c>
      <c r="R2417" s="77"/>
      <c r="S2417" s="76"/>
      <c r="T2417" s="76"/>
      <c r="U2417" s="76"/>
    </row>
    <row r="2418" s="67" customFormat="1" customHeight="1" spans="2:21">
      <c r="B2418" s="68"/>
      <c r="C2418" s="69"/>
      <c r="D2418" s="69"/>
      <c r="E2418" s="69"/>
      <c r="F2418" s="70"/>
      <c r="G2418" s="71"/>
      <c r="H2418" s="72"/>
      <c r="I2418" s="103" t="str">
        <f>IF(B2418="","",_xlfn.XLOOKUP(N2418,#REF!,#REF!))</f>
        <v/>
      </c>
      <c r="J2418" s="100" t="str">
        <f>IF(B2418="","",_xlfn.XLOOKUP(N2418,#REF!,芝麻工资表!B:B))</f>
        <v/>
      </c>
      <c r="K2418" s="100" t="str">
        <f t="shared" si="222"/>
        <v/>
      </c>
      <c r="L2418" s="100" t="str">
        <f t="shared" si="223"/>
        <v/>
      </c>
      <c r="M2418" s="100" t="str">
        <f>IF(Q2418="","",_xlfn.XLOOKUP(Q2418,立项!W:W,立项!H:H))</f>
        <v/>
      </c>
      <c r="N2418" s="104" t="str">
        <f t="shared" si="224"/>
        <v/>
      </c>
      <c r="O2418" s="104" t="str">
        <f t="shared" si="225"/>
        <v/>
      </c>
      <c r="P2418" s="105" t="str">
        <f t="shared" si="226"/>
        <v/>
      </c>
      <c r="Q2418" s="109" t="str">
        <f t="shared" si="227"/>
        <v/>
      </c>
      <c r="R2418" s="77"/>
      <c r="S2418" s="76"/>
      <c r="T2418" s="76"/>
      <c r="U2418" s="76"/>
    </row>
    <row r="2419" s="67" customFormat="1" customHeight="1" spans="2:21">
      <c r="B2419" s="68"/>
      <c r="C2419" s="69"/>
      <c r="D2419" s="69"/>
      <c r="E2419" s="69"/>
      <c r="F2419" s="70"/>
      <c r="G2419" s="71"/>
      <c r="H2419" s="72"/>
      <c r="I2419" s="103" t="str">
        <f>IF(B2419="","",_xlfn.XLOOKUP(N2419,#REF!,#REF!))</f>
        <v/>
      </c>
      <c r="J2419" s="100" t="str">
        <f>IF(B2419="","",_xlfn.XLOOKUP(N2419,#REF!,芝麻工资表!B:B))</f>
        <v/>
      </c>
      <c r="K2419" s="100" t="str">
        <f t="shared" si="222"/>
        <v/>
      </c>
      <c r="L2419" s="100" t="str">
        <f t="shared" si="223"/>
        <v/>
      </c>
      <c r="M2419" s="100" t="str">
        <f>IF(Q2419="","",_xlfn.XLOOKUP(Q2419,立项!W:W,立项!H:H))</f>
        <v/>
      </c>
      <c r="N2419" s="104" t="str">
        <f t="shared" si="224"/>
        <v/>
      </c>
      <c r="O2419" s="104" t="str">
        <f t="shared" si="225"/>
        <v/>
      </c>
      <c r="P2419" s="105" t="str">
        <f t="shared" si="226"/>
        <v/>
      </c>
      <c r="Q2419" s="109" t="str">
        <f t="shared" si="227"/>
        <v/>
      </c>
      <c r="R2419" s="77"/>
      <c r="S2419" s="76"/>
      <c r="T2419" s="76"/>
      <c r="U2419" s="76"/>
    </row>
    <row r="2420" s="67" customFormat="1" customHeight="1" spans="2:21">
      <c r="B2420" s="68"/>
      <c r="C2420" s="69"/>
      <c r="D2420" s="69"/>
      <c r="E2420" s="69"/>
      <c r="F2420" s="70"/>
      <c r="G2420" s="71"/>
      <c r="H2420" s="72"/>
      <c r="I2420" s="103" t="str">
        <f>IF(B2420="","",_xlfn.XLOOKUP(N2420,#REF!,#REF!))</f>
        <v/>
      </c>
      <c r="J2420" s="100" t="str">
        <f>IF(B2420="","",_xlfn.XLOOKUP(N2420,#REF!,芝麻工资表!B:B))</f>
        <v/>
      </c>
      <c r="K2420" s="100" t="str">
        <f t="shared" si="222"/>
        <v/>
      </c>
      <c r="L2420" s="100" t="str">
        <f t="shared" si="223"/>
        <v/>
      </c>
      <c r="M2420" s="100" t="str">
        <f>IF(Q2420="","",_xlfn.XLOOKUP(Q2420,立项!W:W,立项!H:H))</f>
        <v/>
      </c>
      <c r="N2420" s="104" t="str">
        <f t="shared" si="224"/>
        <v/>
      </c>
      <c r="O2420" s="104" t="str">
        <f t="shared" si="225"/>
        <v/>
      </c>
      <c r="P2420" s="105" t="str">
        <f t="shared" si="226"/>
        <v/>
      </c>
      <c r="Q2420" s="109" t="str">
        <f t="shared" si="227"/>
        <v/>
      </c>
      <c r="R2420" s="77"/>
      <c r="S2420" s="76"/>
      <c r="T2420" s="76"/>
      <c r="U2420" s="76"/>
    </row>
    <row r="2421" s="67" customFormat="1" customHeight="1" spans="2:21">
      <c r="B2421" s="68"/>
      <c r="C2421" s="69"/>
      <c r="D2421" s="69"/>
      <c r="E2421" s="69"/>
      <c r="F2421" s="70"/>
      <c r="G2421" s="71"/>
      <c r="H2421" s="72"/>
      <c r="I2421" s="103" t="str">
        <f>IF(B2421="","",_xlfn.XLOOKUP(N2421,#REF!,#REF!))</f>
        <v/>
      </c>
      <c r="J2421" s="100" t="str">
        <f>IF(B2421="","",_xlfn.XLOOKUP(N2421,#REF!,芝麻工资表!B:B))</f>
        <v/>
      </c>
      <c r="K2421" s="100" t="str">
        <f t="shared" si="222"/>
        <v/>
      </c>
      <c r="L2421" s="100" t="str">
        <f t="shared" si="223"/>
        <v/>
      </c>
      <c r="M2421" s="100" t="str">
        <f>IF(Q2421="","",_xlfn.XLOOKUP(Q2421,立项!W:W,立项!H:H))</f>
        <v/>
      </c>
      <c r="N2421" s="104" t="str">
        <f t="shared" si="224"/>
        <v/>
      </c>
      <c r="O2421" s="104" t="str">
        <f t="shared" si="225"/>
        <v/>
      </c>
      <c r="P2421" s="105" t="str">
        <f t="shared" si="226"/>
        <v/>
      </c>
      <c r="Q2421" s="109" t="str">
        <f t="shared" si="227"/>
        <v/>
      </c>
      <c r="R2421" s="77"/>
      <c r="S2421" s="76"/>
      <c r="T2421" s="76"/>
      <c r="U2421" s="76"/>
    </row>
    <row r="2422" s="67" customFormat="1" customHeight="1" spans="2:21">
      <c r="B2422" s="68"/>
      <c r="C2422" s="69"/>
      <c r="D2422" s="69"/>
      <c r="E2422" s="69"/>
      <c r="F2422" s="70"/>
      <c r="G2422" s="71"/>
      <c r="H2422" s="72"/>
      <c r="I2422" s="103" t="str">
        <f>IF(B2422="","",_xlfn.XLOOKUP(N2422,#REF!,#REF!))</f>
        <v/>
      </c>
      <c r="J2422" s="100" t="str">
        <f>IF(B2422="","",_xlfn.XLOOKUP(N2422,#REF!,芝麻工资表!B:B))</f>
        <v/>
      </c>
      <c r="K2422" s="100" t="str">
        <f t="shared" si="222"/>
        <v/>
      </c>
      <c r="L2422" s="100" t="str">
        <f t="shared" si="223"/>
        <v/>
      </c>
      <c r="M2422" s="100" t="str">
        <f>IF(Q2422="","",_xlfn.XLOOKUP(Q2422,立项!W:W,立项!H:H))</f>
        <v/>
      </c>
      <c r="N2422" s="104" t="str">
        <f t="shared" si="224"/>
        <v/>
      </c>
      <c r="O2422" s="104" t="str">
        <f t="shared" si="225"/>
        <v/>
      </c>
      <c r="P2422" s="105" t="str">
        <f t="shared" si="226"/>
        <v/>
      </c>
      <c r="Q2422" s="109" t="str">
        <f t="shared" si="227"/>
        <v/>
      </c>
      <c r="R2422" s="77"/>
      <c r="S2422" s="76"/>
      <c r="T2422" s="76"/>
      <c r="U2422" s="76"/>
    </row>
    <row r="2423" s="67" customFormat="1" customHeight="1" spans="2:21">
      <c r="B2423" s="68"/>
      <c r="C2423" s="69"/>
      <c r="D2423" s="69"/>
      <c r="E2423" s="69"/>
      <c r="F2423" s="70"/>
      <c r="G2423" s="71"/>
      <c r="H2423" s="72"/>
      <c r="I2423" s="103" t="str">
        <f>IF(B2423="","",_xlfn.XLOOKUP(N2423,#REF!,#REF!))</f>
        <v/>
      </c>
      <c r="J2423" s="100" t="str">
        <f>IF(B2423="","",_xlfn.XLOOKUP(N2423,#REF!,芝麻工资表!B:B))</f>
        <v/>
      </c>
      <c r="K2423" s="100" t="str">
        <f t="shared" si="222"/>
        <v/>
      </c>
      <c r="L2423" s="100" t="str">
        <f t="shared" si="223"/>
        <v/>
      </c>
      <c r="M2423" s="100" t="str">
        <f>IF(Q2423="","",_xlfn.XLOOKUP(Q2423,立项!W:W,立项!H:H))</f>
        <v/>
      </c>
      <c r="N2423" s="104" t="str">
        <f t="shared" si="224"/>
        <v/>
      </c>
      <c r="O2423" s="104" t="str">
        <f t="shared" si="225"/>
        <v/>
      </c>
      <c r="P2423" s="105" t="str">
        <f t="shared" si="226"/>
        <v/>
      </c>
      <c r="Q2423" s="109" t="str">
        <f t="shared" si="227"/>
        <v/>
      </c>
      <c r="R2423" s="77"/>
      <c r="S2423" s="76"/>
      <c r="T2423" s="76"/>
      <c r="U2423" s="76"/>
    </row>
    <row r="2424" s="67" customFormat="1" customHeight="1" spans="2:21">
      <c r="B2424" s="68"/>
      <c r="C2424" s="69"/>
      <c r="D2424" s="69"/>
      <c r="E2424" s="69"/>
      <c r="F2424" s="70"/>
      <c r="G2424" s="71"/>
      <c r="H2424" s="72"/>
      <c r="I2424" s="103" t="str">
        <f>IF(B2424="","",_xlfn.XLOOKUP(N2424,#REF!,#REF!))</f>
        <v/>
      </c>
      <c r="J2424" s="100" t="str">
        <f>IF(B2424="","",_xlfn.XLOOKUP(N2424,#REF!,芝麻工资表!B:B))</f>
        <v/>
      </c>
      <c r="K2424" s="100" t="str">
        <f t="shared" si="222"/>
        <v/>
      </c>
      <c r="L2424" s="100" t="str">
        <f t="shared" si="223"/>
        <v/>
      </c>
      <c r="M2424" s="100" t="str">
        <f>IF(Q2424="","",_xlfn.XLOOKUP(Q2424,立项!W:W,立项!H:H))</f>
        <v/>
      </c>
      <c r="N2424" s="104" t="str">
        <f t="shared" si="224"/>
        <v/>
      </c>
      <c r="O2424" s="104" t="str">
        <f t="shared" si="225"/>
        <v/>
      </c>
      <c r="P2424" s="105" t="str">
        <f t="shared" si="226"/>
        <v/>
      </c>
      <c r="Q2424" s="109" t="str">
        <f t="shared" si="227"/>
        <v/>
      </c>
      <c r="R2424" s="77"/>
      <c r="S2424" s="76"/>
      <c r="T2424" s="76"/>
      <c r="U2424" s="76"/>
    </row>
    <row r="2425" s="67" customFormat="1" customHeight="1" spans="2:21">
      <c r="B2425" s="68"/>
      <c r="C2425" s="69"/>
      <c r="D2425" s="69"/>
      <c r="E2425" s="69"/>
      <c r="F2425" s="70"/>
      <c r="G2425" s="71"/>
      <c r="H2425" s="72"/>
      <c r="I2425" s="103" t="str">
        <f>IF(B2425="","",_xlfn.XLOOKUP(N2425,#REF!,#REF!))</f>
        <v/>
      </c>
      <c r="J2425" s="100" t="str">
        <f>IF(B2425="","",_xlfn.XLOOKUP(N2425,#REF!,芝麻工资表!B:B))</f>
        <v/>
      </c>
      <c r="K2425" s="100" t="str">
        <f t="shared" si="222"/>
        <v/>
      </c>
      <c r="L2425" s="100" t="str">
        <f t="shared" si="223"/>
        <v/>
      </c>
      <c r="M2425" s="100" t="str">
        <f>IF(Q2425="","",_xlfn.XLOOKUP(Q2425,立项!W:W,立项!H:H))</f>
        <v/>
      </c>
      <c r="N2425" s="104" t="str">
        <f t="shared" si="224"/>
        <v/>
      </c>
      <c r="O2425" s="104" t="str">
        <f t="shared" si="225"/>
        <v/>
      </c>
      <c r="P2425" s="105" t="str">
        <f t="shared" si="226"/>
        <v/>
      </c>
      <c r="Q2425" s="109" t="str">
        <f t="shared" si="227"/>
        <v/>
      </c>
      <c r="R2425" s="77"/>
      <c r="S2425" s="76"/>
      <c r="T2425" s="76"/>
      <c r="U2425" s="76"/>
    </row>
    <row r="2426" s="67" customFormat="1" customHeight="1" spans="2:21">
      <c r="B2426" s="68"/>
      <c r="C2426" s="69"/>
      <c r="D2426" s="69"/>
      <c r="E2426" s="69"/>
      <c r="F2426" s="70"/>
      <c r="G2426" s="71"/>
      <c r="H2426" s="72"/>
      <c r="I2426" s="103" t="str">
        <f>IF(B2426="","",_xlfn.XLOOKUP(N2426,#REF!,#REF!))</f>
        <v/>
      </c>
      <c r="J2426" s="100" t="str">
        <f>IF(B2426="","",_xlfn.XLOOKUP(N2426,#REF!,芝麻工资表!B:B))</f>
        <v/>
      </c>
      <c r="K2426" s="100" t="str">
        <f t="shared" si="222"/>
        <v/>
      </c>
      <c r="L2426" s="100" t="str">
        <f t="shared" si="223"/>
        <v/>
      </c>
      <c r="M2426" s="100" t="str">
        <f>IF(Q2426="","",_xlfn.XLOOKUP(Q2426,立项!W:W,立项!H:H))</f>
        <v/>
      </c>
      <c r="N2426" s="104" t="str">
        <f t="shared" si="224"/>
        <v/>
      </c>
      <c r="O2426" s="104" t="str">
        <f t="shared" si="225"/>
        <v/>
      </c>
      <c r="P2426" s="105" t="str">
        <f t="shared" si="226"/>
        <v/>
      </c>
      <c r="Q2426" s="109" t="str">
        <f t="shared" si="227"/>
        <v/>
      </c>
      <c r="R2426" s="77"/>
      <c r="S2426" s="76"/>
      <c r="T2426" s="76"/>
      <c r="U2426" s="76"/>
    </row>
    <row r="2427" s="67" customFormat="1" customHeight="1" spans="2:21">
      <c r="B2427" s="68"/>
      <c r="C2427" s="69"/>
      <c r="D2427" s="69"/>
      <c r="E2427" s="69"/>
      <c r="F2427" s="70"/>
      <c r="G2427" s="71"/>
      <c r="H2427" s="72"/>
      <c r="I2427" s="103" t="str">
        <f>IF(B2427="","",_xlfn.XLOOKUP(N2427,#REF!,#REF!))</f>
        <v/>
      </c>
      <c r="J2427" s="100" t="str">
        <f>IF(B2427="","",_xlfn.XLOOKUP(N2427,#REF!,芝麻工资表!B:B))</f>
        <v/>
      </c>
      <c r="K2427" s="100" t="str">
        <f t="shared" si="222"/>
        <v/>
      </c>
      <c r="L2427" s="100" t="str">
        <f t="shared" si="223"/>
        <v/>
      </c>
      <c r="M2427" s="100" t="str">
        <f>IF(Q2427="","",_xlfn.XLOOKUP(Q2427,立项!W:W,立项!H:H))</f>
        <v/>
      </c>
      <c r="N2427" s="104" t="str">
        <f t="shared" si="224"/>
        <v/>
      </c>
      <c r="O2427" s="104" t="str">
        <f t="shared" si="225"/>
        <v/>
      </c>
      <c r="P2427" s="105" t="str">
        <f t="shared" si="226"/>
        <v/>
      </c>
      <c r="Q2427" s="109" t="str">
        <f t="shared" si="227"/>
        <v/>
      </c>
      <c r="R2427" s="77"/>
      <c r="S2427" s="76"/>
      <c r="T2427" s="76"/>
      <c r="U2427" s="76"/>
    </row>
    <row r="2428" s="67" customFormat="1" customHeight="1" spans="2:21">
      <c r="B2428" s="68"/>
      <c r="C2428" s="69"/>
      <c r="D2428" s="69"/>
      <c r="E2428" s="69"/>
      <c r="F2428" s="70"/>
      <c r="G2428" s="71"/>
      <c r="H2428" s="72"/>
      <c r="I2428" s="103" t="str">
        <f>IF(B2428="","",_xlfn.XLOOKUP(N2428,#REF!,#REF!))</f>
        <v/>
      </c>
      <c r="J2428" s="100" t="str">
        <f>IF(B2428="","",_xlfn.XLOOKUP(N2428,#REF!,芝麻工资表!B:B))</f>
        <v/>
      </c>
      <c r="K2428" s="100" t="str">
        <f t="shared" si="222"/>
        <v/>
      </c>
      <c r="L2428" s="100" t="str">
        <f t="shared" si="223"/>
        <v/>
      </c>
      <c r="M2428" s="100" t="str">
        <f>IF(Q2428="","",_xlfn.XLOOKUP(Q2428,立项!W:W,立项!H:H))</f>
        <v/>
      </c>
      <c r="N2428" s="104" t="str">
        <f t="shared" si="224"/>
        <v/>
      </c>
      <c r="O2428" s="104" t="str">
        <f t="shared" si="225"/>
        <v/>
      </c>
      <c r="P2428" s="105" t="str">
        <f t="shared" si="226"/>
        <v/>
      </c>
      <c r="Q2428" s="109" t="str">
        <f t="shared" si="227"/>
        <v/>
      </c>
      <c r="R2428" s="77"/>
      <c r="S2428" s="76"/>
      <c r="T2428" s="76"/>
      <c r="U2428" s="76"/>
    </row>
    <row r="2429" s="67" customFormat="1" customHeight="1" spans="2:21">
      <c r="B2429" s="68"/>
      <c r="C2429" s="69"/>
      <c r="D2429" s="69"/>
      <c r="E2429" s="69"/>
      <c r="F2429" s="70"/>
      <c r="G2429" s="71"/>
      <c r="H2429" s="72"/>
      <c r="I2429" s="103" t="str">
        <f>IF(B2429="","",_xlfn.XLOOKUP(N2429,#REF!,#REF!))</f>
        <v/>
      </c>
      <c r="J2429" s="100" t="str">
        <f>IF(B2429="","",_xlfn.XLOOKUP(N2429,#REF!,芝麻工资表!B:B))</f>
        <v/>
      </c>
      <c r="K2429" s="100" t="str">
        <f t="shared" si="222"/>
        <v/>
      </c>
      <c r="L2429" s="100" t="str">
        <f t="shared" si="223"/>
        <v/>
      </c>
      <c r="M2429" s="100" t="str">
        <f>IF(Q2429="","",_xlfn.XLOOKUP(Q2429,立项!W:W,立项!H:H))</f>
        <v/>
      </c>
      <c r="N2429" s="104" t="str">
        <f t="shared" si="224"/>
        <v/>
      </c>
      <c r="O2429" s="104" t="str">
        <f t="shared" si="225"/>
        <v/>
      </c>
      <c r="P2429" s="105" t="str">
        <f t="shared" si="226"/>
        <v/>
      </c>
      <c r="Q2429" s="109" t="str">
        <f t="shared" si="227"/>
        <v/>
      </c>
      <c r="R2429" s="77"/>
      <c r="S2429" s="76"/>
      <c r="T2429" s="76"/>
      <c r="U2429" s="76"/>
    </row>
    <row r="2430" s="67" customFormat="1" customHeight="1" spans="2:21">
      <c r="B2430" s="68"/>
      <c r="C2430" s="69"/>
      <c r="D2430" s="69"/>
      <c r="E2430" s="69"/>
      <c r="F2430" s="70"/>
      <c r="G2430" s="71"/>
      <c r="H2430" s="72"/>
      <c r="I2430" s="103" t="str">
        <f>IF(B2430="","",_xlfn.XLOOKUP(N2430,#REF!,#REF!))</f>
        <v/>
      </c>
      <c r="J2430" s="100" t="str">
        <f>IF(B2430="","",_xlfn.XLOOKUP(N2430,#REF!,芝麻工资表!B:B))</f>
        <v/>
      </c>
      <c r="K2430" s="100" t="str">
        <f t="shared" si="222"/>
        <v/>
      </c>
      <c r="L2430" s="100" t="str">
        <f t="shared" si="223"/>
        <v/>
      </c>
      <c r="M2430" s="100" t="str">
        <f>IF(Q2430="","",_xlfn.XLOOKUP(Q2430,立项!W:W,立项!H:H))</f>
        <v/>
      </c>
      <c r="N2430" s="104" t="str">
        <f t="shared" si="224"/>
        <v/>
      </c>
      <c r="O2430" s="104" t="str">
        <f t="shared" si="225"/>
        <v/>
      </c>
      <c r="P2430" s="105" t="str">
        <f t="shared" si="226"/>
        <v/>
      </c>
      <c r="Q2430" s="109" t="str">
        <f t="shared" si="227"/>
        <v/>
      </c>
      <c r="R2430" s="77"/>
      <c r="S2430" s="76"/>
      <c r="T2430" s="76"/>
      <c r="U2430" s="76"/>
    </row>
    <row r="2431" s="67" customFormat="1" customHeight="1" spans="2:21">
      <c r="B2431" s="68"/>
      <c r="C2431" s="69"/>
      <c r="D2431" s="69"/>
      <c r="E2431" s="69"/>
      <c r="F2431" s="70"/>
      <c r="G2431" s="71"/>
      <c r="H2431" s="72"/>
      <c r="I2431" s="103" t="str">
        <f>IF(B2431="","",_xlfn.XLOOKUP(N2431,#REF!,#REF!))</f>
        <v/>
      </c>
      <c r="J2431" s="100" t="str">
        <f>IF(B2431="","",_xlfn.XLOOKUP(N2431,#REF!,芝麻工资表!B:B))</f>
        <v/>
      </c>
      <c r="K2431" s="100" t="str">
        <f t="shared" si="222"/>
        <v/>
      </c>
      <c r="L2431" s="100" t="str">
        <f t="shared" si="223"/>
        <v/>
      </c>
      <c r="M2431" s="100" t="str">
        <f>IF(Q2431="","",_xlfn.XLOOKUP(Q2431,立项!W:W,立项!H:H))</f>
        <v/>
      </c>
      <c r="N2431" s="104" t="str">
        <f t="shared" si="224"/>
        <v/>
      </c>
      <c r="O2431" s="104" t="str">
        <f t="shared" si="225"/>
        <v/>
      </c>
      <c r="P2431" s="105" t="str">
        <f t="shared" si="226"/>
        <v/>
      </c>
      <c r="Q2431" s="109" t="str">
        <f t="shared" si="227"/>
        <v/>
      </c>
      <c r="R2431" s="77"/>
      <c r="S2431" s="76"/>
      <c r="T2431" s="76"/>
      <c r="U2431" s="76"/>
    </row>
    <row r="2432" s="67" customFormat="1" customHeight="1" spans="2:21">
      <c r="B2432" s="68"/>
      <c r="C2432" s="69"/>
      <c r="D2432" s="69"/>
      <c r="E2432" s="69"/>
      <c r="F2432" s="70"/>
      <c r="G2432" s="71"/>
      <c r="H2432" s="72"/>
      <c r="I2432" s="103" t="str">
        <f>IF(B2432="","",_xlfn.XLOOKUP(N2432,#REF!,#REF!))</f>
        <v/>
      </c>
      <c r="J2432" s="100" t="str">
        <f>IF(B2432="","",_xlfn.XLOOKUP(N2432,#REF!,芝麻工资表!B:B))</f>
        <v/>
      </c>
      <c r="K2432" s="100" t="str">
        <f t="shared" si="222"/>
        <v/>
      </c>
      <c r="L2432" s="100" t="str">
        <f t="shared" si="223"/>
        <v/>
      </c>
      <c r="M2432" s="100" t="str">
        <f>IF(Q2432="","",_xlfn.XLOOKUP(Q2432,立项!W:W,立项!H:H))</f>
        <v/>
      </c>
      <c r="N2432" s="104" t="str">
        <f t="shared" si="224"/>
        <v/>
      </c>
      <c r="O2432" s="104" t="str">
        <f t="shared" si="225"/>
        <v/>
      </c>
      <c r="P2432" s="105" t="str">
        <f t="shared" si="226"/>
        <v/>
      </c>
      <c r="Q2432" s="109" t="str">
        <f t="shared" si="227"/>
        <v/>
      </c>
      <c r="R2432" s="77"/>
      <c r="S2432" s="76"/>
      <c r="T2432" s="76"/>
      <c r="U2432" s="76"/>
    </row>
    <row r="2433" s="67" customFormat="1" customHeight="1" spans="2:21">
      <c r="B2433" s="68"/>
      <c r="C2433" s="69"/>
      <c r="D2433" s="69"/>
      <c r="E2433" s="69"/>
      <c r="F2433" s="70"/>
      <c r="G2433" s="71"/>
      <c r="H2433" s="72"/>
      <c r="I2433" s="103" t="str">
        <f>IF(B2433="","",_xlfn.XLOOKUP(N2433,#REF!,#REF!))</f>
        <v/>
      </c>
      <c r="J2433" s="100" t="str">
        <f>IF(B2433="","",_xlfn.XLOOKUP(N2433,#REF!,芝麻工资表!B:B))</f>
        <v/>
      </c>
      <c r="K2433" s="100" t="str">
        <f t="shared" si="222"/>
        <v/>
      </c>
      <c r="L2433" s="100" t="str">
        <f t="shared" si="223"/>
        <v/>
      </c>
      <c r="M2433" s="100" t="str">
        <f>IF(Q2433="","",_xlfn.XLOOKUP(Q2433,立项!W:W,立项!H:H))</f>
        <v/>
      </c>
      <c r="N2433" s="104" t="str">
        <f t="shared" si="224"/>
        <v/>
      </c>
      <c r="O2433" s="104" t="str">
        <f t="shared" si="225"/>
        <v/>
      </c>
      <c r="P2433" s="105" t="str">
        <f t="shared" si="226"/>
        <v/>
      </c>
      <c r="Q2433" s="109" t="str">
        <f t="shared" si="227"/>
        <v/>
      </c>
      <c r="R2433" s="77"/>
      <c r="S2433" s="76"/>
      <c r="T2433" s="76"/>
      <c r="U2433" s="76"/>
    </row>
    <row r="2434" s="67" customFormat="1" customHeight="1" spans="2:21">
      <c r="B2434" s="68"/>
      <c r="C2434" s="69"/>
      <c r="D2434" s="69"/>
      <c r="E2434" s="69"/>
      <c r="F2434" s="70"/>
      <c r="G2434" s="71"/>
      <c r="H2434" s="72"/>
      <c r="I2434" s="103" t="str">
        <f>IF(B2434="","",_xlfn.XLOOKUP(N2434,#REF!,#REF!))</f>
        <v/>
      </c>
      <c r="J2434" s="100" t="str">
        <f>IF(B2434="","",_xlfn.XLOOKUP(N2434,#REF!,芝麻工资表!B:B))</f>
        <v/>
      </c>
      <c r="K2434" s="100" t="str">
        <f t="shared" ref="K2434:K2497" si="228">IF(F2434="","",F2434-L2434)</f>
        <v/>
      </c>
      <c r="L2434" s="100" t="str">
        <f t="shared" ref="L2434:L2497" si="229">IF(F2434="","",F2434*G2434/(1+G2434))</f>
        <v/>
      </c>
      <c r="M2434" s="100" t="str">
        <f>IF(Q2434="","",_xlfn.XLOOKUP(Q2434,立项!W:W,立项!H:H))</f>
        <v/>
      </c>
      <c r="N2434" s="104" t="str">
        <f t="shared" ref="N2434:N2497" si="230">IF(H2434="","",LEFT(B2434,7))</f>
        <v/>
      </c>
      <c r="O2434" s="104" t="str">
        <f t="shared" ref="O2434:O2497" si="231">IF(H2434="","",MONTH(H2434))</f>
        <v/>
      </c>
      <c r="P2434" s="105" t="str">
        <f t="shared" ref="P2434:P2497" si="232">IF(H2434="","",DAY(H2434))</f>
        <v/>
      </c>
      <c r="Q2434" s="109" t="str">
        <f t="shared" ref="Q2434:Q2497" si="233">IF(B2434="","",MID(B2434,9,16))</f>
        <v/>
      </c>
      <c r="R2434" s="77"/>
      <c r="S2434" s="76"/>
      <c r="T2434" s="76"/>
      <c r="U2434" s="76"/>
    </row>
    <row r="2435" s="67" customFormat="1" customHeight="1" spans="2:21">
      <c r="B2435" s="68"/>
      <c r="C2435" s="69"/>
      <c r="D2435" s="69"/>
      <c r="E2435" s="69"/>
      <c r="F2435" s="70"/>
      <c r="G2435" s="71"/>
      <c r="H2435" s="72"/>
      <c r="I2435" s="103" t="str">
        <f>IF(B2435="","",_xlfn.XLOOKUP(N2435,#REF!,#REF!))</f>
        <v/>
      </c>
      <c r="J2435" s="100" t="str">
        <f>IF(B2435="","",_xlfn.XLOOKUP(N2435,#REF!,芝麻工资表!B:B))</f>
        <v/>
      </c>
      <c r="K2435" s="100" t="str">
        <f t="shared" si="228"/>
        <v/>
      </c>
      <c r="L2435" s="100" t="str">
        <f t="shared" si="229"/>
        <v/>
      </c>
      <c r="M2435" s="100" t="str">
        <f>IF(Q2435="","",_xlfn.XLOOKUP(Q2435,立项!W:W,立项!H:H))</f>
        <v/>
      </c>
      <c r="N2435" s="104" t="str">
        <f t="shared" si="230"/>
        <v/>
      </c>
      <c r="O2435" s="104" t="str">
        <f t="shared" si="231"/>
        <v/>
      </c>
      <c r="P2435" s="105" t="str">
        <f t="shared" si="232"/>
        <v/>
      </c>
      <c r="Q2435" s="109" t="str">
        <f t="shared" si="233"/>
        <v/>
      </c>
      <c r="R2435" s="77"/>
      <c r="S2435" s="76"/>
      <c r="T2435" s="76"/>
      <c r="U2435" s="76"/>
    </row>
    <row r="2436" s="67" customFormat="1" customHeight="1" spans="2:21">
      <c r="B2436" s="68"/>
      <c r="C2436" s="69"/>
      <c r="D2436" s="69"/>
      <c r="E2436" s="69"/>
      <c r="F2436" s="70"/>
      <c r="G2436" s="71"/>
      <c r="H2436" s="72"/>
      <c r="I2436" s="103" t="str">
        <f>IF(B2436="","",_xlfn.XLOOKUP(N2436,#REF!,#REF!))</f>
        <v/>
      </c>
      <c r="J2436" s="100" t="str">
        <f>IF(B2436="","",_xlfn.XLOOKUP(N2436,#REF!,芝麻工资表!B:B))</f>
        <v/>
      </c>
      <c r="K2436" s="100" t="str">
        <f t="shared" si="228"/>
        <v/>
      </c>
      <c r="L2436" s="100" t="str">
        <f t="shared" si="229"/>
        <v/>
      </c>
      <c r="M2436" s="100" t="str">
        <f>IF(Q2436="","",_xlfn.XLOOKUP(Q2436,立项!W:W,立项!H:H))</f>
        <v/>
      </c>
      <c r="N2436" s="104" t="str">
        <f t="shared" si="230"/>
        <v/>
      </c>
      <c r="O2436" s="104" t="str">
        <f t="shared" si="231"/>
        <v/>
      </c>
      <c r="P2436" s="105" t="str">
        <f t="shared" si="232"/>
        <v/>
      </c>
      <c r="Q2436" s="109" t="str">
        <f t="shared" si="233"/>
        <v/>
      </c>
      <c r="R2436" s="77"/>
      <c r="S2436" s="76"/>
      <c r="T2436" s="76"/>
      <c r="U2436" s="76"/>
    </row>
    <row r="2437" s="67" customFormat="1" customHeight="1" spans="2:21">
      <c r="B2437" s="68"/>
      <c r="C2437" s="69"/>
      <c r="D2437" s="69"/>
      <c r="E2437" s="69"/>
      <c r="F2437" s="70"/>
      <c r="G2437" s="71"/>
      <c r="H2437" s="72"/>
      <c r="I2437" s="103" t="str">
        <f>IF(B2437="","",_xlfn.XLOOKUP(N2437,#REF!,#REF!))</f>
        <v/>
      </c>
      <c r="J2437" s="100" t="str">
        <f>IF(B2437="","",_xlfn.XLOOKUP(N2437,#REF!,芝麻工资表!B:B))</f>
        <v/>
      </c>
      <c r="K2437" s="100" t="str">
        <f t="shared" si="228"/>
        <v/>
      </c>
      <c r="L2437" s="100" t="str">
        <f t="shared" si="229"/>
        <v/>
      </c>
      <c r="M2437" s="100" t="str">
        <f>IF(Q2437="","",_xlfn.XLOOKUP(Q2437,立项!W:W,立项!H:H))</f>
        <v/>
      </c>
      <c r="N2437" s="104" t="str">
        <f t="shared" si="230"/>
        <v/>
      </c>
      <c r="O2437" s="104" t="str">
        <f t="shared" si="231"/>
        <v/>
      </c>
      <c r="P2437" s="105" t="str">
        <f t="shared" si="232"/>
        <v/>
      </c>
      <c r="Q2437" s="109" t="str">
        <f t="shared" si="233"/>
        <v/>
      </c>
      <c r="R2437" s="77"/>
      <c r="S2437" s="76"/>
      <c r="T2437" s="76"/>
      <c r="U2437" s="76"/>
    </row>
    <row r="2438" s="67" customFormat="1" customHeight="1" spans="2:21">
      <c r="B2438" s="68"/>
      <c r="C2438" s="69"/>
      <c r="D2438" s="69"/>
      <c r="E2438" s="69"/>
      <c r="F2438" s="70"/>
      <c r="G2438" s="71"/>
      <c r="H2438" s="72"/>
      <c r="I2438" s="103" t="str">
        <f>IF(B2438="","",_xlfn.XLOOKUP(N2438,#REF!,#REF!))</f>
        <v/>
      </c>
      <c r="J2438" s="100" t="str">
        <f>IF(B2438="","",_xlfn.XLOOKUP(N2438,#REF!,芝麻工资表!B:B))</f>
        <v/>
      </c>
      <c r="K2438" s="100" t="str">
        <f t="shared" si="228"/>
        <v/>
      </c>
      <c r="L2438" s="100" t="str">
        <f t="shared" si="229"/>
        <v/>
      </c>
      <c r="M2438" s="100" t="str">
        <f>IF(Q2438="","",_xlfn.XLOOKUP(Q2438,立项!W:W,立项!H:H))</f>
        <v/>
      </c>
      <c r="N2438" s="104" t="str">
        <f t="shared" si="230"/>
        <v/>
      </c>
      <c r="O2438" s="104" t="str">
        <f t="shared" si="231"/>
        <v/>
      </c>
      <c r="P2438" s="105" t="str">
        <f t="shared" si="232"/>
        <v/>
      </c>
      <c r="Q2438" s="109" t="str">
        <f t="shared" si="233"/>
        <v/>
      </c>
      <c r="R2438" s="77"/>
      <c r="S2438" s="76"/>
      <c r="T2438" s="76"/>
      <c r="U2438" s="76"/>
    </row>
    <row r="2439" s="67" customFormat="1" customHeight="1" spans="2:21">
      <c r="B2439" s="68"/>
      <c r="C2439" s="69"/>
      <c r="D2439" s="69"/>
      <c r="E2439" s="69"/>
      <c r="F2439" s="70"/>
      <c r="G2439" s="71"/>
      <c r="H2439" s="72"/>
      <c r="I2439" s="103" t="str">
        <f>IF(B2439="","",_xlfn.XLOOKUP(N2439,#REF!,#REF!))</f>
        <v/>
      </c>
      <c r="J2439" s="100" t="str">
        <f>IF(B2439="","",_xlfn.XLOOKUP(N2439,#REF!,芝麻工资表!B:B))</f>
        <v/>
      </c>
      <c r="K2439" s="100" t="str">
        <f t="shared" si="228"/>
        <v/>
      </c>
      <c r="L2439" s="100" t="str">
        <f t="shared" si="229"/>
        <v/>
      </c>
      <c r="M2439" s="100" t="str">
        <f>IF(Q2439="","",_xlfn.XLOOKUP(Q2439,立项!W:W,立项!H:H))</f>
        <v/>
      </c>
      <c r="N2439" s="104" t="str">
        <f t="shared" si="230"/>
        <v/>
      </c>
      <c r="O2439" s="104" t="str">
        <f t="shared" si="231"/>
        <v/>
      </c>
      <c r="P2439" s="105" t="str">
        <f t="shared" si="232"/>
        <v/>
      </c>
      <c r="Q2439" s="109" t="str">
        <f t="shared" si="233"/>
        <v/>
      </c>
      <c r="R2439" s="77"/>
      <c r="S2439" s="76"/>
      <c r="T2439" s="76"/>
      <c r="U2439" s="76"/>
    </row>
    <row r="2440" s="67" customFormat="1" customHeight="1" spans="2:21">
      <c r="B2440" s="68"/>
      <c r="C2440" s="69"/>
      <c r="D2440" s="69"/>
      <c r="E2440" s="69"/>
      <c r="F2440" s="70"/>
      <c r="G2440" s="71"/>
      <c r="H2440" s="72"/>
      <c r="I2440" s="103" t="str">
        <f>IF(B2440="","",_xlfn.XLOOKUP(N2440,#REF!,#REF!))</f>
        <v/>
      </c>
      <c r="J2440" s="100" t="str">
        <f>IF(B2440="","",_xlfn.XLOOKUP(N2440,#REF!,芝麻工资表!B:B))</f>
        <v/>
      </c>
      <c r="K2440" s="100" t="str">
        <f t="shared" si="228"/>
        <v/>
      </c>
      <c r="L2440" s="100" t="str">
        <f t="shared" si="229"/>
        <v/>
      </c>
      <c r="M2440" s="100" t="str">
        <f>IF(Q2440="","",_xlfn.XLOOKUP(Q2440,立项!W:W,立项!H:H))</f>
        <v/>
      </c>
      <c r="N2440" s="104" t="str">
        <f t="shared" si="230"/>
        <v/>
      </c>
      <c r="O2440" s="104" t="str">
        <f t="shared" si="231"/>
        <v/>
      </c>
      <c r="P2440" s="105" t="str">
        <f t="shared" si="232"/>
        <v/>
      </c>
      <c r="Q2440" s="109" t="str">
        <f t="shared" si="233"/>
        <v/>
      </c>
      <c r="R2440" s="77"/>
      <c r="S2440" s="76"/>
      <c r="T2440" s="76"/>
      <c r="U2440" s="76"/>
    </row>
    <row r="2441" s="67" customFormat="1" customHeight="1" spans="2:21">
      <c r="B2441" s="68"/>
      <c r="C2441" s="69"/>
      <c r="D2441" s="69"/>
      <c r="E2441" s="69"/>
      <c r="F2441" s="70"/>
      <c r="G2441" s="71"/>
      <c r="H2441" s="72"/>
      <c r="I2441" s="103" t="str">
        <f>IF(B2441="","",_xlfn.XLOOKUP(N2441,#REF!,#REF!))</f>
        <v/>
      </c>
      <c r="J2441" s="100" t="str">
        <f>IF(B2441="","",_xlfn.XLOOKUP(N2441,#REF!,芝麻工资表!B:B))</f>
        <v/>
      </c>
      <c r="K2441" s="100" t="str">
        <f t="shared" si="228"/>
        <v/>
      </c>
      <c r="L2441" s="100" t="str">
        <f t="shared" si="229"/>
        <v/>
      </c>
      <c r="M2441" s="100" t="str">
        <f>IF(Q2441="","",_xlfn.XLOOKUP(Q2441,立项!W:W,立项!H:H))</f>
        <v/>
      </c>
      <c r="N2441" s="104" t="str">
        <f t="shared" si="230"/>
        <v/>
      </c>
      <c r="O2441" s="104" t="str">
        <f t="shared" si="231"/>
        <v/>
      </c>
      <c r="P2441" s="105" t="str">
        <f t="shared" si="232"/>
        <v/>
      </c>
      <c r="Q2441" s="109" t="str">
        <f t="shared" si="233"/>
        <v/>
      </c>
      <c r="R2441" s="77"/>
      <c r="S2441" s="76"/>
      <c r="T2441" s="76"/>
      <c r="U2441" s="76"/>
    </row>
    <row r="2442" s="67" customFormat="1" customHeight="1" spans="2:21">
      <c r="B2442" s="68"/>
      <c r="C2442" s="69"/>
      <c r="D2442" s="69"/>
      <c r="E2442" s="69"/>
      <c r="F2442" s="70"/>
      <c r="G2442" s="71"/>
      <c r="H2442" s="72"/>
      <c r="I2442" s="103" t="str">
        <f>IF(B2442="","",_xlfn.XLOOKUP(N2442,#REF!,#REF!))</f>
        <v/>
      </c>
      <c r="J2442" s="100" t="str">
        <f>IF(B2442="","",_xlfn.XLOOKUP(N2442,#REF!,芝麻工资表!B:B))</f>
        <v/>
      </c>
      <c r="K2442" s="100" t="str">
        <f t="shared" si="228"/>
        <v/>
      </c>
      <c r="L2442" s="100" t="str">
        <f t="shared" si="229"/>
        <v/>
      </c>
      <c r="M2442" s="100" t="str">
        <f>IF(Q2442="","",_xlfn.XLOOKUP(Q2442,立项!W:W,立项!H:H))</f>
        <v/>
      </c>
      <c r="N2442" s="104" t="str">
        <f t="shared" si="230"/>
        <v/>
      </c>
      <c r="O2442" s="104" t="str">
        <f t="shared" si="231"/>
        <v/>
      </c>
      <c r="P2442" s="105" t="str">
        <f t="shared" si="232"/>
        <v/>
      </c>
      <c r="Q2442" s="109" t="str">
        <f t="shared" si="233"/>
        <v/>
      </c>
      <c r="R2442" s="77"/>
      <c r="S2442" s="76"/>
      <c r="T2442" s="76"/>
      <c r="U2442" s="76"/>
    </row>
    <row r="2443" s="67" customFormat="1" customHeight="1" spans="2:21">
      <c r="B2443" s="68"/>
      <c r="C2443" s="69"/>
      <c r="D2443" s="69"/>
      <c r="E2443" s="69"/>
      <c r="F2443" s="70"/>
      <c r="G2443" s="71"/>
      <c r="H2443" s="72"/>
      <c r="I2443" s="103" t="str">
        <f>IF(B2443="","",_xlfn.XLOOKUP(N2443,#REF!,#REF!))</f>
        <v/>
      </c>
      <c r="J2443" s="100" t="str">
        <f>IF(B2443="","",_xlfn.XLOOKUP(N2443,#REF!,芝麻工资表!B:B))</f>
        <v/>
      </c>
      <c r="K2443" s="100" t="str">
        <f t="shared" si="228"/>
        <v/>
      </c>
      <c r="L2443" s="100" t="str">
        <f t="shared" si="229"/>
        <v/>
      </c>
      <c r="M2443" s="100" t="str">
        <f>IF(Q2443="","",_xlfn.XLOOKUP(Q2443,立项!W:W,立项!H:H))</f>
        <v/>
      </c>
      <c r="N2443" s="104" t="str">
        <f t="shared" si="230"/>
        <v/>
      </c>
      <c r="O2443" s="104" t="str">
        <f t="shared" si="231"/>
        <v/>
      </c>
      <c r="P2443" s="105" t="str">
        <f t="shared" si="232"/>
        <v/>
      </c>
      <c r="Q2443" s="109" t="str">
        <f t="shared" si="233"/>
        <v/>
      </c>
      <c r="R2443" s="77"/>
      <c r="S2443" s="76"/>
      <c r="T2443" s="76"/>
      <c r="U2443" s="76"/>
    </row>
    <row r="2444" s="67" customFormat="1" customHeight="1" spans="2:21">
      <c r="B2444" s="68"/>
      <c r="C2444" s="69"/>
      <c r="D2444" s="69"/>
      <c r="E2444" s="69"/>
      <c r="F2444" s="70"/>
      <c r="G2444" s="71"/>
      <c r="H2444" s="72"/>
      <c r="I2444" s="103" t="str">
        <f>IF(B2444="","",_xlfn.XLOOKUP(N2444,#REF!,#REF!))</f>
        <v/>
      </c>
      <c r="J2444" s="100" t="str">
        <f>IF(B2444="","",_xlfn.XLOOKUP(N2444,#REF!,芝麻工资表!B:B))</f>
        <v/>
      </c>
      <c r="K2444" s="100" t="str">
        <f t="shared" si="228"/>
        <v/>
      </c>
      <c r="L2444" s="100" t="str">
        <f t="shared" si="229"/>
        <v/>
      </c>
      <c r="M2444" s="100" t="str">
        <f>IF(Q2444="","",_xlfn.XLOOKUP(Q2444,立项!W:W,立项!H:H))</f>
        <v/>
      </c>
      <c r="N2444" s="104" t="str">
        <f t="shared" si="230"/>
        <v/>
      </c>
      <c r="O2444" s="104" t="str">
        <f t="shared" si="231"/>
        <v/>
      </c>
      <c r="P2444" s="105" t="str">
        <f t="shared" si="232"/>
        <v/>
      </c>
      <c r="Q2444" s="109" t="str">
        <f t="shared" si="233"/>
        <v/>
      </c>
      <c r="R2444" s="77"/>
      <c r="S2444" s="76"/>
      <c r="T2444" s="76"/>
      <c r="U2444" s="76"/>
    </row>
    <row r="2445" s="67" customFormat="1" customHeight="1" spans="2:21">
      <c r="B2445" s="68"/>
      <c r="C2445" s="69"/>
      <c r="D2445" s="69"/>
      <c r="E2445" s="69"/>
      <c r="F2445" s="70"/>
      <c r="G2445" s="71"/>
      <c r="H2445" s="72"/>
      <c r="I2445" s="103" t="str">
        <f>IF(B2445="","",_xlfn.XLOOKUP(N2445,#REF!,#REF!))</f>
        <v/>
      </c>
      <c r="J2445" s="100" t="str">
        <f>IF(B2445="","",_xlfn.XLOOKUP(N2445,#REF!,芝麻工资表!B:B))</f>
        <v/>
      </c>
      <c r="K2445" s="100" t="str">
        <f t="shared" si="228"/>
        <v/>
      </c>
      <c r="L2445" s="100" t="str">
        <f t="shared" si="229"/>
        <v/>
      </c>
      <c r="M2445" s="100" t="str">
        <f>IF(Q2445="","",_xlfn.XLOOKUP(Q2445,立项!W:W,立项!H:H))</f>
        <v/>
      </c>
      <c r="N2445" s="104" t="str">
        <f t="shared" si="230"/>
        <v/>
      </c>
      <c r="O2445" s="104" t="str">
        <f t="shared" si="231"/>
        <v/>
      </c>
      <c r="P2445" s="105" t="str">
        <f t="shared" si="232"/>
        <v/>
      </c>
      <c r="Q2445" s="109" t="str">
        <f t="shared" si="233"/>
        <v/>
      </c>
      <c r="R2445" s="77"/>
      <c r="S2445" s="76"/>
      <c r="T2445" s="76"/>
      <c r="U2445" s="76"/>
    </row>
    <row r="2446" s="67" customFormat="1" customHeight="1" spans="2:21">
      <c r="B2446" s="68"/>
      <c r="C2446" s="69"/>
      <c r="D2446" s="69"/>
      <c r="E2446" s="69"/>
      <c r="F2446" s="70"/>
      <c r="G2446" s="71"/>
      <c r="H2446" s="72"/>
      <c r="I2446" s="103" t="str">
        <f>IF(B2446="","",_xlfn.XLOOKUP(N2446,#REF!,#REF!))</f>
        <v/>
      </c>
      <c r="J2446" s="100" t="str">
        <f>IF(B2446="","",_xlfn.XLOOKUP(N2446,#REF!,芝麻工资表!B:B))</f>
        <v/>
      </c>
      <c r="K2446" s="100" t="str">
        <f t="shared" si="228"/>
        <v/>
      </c>
      <c r="L2446" s="100" t="str">
        <f t="shared" si="229"/>
        <v/>
      </c>
      <c r="M2446" s="100" t="str">
        <f>IF(Q2446="","",_xlfn.XLOOKUP(Q2446,立项!W:W,立项!H:H))</f>
        <v/>
      </c>
      <c r="N2446" s="104" t="str">
        <f t="shared" si="230"/>
        <v/>
      </c>
      <c r="O2446" s="104" t="str">
        <f t="shared" si="231"/>
        <v/>
      </c>
      <c r="P2446" s="105" t="str">
        <f t="shared" si="232"/>
        <v/>
      </c>
      <c r="Q2446" s="109" t="str">
        <f t="shared" si="233"/>
        <v/>
      </c>
      <c r="R2446" s="77"/>
      <c r="S2446" s="76"/>
      <c r="T2446" s="76"/>
      <c r="U2446" s="76"/>
    </row>
    <row r="2447" s="67" customFormat="1" customHeight="1" spans="2:21">
      <c r="B2447" s="68"/>
      <c r="C2447" s="69"/>
      <c r="D2447" s="69"/>
      <c r="E2447" s="69"/>
      <c r="F2447" s="70"/>
      <c r="G2447" s="71"/>
      <c r="H2447" s="72"/>
      <c r="I2447" s="103" t="str">
        <f>IF(B2447="","",_xlfn.XLOOKUP(N2447,#REF!,#REF!))</f>
        <v/>
      </c>
      <c r="J2447" s="100" t="str">
        <f>IF(B2447="","",_xlfn.XLOOKUP(N2447,#REF!,芝麻工资表!B:B))</f>
        <v/>
      </c>
      <c r="K2447" s="100" t="str">
        <f t="shared" si="228"/>
        <v/>
      </c>
      <c r="L2447" s="100" t="str">
        <f t="shared" si="229"/>
        <v/>
      </c>
      <c r="M2447" s="100" t="str">
        <f>IF(Q2447="","",_xlfn.XLOOKUP(Q2447,立项!W:W,立项!H:H))</f>
        <v/>
      </c>
      <c r="N2447" s="104" t="str">
        <f t="shared" si="230"/>
        <v/>
      </c>
      <c r="O2447" s="104" t="str">
        <f t="shared" si="231"/>
        <v/>
      </c>
      <c r="P2447" s="105" t="str">
        <f t="shared" si="232"/>
        <v/>
      </c>
      <c r="Q2447" s="109" t="str">
        <f t="shared" si="233"/>
        <v/>
      </c>
      <c r="R2447" s="77"/>
      <c r="S2447" s="76"/>
      <c r="T2447" s="76"/>
      <c r="U2447" s="76"/>
    </row>
    <row r="2448" s="67" customFormat="1" customHeight="1" spans="2:21">
      <c r="B2448" s="68"/>
      <c r="C2448" s="69"/>
      <c r="D2448" s="69"/>
      <c r="E2448" s="69"/>
      <c r="F2448" s="70"/>
      <c r="G2448" s="71"/>
      <c r="H2448" s="72"/>
      <c r="I2448" s="103" t="str">
        <f>IF(B2448="","",_xlfn.XLOOKUP(N2448,#REF!,#REF!))</f>
        <v/>
      </c>
      <c r="J2448" s="100" t="str">
        <f>IF(B2448="","",_xlfn.XLOOKUP(N2448,#REF!,芝麻工资表!B:B))</f>
        <v/>
      </c>
      <c r="K2448" s="100" t="str">
        <f t="shared" si="228"/>
        <v/>
      </c>
      <c r="L2448" s="100" t="str">
        <f t="shared" si="229"/>
        <v/>
      </c>
      <c r="M2448" s="100" t="str">
        <f>IF(Q2448="","",_xlfn.XLOOKUP(Q2448,立项!W:W,立项!H:H))</f>
        <v/>
      </c>
      <c r="N2448" s="104" t="str">
        <f t="shared" si="230"/>
        <v/>
      </c>
      <c r="O2448" s="104" t="str">
        <f t="shared" si="231"/>
        <v/>
      </c>
      <c r="P2448" s="105" t="str">
        <f t="shared" si="232"/>
        <v/>
      </c>
      <c r="Q2448" s="109" t="str">
        <f t="shared" si="233"/>
        <v/>
      </c>
      <c r="R2448" s="77"/>
      <c r="S2448" s="76"/>
      <c r="T2448" s="76"/>
      <c r="U2448" s="76"/>
    </row>
    <row r="2449" s="67" customFormat="1" customHeight="1" spans="2:21">
      <c r="B2449" s="68"/>
      <c r="C2449" s="69"/>
      <c r="D2449" s="69"/>
      <c r="E2449" s="69"/>
      <c r="F2449" s="70"/>
      <c r="G2449" s="71"/>
      <c r="H2449" s="72"/>
      <c r="I2449" s="103" t="str">
        <f>IF(B2449="","",_xlfn.XLOOKUP(N2449,#REF!,#REF!))</f>
        <v/>
      </c>
      <c r="J2449" s="100" t="str">
        <f>IF(B2449="","",_xlfn.XLOOKUP(N2449,#REF!,芝麻工资表!B:B))</f>
        <v/>
      </c>
      <c r="K2449" s="100" t="str">
        <f t="shared" si="228"/>
        <v/>
      </c>
      <c r="L2449" s="100" t="str">
        <f t="shared" si="229"/>
        <v/>
      </c>
      <c r="M2449" s="100" t="str">
        <f>IF(Q2449="","",_xlfn.XLOOKUP(Q2449,立项!W:W,立项!H:H))</f>
        <v/>
      </c>
      <c r="N2449" s="104" t="str">
        <f t="shared" si="230"/>
        <v/>
      </c>
      <c r="O2449" s="104" t="str">
        <f t="shared" si="231"/>
        <v/>
      </c>
      <c r="P2449" s="105" t="str">
        <f t="shared" si="232"/>
        <v/>
      </c>
      <c r="Q2449" s="109" t="str">
        <f t="shared" si="233"/>
        <v/>
      </c>
      <c r="R2449" s="77"/>
      <c r="S2449" s="76"/>
      <c r="T2449" s="76"/>
      <c r="U2449" s="76"/>
    </row>
    <row r="2450" s="67" customFormat="1" customHeight="1" spans="2:21">
      <c r="B2450" s="68"/>
      <c r="C2450" s="69"/>
      <c r="D2450" s="69"/>
      <c r="E2450" s="69"/>
      <c r="F2450" s="70"/>
      <c r="G2450" s="71"/>
      <c r="H2450" s="72"/>
      <c r="I2450" s="103" t="str">
        <f>IF(B2450="","",_xlfn.XLOOKUP(N2450,#REF!,#REF!))</f>
        <v/>
      </c>
      <c r="J2450" s="100" t="str">
        <f>IF(B2450="","",_xlfn.XLOOKUP(N2450,#REF!,芝麻工资表!B:B))</f>
        <v/>
      </c>
      <c r="K2450" s="100" t="str">
        <f t="shared" si="228"/>
        <v/>
      </c>
      <c r="L2450" s="100" t="str">
        <f t="shared" si="229"/>
        <v/>
      </c>
      <c r="M2450" s="100" t="str">
        <f>IF(Q2450="","",_xlfn.XLOOKUP(Q2450,立项!W:W,立项!H:H))</f>
        <v/>
      </c>
      <c r="N2450" s="104" t="str">
        <f t="shared" si="230"/>
        <v/>
      </c>
      <c r="O2450" s="104" t="str">
        <f t="shared" si="231"/>
        <v/>
      </c>
      <c r="P2450" s="105" t="str">
        <f t="shared" si="232"/>
        <v/>
      </c>
      <c r="Q2450" s="109" t="str">
        <f t="shared" si="233"/>
        <v/>
      </c>
      <c r="R2450" s="77"/>
      <c r="S2450" s="76"/>
      <c r="T2450" s="76"/>
      <c r="U2450" s="76"/>
    </row>
    <row r="2451" s="67" customFormat="1" customHeight="1" spans="2:21">
      <c r="B2451" s="68"/>
      <c r="C2451" s="69"/>
      <c r="D2451" s="69"/>
      <c r="E2451" s="69"/>
      <c r="F2451" s="70"/>
      <c r="G2451" s="71"/>
      <c r="H2451" s="72"/>
      <c r="I2451" s="103" t="str">
        <f>IF(B2451="","",_xlfn.XLOOKUP(N2451,#REF!,#REF!))</f>
        <v/>
      </c>
      <c r="J2451" s="100" t="str">
        <f>IF(B2451="","",_xlfn.XLOOKUP(N2451,#REF!,芝麻工资表!B:B))</f>
        <v/>
      </c>
      <c r="K2451" s="100" t="str">
        <f t="shared" si="228"/>
        <v/>
      </c>
      <c r="L2451" s="100" t="str">
        <f t="shared" si="229"/>
        <v/>
      </c>
      <c r="M2451" s="100" t="str">
        <f>IF(Q2451="","",_xlfn.XLOOKUP(Q2451,立项!W:W,立项!H:H))</f>
        <v/>
      </c>
      <c r="N2451" s="104" t="str">
        <f t="shared" si="230"/>
        <v/>
      </c>
      <c r="O2451" s="104" t="str">
        <f t="shared" si="231"/>
        <v/>
      </c>
      <c r="P2451" s="105" t="str">
        <f t="shared" si="232"/>
        <v/>
      </c>
      <c r="Q2451" s="109" t="str">
        <f t="shared" si="233"/>
        <v/>
      </c>
      <c r="R2451" s="77"/>
      <c r="S2451" s="76"/>
      <c r="T2451" s="76"/>
      <c r="U2451" s="76"/>
    </row>
    <row r="2452" s="67" customFormat="1" customHeight="1" spans="2:21">
      <c r="B2452" s="68"/>
      <c r="C2452" s="69"/>
      <c r="D2452" s="69"/>
      <c r="E2452" s="69"/>
      <c r="F2452" s="70"/>
      <c r="G2452" s="71"/>
      <c r="H2452" s="72"/>
      <c r="I2452" s="103" t="str">
        <f>IF(B2452="","",_xlfn.XLOOKUP(N2452,#REF!,#REF!))</f>
        <v/>
      </c>
      <c r="J2452" s="100" t="str">
        <f>IF(B2452="","",_xlfn.XLOOKUP(N2452,#REF!,芝麻工资表!B:B))</f>
        <v/>
      </c>
      <c r="K2452" s="100" t="str">
        <f t="shared" si="228"/>
        <v/>
      </c>
      <c r="L2452" s="100" t="str">
        <f t="shared" si="229"/>
        <v/>
      </c>
      <c r="M2452" s="100" t="str">
        <f>IF(Q2452="","",_xlfn.XLOOKUP(Q2452,立项!W:W,立项!H:H))</f>
        <v/>
      </c>
      <c r="N2452" s="104" t="str">
        <f t="shared" si="230"/>
        <v/>
      </c>
      <c r="O2452" s="104" t="str">
        <f t="shared" si="231"/>
        <v/>
      </c>
      <c r="P2452" s="105" t="str">
        <f t="shared" si="232"/>
        <v/>
      </c>
      <c r="Q2452" s="109" t="str">
        <f t="shared" si="233"/>
        <v/>
      </c>
      <c r="R2452" s="77"/>
      <c r="S2452" s="76"/>
      <c r="T2452" s="76"/>
      <c r="U2452" s="76"/>
    </row>
    <row r="2453" s="67" customFormat="1" customHeight="1" spans="2:21">
      <c r="B2453" s="68"/>
      <c r="C2453" s="69"/>
      <c r="D2453" s="69"/>
      <c r="E2453" s="69"/>
      <c r="F2453" s="70"/>
      <c r="G2453" s="71"/>
      <c r="H2453" s="72"/>
      <c r="I2453" s="103" t="str">
        <f>IF(B2453="","",_xlfn.XLOOKUP(N2453,#REF!,#REF!))</f>
        <v/>
      </c>
      <c r="J2453" s="100" t="str">
        <f>IF(B2453="","",_xlfn.XLOOKUP(N2453,#REF!,芝麻工资表!B:B))</f>
        <v/>
      </c>
      <c r="K2453" s="100" t="str">
        <f t="shared" si="228"/>
        <v/>
      </c>
      <c r="L2453" s="100" t="str">
        <f t="shared" si="229"/>
        <v/>
      </c>
      <c r="M2453" s="100" t="str">
        <f>IF(Q2453="","",_xlfn.XLOOKUP(Q2453,立项!W:W,立项!H:H))</f>
        <v/>
      </c>
      <c r="N2453" s="104" t="str">
        <f t="shared" si="230"/>
        <v/>
      </c>
      <c r="O2453" s="104" t="str">
        <f t="shared" si="231"/>
        <v/>
      </c>
      <c r="P2453" s="105" t="str">
        <f t="shared" si="232"/>
        <v/>
      </c>
      <c r="Q2453" s="109" t="str">
        <f t="shared" si="233"/>
        <v/>
      </c>
      <c r="R2453" s="77"/>
      <c r="S2453" s="76"/>
      <c r="T2453" s="76"/>
      <c r="U2453" s="76"/>
    </row>
    <row r="2454" s="67" customFormat="1" customHeight="1" spans="2:21">
      <c r="B2454" s="68"/>
      <c r="C2454" s="69"/>
      <c r="D2454" s="69"/>
      <c r="E2454" s="69"/>
      <c r="F2454" s="70"/>
      <c r="G2454" s="71"/>
      <c r="H2454" s="72"/>
      <c r="I2454" s="103" t="str">
        <f>IF(B2454="","",_xlfn.XLOOKUP(N2454,#REF!,#REF!))</f>
        <v/>
      </c>
      <c r="J2454" s="100" t="str">
        <f>IF(B2454="","",_xlfn.XLOOKUP(N2454,#REF!,芝麻工资表!B:B))</f>
        <v/>
      </c>
      <c r="K2454" s="100" t="str">
        <f t="shared" si="228"/>
        <v/>
      </c>
      <c r="L2454" s="100" t="str">
        <f t="shared" si="229"/>
        <v/>
      </c>
      <c r="M2454" s="100" t="str">
        <f>IF(Q2454="","",_xlfn.XLOOKUP(Q2454,立项!W:W,立项!H:H))</f>
        <v/>
      </c>
      <c r="N2454" s="104" t="str">
        <f t="shared" si="230"/>
        <v/>
      </c>
      <c r="O2454" s="104" t="str">
        <f t="shared" si="231"/>
        <v/>
      </c>
      <c r="P2454" s="105" t="str">
        <f t="shared" si="232"/>
        <v/>
      </c>
      <c r="Q2454" s="109" t="str">
        <f t="shared" si="233"/>
        <v/>
      </c>
      <c r="R2454" s="77"/>
      <c r="S2454" s="76"/>
      <c r="T2454" s="76"/>
      <c r="U2454" s="76"/>
    </row>
    <row r="2455" s="67" customFormat="1" customHeight="1" spans="2:21">
      <c r="B2455" s="68"/>
      <c r="C2455" s="69"/>
      <c r="D2455" s="69"/>
      <c r="E2455" s="69"/>
      <c r="F2455" s="70"/>
      <c r="G2455" s="71"/>
      <c r="H2455" s="72"/>
      <c r="I2455" s="103" t="str">
        <f>IF(B2455="","",_xlfn.XLOOKUP(N2455,#REF!,#REF!))</f>
        <v/>
      </c>
      <c r="J2455" s="100" t="str">
        <f>IF(B2455="","",_xlfn.XLOOKUP(N2455,#REF!,芝麻工资表!B:B))</f>
        <v/>
      </c>
      <c r="K2455" s="100" t="str">
        <f t="shared" si="228"/>
        <v/>
      </c>
      <c r="L2455" s="100" t="str">
        <f t="shared" si="229"/>
        <v/>
      </c>
      <c r="M2455" s="100" t="str">
        <f>IF(Q2455="","",_xlfn.XLOOKUP(Q2455,立项!W:W,立项!H:H))</f>
        <v/>
      </c>
      <c r="N2455" s="104" t="str">
        <f t="shared" si="230"/>
        <v/>
      </c>
      <c r="O2455" s="104" t="str">
        <f t="shared" si="231"/>
        <v/>
      </c>
      <c r="P2455" s="105" t="str">
        <f t="shared" si="232"/>
        <v/>
      </c>
      <c r="Q2455" s="109" t="str">
        <f t="shared" si="233"/>
        <v/>
      </c>
      <c r="R2455" s="77"/>
      <c r="S2455" s="76"/>
      <c r="T2455" s="76"/>
      <c r="U2455" s="76"/>
    </row>
    <row r="2456" s="67" customFormat="1" customHeight="1" spans="2:21">
      <c r="B2456" s="68"/>
      <c r="C2456" s="69"/>
      <c r="D2456" s="69"/>
      <c r="E2456" s="69"/>
      <c r="F2456" s="70"/>
      <c r="G2456" s="71"/>
      <c r="H2456" s="72"/>
      <c r="I2456" s="103" t="str">
        <f>IF(B2456="","",_xlfn.XLOOKUP(N2456,#REF!,#REF!))</f>
        <v/>
      </c>
      <c r="J2456" s="100" t="str">
        <f>IF(B2456="","",_xlfn.XLOOKUP(N2456,#REF!,芝麻工资表!B:B))</f>
        <v/>
      </c>
      <c r="K2456" s="100" t="str">
        <f t="shared" si="228"/>
        <v/>
      </c>
      <c r="L2456" s="100" t="str">
        <f t="shared" si="229"/>
        <v/>
      </c>
      <c r="M2456" s="100" t="str">
        <f>IF(Q2456="","",_xlfn.XLOOKUP(Q2456,立项!W:W,立项!H:H))</f>
        <v/>
      </c>
      <c r="N2456" s="104" t="str">
        <f t="shared" si="230"/>
        <v/>
      </c>
      <c r="O2456" s="104" t="str">
        <f t="shared" si="231"/>
        <v/>
      </c>
      <c r="P2456" s="105" t="str">
        <f t="shared" si="232"/>
        <v/>
      </c>
      <c r="Q2456" s="109" t="str">
        <f t="shared" si="233"/>
        <v/>
      </c>
      <c r="R2456" s="77"/>
      <c r="S2456" s="76"/>
      <c r="T2456" s="76"/>
      <c r="U2456" s="76"/>
    </row>
    <row r="2457" s="67" customFormat="1" customHeight="1" spans="2:21">
      <c r="B2457" s="68"/>
      <c r="C2457" s="69"/>
      <c r="D2457" s="69"/>
      <c r="E2457" s="69"/>
      <c r="F2457" s="70"/>
      <c r="G2457" s="71"/>
      <c r="H2457" s="72"/>
      <c r="I2457" s="103" t="str">
        <f>IF(B2457="","",_xlfn.XLOOKUP(N2457,#REF!,#REF!))</f>
        <v/>
      </c>
      <c r="J2457" s="100" t="str">
        <f>IF(B2457="","",_xlfn.XLOOKUP(N2457,#REF!,芝麻工资表!B:B))</f>
        <v/>
      </c>
      <c r="K2457" s="100" t="str">
        <f t="shared" si="228"/>
        <v/>
      </c>
      <c r="L2457" s="100" t="str">
        <f t="shared" si="229"/>
        <v/>
      </c>
      <c r="M2457" s="100" t="str">
        <f>IF(Q2457="","",_xlfn.XLOOKUP(Q2457,立项!W:W,立项!H:H))</f>
        <v/>
      </c>
      <c r="N2457" s="104" t="str">
        <f t="shared" si="230"/>
        <v/>
      </c>
      <c r="O2457" s="104" t="str">
        <f t="shared" si="231"/>
        <v/>
      </c>
      <c r="P2457" s="105" t="str">
        <f t="shared" si="232"/>
        <v/>
      </c>
      <c r="Q2457" s="109" t="str">
        <f t="shared" si="233"/>
        <v/>
      </c>
      <c r="R2457" s="77"/>
      <c r="S2457" s="76"/>
      <c r="T2457" s="76"/>
      <c r="U2457" s="76"/>
    </row>
    <row r="2458" s="67" customFormat="1" customHeight="1" spans="2:21">
      <c r="B2458" s="68"/>
      <c r="C2458" s="69"/>
      <c r="D2458" s="69"/>
      <c r="E2458" s="69"/>
      <c r="F2458" s="70"/>
      <c r="G2458" s="71"/>
      <c r="H2458" s="72"/>
      <c r="I2458" s="103" t="str">
        <f>IF(B2458="","",_xlfn.XLOOKUP(N2458,#REF!,#REF!))</f>
        <v/>
      </c>
      <c r="J2458" s="100" t="str">
        <f>IF(B2458="","",_xlfn.XLOOKUP(N2458,#REF!,芝麻工资表!B:B))</f>
        <v/>
      </c>
      <c r="K2458" s="100" t="str">
        <f t="shared" si="228"/>
        <v/>
      </c>
      <c r="L2458" s="100" t="str">
        <f t="shared" si="229"/>
        <v/>
      </c>
      <c r="M2458" s="100" t="str">
        <f>IF(Q2458="","",_xlfn.XLOOKUP(Q2458,立项!W:W,立项!H:H))</f>
        <v/>
      </c>
      <c r="N2458" s="104" t="str">
        <f t="shared" si="230"/>
        <v/>
      </c>
      <c r="O2458" s="104" t="str">
        <f t="shared" si="231"/>
        <v/>
      </c>
      <c r="P2458" s="105" t="str">
        <f t="shared" si="232"/>
        <v/>
      </c>
      <c r="Q2458" s="109" t="str">
        <f t="shared" si="233"/>
        <v/>
      </c>
      <c r="R2458" s="77"/>
      <c r="S2458" s="76"/>
      <c r="T2458" s="76"/>
      <c r="U2458" s="76"/>
    </row>
    <row r="2459" s="67" customFormat="1" customHeight="1" spans="2:21">
      <c r="B2459" s="68"/>
      <c r="C2459" s="69"/>
      <c r="D2459" s="69"/>
      <c r="E2459" s="69"/>
      <c r="F2459" s="70"/>
      <c r="G2459" s="71"/>
      <c r="H2459" s="72"/>
      <c r="I2459" s="103" t="str">
        <f>IF(B2459="","",_xlfn.XLOOKUP(N2459,#REF!,#REF!))</f>
        <v/>
      </c>
      <c r="J2459" s="100" t="str">
        <f>IF(B2459="","",_xlfn.XLOOKUP(N2459,#REF!,芝麻工资表!B:B))</f>
        <v/>
      </c>
      <c r="K2459" s="100" t="str">
        <f t="shared" si="228"/>
        <v/>
      </c>
      <c r="L2459" s="100" t="str">
        <f t="shared" si="229"/>
        <v/>
      </c>
      <c r="M2459" s="100" t="str">
        <f>IF(Q2459="","",_xlfn.XLOOKUP(Q2459,立项!W:W,立项!H:H))</f>
        <v/>
      </c>
      <c r="N2459" s="104" t="str">
        <f t="shared" si="230"/>
        <v/>
      </c>
      <c r="O2459" s="104" t="str">
        <f t="shared" si="231"/>
        <v/>
      </c>
      <c r="P2459" s="105" t="str">
        <f t="shared" si="232"/>
        <v/>
      </c>
      <c r="Q2459" s="109" t="str">
        <f t="shared" si="233"/>
        <v/>
      </c>
      <c r="R2459" s="77"/>
      <c r="S2459" s="76"/>
      <c r="T2459" s="76"/>
      <c r="U2459" s="76"/>
    </row>
    <row r="2460" s="67" customFormat="1" customHeight="1" spans="2:21">
      <c r="B2460" s="68"/>
      <c r="C2460" s="69"/>
      <c r="D2460" s="69"/>
      <c r="E2460" s="69"/>
      <c r="F2460" s="70"/>
      <c r="G2460" s="71"/>
      <c r="H2460" s="72"/>
      <c r="I2460" s="103" t="str">
        <f>IF(B2460="","",_xlfn.XLOOKUP(N2460,#REF!,#REF!))</f>
        <v/>
      </c>
      <c r="J2460" s="100" t="str">
        <f>IF(B2460="","",_xlfn.XLOOKUP(N2460,#REF!,芝麻工资表!B:B))</f>
        <v/>
      </c>
      <c r="K2460" s="100" t="str">
        <f t="shared" si="228"/>
        <v/>
      </c>
      <c r="L2460" s="100" t="str">
        <f t="shared" si="229"/>
        <v/>
      </c>
      <c r="M2460" s="100" t="str">
        <f>IF(Q2460="","",_xlfn.XLOOKUP(Q2460,立项!W:W,立项!H:H))</f>
        <v/>
      </c>
      <c r="N2460" s="104" t="str">
        <f t="shared" si="230"/>
        <v/>
      </c>
      <c r="O2460" s="104" t="str">
        <f t="shared" si="231"/>
        <v/>
      </c>
      <c r="P2460" s="105" t="str">
        <f t="shared" si="232"/>
        <v/>
      </c>
      <c r="Q2460" s="109" t="str">
        <f t="shared" si="233"/>
        <v/>
      </c>
      <c r="R2460" s="77"/>
      <c r="S2460" s="76"/>
      <c r="T2460" s="76"/>
      <c r="U2460" s="76"/>
    </row>
    <row r="2461" s="67" customFormat="1" customHeight="1" spans="2:21">
      <c r="B2461" s="68"/>
      <c r="C2461" s="69"/>
      <c r="D2461" s="69"/>
      <c r="E2461" s="69"/>
      <c r="F2461" s="70"/>
      <c r="G2461" s="71"/>
      <c r="H2461" s="72"/>
      <c r="I2461" s="103" t="str">
        <f>IF(B2461="","",_xlfn.XLOOKUP(N2461,#REF!,#REF!))</f>
        <v/>
      </c>
      <c r="J2461" s="100" t="str">
        <f>IF(B2461="","",_xlfn.XLOOKUP(N2461,#REF!,芝麻工资表!B:B))</f>
        <v/>
      </c>
      <c r="K2461" s="100" t="str">
        <f t="shared" si="228"/>
        <v/>
      </c>
      <c r="L2461" s="100" t="str">
        <f t="shared" si="229"/>
        <v/>
      </c>
      <c r="M2461" s="100" t="str">
        <f>IF(Q2461="","",_xlfn.XLOOKUP(Q2461,立项!W:W,立项!H:H))</f>
        <v/>
      </c>
      <c r="N2461" s="104" t="str">
        <f t="shared" si="230"/>
        <v/>
      </c>
      <c r="O2461" s="104" t="str">
        <f t="shared" si="231"/>
        <v/>
      </c>
      <c r="P2461" s="105" t="str">
        <f t="shared" si="232"/>
        <v/>
      </c>
      <c r="Q2461" s="109" t="str">
        <f t="shared" si="233"/>
        <v/>
      </c>
      <c r="R2461" s="77"/>
      <c r="S2461" s="76"/>
      <c r="T2461" s="76"/>
      <c r="U2461" s="76"/>
    </row>
    <row r="2462" s="67" customFormat="1" customHeight="1" spans="2:21">
      <c r="B2462" s="68"/>
      <c r="C2462" s="69"/>
      <c r="D2462" s="69"/>
      <c r="E2462" s="69"/>
      <c r="F2462" s="70"/>
      <c r="G2462" s="71"/>
      <c r="H2462" s="72"/>
      <c r="I2462" s="103" t="str">
        <f>IF(B2462="","",_xlfn.XLOOKUP(N2462,#REF!,#REF!))</f>
        <v/>
      </c>
      <c r="J2462" s="100" t="str">
        <f>IF(B2462="","",_xlfn.XLOOKUP(N2462,#REF!,芝麻工资表!B:B))</f>
        <v/>
      </c>
      <c r="K2462" s="100" t="str">
        <f t="shared" si="228"/>
        <v/>
      </c>
      <c r="L2462" s="100" t="str">
        <f t="shared" si="229"/>
        <v/>
      </c>
      <c r="M2462" s="100" t="str">
        <f>IF(Q2462="","",_xlfn.XLOOKUP(Q2462,立项!W:W,立项!H:H))</f>
        <v/>
      </c>
      <c r="N2462" s="104" t="str">
        <f t="shared" si="230"/>
        <v/>
      </c>
      <c r="O2462" s="104" t="str">
        <f t="shared" si="231"/>
        <v/>
      </c>
      <c r="P2462" s="105" t="str">
        <f t="shared" si="232"/>
        <v/>
      </c>
      <c r="Q2462" s="109" t="str">
        <f t="shared" si="233"/>
        <v/>
      </c>
      <c r="R2462" s="77"/>
      <c r="S2462" s="76"/>
      <c r="T2462" s="76"/>
      <c r="U2462" s="76"/>
    </row>
    <row r="2463" s="67" customFormat="1" customHeight="1" spans="2:21">
      <c r="B2463" s="68"/>
      <c r="C2463" s="69"/>
      <c r="D2463" s="69"/>
      <c r="E2463" s="69"/>
      <c r="F2463" s="70"/>
      <c r="G2463" s="71"/>
      <c r="H2463" s="72"/>
      <c r="I2463" s="103" t="str">
        <f>IF(B2463="","",_xlfn.XLOOKUP(N2463,#REF!,#REF!))</f>
        <v/>
      </c>
      <c r="J2463" s="100" t="str">
        <f>IF(B2463="","",_xlfn.XLOOKUP(N2463,#REF!,芝麻工资表!B:B))</f>
        <v/>
      </c>
      <c r="K2463" s="100" t="str">
        <f t="shared" si="228"/>
        <v/>
      </c>
      <c r="L2463" s="100" t="str">
        <f t="shared" si="229"/>
        <v/>
      </c>
      <c r="M2463" s="100" t="str">
        <f>IF(Q2463="","",_xlfn.XLOOKUP(Q2463,立项!W:W,立项!H:H))</f>
        <v/>
      </c>
      <c r="N2463" s="104" t="str">
        <f t="shared" si="230"/>
        <v/>
      </c>
      <c r="O2463" s="104" t="str">
        <f t="shared" si="231"/>
        <v/>
      </c>
      <c r="P2463" s="105" t="str">
        <f t="shared" si="232"/>
        <v/>
      </c>
      <c r="Q2463" s="109" t="str">
        <f t="shared" si="233"/>
        <v/>
      </c>
      <c r="R2463" s="77"/>
      <c r="S2463" s="76"/>
      <c r="T2463" s="76"/>
      <c r="U2463" s="76"/>
    </row>
    <row r="2464" s="67" customFormat="1" customHeight="1" spans="2:21">
      <c r="B2464" s="68"/>
      <c r="C2464" s="69"/>
      <c r="D2464" s="69"/>
      <c r="E2464" s="69"/>
      <c r="F2464" s="70"/>
      <c r="G2464" s="71"/>
      <c r="H2464" s="72"/>
      <c r="I2464" s="103" t="str">
        <f>IF(B2464="","",_xlfn.XLOOKUP(N2464,#REF!,#REF!))</f>
        <v/>
      </c>
      <c r="J2464" s="100" t="str">
        <f>IF(B2464="","",_xlfn.XLOOKUP(N2464,#REF!,芝麻工资表!B:B))</f>
        <v/>
      </c>
      <c r="K2464" s="100" t="str">
        <f t="shared" si="228"/>
        <v/>
      </c>
      <c r="L2464" s="100" t="str">
        <f t="shared" si="229"/>
        <v/>
      </c>
      <c r="M2464" s="100" t="str">
        <f>IF(Q2464="","",_xlfn.XLOOKUP(Q2464,立项!W:W,立项!H:H))</f>
        <v/>
      </c>
      <c r="N2464" s="104" t="str">
        <f t="shared" si="230"/>
        <v/>
      </c>
      <c r="O2464" s="104" t="str">
        <f t="shared" si="231"/>
        <v/>
      </c>
      <c r="P2464" s="105" t="str">
        <f t="shared" si="232"/>
        <v/>
      </c>
      <c r="Q2464" s="109" t="str">
        <f t="shared" si="233"/>
        <v/>
      </c>
      <c r="R2464" s="77"/>
      <c r="S2464" s="76"/>
      <c r="T2464" s="76"/>
      <c r="U2464" s="76"/>
    </row>
    <row r="2465" s="67" customFormat="1" customHeight="1" spans="2:21">
      <c r="B2465" s="68"/>
      <c r="C2465" s="69"/>
      <c r="D2465" s="69"/>
      <c r="E2465" s="69"/>
      <c r="F2465" s="70"/>
      <c r="G2465" s="71"/>
      <c r="H2465" s="72"/>
      <c r="I2465" s="103" t="str">
        <f>IF(B2465="","",_xlfn.XLOOKUP(N2465,#REF!,#REF!))</f>
        <v/>
      </c>
      <c r="J2465" s="100" t="str">
        <f>IF(B2465="","",_xlfn.XLOOKUP(N2465,#REF!,芝麻工资表!B:B))</f>
        <v/>
      </c>
      <c r="K2465" s="100" t="str">
        <f t="shared" si="228"/>
        <v/>
      </c>
      <c r="L2465" s="100" t="str">
        <f t="shared" si="229"/>
        <v/>
      </c>
      <c r="M2465" s="100" t="str">
        <f>IF(Q2465="","",_xlfn.XLOOKUP(Q2465,立项!W:W,立项!H:H))</f>
        <v/>
      </c>
      <c r="N2465" s="104" t="str">
        <f t="shared" si="230"/>
        <v/>
      </c>
      <c r="O2465" s="104" t="str">
        <f t="shared" si="231"/>
        <v/>
      </c>
      <c r="P2465" s="105" t="str">
        <f t="shared" si="232"/>
        <v/>
      </c>
      <c r="Q2465" s="109" t="str">
        <f t="shared" si="233"/>
        <v/>
      </c>
      <c r="R2465" s="77"/>
      <c r="S2465" s="76"/>
      <c r="T2465" s="76"/>
      <c r="U2465" s="76"/>
    </row>
    <row r="2466" s="67" customFormat="1" customHeight="1" spans="2:21">
      <c r="B2466" s="68"/>
      <c r="C2466" s="69"/>
      <c r="D2466" s="69"/>
      <c r="E2466" s="69"/>
      <c r="F2466" s="70"/>
      <c r="G2466" s="71"/>
      <c r="H2466" s="72"/>
      <c r="I2466" s="103" t="str">
        <f>IF(B2466="","",_xlfn.XLOOKUP(N2466,#REF!,#REF!))</f>
        <v/>
      </c>
      <c r="J2466" s="100" t="str">
        <f>IF(B2466="","",_xlfn.XLOOKUP(N2466,#REF!,芝麻工资表!B:B))</f>
        <v/>
      </c>
      <c r="K2466" s="100" t="str">
        <f t="shared" si="228"/>
        <v/>
      </c>
      <c r="L2466" s="100" t="str">
        <f t="shared" si="229"/>
        <v/>
      </c>
      <c r="M2466" s="100" t="str">
        <f>IF(Q2466="","",_xlfn.XLOOKUP(Q2466,立项!W:W,立项!H:H))</f>
        <v/>
      </c>
      <c r="N2466" s="104" t="str">
        <f t="shared" si="230"/>
        <v/>
      </c>
      <c r="O2466" s="104" t="str">
        <f t="shared" si="231"/>
        <v/>
      </c>
      <c r="P2466" s="105" t="str">
        <f t="shared" si="232"/>
        <v/>
      </c>
      <c r="Q2466" s="109" t="str">
        <f t="shared" si="233"/>
        <v/>
      </c>
      <c r="R2466" s="77"/>
      <c r="S2466" s="76"/>
      <c r="T2466" s="76"/>
      <c r="U2466" s="76"/>
    </row>
    <row r="2467" s="67" customFormat="1" customHeight="1" spans="2:21">
      <c r="B2467" s="68"/>
      <c r="C2467" s="69"/>
      <c r="D2467" s="69"/>
      <c r="E2467" s="69"/>
      <c r="F2467" s="70"/>
      <c r="G2467" s="71"/>
      <c r="H2467" s="72"/>
      <c r="I2467" s="103" t="str">
        <f>IF(B2467="","",_xlfn.XLOOKUP(N2467,#REF!,#REF!))</f>
        <v/>
      </c>
      <c r="J2467" s="100" t="str">
        <f>IF(B2467="","",_xlfn.XLOOKUP(N2467,#REF!,芝麻工资表!B:B))</f>
        <v/>
      </c>
      <c r="K2467" s="100" t="str">
        <f t="shared" si="228"/>
        <v/>
      </c>
      <c r="L2467" s="100" t="str">
        <f t="shared" si="229"/>
        <v/>
      </c>
      <c r="M2467" s="100" t="str">
        <f>IF(Q2467="","",_xlfn.XLOOKUP(Q2467,立项!W:W,立项!H:H))</f>
        <v/>
      </c>
      <c r="N2467" s="104" t="str">
        <f t="shared" si="230"/>
        <v/>
      </c>
      <c r="O2467" s="104" t="str">
        <f t="shared" si="231"/>
        <v/>
      </c>
      <c r="P2467" s="105" t="str">
        <f t="shared" si="232"/>
        <v/>
      </c>
      <c r="Q2467" s="109" t="str">
        <f t="shared" si="233"/>
        <v/>
      </c>
      <c r="R2467" s="77"/>
      <c r="S2467" s="76"/>
      <c r="T2467" s="76"/>
      <c r="U2467" s="76"/>
    </row>
    <row r="2468" s="67" customFormat="1" customHeight="1" spans="2:21">
      <c r="B2468" s="68"/>
      <c r="C2468" s="69"/>
      <c r="D2468" s="69"/>
      <c r="E2468" s="69"/>
      <c r="F2468" s="70"/>
      <c r="G2468" s="71"/>
      <c r="H2468" s="72"/>
      <c r="I2468" s="103" t="str">
        <f>IF(B2468="","",_xlfn.XLOOKUP(N2468,#REF!,#REF!))</f>
        <v/>
      </c>
      <c r="J2468" s="100" t="str">
        <f>IF(B2468="","",_xlfn.XLOOKUP(N2468,#REF!,芝麻工资表!B:B))</f>
        <v/>
      </c>
      <c r="K2468" s="100" t="str">
        <f t="shared" si="228"/>
        <v/>
      </c>
      <c r="L2468" s="100" t="str">
        <f t="shared" si="229"/>
        <v/>
      </c>
      <c r="M2468" s="100" t="str">
        <f>IF(Q2468="","",_xlfn.XLOOKUP(Q2468,立项!W:W,立项!H:H))</f>
        <v/>
      </c>
      <c r="N2468" s="104" t="str">
        <f t="shared" si="230"/>
        <v/>
      </c>
      <c r="O2468" s="104" t="str">
        <f t="shared" si="231"/>
        <v/>
      </c>
      <c r="P2468" s="105" t="str">
        <f t="shared" si="232"/>
        <v/>
      </c>
      <c r="Q2468" s="109" t="str">
        <f t="shared" si="233"/>
        <v/>
      </c>
      <c r="R2468" s="77"/>
      <c r="S2468" s="76"/>
      <c r="T2468" s="76"/>
      <c r="U2468" s="76"/>
    </row>
    <row r="2469" s="67" customFormat="1" customHeight="1" spans="2:21">
      <c r="B2469" s="68"/>
      <c r="C2469" s="69"/>
      <c r="D2469" s="69"/>
      <c r="E2469" s="69"/>
      <c r="F2469" s="70"/>
      <c r="G2469" s="71"/>
      <c r="H2469" s="72"/>
      <c r="I2469" s="103" t="str">
        <f>IF(B2469="","",_xlfn.XLOOKUP(N2469,#REF!,#REF!))</f>
        <v/>
      </c>
      <c r="J2469" s="100" t="str">
        <f>IF(B2469="","",_xlfn.XLOOKUP(N2469,#REF!,芝麻工资表!B:B))</f>
        <v/>
      </c>
      <c r="K2469" s="100" t="str">
        <f t="shared" si="228"/>
        <v/>
      </c>
      <c r="L2469" s="100" t="str">
        <f t="shared" si="229"/>
        <v/>
      </c>
      <c r="M2469" s="100" t="str">
        <f>IF(Q2469="","",_xlfn.XLOOKUP(Q2469,立项!W:W,立项!H:H))</f>
        <v/>
      </c>
      <c r="N2469" s="104" t="str">
        <f t="shared" si="230"/>
        <v/>
      </c>
      <c r="O2469" s="104" t="str">
        <f t="shared" si="231"/>
        <v/>
      </c>
      <c r="P2469" s="105" t="str">
        <f t="shared" si="232"/>
        <v/>
      </c>
      <c r="Q2469" s="109" t="str">
        <f t="shared" si="233"/>
        <v/>
      </c>
      <c r="R2469" s="77"/>
      <c r="S2469" s="76"/>
      <c r="T2469" s="76"/>
      <c r="U2469" s="76"/>
    </row>
    <row r="2470" s="67" customFormat="1" customHeight="1" spans="2:21">
      <c r="B2470" s="68"/>
      <c r="C2470" s="69"/>
      <c r="D2470" s="69"/>
      <c r="E2470" s="69"/>
      <c r="F2470" s="70"/>
      <c r="G2470" s="71"/>
      <c r="H2470" s="72"/>
      <c r="I2470" s="103" t="str">
        <f>IF(B2470="","",_xlfn.XLOOKUP(N2470,#REF!,#REF!))</f>
        <v/>
      </c>
      <c r="J2470" s="100" t="str">
        <f>IF(B2470="","",_xlfn.XLOOKUP(N2470,#REF!,芝麻工资表!B:B))</f>
        <v/>
      </c>
      <c r="K2470" s="100" t="str">
        <f t="shared" si="228"/>
        <v/>
      </c>
      <c r="L2470" s="100" t="str">
        <f t="shared" si="229"/>
        <v/>
      </c>
      <c r="M2470" s="100" t="str">
        <f>IF(Q2470="","",_xlfn.XLOOKUP(Q2470,立项!W:W,立项!H:H))</f>
        <v/>
      </c>
      <c r="N2470" s="104" t="str">
        <f t="shared" si="230"/>
        <v/>
      </c>
      <c r="O2470" s="104" t="str">
        <f t="shared" si="231"/>
        <v/>
      </c>
      <c r="P2470" s="105" t="str">
        <f t="shared" si="232"/>
        <v/>
      </c>
      <c r="Q2470" s="109" t="str">
        <f t="shared" si="233"/>
        <v/>
      </c>
      <c r="R2470" s="77"/>
      <c r="S2470" s="76"/>
      <c r="T2470" s="76"/>
      <c r="U2470" s="76"/>
    </row>
    <row r="2471" s="67" customFormat="1" customHeight="1" spans="2:21">
      <c r="B2471" s="68"/>
      <c r="C2471" s="69"/>
      <c r="D2471" s="69"/>
      <c r="E2471" s="69"/>
      <c r="F2471" s="70"/>
      <c r="G2471" s="71"/>
      <c r="H2471" s="72"/>
      <c r="I2471" s="103" t="str">
        <f>IF(B2471="","",_xlfn.XLOOKUP(N2471,#REF!,#REF!))</f>
        <v/>
      </c>
      <c r="J2471" s="100" t="str">
        <f>IF(B2471="","",_xlfn.XLOOKUP(N2471,#REF!,芝麻工资表!B:B))</f>
        <v/>
      </c>
      <c r="K2471" s="100" t="str">
        <f t="shared" si="228"/>
        <v/>
      </c>
      <c r="L2471" s="100" t="str">
        <f t="shared" si="229"/>
        <v/>
      </c>
      <c r="M2471" s="100" t="str">
        <f>IF(Q2471="","",_xlfn.XLOOKUP(Q2471,立项!W:W,立项!H:H))</f>
        <v/>
      </c>
      <c r="N2471" s="104" t="str">
        <f t="shared" si="230"/>
        <v/>
      </c>
      <c r="O2471" s="104" t="str">
        <f t="shared" si="231"/>
        <v/>
      </c>
      <c r="P2471" s="105" t="str">
        <f t="shared" si="232"/>
        <v/>
      </c>
      <c r="Q2471" s="109" t="str">
        <f t="shared" si="233"/>
        <v/>
      </c>
      <c r="R2471" s="77"/>
      <c r="S2471" s="76"/>
      <c r="T2471" s="76"/>
      <c r="U2471" s="76"/>
    </row>
    <row r="2472" s="67" customFormat="1" customHeight="1" spans="2:21">
      <c r="B2472" s="68"/>
      <c r="C2472" s="69"/>
      <c r="D2472" s="69"/>
      <c r="E2472" s="69"/>
      <c r="F2472" s="70"/>
      <c r="G2472" s="71"/>
      <c r="H2472" s="72"/>
      <c r="I2472" s="103" t="str">
        <f>IF(B2472="","",_xlfn.XLOOKUP(N2472,#REF!,#REF!))</f>
        <v/>
      </c>
      <c r="J2472" s="100" t="str">
        <f>IF(B2472="","",_xlfn.XLOOKUP(N2472,#REF!,芝麻工资表!B:B))</f>
        <v/>
      </c>
      <c r="K2472" s="100" t="str">
        <f t="shared" si="228"/>
        <v/>
      </c>
      <c r="L2472" s="100" t="str">
        <f t="shared" si="229"/>
        <v/>
      </c>
      <c r="M2472" s="100" t="str">
        <f>IF(Q2472="","",_xlfn.XLOOKUP(Q2472,立项!W:W,立项!H:H))</f>
        <v/>
      </c>
      <c r="N2472" s="104" t="str">
        <f t="shared" si="230"/>
        <v/>
      </c>
      <c r="O2472" s="104" t="str">
        <f t="shared" si="231"/>
        <v/>
      </c>
      <c r="P2472" s="105" t="str">
        <f t="shared" si="232"/>
        <v/>
      </c>
      <c r="Q2472" s="109" t="str">
        <f t="shared" si="233"/>
        <v/>
      </c>
      <c r="R2472" s="77"/>
      <c r="S2472" s="76"/>
      <c r="T2472" s="76"/>
      <c r="U2472" s="76"/>
    </row>
    <row r="2473" s="67" customFormat="1" customHeight="1" spans="2:21">
      <c r="B2473" s="68"/>
      <c r="C2473" s="69"/>
      <c r="D2473" s="69"/>
      <c r="E2473" s="69"/>
      <c r="F2473" s="70"/>
      <c r="G2473" s="71"/>
      <c r="H2473" s="72"/>
      <c r="I2473" s="103" t="str">
        <f>IF(B2473="","",_xlfn.XLOOKUP(N2473,#REF!,#REF!))</f>
        <v/>
      </c>
      <c r="J2473" s="100" t="str">
        <f>IF(B2473="","",_xlfn.XLOOKUP(N2473,#REF!,芝麻工资表!B:B))</f>
        <v/>
      </c>
      <c r="K2473" s="100" t="str">
        <f t="shared" si="228"/>
        <v/>
      </c>
      <c r="L2473" s="100" t="str">
        <f t="shared" si="229"/>
        <v/>
      </c>
      <c r="M2473" s="100" t="str">
        <f>IF(Q2473="","",_xlfn.XLOOKUP(Q2473,立项!W:W,立项!H:H))</f>
        <v/>
      </c>
      <c r="N2473" s="104" t="str">
        <f t="shared" si="230"/>
        <v/>
      </c>
      <c r="O2473" s="104" t="str">
        <f t="shared" si="231"/>
        <v/>
      </c>
      <c r="P2473" s="105" t="str">
        <f t="shared" si="232"/>
        <v/>
      </c>
      <c r="Q2473" s="109" t="str">
        <f t="shared" si="233"/>
        <v/>
      </c>
      <c r="R2473" s="77"/>
      <c r="S2473" s="76"/>
      <c r="T2473" s="76"/>
      <c r="U2473" s="76"/>
    </row>
    <row r="2474" s="67" customFormat="1" customHeight="1" spans="2:21">
      <c r="B2474" s="68"/>
      <c r="C2474" s="69"/>
      <c r="D2474" s="69"/>
      <c r="E2474" s="69"/>
      <c r="F2474" s="70"/>
      <c r="G2474" s="71"/>
      <c r="H2474" s="72"/>
      <c r="I2474" s="103" t="str">
        <f>IF(B2474="","",_xlfn.XLOOKUP(N2474,#REF!,#REF!))</f>
        <v/>
      </c>
      <c r="J2474" s="100" t="str">
        <f>IF(B2474="","",_xlfn.XLOOKUP(N2474,#REF!,芝麻工资表!B:B))</f>
        <v/>
      </c>
      <c r="K2474" s="100" t="str">
        <f t="shared" si="228"/>
        <v/>
      </c>
      <c r="L2474" s="100" t="str">
        <f t="shared" si="229"/>
        <v/>
      </c>
      <c r="M2474" s="100" t="str">
        <f>IF(Q2474="","",_xlfn.XLOOKUP(Q2474,立项!W:W,立项!H:H))</f>
        <v/>
      </c>
      <c r="N2474" s="104" t="str">
        <f t="shared" si="230"/>
        <v/>
      </c>
      <c r="O2474" s="104" t="str">
        <f t="shared" si="231"/>
        <v/>
      </c>
      <c r="P2474" s="105" t="str">
        <f t="shared" si="232"/>
        <v/>
      </c>
      <c r="Q2474" s="109" t="str">
        <f t="shared" si="233"/>
        <v/>
      </c>
      <c r="R2474" s="77"/>
      <c r="S2474" s="76"/>
      <c r="T2474" s="76"/>
      <c r="U2474" s="76"/>
    </row>
    <row r="2475" s="67" customFormat="1" customHeight="1" spans="2:21">
      <c r="B2475" s="68"/>
      <c r="C2475" s="69"/>
      <c r="D2475" s="69"/>
      <c r="E2475" s="69"/>
      <c r="F2475" s="70"/>
      <c r="G2475" s="71"/>
      <c r="H2475" s="72"/>
      <c r="I2475" s="103" t="str">
        <f>IF(B2475="","",_xlfn.XLOOKUP(N2475,#REF!,#REF!))</f>
        <v/>
      </c>
      <c r="J2475" s="100" t="str">
        <f>IF(B2475="","",_xlfn.XLOOKUP(N2475,#REF!,芝麻工资表!B:B))</f>
        <v/>
      </c>
      <c r="K2475" s="100" t="str">
        <f t="shared" si="228"/>
        <v/>
      </c>
      <c r="L2475" s="100" t="str">
        <f t="shared" si="229"/>
        <v/>
      </c>
      <c r="M2475" s="100" t="str">
        <f>IF(Q2475="","",_xlfn.XLOOKUP(Q2475,立项!W:W,立项!H:H))</f>
        <v/>
      </c>
      <c r="N2475" s="104" t="str">
        <f t="shared" si="230"/>
        <v/>
      </c>
      <c r="O2475" s="104" t="str">
        <f t="shared" si="231"/>
        <v/>
      </c>
      <c r="P2475" s="105" t="str">
        <f t="shared" si="232"/>
        <v/>
      </c>
      <c r="Q2475" s="109" t="str">
        <f t="shared" si="233"/>
        <v/>
      </c>
      <c r="R2475" s="77"/>
      <c r="S2475" s="76"/>
      <c r="T2475" s="76"/>
      <c r="U2475" s="76"/>
    </row>
    <row r="2476" s="67" customFormat="1" customHeight="1" spans="2:21">
      <c r="B2476" s="68"/>
      <c r="C2476" s="69"/>
      <c r="D2476" s="69"/>
      <c r="E2476" s="69"/>
      <c r="F2476" s="70"/>
      <c r="G2476" s="71"/>
      <c r="H2476" s="72"/>
      <c r="I2476" s="103" t="str">
        <f>IF(B2476="","",_xlfn.XLOOKUP(N2476,#REF!,#REF!))</f>
        <v/>
      </c>
      <c r="J2476" s="100" t="str">
        <f>IF(B2476="","",_xlfn.XLOOKUP(N2476,#REF!,芝麻工资表!B:B))</f>
        <v/>
      </c>
      <c r="K2476" s="100" t="str">
        <f t="shared" si="228"/>
        <v/>
      </c>
      <c r="L2476" s="100" t="str">
        <f t="shared" si="229"/>
        <v/>
      </c>
      <c r="M2476" s="100" t="str">
        <f>IF(Q2476="","",_xlfn.XLOOKUP(Q2476,立项!W:W,立项!H:H))</f>
        <v/>
      </c>
      <c r="N2476" s="104" t="str">
        <f t="shared" si="230"/>
        <v/>
      </c>
      <c r="O2476" s="104" t="str">
        <f t="shared" si="231"/>
        <v/>
      </c>
      <c r="P2476" s="105" t="str">
        <f t="shared" si="232"/>
        <v/>
      </c>
      <c r="Q2476" s="109" t="str">
        <f t="shared" si="233"/>
        <v/>
      </c>
      <c r="R2476" s="77"/>
      <c r="S2476" s="76"/>
      <c r="T2476" s="76"/>
      <c r="U2476" s="76"/>
    </row>
    <row r="2477" s="67" customFormat="1" customHeight="1" spans="2:21">
      <c r="B2477" s="68"/>
      <c r="C2477" s="69"/>
      <c r="D2477" s="69"/>
      <c r="E2477" s="69"/>
      <c r="F2477" s="70"/>
      <c r="G2477" s="71"/>
      <c r="H2477" s="72"/>
      <c r="I2477" s="103" t="str">
        <f>IF(B2477="","",_xlfn.XLOOKUP(N2477,#REF!,#REF!))</f>
        <v/>
      </c>
      <c r="J2477" s="100" t="str">
        <f>IF(B2477="","",_xlfn.XLOOKUP(N2477,#REF!,芝麻工资表!B:B))</f>
        <v/>
      </c>
      <c r="K2477" s="100" t="str">
        <f t="shared" si="228"/>
        <v/>
      </c>
      <c r="L2477" s="100" t="str">
        <f t="shared" si="229"/>
        <v/>
      </c>
      <c r="M2477" s="100" t="str">
        <f>IF(Q2477="","",_xlfn.XLOOKUP(Q2477,立项!W:W,立项!H:H))</f>
        <v/>
      </c>
      <c r="N2477" s="104" t="str">
        <f t="shared" si="230"/>
        <v/>
      </c>
      <c r="O2477" s="104" t="str">
        <f t="shared" si="231"/>
        <v/>
      </c>
      <c r="P2477" s="105" t="str">
        <f t="shared" si="232"/>
        <v/>
      </c>
      <c r="Q2477" s="109" t="str">
        <f t="shared" si="233"/>
        <v/>
      </c>
      <c r="R2477" s="77"/>
      <c r="S2477" s="76"/>
      <c r="T2477" s="76"/>
      <c r="U2477" s="76"/>
    </row>
    <row r="2478" s="67" customFormat="1" customHeight="1" spans="2:21">
      <c r="B2478" s="68"/>
      <c r="C2478" s="69"/>
      <c r="D2478" s="69"/>
      <c r="E2478" s="69"/>
      <c r="F2478" s="70"/>
      <c r="G2478" s="71"/>
      <c r="H2478" s="72"/>
      <c r="I2478" s="103" t="str">
        <f>IF(B2478="","",_xlfn.XLOOKUP(N2478,#REF!,#REF!))</f>
        <v/>
      </c>
      <c r="J2478" s="100" t="str">
        <f>IF(B2478="","",_xlfn.XLOOKUP(N2478,#REF!,芝麻工资表!B:B))</f>
        <v/>
      </c>
      <c r="K2478" s="100" t="str">
        <f t="shared" si="228"/>
        <v/>
      </c>
      <c r="L2478" s="100" t="str">
        <f t="shared" si="229"/>
        <v/>
      </c>
      <c r="M2478" s="100" t="str">
        <f>IF(Q2478="","",_xlfn.XLOOKUP(Q2478,立项!W:W,立项!H:H))</f>
        <v/>
      </c>
      <c r="N2478" s="104" t="str">
        <f t="shared" si="230"/>
        <v/>
      </c>
      <c r="O2478" s="104" t="str">
        <f t="shared" si="231"/>
        <v/>
      </c>
      <c r="P2478" s="105" t="str">
        <f t="shared" si="232"/>
        <v/>
      </c>
      <c r="Q2478" s="109" t="str">
        <f t="shared" si="233"/>
        <v/>
      </c>
      <c r="R2478" s="77"/>
      <c r="S2478" s="76"/>
      <c r="T2478" s="76"/>
      <c r="U2478" s="76"/>
    </row>
    <row r="2479" s="67" customFormat="1" customHeight="1" spans="2:21">
      <c r="B2479" s="68"/>
      <c r="C2479" s="69"/>
      <c r="D2479" s="69"/>
      <c r="E2479" s="69"/>
      <c r="F2479" s="70"/>
      <c r="G2479" s="71"/>
      <c r="H2479" s="72"/>
      <c r="I2479" s="103" t="str">
        <f>IF(B2479="","",_xlfn.XLOOKUP(N2479,#REF!,#REF!))</f>
        <v/>
      </c>
      <c r="J2479" s="100" t="str">
        <f>IF(B2479="","",_xlfn.XLOOKUP(N2479,#REF!,芝麻工资表!B:B))</f>
        <v/>
      </c>
      <c r="K2479" s="100" t="str">
        <f t="shared" si="228"/>
        <v/>
      </c>
      <c r="L2479" s="100" t="str">
        <f t="shared" si="229"/>
        <v/>
      </c>
      <c r="M2479" s="100" t="str">
        <f>IF(Q2479="","",_xlfn.XLOOKUP(Q2479,立项!W:W,立项!H:H))</f>
        <v/>
      </c>
      <c r="N2479" s="104" t="str">
        <f t="shared" si="230"/>
        <v/>
      </c>
      <c r="O2479" s="104" t="str">
        <f t="shared" si="231"/>
        <v/>
      </c>
      <c r="P2479" s="105" t="str">
        <f t="shared" si="232"/>
        <v/>
      </c>
      <c r="Q2479" s="109" t="str">
        <f t="shared" si="233"/>
        <v/>
      </c>
      <c r="R2479" s="77"/>
      <c r="S2479" s="76"/>
      <c r="T2479" s="76"/>
      <c r="U2479" s="76"/>
    </row>
    <row r="2480" s="67" customFormat="1" customHeight="1" spans="2:21">
      <c r="B2480" s="68"/>
      <c r="C2480" s="69"/>
      <c r="D2480" s="69"/>
      <c r="E2480" s="69"/>
      <c r="F2480" s="70"/>
      <c r="G2480" s="71"/>
      <c r="H2480" s="72"/>
      <c r="I2480" s="103" t="str">
        <f>IF(B2480="","",_xlfn.XLOOKUP(N2480,#REF!,#REF!))</f>
        <v/>
      </c>
      <c r="J2480" s="100" t="str">
        <f>IF(B2480="","",_xlfn.XLOOKUP(N2480,#REF!,芝麻工资表!B:B))</f>
        <v/>
      </c>
      <c r="K2480" s="100" t="str">
        <f t="shared" si="228"/>
        <v/>
      </c>
      <c r="L2480" s="100" t="str">
        <f t="shared" si="229"/>
        <v/>
      </c>
      <c r="M2480" s="100" t="str">
        <f>IF(Q2480="","",_xlfn.XLOOKUP(Q2480,立项!W:W,立项!H:H))</f>
        <v/>
      </c>
      <c r="N2480" s="104" t="str">
        <f t="shared" si="230"/>
        <v/>
      </c>
      <c r="O2480" s="104" t="str">
        <f t="shared" si="231"/>
        <v/>
      </c>
      <c r="P2480" s="105" t="str">
        <f t="shared" si="232"/>
        <v/>
      </c>
      <c r="Q2480" s="109" t="str">
        <f t="shared" si="233"/>
        <v/>
      </c>
      <c r="R2480" s="77"/>
      <c r="S2480" s="76"/>
      <c r="T2480" s="76"/>
      <c r="U2480" s="76"/>
    </row>
    <row r="2481" s="67" customFormat="1" customHeight="1" spans="2:21">
      <c r="B2481" s="68"/>
      <c r="C2481" s="69"/>
      <c r="D2481" s="69"/>
      <c r="E2481" s="69"/>
      <c r="F2481" s="70"/>
      <c r="G2481" s="71"/>
      <c r="H2481" s="72"/>
      <c r="I2481" s="103" t="str">
        <f>IF(B2481="","",_xlfn.XLOOKUP(N2481,#REF!,#REF!))</f>
        <v/>
      </c>
      <c r="J2481" s="100" t="str">
        <f>IF(B2481="","",_xlfn.XLOOKUP(N2481,#REF!,芝麻工资表!B:B))</f>
        <v/>
      </c>
      <c r="K2481" s="100" t="str">
        <f t="shared" si="228"/>
        <v/>
      </c>
      <c r="L2481" s="100" t="str">
        <f t="shared" si="229"/>
        <v/>
      </c>
      <c r="M2481" s="100" t="str">
        <f>IF(Q2481="","",_xlfn.XLOOKUP(Q2481,立项!W:W,立项!H:H))</f>
        <v/>
      </c>
      <c r="N2481" s="104" t="str">
        <f t="shared" si="230"/>
        <v/>
      </c>
      <c r="O2481" s="104" t="str">
        <f t="shared" si="231"/>
        <v/>
      </c>
      <c r="P2481" s="105" t="str">
        <f t="shared" si="232"/>
        <v/>
      </c>
      <c r="Q2481" s="109" t="str">
        <f t="shared" si="233"/>
        <v/>
      </c>
      <c r="R2481" s="77"/>
      <c r="S2481" s="76"/>
      <c r="T2481" s="76"/>
      <c r="U2481" s="76"/>
    </row>
    <row r="2482" s="67" customFormat="1" customHeight="1" spans="2:21">
      <c r="B2482" s="68"/>
      <c r="C2482" s="69"/>
      <c r="D2482" s="69"/>
      <c r="E2482" s="69"/>
      <c r="F2482" s="70"/>
      <c r="G2482" s="71"/>
      <c r="H2482" s="72"/>
      <c r="I2482" s="103" t="str">
        <f>IF(B2482="","",_xlfn.XLOOKUP(N2482,#REF!,#REF!))</f>
        <v/>
      </c>
      <c r="J2482" s="100" t="str">
        <f>IF(B2482="","",_xlfn.XLOOKUP(N2482,#REF!,芝麻工资表!B:B))</f>
        <v/>
      </c>
      <c r="K2482" s="100" t="str">
        <f t="shared" si="228"/>
        <v/>
      </c>
      <c r="L2482" s="100" t="str">
        <f t="shared" si="229"/>
        <v/>
      </c>
      <c r="M2482" s="100" t="str">
        <f>IF(Q2482="","",_xlfn.XLOOKUP(Q2482,立项!W:W,立项!H:H))</f>
        <v/>
      </c>
      <c r="N2482" s="104" t="str">
        <f t="shared" si="230"/>
        <v/>
      </c>
      <c r="O2482" s="104" t="str">
        <f t="shared" si="231"/>
        <v/>
      </c>
      <c r="P2482" s="105" t="str">
        <f t="shared" si="232"/>
        <v/>
      </c>
      <c r="Q2482" s="109" t="str">
        <f t="shared" si="233"/>
        <v/>
      </c>
      <c r="R2482" s="77"/>
      <c r="S2482" s="76"/>
      <c r="T2482" s="76"/>
      <c r="U2482" s="76"/>
    </row>
    <row r="2483" s="67" customFormat="1" customHeight="1" spans="2:21">
      <c r="B2483" s="68"/>
      <c r="C2483" s="69"/>
      <c r="D2483" s="69"/>
      <c r="E2483" s="69"/>
      <c r="F2483" s="70"/>
      <c r="G2483" s="71"/>
      <c r="H2483" s="72"/>
      <c r="I2483" s="103" t="str">
        <f>IF(B2483="","",_xlfn.XLOOKUP(N2483,#REF!,#REF!))</f>
        <v/>
      </c>
      <c r="J2483" s="100" t="str">
        <f>IF(B2483="","",_xlfn.XLOOKUP(N2483,#REF!,芝麻工资表!B:B))</f>
        <v/>
      </c>
      <c r="K2483" s="100" t="str">
        <f t="shared" si="228"/>
        <v/>
      </c>
      <c r="L2483" s="100" t="str">
        <f t="shared" si="229"/>
        <v/>
      </c>
      <c r="M2483" s="100" t="str">
        <f>IF(Q2483="","",_xlfn.XLOOKUP(Q2483,立项!W:W,立项!H:H))</f>
        <v/>
      </c>
      <c r="N2483" s="104" t="str">
        <f t="shared" si="230"/>
        <v/>
      </c>
      <c r="O2483" s="104" t="str">
        <f t="shared" si="231"/>
        <v/>
      </c>
      <c r="P2483" s="105" t="str">
        <f t="shared" si="232"/>
        <v/>
      </c>
      <c r="Q2483" s="109" t="str">
        <f t="shared" si="233"/>
        <v/>
      </c>
      <c r="R2483" s="77"/>
      <c r="S2483" s="76"/>
      <c r="T2483" s="76"/>
      <c r="U2483" s="76"/>
    </row>
    <row r="2484" s="67" customFormat="1" customHeight="1" spans="2:21">
      <c r="B2484" s="68"/>
      <c r="C2484" s="69"/>
      <c r="D2484" s="69"/>
      <c r="E2484" s="69"/>
      <c r="F2484" s="70"/>
      <c r="G2484" s="71"/>
      <c r="H2484" s="72"/>
      <c r="I2484" s="103" t="str">
        <f>IF(B2484="","",_xlfn.XLOOKUP(N2484,#REF!,#REF!))</f>
        <v/>
      </c>
      <c r="J2484" s="100" t="str">
        <f>IF(B2484="","",_xlfn.XLOOKUP(N2484,#REF!,芝麻工资表!B:B))</f>
        <v/>
      </c>
      <c r="K2484" s="100" t="str">
        <f t="shared" si="228"/>
        <v/>
      </c>
      <c r="L2484" s="100" t="str">
        <f t="shared" si="229"/>
        <v/>
      </c>
      <c r="M2484" s="100" t="str">
        <f>IF(Q2484="","",_xlfn.XLOOKUP(Q2484,立项!W:W,立项!H:H))</f>
        <v/>
      </c>
      <c r="N2484" s="104" t="str">
        <f t="shared" si="230"/>
        <v/>
      </c>
      <c r="O2484" s="104" t="str">
        <f t="shared" si="231"/>
        <v/>
      </c>
      <c r="P2484" s="105" t="str">
        <f t="shared" si="232"/>
        <v/>
      </c>
      <c r="Q2484" s="109" t="str">
        <f t="shared" si="233"/>
        <v/>
      </c>
      <c r="R2484" s="77"/>
      <c r="S2484" s="76"/>
      <c r="T2484" s="76"/>
      <c r="U2484" s="76"/>
    </row>
    <row r="2485" s="67" customFormat="1" customHeight="1" spans="2:21">
      <c r="B2485" s="68"/>
      <c r="C2485" s="69"/>
      <c r="D2485" s="69"/>
      <c r="E2485" s="69"/>
      <c r="F2485" s="70"/>
      <c r="G2485" s="71"/>
      <c r="H2485" s="72"/>
      <c r="I2485" s="103" t="str">
        <f>IF(B2485="","",_xlfn.XLOOKUP(N2485,#REF!,#REF!))</f>
        <v/>
      </c>
      <c r="J2485" s="100" t="str">
        <f>IF(B2485="","",_xlfn.XLOOKUP(N2485,#REF!,芝麻工资表!B:B))</f>
        <v/>
      </c>
      <c r="K2485" s="100" t="str">
        <f t="shared" si="228"/>
        <v/>
      </c>
      <c r="L2485" s="100" t="str">
        <f t="shared" si="229"/>
        <v/>
      </c>
      <c r="M2485" s="100" t="str">
        <f>IF(Q2485="","",_xlfn.XLOOKUP(Q2485,立项!W:W,立项!H:H))</f>
        <v/>
      </c>
      <c r="N2485" s="104" t="str">
        <f t="shared" si="230"/>
        <v/>
      </c>
      <c r="O2485" s="104" t="str">
        <f t="shared" si="231"/>
        <v/>
      </c>
      <c r="P2485" s="105" t="str">
        <f t="shared" si="232"/>
        <v/>
      </c>
      <c r="Q2485" s="109" t="str">
        <f t="shared" si="233"/>
        <v/>
      </c>
      <c r="R2485" s="77"/>
      <c r="S2485" s="76"/>
      <c r="T2485" s="76"/>
      <c r="U2485" s="76"/>
    </row>
    <row r="2486" s="67" customFormat="1" customHeight="1" spans="2:21">
      <c r="B2486" s="68"/>
      <c r="C2486" s="69"/>
      <c r="D2486" s="69"/>
      <c r="E2486" s="69"/>
      <c r="F2486" s="70"/>
      <c r="G2486" s="71"/>
      <c r="H2486" s="72"/>
      <c r="I2486" s="103" t="str">
        <f>IF(B2486="","",_xlfn.XLOOKUP(N2486,#REF!,#REF!))</f>
        <v/>
      </c>
      <c r="J2486" s="100" t="str">
        <f>IF(B2486="","",_xlfn.XLOOKUP(N2486,#REF!,芝麻工资表!B:B))</f>
        <v/>
      </c>
      <c r="K2486" s="100" t="str">
        <f t="shared" si="228"/>
        <v/>
      </c>
      <c r="L2486" s="100" t="str">
        <f t="shared" si="229"/>
        <v/>
      </c>
      <c r="M2486" s="100" t="str">
        <f>IF(Q2486="","",_xlfn.XLOOKUP(Q2486,立项!W:W,立项!H:H))</f>
        <v/>
      </c>
      <c r="N2486" s="104" t="str">
        <f t="shared" si="230"/>
        <v/>
      </c>
      <c r="O2486" s="104" t="str">
        <f t="shared" si="231"/>
        <v/>
      </c>
      <c r="P2486" s="105" t="str">
        <f t="shared" si="232"/>
        <v/>
      </c>
      <c r="Q2486" s="109" t="str">
        <f t="shared" si="233"/>
        <v/>
      </c>
      <c r="R2486" s="77"/>
      <c r="S2486" s="76"/>
      <c r="T2486" s="76"/>
      <c r="U2486" s="76"/>
    </row>
    <row r="2487" s="67" customFormat="1" customHeight="1" spans="2:21">
      <c r="B2487" s="68"/>
      <c r="C2487" s="69"/>
      <c r="D2487" s="69"/>
      <c r="E2487" s="69"/>
      <c r="F2487" s="70"/>
      <c r="G2487" s="71"/>
      <c r="H2487" s="72"/>
      <c r="I2487" s="103" t="str">
        <f>IF(B2487="","",_xlfn.XLOOKUP(N2487,#REF!,#REF!))</f>
        <v/>
      </c>
      <c r="J2487" s="100" t="str">
        <f>IF(B2487="","",_xlfn.XLOOKUP(N2487,#REF!,芝麻工资表!B:B))</f>
        <v/>
      </c>
      <c r="K2487" s="100" t="str">
        <f t="shared" si="228"/>
        <v/>
      </c>
      <c r="L2487" s="100" t="str">
        <f t="shared" si="229"/>
        <v/>
      </c>
      <c r="M2487" s="100" t="str">
        <f>IF(Q2487="","",_xlfn.XLOOKUP(Q2487,立项!W:W,立项!H:H))</f>
        <v/>
      </c>
      <c r="N2487" s="104" t="str">
        <f t="shared" si="230"/>
        <v/>
      </c>
      <c r="O2487" s="104" t="str">
        <f t="shared" si="231"/>
        <v/>
      </c>
      <c r="P2487" s="105" t="str">
        <f t="shared" si="232"/>
        <v/>
      </c>
      <c r="Q2487" s="109" t="str">
        <f t="shared" si="233"/>
        <v/>
      </c>
      <c r="R2487" s="77"/>
      <c r="S2487" s="76"/>
      <c r="T2487" s="76"/>
      <c r="U2487" s="76"/>
    </row>
    <row r="2488" s="67" customFormat="1" customHeight="1" spans="2:21">
      <c r="B2488" s="68"/>
      <c r="C2488" s="69"/>
      <c r="D2488" s="69"/>
      <c r="E2488" s="69"/>
      <c r="F2488" s="70"/>
      <c r="G2488" s="71"/>
      <c r="H2488" s="72"/>
      <c r="I2488" s="103" t="str">
        <f>IF(B2488="","",_xlfn.XLOOKUP(N2488,#REF!,#REF!))</f>
        <v/>
      </c>
      <c r="J2488" s="100" t="str">
        <f>IF(B2488="","",_xlfn.XLOOKUP(N2488,#REF!,芝麻工资表!B:B))</f>
        <v/>
      </c>
      <c r="K2488" s="100" t="str">
        <f t="shared" si="228"/>
        <v/>
      </c>
      <c r="L2488" s="100" t="str">
        <f t="shared" si="229"/>
        <v/>
      </c>
      <c r="M2488" s="100" t="str">
        <f>IF(Q2488="","",_xlfn.XLOOKUP(Q2488,立项!W:W,立项!H:H))</f>
        <v/>
      </c>
      <c r="N2488" s="104" t="str">
        <f t="shared" si="230"/>
        <v/>
      </c>
      <c r="O2488" s="104" t="str">
        <f t="shared" si="231"/>
        <v/>
      </c>
      <c r="P2488" s="105" t="str">
        <f t="shared" si="232"/>
        <v/>
      </c>
      <c r="Q2488" s="109" t="str">
        <f t="shared" si="233"/>
        <v/>
      </c>
      <c r="R2488" s="77"/>
      <c r="S2488" s="76"/>
      <c r="T2488" s="76"/>
      <c r="U2488" s="76"/>
    </row>
    <row r="2489" s="67" customFormat="1" customHeight="1" spans="2:21">
      <c r="B2489" s="68"/>
      <c r="C2489" s="69"/>
      <c r="D2489" s="69"/>
      <c r="E2489" s="69"/>
      <c r="F2489" s="70"/>
      <c r="G2489" s="71"/>
      <c r="H2489" s="72"/>
      <c r="I2489" s="103" t="str">
        <f>IF(B2489="","",_xlfn.XLOOKUP(N2489,#REF!,#REF!))</f>
        <v/>
      </c>
      <c r="J2489" s="100" t="str">
        <f>IF(B2489="","",_xlfn.XLOOKUP(N2489,#REF!,芝麻工资表!B:B))</f>
        <v/>
      </c>
      <c r="K2489" s="100" t="str">
        <f t="shared" si="228"/>
        <v/>
      </c>
      <c r="L2489" s="100" t="str">
        <f t="shared" si="229"/>
        <v/>
      </c>
      <c r="M2489" s="100" t="str">
        <f>IF(Q2489="","",_xlfn.XLOOKUP(Q2489,立项!W:W,立项!H:H))</f>
        <v/>
      </c>
      <c r="N2489" s="104" t="str">
        <f t="shared" si="230"/>
        <v/>
      </c>
      <c r="O2489" s="104" t="str">
        <f t="shared" si="231"/>
        <v/>
      </c>
      <c r="P2489" s="105" t="str">
        <f t="shared" si="232"/>
        <v/>
      </c>
      <c r="Q2489" s="109" t="str">
        <f t="shared" si="233"/>
        <v/>
      </c>
      <c r="R2489" s="77"/>
      <c r="S2489" s="76"/>
      <c r="T2489" s="76"/>
      <c r="U2489" s="76"/>
    </row>
    <row r="2490" s="67" customFormat="1" customHeight="1" spans="2:21">
      <c r="B2490" s="68"/>
      <c r="C2490" s="69"/>
      <c r="D2490" s="69"/>
      <c r="E2490" s="69"/>
      <c r="F2490" s="70"/>
      <c r="G2490" s="71"/>
      <c r="H2490" s="72"/>
      <c r="I2490" s="103" t="str">
        <f>IF(B2490="","",_xlfn.XLOOKUP(N2490,#REF!,#REF!))</f>
        <v/>
      </c>
      <c r="J2490" s="100" t="str">
        <f>IF(B2490="","",_xlfn.XLOOKUP(N2490,#REF!,芝麻工资表!B:B))</f>
        <v/>
      </c>
      <c r="K2490" s="100" t="str">
        <f t="shared" si="228"/>
        <v/>
      </c>
      <c r="L2490" s="100" t="str">
        <f t="shared" si="229"/>
        <v/>
      </c>
      <c r="M2490" s="100" t="str">
        <f>IF(Q2490="","",_xlfn.XLOOKUP(Q2490,立项!W:W,立项!H:H))</f>
        <v/>
      </c>
      <c r="N2490" s="104" t="str">
        <f t="shared" si="230"/>
        <v/>
      </c>
      <c r="O2490" s="104" t="str">
        <f t="shared" si="231"/>
        <v/>
      </c>
      <c r="P2490" s="105" t="str">
        <f t="shared" si="232"/>
        <v/>
      </c>
      <c r="Q2490" s="109" t="str">
        <f t="shared" si="233"/>
        <v/>
      </c>
      <c r="R2490" s="77"/>
      <c r="S2490" s="76"/>
      <c r="T2490" s="76"/>
      <c r="U2490" s="76"/>
    </row>
    <row r="2491" s="67" customFormat="1" customHeight="1" spans="2:21">
      <c r="B2491" s="68"/>
      <c r="C2491" s="69"/>
      <c r="D2491" s="69"/>
      <c r="E2491" s="69"/>
      <c r="F2491" s="70"/>
      <c r="G2491" s="71"/>
      <c r="H2491" s="72"/>
      <c r="I2491" s="103" t="str">
        <f>IF(B2491="","",_xlfn.XLOOKUP(N2491,#REF!,#REF!))</f>
        <v/>
      </c>
      <c r="J2491" s="100" t="str">
        <f>IF(B2491="","",_xlfn.XLOOKUP(N2491,#REF!,芝麻工资表!B:B))</f>
        <v/>
      </c>
      <c r="K2491" s="100" t="str">
        <f t="shared" si="228"/>
        <v/>
      </c>
      <c r="L2491" s="100" t="str">
        <f t="shared" si="229"/>
        <v/>
      </c>
      <c r="M2491" s="100" t="str">
        <f>IF(Q2491="","",_xlfn.XLOOKUP(Q2491,立项!W:W,立项!H:H))</f>
        <v/>
      </c>
      <c r="N2491" s="104" t="str">
        <f t="shared" si="230"/>
        <v/>
      </c>
      <c r="O2491" s="104" t="str">
        <f t="shared" si="231"/>
        <v/>
      </c>
      <c r="P2491" s="105" t="str">
        <f t="shared" si="232"/>
        <v/>
      </c>
      <c r="Q2491" s="109" t="str">
        <f t="shared" si="233"/>
        <v/>
      </c>
      <c r="R2491" s="77"/>
      <c r="S2491" s="76"/>
      <c r="T2491" s="76"/>
      <c r="U2491" s="76"/>
    </row>
    <row r="2492" s="67" customFormat="1" customHeight="1" spans="2:21">
      <c r="B2492" s="68"/>
      <c r="C2492" s="69"/>
      <c r="D2492" s="69"/>
      <c r="E2492" s="69"/>
      <c r="F2492" s="70"/>
      <c r="G2492" s="71"/>
      <c r="H2492" s="72"/>
      <c r="I2492" s="103" t="str">
        <f>IF(B2492="","",_xlfn.XLOOKUP(N2492,#REF!,#REF!))</f>
        <v/>
      </c>
      <c r="J2492" s="100" t="str">
        <f>IF(B2492="","",_xlfn.XLOOKUP(N2492,#REF!,芝麻工资表!B:B))</f>
        <v/>
      </c>
      <c r="K2492" s="100" t="str">
        <f t="shared" si="228"/>
        <v/>
      </c>
      <c r="L2492" s="100" t="str">
        <f t="shared" si="229"/>
        <v/>
      </c>
      <c r="M2492" s="100" t="str">
        <f>IF(Q2492="","",_xlfn.XLOOKUP(Q2492,立项!W:W,立项!H:H))</f>
        <v/>
      </c>
      <c r="N2492" s="104" t="str">
        <f t="shared" si="230"/>
        <v/>
      </c>
      <c r="O2492" s="104" t="str">
        <f t="shared" si="231"/>
        <v/>
      </c>
      <c r="P2492" s="105" t="str">
        <f t="shared" si="232"/>
        <v/>
      </c>
      <c r="Q2492" s="109" t="str">
        <f t="shared" si="233"/>
        <v/>
      </c>
      <c r="R2492" s="77"/>
      <c r="S2492" s="76"/>
      <c r="T2492" s="76"/>
      <c r="U2492" s="76"/>
    </row>
    <row r="2493" s="67" customFormat="1" customHeight="1" spans="2:21">
      <c r="B2493" s="68"/>
      <c r="C2493" s="69"/>
      <c r="D2493" s="69"/>
      <c r="E2493" s="69"/>
      <c r="F2493" s="70"/>
      <c r="G2493" s="71"/>
      <c r="H2493" s="72"/>
      <c r="I2493" s="103" t="str">
        <f>IF(B2493="","",_xlfn.XLOOKUP(N2493,#REF!,#REF!))</f>
        <v/>
      </c>
      <c r="J2493" s="100" t="str">
        <f>IF(B2493="","",_xlfn.XLOOKUP(N2493,#REF!,芝麻工资表!B:B))</f>
        <v/>
      </c>
      <c r="K2493" s="100" t="str">
        <f t="shared" si="228"/>
        <v/>
      </c>
      <c r="L2493" s="100" t="str">
        <f t="shared" si="229"/>
        <v/>
      </c>
      <c r="M2493" s="100" t="str">
        <f>IF(Q2493="","",_xlfn.XLOOKUP(Q2493,立项!W:W,立项!H:H))</f>
        <v/>
      </c>
      <c r="N2493" s="104" t="str">
        <f t="shared" si="230"/>
        <v/>
      </c>
      <c r="O2493" s="104" t="str">
        <f t="shared" si="231"/>
        <v/>
      </c>
      <c r="P2493" s="105" t="str">
        <f t="shared" si="232"/>
        <v/>
      </c>
      <c r="Q2493" s="109" t="str">
        <f t="shared" si="233"/>
        <v/>
      </c>
      <c r="R2493" s="77"/>
      <c r="S2493" s="76"/>
      <c r="T2493" s="76"/>
      <c r="U2493" s="76"/>
    </row>
    <row r="2494" s="67" customFormat="1" customHeight="1" spans="2:21">
      <c r="B2494" s="68"/>
      <c r="C2494" s="69"/>
      <c r="D2494" s="69"/>
      <c r="E2494" s="69"/>
      <c r="F2494" s="70"/>
      <c r="G2494" s="71"/>
      <c r="H2494" s="72"/>
      <c r="I2494" s="103" t="str">
        <f>IF(B2494="","",_xlfn.XLOOKUP(N2494,#REF!,#REF!))</f>
        <v/>
      </c>
      <c r="J2494" s="100" t="str">
        <f>IF(B2494="","",_xlfn.XLOOKUP(N2494,#REF!,芝麻工资表!B:B))</f>
        <v/>
      </c>
      <c r="K2494" s="100" t="str">
        <f t="shared" si="228"/>
        <v/>
      </c>
      <c r="L2494" s="100" t="str">
        <f t="shared" si="229"/>
        <v/>
      </c>
      <c r="M2494" s="100" t="str">
        <f>IF(Q2494="","",_xlfn.XLOOKUP(Q2494,立项!W:W,立项!H:H))</f>
        <v/>
      </c>
      <c r="N2494" s="104" t="str">
        <f t="shared" si="230"/>
        <v/>
      </c>
      <c r="O2494" s="104" t="str">
        <f t="shared" si="231"/>
        <v/>
      </c>
      <c r="P2494" s="105" t="str">
        <f t="shared" si="232"/>
        <v/>
      </c>
      <c r="Q2494" s="109" t="str">
        <f t="shared" si="233"/>
        <v/>
      </c>
      <c r="R2494" s="77"/>
      <c r="S2494" s="76"/>
      <c r="T2494" s="76"/>
      <c r="U2494" s="76"/>
    </row>
    <row r="2495" s="67" customFormat="1" customHeight="1" spans="2:21">
      <c r="B2495" s="68"/>
      <c r="C2495" s="69"/>
      <c r="D2495" s="69"/>
      <c r="E2495" s="69"/>
      <c r="F2495" s="70"/>
      <c r="G2495" s="71"/>
      <c r="H2495" s="72"/>
      <c r="I2495" s="103" t="str">
        <f>IF(B2495="","",_xlfn.XLOOKUP(N2495,#REF!,#REF!))</f>
        <v/>
      </c>
      <c r="J2495" s="100" t="str">
        <f>IF(B2495="","",_xlfn.XLOOKUP(N2495,#REF!,芝麻工资表!B:B))</f>
        <v/>
      </c>
      <c r="K2495" s="100" t="str">
        <f t="shared" si="228"/>
        <v/>
      </c>
      <c r="L2495" s="100" t="str">
        <f t="shared" si="229"/>
        <v/>
      </c>
      <c r="M2495" s="100" t="str">
        <f>IF(Q2495="","",_xlfn.XLOOKUP(Q2495,立项!W:W,立项!H:H))</f>
        <v/>
      </c>
      <c r="N2495" s="104" t="str">
        <f t="shared" si="230"/>
        <v/>
      </c>
      <c r="O2495" s="104" t="str">
        <f t="shared" si="231"/>
        <v/>
      </c>
      <c r="P2495" s="105" t="str">
        <f t="shared" si="232"/>
        <v/>
      </c>
      <c r="Q2495" s="109" t="str">
        <f t="shared" si="233"/>
        <v/>
      </c>
      <c r="R2495" s="77"/>
      <c r="S2495" s="76"/>
      <c r="T2495" s="76"/>
      <c r="U2495" s="76"/>
    </row>
    <row r="2496" s="67" customFormat="1" customHeight="1" spans="2:21">
      <c r="B2496" s="68"/>
      <c r="C2496" s="69"/>
      <c r="D2496" s="69"/>
      <c r="E2496" s="69"/>
      <c r="F2496" s="70"/>
      <c r="G2496" s="71"/>
      <c r="H2496" s="72"/>
      <c r="I2496" s="103" t="str">
        <f>IF(B2496="","",_xlfn.XLOOKUP(N2496,#REF!,#REF!))</f>
        <v/>
      </c>
      <c r="J2496" s="100" t="str">
        <f>IF(B2496="","",_xlfn.XLOOKUP(N2496,#REF!,芝麻工资表!B:B))</f>
        <v/>
      </c>
      <c r="K2496" s="100" t="str">
        <f t="shared" si="228"/>
        <v/>
      </c>
      <c r="L2496" s="100" t="str">
        <f t="shared" si="229"/>
        <v/>
      </c>
      <c r="M2496" s="100" t="str">
        <f>IF(Q2496="","",_xlfn.XLOOKUP(Q2496,立项!W:W,立项!H:H))</f>
        <v/>
      </c>
      <c r="N2496" s="104" t="str">
        <f t="shared" si="230"/>
        <v/>
      </c>
      <c r="O2496" s="104" t="str">
        <f t="shared" si="231"/>
        <v/>
      </c>
      <c r="P2496" s="105" t="str">
        <f t="shared" si="232"/>
        <v/>
      </c>
      <c r="Q2496" s="109" t="str">
        <f t="shared" si="233"/>
        <v/>
      </c>
      <c r="R2496" s="77"/>
      <c r="S2496" s="76"/>
      <c r="T2496" s="76"/>
      <c r="U2496" s="76"/>
    </row>
    <row r="2497" s="67" customFormat="1" customHeight="1" spans="2:21">
      <c r="B2497" s="68"/>
      <c r="C2497" s="69"/>
      <c r="D2497" s="69"/>
      <c r="E2497" s="69"/>
      <c r="F2497" s="70"/>
      <c r="G2497" s="71"/>
      <c r="H2497" s="72"/>
      <c r="I2497" s="103" t="str">
        <f>IF(B2497="","",_xlfn.XLOOKUP(N2497,#REF!,#REF!))</f>
        <v/>
      </c>
      <c r="J2497" s="100" t="str">
        <f>IF(B2497="","",_xlfn.XLOOKUP(N2497,#REF!,芝麻工资表!B:B))</f>
        <v/>
      </c>
      <c r="K2497" s="100" t="str">
        <f t="shared" si="228"/>
        <v/>
      </c>
      <c r="L2497" s="100" t="str">
        <f t="shared" si="229"/>
        <v/>
      </c>
      <c r="M2497" s="100" t="str">
        <f>IF(Q2497="","",_xlfn.XLOOKUP(Q2497,立项!W:W,立项!H:H))</f>
        <v/>
      </c>
      <c r="N2497" s="104" t="str">
        <f t="shared" si="230"/>
        <v/>
      </c>
      <c r="O2497" s="104" t="str">
        <f t="shared" si="231"/>
        <v/>
      </c>
      <c r="P2497" s="105" t="str">
        <f t="shared" si="232"/>
        <v/>
      </c>
      <c r="Q2497" s="109" t="str">
        <f t="shared" si="233"/>
        <v/>
      </c>
      <c r="R2497" s="77"/>
      <c r="S2497" s="76"/>
      <c r="T2497" s="76"/>
      <c r="U2497" s="76"/>
    </row>
    <row r="2498" s="67" customFormat="1" customHeight="1" spans="2:21">
      <c r="B2498" s="68"/>
      <c r="C2498" s="69"/>
      <c r="D2498" s="69"/>
      <c r="E2498" s="69"/>
      <c r="F2498" s="70"/>
      <c r="G2498" s="71"/>
      <c r="H2498" s="72"/>
      <c r="I2498" s="103" t="str">
        <f>IF(B2498="","",_xlfn.XLOOKUP(N2498,#REF!,#REF!))</f>
        <v/>
      </c>
      <c r="J2498" s="100" t="str">
        <f>IF(B2498="","",_xlfn.XLOOKUP(N2498,#REF!,芝麻工资表!B:B))</f>
        <v/>
      </c>
      <c r="K2498" s="100" t="str">
        <f t="shared" ref="K2498:K2561" si="234">IF(F2498="","",F2498-L2498)</f>
        <v/>
      </c>
      <c r="L2498" s="100" t="str">
        <f t="shared" ref="L2498:L2561" si="235">IF(F2498="","",F2498*G2498/(1+G2498))</f>
        <v/>
      </c>
      <c r="M2498" s="100" t="str">
        <f>IF(Q2498="","",_xlfn.XLOOKUP(Q2498,立项!W:W,立项!H:H))</f>
        <v/>
      </c>
      <c r="N2498" s="104" t="str">
        <f t="shared" ref="N2498:N2561" si="236">IF(H2498="","",LEFT(B2498,7))</f>
        <v/>
      </c>
      <c r="O2498" s="104" t="str">
        <f t="shared" ref="O2498:O2561" si="237">IF(H2498="","",MONTH(H2498))</f>
        <v/>
      </c>
      <c r="P2498" s="105" t="str">
        <f t="shared" ref="P2498:P2561" si="238">IF(H2498="","",DAY(H2498))</f>
        <v/>
      </c>
      <c r="Q2498" s="109" t="str">
        <f t="shared" ref="Q2498:Q2561" si="239">IF(B2498="","",MID(B2498,9,16))</f>
        <v/>
      </c>
      <c r="R2498" s="77"/>
      <c r="S2498" s="76"/>
      <c r="T2498" s="76"/>
      <c r="U2498" s="76"/>
    </row>
    <row r="2499" s="67" customFormat="1" customHeight="1" spans="2:21">
      <c r="B2499" s="68"/>
      <c r="C2499" s="69"/>
      <c r="D2499" s="69"/>
      <c r="E2499" s="69"/>
      <c r="F2499" s="70"/>
      <c r="G2499" s="71"/>
      <c r="H2499" s="72"/>
      <c r="I2499" s="103" t="str">
        <f>IF(B2499="","",_xlfn.XLOOKUP(N2499,#REF!,#REF!))</f>
        <v/>
      </c>
      <c r="J2499" s="100" t="str">
        <f>IF(B2499="","",_xlfn.XLOOKUP(N2499,#REF!,芝麻工资表!B:B))</f>
        <v/>
      </c>
      <c r="K2499" s="100" t="str">
        <f t="shared" si="234"/>
        <v/>
      </c>
      <c r="L2499" s="100" t="str">
        <f t="shared" si="235"/>
        <v/>
      </c>
      <c r="M2499" s="100" t="str">
        <f>IF(Q2499="","",_xlfn.XLOOKUP(Q2499,立项!W:W,立项!H:H))</f>
        <v/>
      </c>
      <c r="N2499" s="104" t="str">
        <f t="shared" si="236"/>
        <v/>
      </c>
      <c r="O2499" s="104" t="str">
        <f t="shared" si="237"/>
        <v/>
      </c>
      <c r="P2499" s="105" t="str">
        <f t="shared" si="238"/>
        <v/>
      </c>
      <c r="Q2499" s="109" t="str">
        <f t="shared" si="239"/>
        <v/>
      </c>
      <c r="R2499" s="77"/>
      <c r="S2499" s="76"/>
      <c r="T2499" s="76"/>
      <c r="U2499" s="76"/>
    </row>
    <row r="2500" s="67" customFormat="1" customHeight="1" spans="2:21">
      <c r="B2500" s="68"/>
      <c r="C2500" s="69"/>
      <c r="D2500" s="69"/>
      <c r="E2500" s="69"/>
      <c r="F2500" s="70"/>
      <c r="G2500" s="71"/>
      <c r="H2500" s="72"/>
      <c r="I2500" s="103" t="str">
        <f>IF(B2500="","",_xlfn.XLOOKUP(N2500,#REF!,#REF!))</f>
        <v/>
      </c>
      <c r="J2500" s="100" t="str">
        <f>IF(B2500="","",_xlfn.XLOOKUP(N2500,#REF!,芝麻工资表!B:B))</f>
        <v/>
      </c>
      <c r="K2500" s="100" t="str">
        <f t="shared" si="234"/>
        <v/>
      </c>
      <c r="L2500" s="100" t="str">
        <f t="shared" si="235"/>
        <v/>
      </c>
      <c r="M2500" s="100" t="str">
        <f>IF(Q2500="","",_xlfn.XLOOKUP(Q2500,立项!W:W,立项!H:H))</f>
        <v/>
      </c>
      <c r="N2500" s="104" t="str">
        <f t="shared" si="236"/>
        <v/>
      </c>
      <c r="O2500" s="104" t="str">
        <f t="shared" si="237"/>
        <v/>
      </c>
      <c r="P2500" s="105" t="str">
        <f t="shared" si="238"/>
        <v/>
      </c>
      <c r="Q2500" s="109" t="str">
        <f t="shared" si="239"/>
        <v/>
      </c>
      <c r="R2500" s="77"/>
      <c r="S2500" s="76"/>
      <c r="T2500" s="76"/>
      <c r="U2500" s="76"/>
    </row>
    <row r="2501" s="67" customFormat="1" customHeight="1" spans="2:21">
      <c r="B2501" s="68"/>
      <c r="C2501" s="69"/>
      <c r="D2501" s="69"/>
      <c r="E2501" s="69"/>
      <c r="F2501" s="70"/>
      <c r="G2501" s="71"/>
      <c r="H2501" s="72"/>
      <c r="I2501" s="103" t="str">
        <f>IF(B2501="","",_xlfn.XLOOKUP(N2501,#REF!,#REF!))</f>
        <v/>
      </c>
      <c r="J2501" s="100" t="str">
        <f>IF(B2501="","",_xlfn.XLOOKUP(N2501,#REF!,芝麻工资表!B:B))</f>
        <v/>
      </c>
      <c r="K2501" s="100" t="str">
        <f t="shared" si="234"/>
        <v/>
      </c>
      <c r="L2501" s="100" t="str">
        <f t="shared" si="235"/>
        <v/>
      </c>
      <c r="M2501" s="100" t="str">
        <f>IF(Q2501="","",_xlfn.XLOOKUP(Q2501,立项!W:W,立项!H:H))</f>
        <v/>
      </c>
      <c r="N2501" s="104" t="str">
        <f t="shared" si="236"/>
        <v/>
      </c>
      <c r="O2501" s="104" t="str">
        <f t="shared" si="237"/>
        <v/>
      </c>
      <c r="P2501" s="105" t="str">
        <f t="shared" si="238"/>
        <v/>
      </c>
      <c r="Q2501" s="109" t="str">
        <f t="shared" si="239"/>
        <v/>
      </c>
      <c r="R2501" s="77"/>
      <c r="S2501" s="76"/>
      <c r="T2501" s="76"/>
      <c r="U2501" s="76"/>
    </row>
    <row r="2502" s="67" customFormat="1" customHeight="1" spans="2:21">
      <c r="B2502" s="68"/>
      <c r="C2502" s="69"/>
      <c r="D2502" s="69"/>
      <c r="E2502" s="69"/>
      <c r="F2502" s="70"/>
      <c r="G2502" s="71"/>
      <c r="H2502" s="72"/>
      <c r="I2502" s="103" t="str">
        <f>IF(B2502="","",_xlfn.XLOOKUP(N2502,#REF!,#REF!))</f>
        <v/>
      </c>
      <c r="J2502" s="100" t="str">
        <f>IF(B2502="","",_xlfn.XLOOKUP(N2502,#REF!,芝麻工资表!B:B))</f>
        <v/>
      </c>
      <c r="K2502" s="100" t="str">
        <f t="shared" si="234"/>
        <v/>
      </c>
      <c r="L2502" s="100" t="str">
        <f t="shared" si="235"/>
        <v/>
      </c>
      <c r="M2502" s="100" t="str">
        <f>IF(Q2502="","",_xlfn.XLOOKUP(Q2502,立项!W:W,立项!H:H))</f>
        <v/>
      </c>
      <c r="N2502" s="104" t="str">
        <f t="shared" si="236"/>
        <v/>
      </c>
      <c r="O2502" s="104" t="str">
        <f t="shared" si="237"/>
        <v/>
      </c>
      <c r="P2502" s="105" t="str">
        <f t="shared" si="238"/>
        <v/>
      </c>
      <c r="Q2502" s="109" t="str">
        <f t="shared" si="239"/>
        <v/>
      </c>
      <c r="R2502" s="77"/>
      <c r="S2502" s="76"/>
      <c r="T2502" s="76"/>
      <c r="U2502" s="76"/>
    </row>
    <row r="2503" s="67" customFormat="1" customHeight="1" spans="2:21">
      <c r="B2503" s="68"/>
      <c r="C2503" s="69"/>
      <c r="D2503" s="69"/>
      <c r="E2503" s="69"/>
      <c r="F2503" s="70"/>
      <c r="G2503" s="71"/>
      <c r="H2503" s="72"/>
      <c r="I2503" s="103" t="str">
        <f>IF(B2503="","",_xlfn.XLOOKUP(N2503,#REF!,#REF!))</f>
        <v/>
      </c>
      <c r="J2503" s="100" t="str">
        <f>IF(B2503="","",_xlfn.XLOOKUP(N2503,#REF!,芝麻工资表!B:B))</f>
        <v/>
      </c>
      <c r="K2503" s="100" t="str">
        <f t="shared" si="234"/>
        <v/>
      </c>
      <c r="L2503" s="100" t="str">
        <f t="shared" si="235"/>
        <v/>
      </c>
      <c r="M2503" s="100" t="str">
        <f>IF(Q2503="","",_xlfn.XLOOKUP(Q2503,立项!W:W,立项!H:H))</f>
        <v/>
      </c>
      <c r="N2503" s="104" t="str">
        <f t="shared" si="236"/>
        <v/>
      </c>
      <c r="O2503" s="104" t="str">
        <f t="shared" si="237"/>
        <v/>
      </c>
      <c r="P2503" s="105" t="str">
        <f t="shared" si="238"/>
        <v/>
      </c>
      <c r="Q2503" s="109" t="str">
        <f t="shared" si="239"/>
        <v/>
      </c>
      <c r="R2503" s="77"/>
      <c r="S2503" s="76"/>
      <c r="T2503" s="76"/>
      <c r="U2503" s="76"/>
    </row>
    <row r="2504" s="67" customFormat="1" customHeight="1" spans="2:21">
      <c r="B2504" s="68"/>
      <c r="C2504" s="69"/>
      <c r="D2504" s="69"/>
      <c r="E2504" s="69"/>
      <c r="F2504" s="70"/>
      <c r="G2504" s="71"/>
      <c r="H2504" s="72"/>
      <c r="I2504" s="103" t="str">
        <f>IF(B2504="","",_xlfn.XLOOKUP(N2504,#REF!,#REF!))</f>
        <v/>
      </c>
      <c r="J2504" s="100" t="str">
        <f>IF(B2504="","",_xlfn.XLOOKUP(N2504,#REF!,芝麻工资表!B:B))</f>
        <v/>
      </c>
      <c r="K2504" s="100" t="str">
        <f t="shared" si="234"/>
        <v/>
      </c>
      <c r="L2504" s="100" t="str">
        <f t="shared" si="235"/>
        <v/>
      </c>
      <c r="M2504" s="100" t="str">
        <f>IF(Q2504="","",_xlfn.XLOOKUP(Q2504,立项!W:W,立项!H:H))</f>
        <v/>
      </c>
      <c r="N2504" s="104" t="str">
        <f t="shared" si="236"/>
        <v/>
      </c>
      <c r="O2504" s="104" t="str">
        <f t="shared" si="237"/>
        <v/>
      </c>
      <c r="P2504" s="105" t="str">
        <f t="shared" si="238"/>
        <v/>
      </c>
      <c r="Q2504" s="109" t="str">
        <f t="shared" si="239"/>
        <v/>
      </c>
      <c r="R2504" s="77"/>
      <c r="S2504" s="76"/>
      <c r="T2504" s="76"/>
      <c r="U2504" s="76"/>
    </row>
    <row r="2505" s="67" customFormat="1" customHeight="1" spans="2:21">
      <c r="B2505" s="68"/>
      <c r="C2505" s="69"/>
      <c r="D2505" s="69"/>
      <c r="E2505" s="69"/>
      <c r="F2505" s="70"/>
      <c r="G2505" s="71"/>
      <c r="H2505" s="72"/>
      <c r="I2505" s="103" t="str">
        <f>IF(B2505="","",_xlfn.XLOOKUP(N2505,#REF!,#REF!))</f>
        <v/>
      </c>
      <c r="J2505" s="100" t="str">
        <f>IF(B2505="","",_xlfn.XLOOKUP(N2505,#REF!,芝麻工资表!B:B))</f>
        <v/>
      </c>
      <c r="K2505" s="100" t="str">
        <f t="shared" si="234"/>
        <v/>
      </c>
      <c r="L2505" s="100" t="str">
        <f t="shared" si="235"/>
        <v/>
      </c>
      <c r="M2505" s="100" t="str">
        <f>IF(Q2505="","",_xlfn.XLOOKUP(Q2505,立项!W:W,立项!H:H))</f>
        <v/>
      </c>
      <c r="N2505" s="104" t="str">
        <f t="shared" si="236"/>
        <v/>
      </c>
      <c r="O2505" s="104" t="str">
        <f t="shared" si="237"/>
        <v/>
      </c>
      <c r="P2505" s="105" t="str">
        <f t="shared" si="238"/>
        <v/>
      </c>
      <c r="Q2505" s="109" t="str">
        <f t="shared" si="239"/>
        <v/>
      </c>
      <c r="R2505" s="77"/>
      <c r="S2505" s="76"/>
      <c r="T2505" s="76"/>
      <c r="U2505" s="76"/>
    </row>
    <row r="2506" s="67" customFormat="1" customHeight="1" spans="2:21">
      <c r="B2506" s="68"/>
      <c r="C2506" s="69"/>
      <c r="D2506" s="69"/>
      <c r="E2506" s="69"/>
      <c r="F2506" s="70"/>
      <c r="G2506" s="71"/>
      <c r="H2506" s="72"/>
      <c r="I2506" s="103" t="str">
        <f>IF(B2506="","",_xlfn.XLOOKUP(N2506,#REF!,#REF!))</f>
        <v/>
      </c>
      <c r="J2506" s="100" t="str">
        <f>IF(B2506="","",_xlfn.XLOOKUP(N2506,#REF!,芝麻工资表!B:B))</f>
        <v/>
      </c>
      <c r="K2506" s="100" t="str">
        <f t="shared" si="234"/>
        <v/>
      </c>
      <c r="L2506" s="100" t="str">
        <f t="shared" si="235"/>
        <v/>
      </c>
      <c r="M2506" s="100" t="str">
        <f>IF(Q2506="","",_xlfn.XLOOKUP(Q2506,立项!W:W,立项!H:H))</f>
        <v/>
      </c>
      <c r="N2506" s="104" t="str">
        <f t="shared" si="236"/>
        <v/>
      </c>
      <c r="O2506" s="104" t="str">
        <f t="shared" si="237"/>
        <v/>
      </c>
      <c r="P2506" s="105" t="str">
        <f t="shared" si="238"/>
        <v/>
      </c>
      <c r="Q2506" s="109" t="str">
        <f t="shared" si="239"/>
        <v/>
      </c>
      <c r="R2506" s="77"/>
      <c r="S2506" s="76"/>
      <c r="T2506" s="76"/>
      <c r="U2506" s="76"/>
    </row>
    <row r="2507" s="67" customFormat="1" customHeight="1" spans="2:21">
      <c r="B2507" s="68"/>
      <c r="C2507" s="69"/>
      <c r="D2507" s="69"/>
      <c r="E2507" s="69"/>
      <c r="F2507" s="70"/>
      <c r="G2507" s="71"/>
      <c r="H2507" s="72"/>
      <c r="I2507" s="103" t="str">
        <f>IF(B2507="","",_xlfn.XLOOKUP(N2507,#REF!,#REF!))</f>
        <v/>
      </c>
      <c r="J2507" s="100" t="str">
        <f>IF(B2507="","",_xlfn.XLOOKUP(N2507,#REF!,芝麻工资表!B:B))</f>
        <v/>
      </c>
      <c r="K2507" s="100" t="str">
        <f t="shared" si="234"/>
        <v/>
      </c>
      <c r="L2507" s="100" t="str">
        <f t="shared" si="235"/>
        <v/>
      </c>
      <c r="M2507" s="100" t="str">
        <f>IF(Q2507="","",_xlfn.XLOOKUP(Q2507,立项!W:W,立项!H:H))</f>
        <v/>
      </c>
      <c r="N2507" s="104" t="str">
        <f t="shared" si="236"/>
        <v/>
      </c>
      <c r="O2507" s="104" t="str">
        <f t="shared" si="237"/>
        <v/>
      </c>
      <c r="P2507" s="105" t="str">
        <f t="shared" si="238"/>
        <v/>
      </c>
      <c r="Q2507" s="109" t="str">
        <f t="shared" si="239"/>
        <v/>
      </c>
      <c r="R2507" s="77"/>
      <c r="S2507" s="76"/>
      <c r="T2507" s="76"/>
      <c r="U2507" s="76"/>
    </row>
    <row r="2508" s="67" customFormat="1" customHeight="1" spans="2:21">
      <c r="B2508" s="68"/>
      <c r="C2508" s="69"/>
      <c r="D2508" s="69"/>
      <c r="E2508" s="69"/>
      <c r="F2508" s="70"/>
      <c r="G2508" s="71"/>
      <c r="H2508" s="72"/>
      <c r="I2508" s="103" t="str">
        <f>IF(B2508="","",_xlfn.XLOOKUP(N2508,#REF!,#REF!))</f>
        <v/>
      </c>
      <c r="J2508" s="100" t="str">
        <f>IF(B2508="","",_xlfn.XLOOKUP(N2508,#REF!,芝麻工资表!B:B))</f>
        <v/>
      </c>
      <c r="K2508" s="100" t="str">
        <f t="shared" si="234"/>
        <v/>
      </c>
      <c r="L2508" s="100" t="str">
        <f t="shared" si="235"/>
        <v/>
      </c>
      <c r="M2508" s="100" t="str">
        <f>IF(Q2508="","",_xlfn.XLOOKUP(Q2508,立项!W:W,立项!H:H))</f>
        <v/>
      </c>
      <c r="N2508" s="104" t="str">
        <f t="shared" si="236"/>
        <v/>
      </c>
      <c r="O2508" s="104" t="str">
        <f t="shared" si="237"/>
        <v/>
      </c>
      <c r="P2508" s="105" t="str">
        <f t="shared" si="238"/>
        <v/>
      </c>
      <c r="Q2508" s="109" t="str">
        <f t="shared" si="239"/>
        <v/>
      </c>
      <c r="R2508" s="77"/>
      <c r="S2508" s="76"/>
      <c r="T2508" s="76"/>
      <c r="U2508" s="76"/>
    </row>
    <row r="2509" s="67" customFormat="1" customHeight="1" spans="2:21">
      <c r="B2509" s="68"/>
      <c r="C2509" s="69"/>
      <c r="D2509" s="69"/>
      <c r="E2509" s="69"/>
      <c r="F2509" s="70"/>
      <c r="G2509" s="71"/>
      <c r="H2509" s="72"/>
      <c r="I2509" s="103" t="str">
        <f>IF(B2509="","",_xlfn.XLOOKUP(N2509,#REF!,#REF!))</f>
        <v/>
      </c>
      <c r="J2509" s="100" t="str">
        <f>IF(B2509="","",_xlfn.XLOOKUP(N2509,#REF!,芝麻工资表!B:B))</f>
        <v/>
      </c>
      <c r="K2509" s="100" t="str">
        <f t="shared" si="234"/>
        <v/>
      </c>
      <c r="L2509" s="100" t="str">
        <f t="shared" si="235"/>
        <v/>
      </c>
      <c r="M2509" s="100" t="str">
        <f>IF(Q2509="","",_xlfn.XLOOKUP(Q2509,立项!W:W,立项!H:H))</f>
        <v/>
      </c>
      <c r="N2509" s="104" t="str">
        <f t="shared" si="236"/>
        <v/>
      </c>
      <c r="O2509" s="104" t="str">
        <f t="shared" si="237"/>
        <v/>
      </c>
      <c r="P2509" s="105" t="str">
        <f t="shared" si="238"/>
        <v/>
      </c>
      <c r="Q2509" s="109" t="str">
        <f t="shared" si="239"/>
        <v/>
      </c>
      <c r="R2509" s="77"/>
      <c r="S2509" s="76"/>
      <c r="T2509" s="76"/>
      <c r="U2509" s="76"/>
    </row>
    <row r="2510" s="67" customFormat="1" customHeight="1" spans="2:21">
      <c r="B2510" s="68"/>
      <c r="C2510" s="69"/>
      <c r="D2510" s="69"/>
      <c r="E2510" s="69"/>
      <c r="F2510" s="70"/>
      <c r="G2510" s="71"/>
      <c r="H2510" s="72"/>
      <c r="I2510" s="103" t="str">
        <f>IF(B2510="","",_xlfn.XLOOKUP(N2510,#REF!,#REF!))</f>
        <v/>
      </c>
      <c r="J2510" s="100" t="str">
        <f>IF(B2510="","",_xlfn.XLOOKUP(N2510,#REF!,芝麻工资表!B:B))</f>
        <v/>
      </c>
      <c r="K2510" s="100" t="str">
        <f t="shared" si="234"/>
        <v/>
      </c>
      <c r="L2510" s="100" t="str">
        <f t="shared" si="235"/>
        <v/>
      </c>
      <c r="M2510" s="100" t="str">
        <f>IF(Q2510="","",_xlfn.XLOOKUP(Q2510,立项!W:W,立项!H:H))</f>
        <v/>
      </c>
      <c r="N2510" s="104" t="str">
        <f t="shared" si="236"/>
        <v/>
      </c>
      <c r="O2510" s="104" t="str">
        <f t="shared" si="237"/>
        <v/>
      </c>
      <c r="P2510" s="105" t="str">
        <f t="shared" si="238"/>
        <v/>
      </c>
      <c r="Q2510" s="109" t="str">
        <f t="shared" si="239"/>
        <v/>
      </c>
      <c r="R2510" s="77"/>
      <c r="S2510" s="76"/>
      <c r="T2510" s="76"/>
      <c r="U2510" s="76"/>
    </row>
    <row r="2511" s="67" customFormat="1" customHeight="1" spans="2:21">
      <c r="B2511" s="68"/>
      <c r="C2511" s="69"/>
      <c r="D2511" s="69"/>
      <c r="E2511" s="69"/>
      <c r="F2511" s="70"/>
      <c r="G2511" s="71"/>
      <c r="H2511" s="72"/>
      <c r="I2511" s="103" t="str">
        <f>IF(B2511="","",_xlfn.XLOOKUP(N2511,#REF!,#REF!))</f>
        <v/>
      </c>
      <c r="J2511" s="100" t="str">
        <f>IF(B2511="","",_xlfn.XLOOKUP(N2511,#REF!,芝麻工资表!B:B))</f>
        <v/>
      </c>
      <c r="K2511" s="100" t="str">
        <f t="shared" si="234"/>
        <v/>
      </c>
      <c r="L2511" s="100" t="str">
        <f t="shared" si="235"/>
        <v/>
      </c>
      <c r="M2511" s="100" t="str">
        <f>IF(Q2511="","",_xlfn.XLOOKUP(Q2511,立项!W:W,立项!H:H))</f>
        <v/>
      </c>
      <c r="N2511" s="104" t="str">
        <f t="shared" si="236"/>
        <v/>
      </c>
      <c r="O2511" s="104" t="str">
        <f t="shared" si="237"/>
        <v/>
      </c>
      <c r="P2511" s="105" t="str">
        <f t="shared" si="238"/>
        <v/>
      </c>
      <c r="Q2511" s="109" t="str">
        <f t="shared" si="239"/>
        <v/>
      </c>
      <c r="R2511" s="77"/>
      <c r="S2511" s="76"/>
      <c r="T2511" s="76"/>
      <c r="U2511" s="76"/>
    </row>
    <row r="2512" s="67" customFormat="1" customHeight="1" spans="2:21">
      <c r="B2512" s="68"/>
      <c r="C2512" s="69"/>
      <c r="D2512" s="69"/>
      <c r="E2512" s="69"/>
      <c r="F2512" s="70"/>
      <c r="G2512" s="71"/>
      <c r="H2512" s="72"/>
      <c r="I2512" s="103" t="str">
        <f>IF(B2512="","",_xlfn.XLOOKUP(N2512,#REF!,#REF!))</f>
        <v/>
      </c>
      <c r="J2512" s="100" t="str">
        <f>IF(B2512="","",_xlfn.XLOOKUP(N2512,#REF!,芝麻工资表!B:B))</f>
        <v/>
      </c>
      <c r="K2512" s="100" t="str">
        <f t="shared" si="234"/>
        <v/>
      </c>
      <c r="L2512" s="100" t="str">
        <f t="shared" si="235"/>
        <v/>
      </c>
      <c r="M2512" s="100" t="str">
        <f>IF(Q2512="","",_xlfn.XLOOKUP(Q2512,立项!W:W,立项!H:H))</f>
        <v/>
      </c>
      <c r="N2512" s="104" t="str">
        <f t="shared" si="236"/>
        <v/>
      </c>
      <c r="O2512" s="104" t="str">
        <f t="shared" si="237"/>
        <v/>
      </c>
      <c r="P2512" s="105" t="str">
        <f t="shared" si="238"/>
        <v/>
      </c>
      <c r="Q2512" s="109" t="str">
        <f t="shared" si="239"/>
        <v/>
      </c>
      <c r="R2512" s="77"/>
      <c r="S2512" s="76"/>
      <c r="T2512" s="76"/>
      <c r="U2512" s="76"/>
    </row>
    <row r="2513" s="67" customFormat="1" customHeight="1" spans="2:21">
      <c r="B2513" s="68"/>
      <c r="C2513" s="69"/>
      <c r="D2513" s="69"/>
      <c r="E2513" s="69"/>
      <c r="F2513" s="70"/>
      <c r="G2513" s="71"/>
      <c r="H2513" s="72"/>
      <c r="I2513" s="103" t="str">
        <f>IF(B2513="","",_xlfn.XLOOKUP(N2513,#REF!,#REF!))</f>
        <v/>
      </c>
      <c r="J2513" s="100" t="str">
        <f>IF(B2513="","",_xlfn.XLOOKUP(N2513,#REF!,芝麻工资表!B:B))</f>
        <v/>
      </c>
      <c r="K2513" s="100" t="str">
        <f t="shared" si="234"/>
        <v/>
      </c>
      <c r="L2513" s="100" t="str">
        <f t="shared" si="235"/>
        <v/>
      </c>
      <c r="M2513" s="100" t="str">
        <f>IF(Q2513="","",_xlfn.XLOOKUP(Q2513,立项!W:W,立项!H:H))</f>
        <v/>
      </c>
      <c r="N2513" s="104" t="str">
        <f t="shared" si="236"/>
        <v/>
      </c>
      <c r="O2513" s="104" t="str">
        <f t="shared" si="237"/>
        <v/>
      </c>
      <c r="P2513" s="105" t="str">
        <f t="shared" si="238"/>
        <v/>
      </c>
      <c r="Q2513" s="109" t="str">
        <f t="shared" si="239"/>
        <v/>
      </c>
      <c r="R2513" s="77"/>
      <c r="S2513" s="76"/>
      <c r="T2513" s="76"/>
      <c r="U2513" s="76"/>
    </row>
    <row r="2514" s="67" customFormat="1" customHeight="1" spans="2:21">
      <c r="B2514" s="68"/>
      <c r="C2514" s="69"/>
      <c r="D2514" s="69"/>
      <c r="E2514" s="69"/>
      <c r="F2514" s="70"/>
      <c r="G2514" s="71"/>
      <c r="H2514" s="72"/>
      <c r="I2514" s="103" t="str">
        <f>IF(B2514="","",_xlfn.XLOOKUP(N2514,#REF!,#REF!))</f>
        <v/>
      </c>
      <c r="J2514" s="100" t="str">
        <f>IF(B2514="","",_xlfn.XLOOKUP(N2514,#REF!,芝麻工资表!B:B))</f>
        <v/>
      </c>
      <c r="K2514" s="100" t="str">
        <f t="shared" si="234"/>
        <v/>
      </c>
      <c r="L2514" s="100" t="str">
        <f t="shared" si="235"/>
        <v/>
      </c>
      <c r="M2514" s="100" t="str">
        <f>IF(Q2514="","",_xlfn.XLOOKUP(Q2514,立项!W:W,立项!H:H))</f>
        <v/>
      </c>
      <c r="N2514" s="104" t="str">
        <f t="shared" si="236"/>
        <v/>
      </c>
      <c r="O2514" s="104" t="str">
        <f t="shared" si="237"/>
        <v/>
      </c>
      <c r="P2514" s="105" t="str">
        <f t="shared" si="238"/>
        <v/>
      </c>
      <c r="Q2514" s="109" t="str">
        <f t="shared" si="239"/>
        <v/>
      </c>
      <c r="R2514" s="77"/>
      <c r="S2514" s="76"/>
      <c r="T2514" s="76"/>
      <c r="U2514" s="76"/>
    </row>
    <row r="2515" s="67" customFormat="1" customHeight="1" spans="2:21">
      <c r="B2515" s="68"/>
      <c r="C2515" s="69"/>
      <c r="D2515" s="69"/>
      <c r="E2515" s="69"/>
      <c r="F2515" s="70"/>
      <c r="G2515" s="71"/>
      <c r="H2515" s="72"/>
      <c r="I2515" s="103" t="str">
        <f>IF(B2515="","",_xlfn.XLOOKUP(N2515,#REF!,#REF!))</f>
        <v/>
      </c>
      <c r="J2515" s="100" t="str">
        <f>IF(B2515="","",_xlfn.XLOOKUP(N2515,#REF!,芝麻工资表!B:B))</f>
        <v/>
      </c>
      <c r="K2515" s="100" t="str">
        <f t="shared" si="234"/>
        <v/>
      </c>
      <c r="L2515" s="100" t="str">
        <f t="shared" si="235"/>
        <v/>
      </c>
      <c r="M2515" s="100" t="str">
        <f>IF(Q2515="","",_xlfn.XLOOKUP(Q2515,立项!W:W,立项!H:H))</f>
        <v/>
      </c>
      <c r="N2515" s="104" t="str">
        <f t="shared" si="236"/>
        <v/>
      </c>
      <c r="O2515" s="104" t="str">
        <f t="shared" si="237"/>
        <v/>
      </c>
      <c r="P2515" s="105" t="str">
        <f t="shared" si="238"/>
        <v/>
      </c>
      <c r="Q2515" s="109" t="str">
        <f t="shared" si="239"/>
        <v/>
      </c>
      <c r="R2515" s="77"/>
      <c r="S2515" s="76"/>
      <c r="T2515" s="76"/>
      <c r="U2515" s="76"/>
    </row>
    <row r="2516" s="67" customFormat="1" customHeight="1" spans="2:21">
      <c r="B2516" s="68"/>
      <c r="C2516" s="69"/>
      <c r="D2516" s="69"/>
      <c r="E2516" s="69"/>
      <c r="F2516" s="70"/>
      <c r="G2516" s="71"/>
      <c r="H2516" s="72"/>
      <c r="I2516" s="103" t="str">
        <f>IF(B2516="","",_xlfn.XLOOKUP(N2516,#REF!,#REF!))</f>
        <v/>
      </c>
      <c r="J2516" s="100" t="str">
        <f>IF(B2516="","",_xlfn.XLOOKUP(N2516,#REF!,芝麻工资表!B:B))</f>
        <v/>
      </c>
      <c r="K2516" s="100" t="str">
        <f t="shared" si="234"/>
        <v/>
      </c>
      <c r="L2516" s="100" t="str">
        <f t="shared" si="235"/>
        <v/>
      </c>
      <c r="M2516" s="100" t="str">
        <f>IF(Q2516="","",_xlfn.XLOOKUP(Q2516,立项!W:W,立项!H:H))</f>
        <v/>
      </c>
      <c r="N2516" s="104" t="str">
        <f t="shared" si="236"/>
        <v/>
      </c>
      <c r="O2516" s="104" t="str">
        <f t="shared" si="237"/>
        <v/>
      </c>
      <c r="P2516" s="105" t="str">
        <f t="shared" si="238"/>
        <v/>
      </c>
      <c r="Q2516" s="109" t="str">
        <f t="shared" si="239"/>
        <v/>
      </c>
      <c r="R2516" s="77"/>
      <c r="S2516" s="76"/>
      <c r="T2516" s="76"/>
      <c r="U2516" s="76"/>
    </row>
    <row r="2517" s="67" customFormat="1" customHeight="1" spans="2:21">
      <c r="B2517" s="68"/>
      <c r="C2517" s="69"/>
      <c r="D2517" s="69"/>
      <c r="E2517" s="69"/>
      <c r="F2517" s="70"/>
      <c r="G2517" s="71"/>
      <c r="H2517" s="72"/>
      <c r="I2517" s="103" t="str">
        <f>IF(B2517="","",_xlfn.XLOOKUP(N2517,#REF!,#REF!))</f>
        <v/>
      </c>
      <c r="J2517" s="100" t="str">
        <f>IF(B2517="","",_xlfn.XLOOKUP(N2517,#REF!,芝麻工资表!B:B))</f>
        <v/>
      </c>
      <c r="K2517" s="100" t="str">
        <f t="shared" si="234"/>
        <v/>
      </c>
      <c r="L2517" s="100" t="str">
        <f t="shared" si="235"/>
        <v/>
      </c>
      <c r="M2517" s="100" t="str">
        <f>IF(Q2517="","",_xlfn.XLOOKUP(Q2517,立项!W:W,立项!H:H))</f>
        <v/>
      </c>
      <c r="N2517" s="104" t="str">
        <f t="shared" si="236"/>
        <v/>
      </c>
      <c r="O2517" s="104" t="str">
        <f t="shared" si="237"/>
        <v/>
      </c>
      <c r="P2517" s="105" t="str">
        <f t="shared" si="238"/>
        <v/>
      </c>
      <c r="Q2517" s="109" t="str">
        <f t="shared" si="239"/>
        <v/>
      </c>
      <c r="R2517" s="77"/>
      <c r="S2517" s="76"/>
      <c r="T2517" s="76"/>
      <c r="U2517" s="76"/>
    </row>
    <row r="2518" s="67" customFormat="1" customHeight="1" spans="2:21">
      <c r="B2518" s="68"/>
      <c r="C2518" s="69"/>
      <c r="D2518" s="69"/>
      <c r="E2518" s="69"/>
      <c r="F2518" s="70"/>
      <c r="G2518" s="71"/>
      <c r="H2518" s="72"/>
      <c r="I2518" s="103" t="str">
        <f>IF(B2518="","",_xlfn.XLOOKUP(N2518,#REF!,#REF!))</f>
        <v/>
      </c>
      <c r="J2518" s="100" t="str">
        <f>IF(B2518="","",_xlfn.XLOOKUP(N2518,#REF!,芝麻工资表!B:B))</f>
        <v/>
      </c>
      <c r="K2518" s="100" t="str">
        <f t="shared" si="234"/>
        <v/>
      </c>
      <c r="L2518" s="100" t="str">
        <f t="shared" si="235"/>
        <v/>
      </c>
      <c r="M2518" s="100" t="str">
        <f>IF(Q2518="","",_xlfn.XLOOKUP(Q2518,立项!W:W,立项!H:H))</f>
        <v/>
      </c>
      <c r="N2518" s="104" t="str">
        <f t="shared" si="236"/>
        <v/>
      </c>
      <c r="O2518" s="104" t="str">
        <f t="shared" si="237"/>
        <v/>
      </c>
      <c r="P2518" s="105" t="str">
        <f t="shared" si="238"/>
        <v/>
      </c>
      <c r="Q2518" s="109" t="str">
        <f t="shared" si="239"/>
        <v/>
      </c>
      <c r="R2518" s="77"/>
      <c r="S2518" s="76"/>
      <c r="T2518" s="76"/>
      <c r="U2518" s="76"/>
    </row>
    <row r="2519" s="67" customFormat="1" customHeight="1" spans="2:21">
      <c r="B2519" s="68"/>
      <c r="C2519" s="69"/>
      <c r="D2519" s="69"/>
      <c r="E2519" s="69"/>
      <c r="F2519" s="70"/>
      <c r="G2519" s="71"/>
      <c r="H2519" s="72"/>
      <c r="I2519" s="103" t="str">
        <f>IF(B2519="","",_xlfn.XLOOKUP(N2519,#REF!,#REF!))</f>
        <v/>
      </c>
      <c r="J2519" s="100" t="str">
        <f>IF(B2519="","",_xlfn.XLOOKUP(N2519,#REF!,芝麻工资表!B:B))</f>
        <v/>
      </c>
      <c r="K2519" s="100" t="str">
        <f t="shared" si="234"/>
        <v/>
      </c>
      <c r="L2519" s="100" t="str">
        <f t="shared" si="235"/>
        <v/>
      </c>
      <c r="M2519" s="100" t="str">
        <f>IF(Q2519="","",_xlfn.XLOOKUP(Q2519,立项!W:W,立项!H:H))</f>
        <v/>
      </c>
      <c r="N2519" s="104" t="str">
        <f t="shared" si="236"/>
        <v/>
      </c>
      <c r="O2519" s="104" t="str">
        <f t="shared" si="237"/>
        <v/>
      </c>
      <c r="P2519" s="105" t="str">
        <f t="shared" si="238"/>
        <v/>
      </c>
      <c r="Q2519" s="109" t="str">
        <f t="shared" si="239"/>
        <v/>
      </c>
      <c r="R2519" s="77"/>
      <c r="S2519" s="76"/>
      <c r="T2519" s="76"/>
      <c r="U2519" s="76"/>
    </row>
    <row r="2520" s="67" customFormat="1" customHeight="1" spans="2:21">
      <c r="B2520" s="68"/>
      <c r="C2520" s="69"/>
      <c r="D2520" s="69"/>
      <c r="E2520" s="69"/>
      <c r="F2520" s="70"/>
      <c r="G2520" s="71"/>
      <c r="H2520" s="72"/>
      <c r="I2520" s="103" t="str">
        <f>IF(B2520="","",_xlfn.XLOOKUP(N2520,#REF!,#REF!))</f>
        <v/>
      </c>
      <c r="J2520" s="100" t="str">
        <f>IF(B2520="","",_xlfn.XLOOKUP(N2520,#REF!,芝麻工资表!B:B))</f>
        <v/>
      </c>
      <c r="K2520" s="100" t="str">
        <f t="shared" si="234"/>
        <v/>
      </c>
      <c r="L2520" s="100" t="str">
        <f t="shared" si="235"/>
        <v/>
      </c>
      <c r="M2520" s="100" t="str">
        <f>IF(Q2520="","",_xlfn.XLOOKUP(Q2520,立项!W:W,立项!H:H))</f>
        <v/>
      </c>
      <c r="N2520" s="104" t="str">
        <f t="shared" si="236"/>
        <v/>
      </c>
      <c r="O2520" s="104" t="str">
        <f t="shared" si="237"/>
        <v/>
      </c>
      <c r="P2520" s="105" t="str">
        <f t="shared" si="238"/>
        <v/>
      </c>
      <c r="Q2520" s="109" t="str">
        <f t="shared" si="239"/>
        <v/>
      </c>
      <c r="R2520" s="77"/>
      <c r="S2520" s="76"/>
      <c r="T2520" s="76"/>
      <c r="U2520" s="76"/>
    </row>
    <row r="2521" s="67" customFormat="1" customHeight="1" spans="2:21">
      <c r="B2521" s="68"/>
      <c r="C2521" s="69"/>
      <c r="D2521" s="69"/>
      <c r="E2521" s="69"/>
      <c r="F2521" s="70"/>
      <c r="G2521" s="71"/>
      <c r="H2521" s="72"/>
      <c r="I2521" s="103" t="str">
        <f>IF(B2521="","",_xlfn.XLOOKUP(N2521,#REF!,#REF!))</f>
        <v/>
      </c>
      <c r="J2521" s="100" t="str">
        <f>IF(B2521="","",_xlfn.XLOOKUP(N2521,#REF!,芝麻工资表!B:B))</f>
        <v/>
      </c>
      <c r="K2521" s="100" t="str">
        <f t="shared" si="234"/>
        <v/>
      </c>
      <c r="L2521" s="100" t="str">
        <f t="shared" si="235"/>
        <v/>
      </c>
      <c r="M2521" s="100" t="str">
        <f>IF(Q2521="","",_xlfn.XLOOKUP(Q2521,立项!W:W,立项!H:H))</f>
        <v/>
      </c>
      <c r="N2521" s="104" t="str">
        <f t="shared" si="236"/>
        <v/>
      </c>
      <c r="O2521" s="104" t="str">
        <f t="shared" si="237"/>
        <v/>
      </c>
      <c r="P2521" s="105" t="str">
        <f t="shared" si="238"/>
        <v/>
      </c>
      <c r="Q2521" s="109" t="str">
        <f t="shared" si="239"/>
        <v/>
      </c>
      <c r="R2521" s="77"/>
      <c r="S2521" s="76"/>
      <c r="T2521" s="76"/>
      <c r="U2521" s="76"/>
    </row>
    <row r="2522" s="67" customFormat="1" customHeight="1" spans="2:21">
      <c r="B2522" s="68"/>
      <c r="C2522" s="69"/>
      <c r="D2522" s="69"/>
      <c r="E2522" s="69"/>
      <c r="F2522" s="70"/>
      <c r="G2522" s="71"/>
      <c r="H2522" s="72"/>
      <c r="I2522" s="103" t="str">
        <f>IF(B2522="","",_xlfn.XLOOKUP(N2522,#REF!,#REF!))</f>
        <v/>
      </c>
      <c r="J2522" s="100" t="str">
        <f>IF(B2522="","",_xlfn.XLOOKUP(N2522,#REF!,芝麻工资表!B:B))</f>
        <v/>
      </c>
      <c r="K2522" s="100" t="str">
        <f t="shared" si="234"/>
        <v/>
      </c>
      <c r="L2522" s="100" t="str">
        <f t="shared" si="235"/>
        <v/>
      </c>
      <c r="M2522" s="100" t="str">
        <f>IF(Q2522="","",_xlfn.XLOOKUP(Q2522,立项!W:W,立项!H:H))</f>
        <v/>
      </c>
      <c r="N2522" s="104" t="str">
        <f t="shared" si="236"/>
        <v/>
      </c>
      <c r="O2522" s="104" t="str">
        <f t="shared" si="237"/>
        <v/>
      </c>
      <c r="P2522" s="105" t="str">
        <f t="shared" si="238"/>
        <v/>
      </c>
      <c r="Q2522" s="109" t="str">
        <f t="shared" si="239"/>
        <v/>
      </c>
      <c r="R2522" s="77"/>
      <c r="S2522" s="76"/>
      <c r="T2522" s="76"/>
      <c r="U2522" s="76"/>
    </row>
    <row r="2523" s="67" customFormat="1" customHeight="1" spans="2:21">
      <c r="B2523" s="68"/>
      <c r="C2523" s="69"/>
      <c r="D2523" s="69"/>
      <c r="E2523" s="69"/>
      <c r="F2523" s="70"/>
      <c r="G2523" s="71"/>
      <c r="H2523" s="72"/>
      <c r="I2523" s="103" t="str">
        <f>IF(B2523="","",_xlfn.XLOOKUP(N2523,#REF!,#REF!))</f>
        <v/>
      </c>
      <c r="J2523" s="100" t="str">
        <f>IF(B2523="","",_xlfn.XLOOKUP(N2523,#REF!,芝麻工资表!B:B))</f>
        <v/>
      </c>
      <c r="K2523" s="100" t="str">
        <f t="shared" si="234"/>
        <v/>
      </c>
      <c r="L2523" s="100" t="str">
        <f t="shared" si="235"/>
        <v/>
      </c>
      <c r="M2523" s="100" t="str">
        <f>IF(Q2523="","",_xlfn.XLOOKUP(Q2523,立项!W:W,立项!H:H))</f>
        <v/>
      </c>
      <c r="N2523" s="104" t="str">
        <f t="shared" si="236"/>
        <v/>
      </c>
      <c r="O2523" s="104" t="str">
        <f t="shared" si="237"/>
        <v/>
      </c>
      <c r="P2523" s="105" t="str">
        <f t="shared" si="238"/>
        <v/>
      </c>
      <c r="Q2523" s="109" t="str">
        <f t="shared" si="239"/>
        <v/>
      </c>
      <c r="R2523" s="77"/>
      <c r="S2523" s="76"/>
      <c r="T2523" s="76"/>
      <c r="U2523" s="76"/>
    </row>
    <row r="2524" s="67" customFormat="1" customHeight="1" spans="2:21">
      <c r="B2524" s="68"/>
      <c r="C2524" s="69"/>
      <c r="D2524" s="69"/>
      <c r="E2524" s="69"/>
      <c r="F2524" s="70"/>
      <c r="G2524" s="71"/>
      <c r="H2524" s="72"/>
      <c r="I2524" s="103" t="str">
        <f>IF(B2524="","",_xlfn.XLOOKUP(N2524,#REF!,#REF!))</f>
        <v/>
      </c>
      <c r="J2524" s="100" t="str">
        <f>IF(B2524="","",_xlfn.XLOOKUP(N2524,#REF!,芝麻工资表!B:B))</f>
        <v/>
      </c>
      <c r="K2524" s="100" t="str">
        <f t="shared" si="234"/>
        <v/>
      </c>
      <c r="L2524" s="100" t="str">
        <f t="shared" si="235"/>
        <v/>
      </c>
      <c r="M2524" s="100" t="str">
        <f>IF(Q2524="","",_xlfn.XLOOKUP(Q2524,立项!W:W,立项!H:H))</f>
        <v/>
      </c>
      <c r="N2524" s="104" t="str">
        <f t="shared" si="236"/>
        <v/>
      </c>
      <c r="O2524" s="104" t="str">
        <f t="shared" si="237"/>
        <v/>
      </c>
      <c r="P2524" s="105" t="str">
        <f t="shared" si="238"/>
        <v/>
      </c>
      <c r="Q2524" s="109" t="str">
        <f t="shared" si="239"/>
        <v/>
      </c>
      <c r="R2524" s="77"/>
      <c r="S2524" s="76"/>
      <c r="T2524" s="76"/>
      <c r="U2524" s="76"/>
    </row>
    <row r="2525" s="67" customFormat="1" customHeight="1" spans="2:21">
      <c r="B2525" s="68"/>
      <c r="C2525" s="69"/>
      <c r="D2525" s="69"/>
      <c r="E2525" s="69"/>
      <c r="F2525" s="70"/>
      <c r="G2525" s="71"/>
      <c r="H2525" s="72"/>
      <c r="I2525" s="103" t="str">
        <f>IF(B2525="","",_xlfn.XLOOKUP(N2525,#REF!,#REF!))</f>
        <v/>
      </c>
      <c r="J2525" s="100" t="str">
        <f>IF(B2525="","",_xlfn.XLOOKUP(N2525,#REF!,芝麻工资表!B:B))</f>
        <v/>
      </c>
      <c r="K2525" s="100" t="str">
        <f t="shared" si="234"/>
        <v/>
      </c>
      <c r="L2525" s="100" t="str">
        <f t="shared" si="235"/>
        <v/>
      </c>
      <c r="M2525" s="100" t="str">
        <f>IF(Q2525="","",_xlfn.XLOOKUP(Q2525,立项!W:W,立项!H:H))</f>
        <v/>
      </c>
      <c r="N2525" s="104" t="str">
        <f t="shared" si="236"/>
        <v/>
      </c>
      <c r="O2525" s="104" t="str">
        <f t="shared" si="237"/>
        <v/>
      </c>
      <c r="P2525" s="105" t="str">
        <f t="shared" si="238"/>
        <v/>
      </c>
      <c r="Q2525" s="109" t="str">
        <f t="shared" si="239"/>
        <v/>
      </c>
      <c r="R2525" s="77"/>
      <c r="S2525" s="76"/>
      <c r="T2525" s="76"/>
      <c r="U2525" s="76"/>
    </row>
    <row r="2526" s="67" customFormat="1" customHeight="1" spans="2:21">
      <c r="B2526" s="68"/>
      <c r="C2526" s="69"/>
      <c r="D2526" s="69"/>
      <c r="E2526" s="69"/>
      <c r="F2526" s="70"/>
      <c r="G2526" s="71"/>
      <c r="H2526" s="72"/>
      <c r="I2526" s="103" t="str">
        <f>IF(B2526="","",_xlfn.XLOOKUP(N2526,#REF!,#REF!))</f>
        <v/>
      </c>
      <c r="J2526" s="100" t="str">
        <f>IF(B2526="","",_xlfn.XLOOKUP(N2526,#REF!,芝麻工资表!B:B))</f>
        <v/>
      </c>
      <c r="K2526" s="100" t="str">
        <f t="shared" si="234"/>
        <v/>
      </c>
      <c r="L2526" s="100" t="str">
        <f t="shared" si="235"/>
        <v/>
      </c>
      <c r="M2526" s="100" t="str">
        <f>IF(Q2526="","",_xlfn.XLOOKUP(Q2526,立项!W:W,立项!H:H))</f>
        <v/>
      </c>
      <c r="N2526" s="104" t="str">
        <f t="shared" si="236"/>
        <v/>
      </c>
      <c r="O2526" s="104" t="str">
        <f t="shared" si="237"/>
        <v/>
      </c>
      <c r="P2526" s="105" t="str">
        <f t="shared" si="238"/>
        <v/>
      </c>
      <c r="Q2526" s="109" t="str">
        <f t="shared" si="239"/>
        <v/>
      </c>
      <c r="R2526" s="77"/>
      <c r="S2526" s="76"/>
      <c r="T2526" s="76"/>
      <c r="U2526" s="76"/>
    </row>
    <row r="2527" s="67" customFormat="1" customHeight="1" spans="2:21">
      <c r="B2527" s="68"/>
      <c r="C2527" s="69"/>
      <c r="D2527" s="69"/>
      <c r="E2527" s="69"/>
      <c r="F2527" s="70"/>
      <c r="G2527" s="71"/>
      <c r="H2527" s="72"/>
      <c r="I2527" s="103" t="str">
        <f>IF(B2527="","",_xlfn.XLOOKUP(N2527,#REF!,#REF!))</f>
        <v/>
      </c>
      <c r="J2527" s="100" t="str">
        <f>IF(B2527="","",_xlfn.XLOOKUP(N2527,#REF!,芝麻工资表!B:B))</f>
        <v/>
      </c>
      <c r="K2527" s="100" t="str">
        <f t="shared" si="234"/>
        <v/>
      </c>
      <c r="L2527" s="100" t="str">
        <f t="shared" si="235"/>
        <v/>
      </c>
      <c r="M2527" s="100" t="str">
        <f>IF(Q2527="","",_xlfn.XLOOKUP(Q2527,立项!W:W,立项!H:H))</f>
        <v/>
      </c>
      <c r="N2527" s="104" t="str">
        <f t="shared" si="236"/>
        <v/>
      </c>
      <c r="O2527" s="104" t="str">
        <f t="shared" si="237"/>
        <v/>
      </c>
      <c r="P2527" s="105" t="str">
        <f t="shared" si="238"/>
        <v/>
      </c>
      <c r="Q2527" s="109" t="str">
        <f t="shared" si="239"/>
        <v/>
      </c>
      <c r="R2527" s="77"/>
      <c r="S2527" s="76"/>
      <c r="T2527" s="76"/>
      <c r="U2527" s="76"/>
    </row>
    <row r="2528" s="67" customFormat="1" customHeight="1" spans="2:21">
      <c r="B2528" s="68"/>
      <c r="C2528" s="69"/>
      <c r="D2528" s="69"/>
      <c r="E2528" s="69"/>
      <c r="F2528" s="70"/>
      <c r="G2528" s="71"/>
      <c r="H2528" s="72"/>
      <c r="I2528" s="103" t="str">
        <f>IF(B2528="","",_xlfn.XLOOKUP(N2528,#REF!,#REF!))</f>
        <v/>
      </c>
      <c r="J2528" s="100" t="str">
        <f>IF(B2528="","",_xlfn.XLOOKUP(N2528,#REF!,芝麻工资表!B:B))</f>
        <v/>
      </c>
      <c r="K2528" s="100" t="str">
        <f t="shared" si="234"/>
        <v/>
      </c>
      <c r="L2528" s="100" t="str">
        <f t="shared" si="235"/>
        <v/>
      </c>
      <c r="M2528" s="100" t="str">
        <f>IF(Q2528="","",_xlfn.XLOOKUP(Q2528,立项!W:W,立项!H:H))</f>
        <v/>
      </c>
      <c r="N2528" s="104" t="str">
        <f t="shared" si="236"/>
        <v/>
      </c>
      <c r="O2528" s="104" t="str">
        <f t="shared" si="237"/>
        <v/>
      </c>
      <c r="P2528" s="105" t="str">
        <f t="shared" si="238"/>
        <v/>
      </c>
      <c r="Q2528" s="109" t="str">
        <f t="shared" si="239"/>
        <v/>
      </c>
      <c r="R2528" s="77"/>
      <c r="S2528" s="76"/>
      <c r="T2528" s="76"/>
      <c r="U2528" s="76"/>
    </row>
    <row r="2529" s="67" customFormat="1" customHeight="1" spans="2:21">
      <c r="B2529" s="68"/>
      <c r="C2529" s="69"/>
      <c r="D2529" s="69"/>
      <c r="E2529" s="69"/>
      <c r="F2529" s="70"/>
      <c r="G2529" s="71"/>
      <c r="H2529" s="72"/>
      <c r="I2529" s="103" t="str">
        <f>IF(B2529="","",_xlfn.XLOOKUP(N2529,#REF!,#REF!))</f>
        <v/>
      </c>
      <c r="J2529" s="100" t="str">
        <f>IF(B2529="","",_xlfn.XLOOKUP(N2529,#REF!,芝麻工资表!B:B))</f>
        <v/>
      </c>
      <c r="K2529" s="100" t="str">
        <f t="shared" si="234"/>
        <v/>
      </c>
      <c r="L2529" s="100" t="str">
        <f t="shared" si="235"/>
        <v/>
      </c>
      <c r="M2529" s="100" t="str">
        <f>IF(Q2529="","",_xlfn.XLOOKUP(Q2529,立项!W:W,立项!H:H))</f>
        <v/>
      </c>
      <c r="N2529" s="104" t="str">
        <f t="shared" si="236"/>
        <v/>
      </c>
      <c r="O2529" s="104" t="str">
        <f t="shared" si="237"/>
        <v/>
      </c>
      <c r="P2529" s="105" t="str">
        <f t="shared" si="238"/>
        <v/>
      </c>
      <c r="Q2529" s="109" t="str">
        <f t="shared" si="239"/>
        <v/>
      </c>
      <c r="R2529" s="77"/>
      <c r="S2529" s="76"/>
      <c r="T2529" s="76"/>
      <c r="U2529" s="76"/>
    </row>
    <row r="2530" s="67" customFormat="1" customHeight="1" spans="2:21">
      <c r="B2530" s="68"/>
      <c r="C2530" s="69"/>
      <c r="D2530" s="69"/>
      <c r="E2530" s="69"/>
      <c r="F2530" s="70"/>
      <c r="G2530" s="71"/>
      <c r="H2530" s="72"/>
      <c r="I2530" s="103" t="str">
        <f>IF(B2530="","",_xlfn.XLOOKUP(N2530,#REF!,#REF!))</f>
        <v/>
      </c>
      <c r="J2530" s="100" t="str">
        <f>IF(B2530="","",_xlfn.XLOOKUP(N2530,#REF!,芝麻工资表!B:B))</f>
        <v/>
      </c>
      <c r="K2530" s="100" t="str">
        <f t="shared" si="234"/>
        <v/>
      </c>
      <c r="L2530" s="100" t="str">
        <f t="shared" si="235"/>
        <v/>
      </c>
      <c r="M2530" s="100" t="str">
        <f>IF(Q2530="","",_xlfn.XLOOKUP(Q2530,立项!W:W,立项!H:H))</f>
        <v/>
      </c>
      <c r="N2530" s="104" t="str">
        <f t="shared" si="236"/>
        <v/>
      </c>
      <c r="O2530" s="104" t="str">
        <f t="shared" si="237"/>
        <v/>
      </c>
      <c r="P2530" s="105" t="str">
        <f t="shared" si="238"/>
        <v/>
      </c>
      <c r="Q2530" s="109" t="str">
        <f t="shared" si="239"/>
        <v/>
      </c>
      <c r="R2530" s="77"/>
      <c r="S2530" s="76"/>
      <c r="T2530" s="76"/>
      <c r="U2530" s="76"/>
    </row>
    <row r="2531" s="67" customFormat="1" customHeight="1" spans="2:21">
      <c r="B2531" s="68"/>
      <c r="C2531" s="69"/>
      <c r="D2531" s="69"/>
      <c r="E2531" s="69"/>
      <c r="F2531" s="70"/>
      <c r="G2531" s="71"/>
      <c r="H2531" s="72"/>
      <c r="I2531" s="103" t="str">
        <f>IF(B2531="","",_xlfn.XLOOKUP(N2531,#REF!,#REF!))</f>
        <v/>
      </c>
      <c r="J2531" s="100" t="str">
        <f>IF(B2531="","",_xlfn.XLOOKUP(N2531,#REF!,芝麻工资表!B:B))</f>
        <v/>
      </c>
      <c r="K2531" s="100" t="str">
        <f t="shared" si="234"/>
        <v/>
      </c>
      <c r="L2531" s="100" t="str">
        <f t="shared" si="235"/>
        <v/>
      </c>
      <c r="M2531" s="100" t="str">
        <f>IF(Q2531="","",_xlfn.XLOOKUP(Q2531,立项!W:W,立项!H:H))</f>
        <v/>
      </c>
      <c r="N2531" s="104" t="str">
        <f t="shared" si="236"/>
        <v/>
      </c>
      <c r="O2531" s="104" t="str">
        <f t="shared" si="237"/>
        <v/>
      </c>
      <c r="P2531" s="105" t="str">
        <f t="shared" si="238"/>
        <v/>
      </c>
      <c r="Q2531" s="109" t="str">
        <f t="shared" si="239"/>
        <v/>
      </c>
      <c r="R2531" s="77"/>
      <c r="S2531" s="76"/>
      <c r="T2531" s="76"/>
      <c r="U2531" s="76"/>
    </row>
    <row r="2532" s="67" customFormat="1" customHeight="1" spans="2:21">
      <c r="B2532" s="68"/>
      <c r="C2532" s="69"/>
      <c r="D2532" s="69"/>
      <c r="E2532" s="69"/>
      <c r="F2532" s="70"/>
      <c r="G2532" s="71"/>
      <c r="H2532" s="72"/>
      <c r="I2532" s="103" t="str">
        <f>IF(B2532="","",_xlfn.XLOOKUP(N2532,#REF!,#REF!))</f>
        <v/>
      </c>
      <c r="J2532" s="100" t="str">
        <f>IF(B2532="","",_xlfn.XLOOKUP(N2532,#REF!,芝麻工资表!B:B))</f>
        <v/>
      </c>
      <c r="K2532" s="100" t="str">
        <f t="shared" si="234"/>
        <v/>
      </c>
      <c r="L2532" s="100" t="str">
        <f t="shared" si="235"/>
        <v/>
      </c>
      <c r="M2532" s="100" t="str">
        <f>IF(Q2532="","",_xlfn.XLOOKUP(Q2532,立项!W:W,立项!H:H))</f>
        <v/>
      </c>
      <c r="N2532" s="104" t="str">
        <f t="shared" si="236"/>
        <v/>
      </c>
      <c r="O2532" s="104" t="str">
        <f t="shared" si="237"/>
        <v/>
      </c>
      <c r="P2532" s="105" t="str">
        <f t="shared" si="238"/>
        <v/>
      </c>
      <c r="Q2532" s="109" t="str">
        <f t="shared" si="239"/>
        <v/>
      </c>
      <c r="R2532" s="77"/>
      <c r="S2532" s="76"/>
      <c r="T2532" s="76"/>
      <c r="U2532" s="76"/>
    </row>
    <row r="2533" s="67" customFormat="1" customHeight="1" spans="2:21">
      <c r="B2533" s="68"/>
      <c r="C2533" s="69"/>
      <c r="D2533" s="69"/>
      <c r="E2533" s="69"/>
      <c r="F2533" s="70"/>
      <c r="G2533" s="71"/>
      <c r="H2533" s="72"/>
      <c r="I2533" s="103" t="str">
        <f>IF(B2533="","",_xlfn.XLOOKUP(N2533,#REF!,#REF!))</f>
        <v/>
      </c>
      <c r="J2533" s="100" t="str">
        <f>IF(B2533="","",_xlfn.XLOOKUP(N2533,#REF!,芝麻工资表!B:B))</f>
        <v/>
      </c>
      <c r="K2533" s="100" t="str">
        <f t="shared" si="234"/>
        <v/>
      </c>
      <c r="L2533" s="100" t="str">
        <f t="shared" si="235"/>
        <v/>
      </c>
      <c r="M2533" s="100" t="str">
        <f>IF(Q2533="","",_xlfn.XLOOKUP(Q2533,立项!W:W,立项!H:H))</f>
        <v/>
      </c>
      <c r="N2533" s="104" t="str">
        <f t="shared" si="236"/>
        <v/>
      </c>
      <c r="O2533" s="104" t="str">
        <f t="shared" si="237"/>
        <v/>
      </c>
      <c r="P2533" s="105" t="str">
        <f t="shared" si="238"/>
        <v/>
      </c>
      <c r="Q2533" s="109" t="str">
        <f t="shared" si="239"/>
        <v/>
      </c>
      <c r="R2533" s="77"/>
      <c r="S2533" s="76"/>
      <c r="T2533" s="76"/>
      <c r="U2533" s="76"/>
    </row>
    <row r="2534" s="67" customFormat="1" customHeight="1" spans="2:21">
      <c r="B2534" s="68"/>
      <c r="C2534" s="69"/>
      <c r="D2534" s="69"/>
      <c r="E2534" s="69"/>
      <c r="F2534" s="70"/>
      <c r="G2534" s="71"/>
      <c r="H2534" s="72"/>
      <c r="I2534" s="103" t="str">
        <f>IF(B2534="","",_xlfn.XLOOKUP(N2534,#REF!,#REF!))</f>
        <v/>
      </c>
      <c r="J2534" s="100" t="str">
        <f>IF(B2534="","",_xlfn.XLOOKUP(N2534,#REF!,芝麻工资表!B:B))</f>
        <v/>
      </c>
      <c r="K2534" s="100" t="str">
        <f t="shared" si="234"/>
        <v/>
      </c>
      <c r="L2534" s="100" t="str">
        <f t="shared" si="235"/>
        <v/>
      </c>
      <c r="M2534" s="100" t="str">
        <f>IF(Q2534="","",_xlfn.XLOOKUP(Q2534,立项!W:W,立项!H:H))</f>
        <v/>
      </c>
      <c r="N2534" s="104" t="str">
        <f t="shared" si="236"/>
        <v/>
      </c>
      <c r="O2534" s="104" t="str">
        <f t="shared" si="237"/>
        <v/>
      </c>
      <c r="P2534" s="105" t="str">
        <f t="shared" si="238"/>
        <v/>
      </c>
      <c r="Q2534" s="109" t="str">
        <f t="shared" si="239"/>
        <v/>
      </c>
      <c r="R2534" s="77"/>
      <c r="S2534" s="76"/>
      <c r="T2534" s="76"/>
      <c r="U2534" s="76"/>
    </row>
    <row r="2535" s="67" customFormat="1" customHeight="1" spans="2:21">
      <c r="B2535" s="68"/>
      <c r="C2535" s="69"/>
      <c r="D2535" s="69"/>
      <c r="E2535" s="69"/>
      <c r="F2535" s="70"/>
      <c r="G2535" s="71"/>
      <c r="H2535" s="72"/>
      <c r="I2535" s="103" t="str">
        <f>IF(B2535="","",_xlfn.XLOOKUP(N2535,#REF!,#REF!))</f>
        <v/>
      </c>
      <c r="J2535" s="100" t="str">
        <f>IF(B2535="","",_xlfn.XLOOKUP(N2535,#REF!,芝麻工资表!B:B))</f>
        <v/>
      </c>
      <c r="K2535" s="100" t="str">
        <f t="shared" si="234"/>
        <v/>
      </c>
      <c r="L2535" s="100" t="str">
        <f t="shared" si="235"/>
        <v/>
      </c>
      <c r="M2535" s="100" t="str">
        <f>IF(Q2535="","",_xlfn.XLOOKUP(Q2535,立项!W:W,立项!H:H))</f>
        <v/>
      </c>
      <c r="N2535" s="104" t="str">
        <f t="shared" si="236"/>
        <v/>
      </c>
      <c r="O2535" s="104" t="str">
        <f t="shared" si="237"/>
        <v/>
      </c>
      <c r="P2535" s="105" t="str">
        <f t="shared" si="238"/>
        <v/>
      </c>
      <c r="Q2535" s="109" t="str">
        <f t="shared" si="239"/>
        <v/>
      </c>
      <c r="R2535" s="77"/>
      <c r="S2535" s="76"/>
      <c r="T2535" s="76"/>
      <c r="U2535" s="76"/>
    </row>
    <row r="2536" s="67" customFormat="1" customHeight="1" spans="2:21">
      <c r="B2536" s="68"/>
      <c r="C2536" s="69"/>
      <c r="D2536" s="69"/>
      <c r="E2536" s="69"/>
      <c r="F2536" s="70"/>
      <c r="G2536" s="71"/>
      <c r="H2536" s="72"/>
      <c r="I2536" s="103" t="str">
        <f>IF(B2536="","",_xlfn.XLOOKUP(N2536,#REF!,#REF!))</f>
        <v/>
      </c>
      <c r="J2536" s="100" t="str">
        <f>IF(B2536="","",_xlfn.XLOOKUP(N2536,#REF!,芝麻工资表!B:B))</f>
        <v/>
      </c>
      <c r="K2536" s="100" t="str">
        <f t="shared" si="234"/>
        <v/>
      </c>
      <c r="L2536" s="100" t="str">
        <f t="shared" si="235"/>
        <v/>
      </c>
      <c r="M2536" s="100" t="str">
        <f>IF(Q2536="","",_xlfn.XLOOKUP(Q2536,立项!W:W,立项!H:H))</f>
        <v/>
      </c>
      <c r="N2536" s="104" t="str">
        <f t="shared" si="236"/>
        <v/>
      </c>
      <c r="O2536" s="104" t="str">
        <f t="shared" si="237"/>
        <v/>
      </c>
      <c r="P2536" s="105" t="str">
        <f t="shared" si="238"/>
        <v/>
      </c>
      <c r="Q2536" s="109" t="str">
        <f t="shared" si="239"/>
        <v/>
      </c>
      <c r="R2536" s="77"/>
      <c r="S2536" s="76"/>
      <c r="T2536" s="76"/>
      <c r="U2536" s="76"/>
    </row>
    <row r="2537" s="67" customFormat="1" customHeight="1" spans="2:21">
      <c r="B2537" s="68"/>
      <c r="C2537" s="69"/>
      <c r="D2537" s="69"/>
      <c r="E2537" s="69"/>
      <c r="F2537" s="70"/>
      <c r="G2537" s="71"/>
      <c r="H2537" s="72"/>
      <c r="I2537" s="103" t="str">
        <f>IF(B2537="","",_xlfn.XLOOKUP(N2537,#REF!,#REF!))</f>
        <v/>
      </c>
      <c r="J2537" s="100" t="str">
        <f>IF(B2537="","",_xlfn.XLOOKUP(N2537,#REF!,芝麻工资表!B:B))</f>
        <v/>
      </c>
      <c r="K2537" s="100" t="str">
        <f t="shared" si="234"/>
        <v/>
      </c>
      <c r="L2537" s="100" t="str">
        <f t="shared" si="235"/>
        <v/>
      </c>
      <c r="M2537" s="100" t="str">
        <f>IF(Q2537="","",_xlfn.XLOOKUP(Q2537,立项!W:W,立项!H:H))</f>
        <v/>
      </c>
      <c r="N2537" s="104" t="str">
        <f t="shared" si="236"/>
        <v/>
      </c>
      <c r="O2537" s="104" t="str">
        <f t="shared" si="237"/>
        <v/>
      </c>
      <c r="P2537" s="105" t="str">
        <f t="shared" si="238"/>
        <v/>
      </c>
      <c r="Q2537" s="109" t="str">
        <f t="shared" si="239"/>
        <v/>
      </c>
      <c r="R2537" s="77"/>
      <c r="S2537" s="76"/>
      <c r="T2537" s="76"/>
      <c r="U2537" s="76"/>
    </row>
    <row r="2538" s="67" customFormat="1" customHeight="1" spans="2:21">
      <c r="B2538" s="68"/>
      <c r="C2538" s="69"/>
      <c r="D2538" s="69"/>
      <c r="E2538" s="69"/>
      <c r="F2538" s="70"/>
      <c r="G2538" s="71"/>
      <c r="H2538" s="72"/>
      <c r="I2538" s="103" t="str">
        <f>IF(B2538="","",_xlfn.XLOOKUP(N2538,#REF!,#REF!))</f>
        <v/>
      </c>
      <c r="J2538" s="100" t="str">
        <f>IF(B2538="","",_xlfn.XLOOKUP(N2538,#REF!,芝麻工资表!B:B))</f>
        <v/>
      </c>
      <c r="K2538" s="100" t="str">
        <f t="shared" si="234"/>
        <v/>
      </c>
      <c r="L2538" s="100" t="str">
        <f t="shared" si="235"/>
        <v/>
      </c>
      <c r="M2538" s="100" t="str">
        <f>IF(Q2538="","",_xlfn.XLOOKUP(Q2538,立项!W:W,立项!H:H))</f>
        <v/>
      </c>
      <c r="N2538" s="104" t="str">
        <f t="shared" si="236"/>
        <v/>
      </c>
      <c r="O2538" s="104" t="str">
        <f t="shared" si="237"/>
        <v/>
      </c>
      <c r="P2538" s="105" t="str">
        <f t="shared" si="238"/>
        <v/>
      </c>
      <c r="Q2538" s="109" t="str">
        <f t="shared" si="239"/>
        <v/>
      </c>
      <c r="R2538" s="77"/>
      <c r="S2538" s="76"/>
      <c r="T2538" s="76"/>
      <c r="U2538" s="76"/>
    </row>
    <row r="2539" s="67" customFormat="1" customHeight="1" spans="2:21">
      <c r="B2539" s="68"/>
      <c r="C2539" s="69"/>
      <c r="D2539" s="69"/>
      <c r="E2539" s="69"/>
      <c r="F2539" s="70"/>
      <c r="G2539" s="71"/>
      <c r="H2539" s="72"/>
      <c r="I2539" s="103" t="str">
        <f>IF(B2539="","",_xlfn.XLOOKUP(N2539,#REF!,#REF!))</f>
        <v/>
      </c>
      <c r="J2539" s="100" t="str">
        <f>IF(B2539="","",_xlfn.XLOOKUP(N2539,#REF!,芝麻工资表!B:B))</f>
        <v/>
      </c>
      <c r="K2539" s="100" t="str">
        <f t="shared" si="234"/>
        <v/>
      </c>
      <c r="L2539" s="100" t="str">
        <f t="shared" si="235"/>
        <v/>
      </c>
      <c r="M2539" s="100" t="str">
        <f>IF(Q2539="","",_xlfn.XLOOKUP(Q2539,立项!W:W,立项!H:H))</f>
        <v/>
      </c>
      <c r="N2539" s="104" t="str">
        <f t="shared" si="236"/>
        <v/>
      </c>
      <c r="O2539" s="104" t="str">
        <f t="shared" si="237"/>
        <v/>
      </c>
      <c r="P2539" s="105" t="str">
        <f t="shared" si="238"/>
        <v/>
      </c>
      <c r="Q2539" s="109" t="str">
        <f t="shared" si="239"/>
        <v/>
      </c>
      <c r="R2539" s="77"/>
      <c r="S2539" s="76"/>
      <c r="T2539" s="76"/>
      <c r="U2539" s="76"/>
    </row>
    <row r="2540" s="67" customFormat="1" customHeight="1" spans="2:21">
      <c r="B2540" s="68"/>
      <c r="C2540" s="69"/>
      <c r="D2540" s="69"/>
      <c r="E2540" s="69"/>
      <c r="F2540" s="70"/>
      <c r="G2540" s="71"/>
      <c r="H2540" s="72"/>
      <c r="I2540" s="103" t="str">
        <f>IF(B2540="","",_xlfn.XLOOKUP(N2540,#REF!,#REF!))</f>
        <v/>
      </c>
      <c r="J2540" s="100" t="str">
        <f>IF(B2540="","",_xlfn.XLOOKUP(N2540,#REF!,芝麻工资表!B:B))</f>
        <v/>
      </c>
      <c r="K2540" s="100" t="str">
        <f t="shared" si="234"/>
        <v/>
      </c>
      <c r="L2540" s="100" t="str">
        <f t="shared" si="235"/>
        <v/>
      </c>
      <c r="M2540" s="100" t="str">
        <f>IF(Q2540="","",_xlfn.XLOOKUP(Q2540,立项!W:W,立项!H:H))</f>
        <v/>
      </c>
      <c r="N2540" s="104" t="str">
        <f t="shared" si="236"/>
        <v/>
      </c>
      <c r="O2540" s="104" t="str">
        <f t="shared" si="237"/>
        <v/>
      </c>
      <c r="P2540" s="105" t="str">
        <f t="shared" si="238"/>
        <v/>
      </c>
      <c r="Q2540" s="109" t="str">
        <f t="shared" si="239"/>
        <v/>
      </c>
      <c r="R2540" s="77"/>
      <c r="S2540" s="76"/>
      <c r="T2540" s="76"/>
      <c r="U2540" s="76"/>
    </row>
    <row r="2541" s="67" customFormat="1" customHeight="1" spans="2:21">
      <c r="B2541" s="68"/>
      <c r="C2541" s="69"/>
      <c r="D2541" s="69"/>
      <c r="E2541" s="69"/>
      <c r="F2541" s="70"/>
      <c r="G2541" s="71"/>
      <c r="H2541" s="72"/>
      <c r="I2541" s="103" t="str">
        <f>IF(B2541="","",_xlfn.XLOOKUP(N2541,#REF!,#REF!))</f>
        <v/>
      </c>
      <c r="J2541" s="100" t="str">
        <f>IF(B2541="","",_xlfn.XLOOKUP(N2541,#REF!,芝麻工资表!B:B))</f>
        <v/>
      </c>
      <c r="K2541" s="100" t="str">
        <f t="shared" si="234"/>
        <v/>
      </c>
      <c r="L2541" s="100" t="str">
        <f t="shared" si="235"/>
        <v/>
      </c>
      <c r="M2541" s="100" t="str">
        <f>IF(Q2541="","",_xlfn.XLOOKUP(Q2541,立项!W:W,立项!H:H))</f>
        <v/>
      </c>
      <c r="N2541" s="104" t="str">
        <f t="shared" si="236"/>
        <v/>
      </c>
      <c r="O2541" s="104" t="str">
        <f t="shared" si="237"/>
        <v/>
      </c>
      <c r="P2541" s="105" t="str">
        <f t="shared" si="238"/>
        <v/>
      </c>
      <c r="Q2541" s="109" t="str">
        <f t="shared" si="239"/>
        <v/>
      </c>
      <c r="R2541" s="77"/>
      <c r="S2541" s="76"/>
      <c r="T2541" s="76"/>
      <c r="U2541" s="76"/>
    </row>
    <row r="2542" s="67" customFormat="1" customHeight="1" spans="2:21">
      <c r="B2542" s="68"/>
      <c r="C2542" s="69"/>
      <c r="D2542" s="69"/>
      <c r="E2542" s="69"/>
      <c r="F2542" s="70"/>
      <c r="G2542" s="71"/>
      <c r="H2542" s="72"/>
      <c r="I2542" s="103" t="str">
        <f>IF(B2542="","",_xlfn.XLOOKUP(N2542,#REF!,#REF!))</f>
        <v/>
      </c>
      <c r="J2542" s="100" t="str">
        <f>IF(B2542="","",_xlfn.XLOOKUP(N2542,#REF!,芝麻工资表!B:B))</f>
        <v/>
      </c>
      <c r="K2542" s="100" t="str">
        <f t="shared" si="234"/>
        <v/>
      </c>
      <c r="L2542" s="100" t="str">
        <f t="shared" si="235"/>
        <v/>
      </c>
      <c r="M2542" s="100" t="str">
        <f>IF(Q2542="","",_xlfn.XLOOKUP(Q2542,立项!W:W,立项!H:H))</f>
        <v/>
      </c>
      <c r="N2542" s="104" t="str">
        <f t="shared" si="236"/>
        <v/>
      </c>
      <c r="O2542" s="104" t="str">
        <f t="shared" si="237"/>
        <v/>
      </c>
      <c r="P2542" s="105" t="str">
        <f t="shared" si="238"/>
        <v/>
      </c>
      <c r="Q2542" s="109" t="str">
        <f t="shared" si="239"/>
        <v/>
      </c>
      <c r="R2542" s="77"/>
      <c r="S2542" s="76"/>
      <c r="T2542" s="76"/>
      <c r="U2542" s="76"/>
    </row>
    <row r="2543" s="67" customFormat="1" customHeight="1" spans="2:21">
      <c r="B2543" s="68"/>
      <c r="C2543" s="69"/>
      <c r="D2543" s="69"/>
      <c r="E2543" s="69"/>
      <c r="F2543" s="70"/>
      <c r="G2543" s="71"/>
      <c r="H2543" s="72"/>
      <c r="I2543" s="103" t="str">
        <f>IF(B2543="","",_xlfn.XLOOKUP(N2543,#REF!,#REF!))</f>
        <v/>
      </c>
      <c r="J2543" s="100" t="str">
        <f>IF(B2543="","",_xlfn.XLOOKUP(N2543,#REF!,芝麻工资表!B:B))</f>
        <v/>
      </c>
      <c r="K2543" s="100" t="str">
        <f t="shared" si="234"/>
        <v/>
      </c>
      <c r="L2543" s="100" t="str">
        <f t="shared" si="235"/>
        <v/>
      </c>
      <c r="M2543" s="100" t="str">
        <f>IF(Q2543="","",_xlfn.XLOOKUP(Q2543,立项!W:W,立项!H:H))</f>
        <v/>
      </c>
      <c r="N2543" s="104" t="str">
        <f t="shared" si="236"/>
        <v/>
      </c>
      <c r="O2543" s="104" t="str">
        <f t="shared" si="237"/>
        <v/>
      </c>
      <c r="P2543" s="105" t="str">
        <f t="shared" si="238"/>
        <v/>
      </c>
      <c r="Q2543" s="109" t="str">
        <f t="shared" si="239"/>
        <v/>
      </c>
      <c r="R2543" s="77"/>
      <c r="S2543" s="76"/>
      <c r="T2543" s="76"/>
      <c r="U2543" s="76"/>
    </row>
    <row r="2544" s="67" customFormat="1" customHeight="1" spans="2:21">
      <c r="B2544" s="68"/>
      <c r="C2544" s="69"/>
      <c r="D2544" s="69"/>
      <c r="E2544" s="69"/>
      <c r="F2544" s="70"/>
      <c r="G2544" s="71"/>
      <c r="H2544" s="72"/>
      <c r="I2544" s="103" t="str">
        <f>IF(B2544="","",_xlfn.XLOOKUP(N2544,#REF!,#REF!))</f>
        <v/>
      </c>
      <c r="J2544" s="100" t="str">
        <f>IF(B2544="","",_xlfn.XLOOKUP(N2544,#REF!,芝麻工资表!B:B))</f>
        <v/>
      </c>
      <c r="K2544" s="100" t="str">
        <f t="shared" si="234"/>
        <v/>
      </c>
      <c r="L2544" s="100" t="str">
        <f t="shared" si="235"/>
        <v/>
      </c>
      <c r="M2544" s="100" t="str">
        <f>IF(Q2544="","",_xlfn.XLOOKUP(Q2544,立项!W:W,立项!H:H))</f>
        <v/>
      </c>
      <c r="N2544" s="104" t="str">
        <f t="shared" si="236"/>
        <v/>
      </c>
      <c r="O2544" s="104" t="str">
        <f t="shared" si="237"/>
        <v/>
      </c>
      <c r="P2544" s="105" t="str">
        <f t="shared" si="238"/>
        <v/>
      </c>
      <c r="Q2544" s="109" t="str">
        <f t="shared" si="239"/>
        <v/>
      </c>
      <c r="R2544" s="77"/>
      <c r="S2544" s="76"/>
      <c r="T2544" s="76"/>
      <c r="U2544" s="76"/>
    </row>
    <row r="2545" s="67" customFormat="1" customHeight="1" spans="2:21">
      <c r="B2545" s="68"/>
      <c r="C2545" s="69"/>
      <c r="D2545" s="69"/>
      <c r="E2545" s="69"/>
      <c r="F2545" s="70"/>
      <c r="G2545" s="71"/>
      <c r="H2545" s="72"/>
      <c r="I2545" s="103" t="str">
        <f>IF(B2545="","",_xlfn.XLOOKUP(N2545,#REF!,#REF!))</f>
        <v/>
      </c>
      <c r="J2545" s="100" t="str">
        <f>IF(B2545="","",_xlfn.XLOOKUP(N2545,#REF!,芝麻工资表!B:B))</f>
        <v/>
      </c>
      <c r="K2545" s="100" t="str">
        <f t="shared" si="234"/>
        <v/>
      </c>
      <c r="L2545" s="100" t="str">
        <f t="shared" si="235"/>
        <v/>
      </c>
      <c r="M2545" s="100" t="str">
        <f>IF(Q2545="","",_xlfn.XLOOKUP(Q2545,立项!W:W,立项!H:H))</f>
        <v/>
      </c>
      <c r="N2545" s="104" t="str">
        <f t="shared" si="236"/>
        <v/>
      </c>
      <c r="O2545" s="104" t="str">
        <f t="shared" si="237"/>
        <v/>
      </c>
      <c r="P2545" s="105" t="str">
        <f t="shared" si="238"/>
        <v/>
      </c>
      <c r="Q2545" s="109" t="str">
        <f t="shared" si="239"/>
        <v/>
      </c>
      <c r="R2545" s="77"/>
      <c r="S2545" s="76"/>
      <c r="T2545" s="76"/>
      <c r="U2545" s="76"/>
    </row>
    <row r="2546" s="67" customFormat="1" customHeight="1" spans="2:21">
      <c r="B2546" s="68"/>
      <c r="C2546" s="69"/>
      <c r="D2546" s="69"/>
      <c r="E2546" s="69"/>
      <c r="F2546" s="70"/>
      <c r="G2546" s="71"/>
      <c r="H2546" s="72"/>
      <c r="I2546" s="103" t="str">
        <f>IF(B2546="","",_xlfn.XLOOKUP(N2546,#REF!,#REF!))</f>
        <v/>
      </c>
      <c r="J2546" s="100" t="str">
        <f>IF(B2546="","",_xlfn.XLOOKUP(N2546,#REF!,芝麻工资表!B:B))</f>
        <v/>
      </c>
      <c r="K2546" s="100" t="str">
        <f t="shared" si="234"/>
        <v/>
      </c>
      <c r="L2546" s="100" t="str">
        <f t="shared" si="235"/>
        <v/>
      </c>
      <c r="M2546" s="100" t="str">
        <f>IF(Q2546="","",_xlfn.XLOOKUP(Q2546,立项!W:W,立项!H:H))</f>
        <v/>
      </c>
      <c r="N2546" s="104" t="str">
        <f t="shared" si="236"/>
        <v/>
      </c>
      <c r="O2546" s="104" t="str">
        <f t="shared" si="237"/>
        <v/>
      </c>
      <c r="P2546" s="105" t="str">
        <f t="shared" si="238"/>
        <v/>
      </c>
      <c r="Q2546" s="109" t="str">
        <f t="shared" si="239"/>
        <v/>
      </c>
      <c r="R2546" s="77"/>
      <c r="S2546" s="76"/>
      <c r="T2546" s="76"/>
      <c r="U2546" s="76"/>
    </row>
    <row r="2547" s="67" customFormat="1" customHeight="1" spans="2:21">
      <c r="B2547" s="68"/>
      <c r="C2547" s="69"/>
      <c r="D2547" s="69"/>
      <c r="E2547" s="69"/>
      <c r="F2547" s="70"/>
      <c r="G2547" s="71"/>
      <c r="H2547" s="72"/>
      <c r="I2547" s="103" t="str">
        <f>IF(B2547="","",_xlfn.XLOOKUP(N2547,#REF!,#REF!))</f>
        <v/>
      </c>
      <c r="J2547" s="100" t="str">
        <f>IF(B2547="","",_xlfn.XLOOKUP(N2547,#REF!,芝麻工资表!B:B))</f>
        <v/>
      </c>
      <c r="K2547" s="100" t="str">
        <f t="shared" si="234"/>
        <v/>
      </c>
      <c r="L2547" s="100" t="str">
        <f t="shared" si="235"/>
        <v/>
      </c>
      <c r="M2547" s="100" t="str">
        <f>IF(Q2547="","",_xlfn.XLOOKUP(Q2547,立项!W:W,立项!H:H))</f>
        <v/>
      </c>
      <c r="N2547" s="104" t="str">
        <f t="shared" si="236"/>
        <v/>
      </c>
      <c r="O2547" s="104" t="str">
        <f t="shared" si="237"/>
        <v/>
      </c>
      <c r="P2547" s="105" t="str">
        <f t="shared" si="238"/>
        <v/>
      </c>
      <c r="Q2547" s="109" t="str">
        <f t="shared" si="239"/>
        <v/>
      </c>
      <c r="R2547" s="77"/>
      <c r="S2547" s="76"/>
      <c r="T2547" s="76"/>
      <c r="U2547" s="76"/>
    </row>
    <row r="2548" s="67" customFormat="1" customHeight="1" spans="2:21">
      <c r="B2548" s="68"/>
      <c r="C2548" s="69"/>
      <c r="D2548" s="69"/>
      <c r="E2548" s="69"/>
      <c r="F2548" s="70"/>
      <c r="G2548" s="71"/>
      <c r="H2548" s="72"/>
      <c r="I2548" s="103" t="str">
        <f>IF(B2548="","",_xlfn.XLOOKUP(N2548,#REF!,#REF!))</f>
        <v/>
      </c>
      <c r="J2548" s="100" t="str">
        <f>IF(B2548="","",_xlfn.XLOOKUP(N2548,#REF!,芝麻工资表!B:B))</f>
        <v/>
      </c>
      <c r="K2548" s="100" t="str">
        <f t="shared" si="234"/>
        <v/>
      </c>
      <c r="L2548" s="100" t="str">
        <f t="shared" si="235"/>
        <v/>
      </c>
      <c r="M2548" s="100" t="str">
        <f>IF(Q2548="","",_xlfn.XLOOKUP(Q2548,立项!W:W,立项!H:H))</f>
        <v/>
      </c>
      <c r="N2548" s="104" t="str">
        <f t="shared" si="236"/>
        <v/>
      </c>
      <c r="O2548" s="104" t="str">
        <f t="shared" si="237"/>
        <v/>
      </c>
      <c r="P2548" s="105" t="str">
        <f t="shared" si="238"/>
        <v/>
      </c>
      <c r="Q2548" s="109" t="str">
        <f t="shared" si="239"/>
        <v/>
      </c>
      <c r="R2548" s="77"/>
      <c r="S2548" s="76"/>
      <c r="T2548" s="76"/>
      <c r="U2548" s="76"/>
    </row>
    <row r="2549" s="67" customFormat="1" customHeight="1" spans="2:21">
      <c r="B2549" s="68"/>
      <c r="C2549" s="69"/>
      <c r="D2549" s="69"/>
      <c r="E2549" s="69"/>
      <c r="F2549" s="70"/>
      <c r="G2549" s="71"/>
      <c r="H2549" s="72"/>
      <c r="I2549" s="103" t="str">
        <f>IF(B2549="","",_xlfn.XLOOKUP(N2549,#REF!,#REF!))</f>
        <v/>
      </c>
      <c r="J2549" s="100" t="str">
        <f>IF(B2549="","",_xlfn.XLOOKUP(N2549,#REF!,芝麻工资表!B:B))</f>
        <v/>
      </c>
      <c r="K2549" s="100" t="str">
        <f t="shared" si="234"/>
        <v/>
      </c>
      <c r="L2549" s="100" t="str">
        <f t="shared" si="235"/>
        <v/>
      </c>
      <c r="M2549" s="100" t="str">
        <f>IF(Q2549="","",_xlfn.XLOOKUP(Q2549,立项!W:W,立项!H:H))</f>
        <v/>
      </c>
      <c r="N2549" s="104" t="str">
        <f t="shared" si="236"/>
        <v/>
      </c>
      <c r="O2549" s="104" t="str">
        <f t="shared" si="237"/>
        <v/>
      </c>
      <c r="P2549" s="105" t="str">
        <f t="shared" si="238"/>
        <v/>
      </c>
      <c r="Q2549" s="109" t="str">
        <f t="shared" si="239"/>
        <v/>
      </c>
      <c r="R2549" s="77"/>
      <c r="S2549" s="76"/>
      <c r="T2549" s="76"/>
      <c r="U2549" s="76"/>
    </row>
    <row r="2550" s="67" customFormat="1" customHeight="1" spans="2:21">
      <c r="B2550" s="68"/>
      <c r="C2550" s="69"/>
      <c r="D2550" s="69"/>
      <c r="E2550" s="69"/>
      <c r="F2550" s="70"/>
      <c r="G2550" s="71"/>
      <c r="H2550" s="72"/>
      <c r="I2550" s="103" t="str">
        <f>IF(B2550="","",_xlfn.XLOOKUP(N2550,#REF!,#REF!))</f>
        <v/>
      </c>
      <c r="J2550" s="100" t="str">
        <f>IF(B2550="","",_xlfn.XLOOKUP(N2550,#REF!,芝麻工资表!B:B))</f>
        <v/>
      </c>
      <c r="K2550" s="100" t="str">
        <f t="shared" si="234"/>
        <v/>
      </c>
      <c r="L2550" s="100" t="str">
        <f t="shared" si="235"/>
        <v/>
      </c>
      <c r="M2550" s="100" t="str">
        <f>IF(Q2550="","",_xlfn.XLOOKUP(Q2550,立项!W:W,立项!H:H))</f>
        <v/>
      </c>
      <c r="N2550" s="104" t="str">
        <f t="shared" si="236"/>
        <v/>
      </c>
      <c r="O2550" s="104" t="str">
        <f t="shared" si="237"/>
        <v/>
      </c>
      <c r="P2550" s="105" t="str">
        <f t="shared" si="238"/>
        <v/>
      </c>
      <c r="Q2550" s="109" t="str">
        <f t="shared" si="239"/>
        <v/>
      </c>
      <c r="R2550" s="77"/>
      <c r="S2550" s="76"/>
      <c r="T2550" s="76"/>
      <c r="U2550" s="76"/>
    </row>
    <row r="2551" s="67" customFormat="1" customHeight="1" spans="2:21">
      <c r="B2551" s="68"/>
      <c r="C2551" s="69"/>
      <c r="D2551" s="69"/>
      <c r="E2551" s="69"/>
      <c r="F2551" s="70"/>
      <c r="G2551" s="71"/>
      <c r="H2551" s="72"/>
      <c r="I2551" s="103" t="str">
        <f>IF(B2551="","",_xlfn.XLOOKUP(N2551,#REF!,#REF!))</f>
        <v/>
      </c>
      <c r="J2551" s="100" t="str">
        <f>IF(B2551="","",_xlfn.XLOOKUP(N2551,#REF!,芝麻工资表!B:B))</f>
        <v/>
      </c>
      <c r="K2551" s="100" t="str">
        <f t="shared" si="234"/>
        <v/>
      </c>
      <c r="L2551" s="100" t="str">
        <f t="shared" si="235"/>
        <v/>
      </c>
      <c r="M2551" s="100" t="str">
        <f>IF(Q2551="","",_xlfn.XLOOKUP(Q2551,立项!W:W,立项!H:H))</f>
        <v/>
      </c>
      <c r="N2551" s="104" t="str">
        <f t="shared" si="236"/>
        <v/>
      </c>
      <c r="O2551" s="104" t="str">
        <f t="shared" si="237"/>
        <v/>
      </c>
      <c r="P2551" s="105" t="str">
        <f t="shared" si="238"/>
        <v/>
      </c>
      <c r="Q2551" s="109" t="str">
        <f t="shared" si="239"/>
        <v/>
      </c>
      <c r="R2551" s="77"/>
      <c r="S2551" s="76"/>
      <c r="T2551" s="76"/>
      <c r="U2551" s="76"/>
    </row>
    <row r="2552" s="67" customFormat="1" customHeight="1" spans="2:21">
      <c r="B2552" s="68"/>
      <c r="C2552" s="69"/>
      <c r="D2552" s="69"/>
      <c r="E2552" s="69"/>
      <c r="F2552" s="70"/>
      <c r="G2552" s="71"/>
      <c r="H2552" s="72"/>
      <c r="I2552" s="103" t="str">
        <f>IF(B2552="","",_xlfn.XLOOKUP(N2552,#REF!,#REF!))</f>
        <v/>
      </c>
      <c r="J2552" s="100" t="str">
        <f>IF(B2552="","",_xlfn.XLOOKUP(N2552,#REF!,芝麻工资表!B:B))</f>
        <v/>
      </c>
      <c r="K2552" s="100" t="str">
        <f t="shared" si="234"/>
        <v/>
      </c>
      <c r="L2552" s="100" t="str">
        <f t="shared" si="235"/>
        <v/>
      </c>
      <c r="M2552" s="100" t="str">
        <f>IF(Q2552="","",_xlfn.XLOOKUP(Q2552,立项!W:W,立项!H:H))</f>
        <v/>
      </c>
      <c r="N2552" s="104" t="str">
        <f t="shared" si="236"/>
        <v/>
      </c>
      <c r="O2552" s="104" t="str">
        <f t="shared" si="237"/>
        <v/>
      </c>
      <c r="P2552" s="105" t="str">
        <f t="shared" si="238"/>
        <v/>
      </c>
      <c r="Q2552" s="109" t="str">
        <f t="shared" si="239"/>
        <v/>
      </c>
      <c r="R2552" s="77"/>
      <c r="S2552" s="76"/>
      <c r="T2552" s="76"/>
      <c r="U2552" s="76"/>
    </row>
    <row r="2553" s="67" customFormat="1" customHeight="1" spans="2:21">
      <c r="B2553" s="68"/>
      <c r="C2553" s="69"/>
      <c r="D2553" s="69"/>
      <c r="E2553" s="69"/>
      <c r="F2553" s="70"/>
      <c r="G2553" s="71"/>
      <c r="H2553" s="72"/>
      <c r="I2553" s="103" t="str">
        <f>IF(B2553="","",_xlfn.XLOOKUP(N2553,#REF!,#REF!))</f>
        <v/>
      </c>
      <c r="J2553" s="100" t="str">
        <f>IF(B2553="","",_xlfn.XLOOKUP(N2553,#REF!,芝麻工资表!B:B))</f>
        <v/>
      </c>
      <c r="K2553" s="100" t="str">
        <f t="shared" si="234"/>
        <v/>
      </c>
      <c r="L2553" s="100" t="str">
        <f t="shared" si="235"/>
        <v/>
      </c>
      <c r="M2553" s="100" t="str">
        <f>IF(Q2553="","",_xlfn.XLOOKUP(Q2553,立项!W:W,立项!H:H))</f>
        <v/>
      </c>
      <c r="N2553" s="104" t="str">
        <f t="shared" si="236"/>
        <v/>
      </c>
      <c r="O2553" s="104" t="str">
        <f t="shared" si="237"/>
        <v/>
      </c>
      <c r="P2553" s="105" t="str">
        <f t="shared" si="238"/>
        <v/>
      </c>
      <c r="Q2553" s="109" t="str">
        <f t="shared" si="239"/>
        <v/>
      </c>
      <c r="R2553" s="77"/>
      <c r="S2553" s="76"/>
      <c r="T2553" s="76"/>
      <c r="U2553" s="76"/>
    </row>
    <row r="2554" s="67" customFormat="1" customHeight="1" spans="2:21">
      <c r="B2554" s="68"/>
      <c r="C2554" s="69"/>
      <c r="D2554" s="69"/>
      <c r="E2554" s="69"/>
      <c r="F2554" s="70"/>
      <c r="G2554" s="71"/>
      <c r="H2554" s="72"/>
      <c r="I2554" s="103" t="str">
        <f>IF(B2554="","",_xlfn.XLOOKUP(N2554,#REF!,#REF!))</f>
        <v/>
      </c>
      <c r="J2554" s="100" t="str">
        <f>IF(B2554="","",_xlfn.XLOOKUP(N2554,#REF!,芝麻工资表!B:B))</f>
        <v/>
      </c>
      <c r="K2554" s="100" t="str">
        <f t="shared" si="234"/>
        <v/>
      </c>
      <c r="L2554" s="100" t="str">
        <f t="shared" si="235"/>
        <v/>
      </c>
      <c r="M2554" s="100" t="str">
        <f>IF(Q2554="","",_xlfn.XLOOKUP(Q2554,立项!W:W,立项!H:H))</f>
        <v/>
      </c>
      <c r="N2554" s="104" t="str">
        <f t="shared" si="236"/>
        <v/>
      </c>
      <c r="O2554" s="104" t="str">
        <f t="shared" si="237"/>
        <v/>
      </c>
      <c r="P2554" s="105" t="str">
        <f t="shared" si="238"/>
        <v/>
      </c>
      <c r="Q2554" s="109" t="str">
        <f t="shared" si="239"/>
        <v/>
      </c>
      <c r="R2554" s="77"/>
      <c r="S2554" s="76"/>
      <c r="T2554" s="76"/>
      <c r="U2554" s="76"/>
    </row>
    <row r="2555" s="67" customFormat="1" customHeight="1" spans="2:21">
      <c r="B2555" s="68"/>
      <c r="C2555" s="69"/>
      <c r="D2555" s="69"/>
      <c r="E2555" s="69"/>
      <c r="F2555" s="70"/>
      <c r="G2555" s="71"/>
      <c r="H2555" s="72"/>
      <c r="I2555" s="103" t="str">
        <f>IF(B2555="","",_xlfn.XLOOKUP(N2555,#REF!,#REF!))</f>
        <v/>
      </c>
      <c r="J2555" s="100" t="str">
        <f>IF(B2555="","",_xlfn.XLOOKUP(N2555,#REF!,芝麻工资表!B:B))</f>
        <v/>
      </c>
      <c r="K2555" s="100" t="str">
        <f t="shared" si="234"/>
        <v/>
      </c>
      <c r="L2555" s="100" t="str">
        <f t="shared" si="235"/>
        <v/>
      </c>
      <c r="M2555" s="100" t="str">
        <f>IF(Q2555="","",_xlfn.XLOOKUP(Q2555,立项!W:W,立项!H:H))</f>
        <v/>
      </c>
      <c r="N2555" s="104" t="str">
        <f t="shared" si="236"/>
        <v/>
      </c>
      <c r="O2555" s="104" t="str">
        <f t="shared" si="237"/>
        <v/>
      </c>
      <c r="P2555" s="105" t="str">
        <f t="shared" si="238"/>
        <v/>
      </c>
      <c r="Q2555" s="109" t="str">
        <f t="shared" si="239"/>
        <v/>
      </c>
      <c r="R2555" s="77"/>
      <c r="S2555" s="76"/>
      <c r="T2555" s="76"/>
      <c r="U2555" s="76"/>
    </row>
    <row r="2556" s="67" customFormat="1" customHeight="1" spans="2:21">
      <c r="B2556" s="68"/>
      <c r="C2556" s="69"/>
      <c r="D2556" s="69"/>
      <c r="E2556" s="69"/>
      <c r="F2556" s="70"/>
      <c r="G2556" s="71"/>
      <c r="H2556" s="72"/>
      <c r="I2556" s="103" t="str">
        <f>IF(B2556="","",_xlfn.XLOOKUP(N2556,#REF!,#REF!))</f>
        <v/>
      </c>
      <c r="J2556" s="100" t="str">
        <f>IF(B2556="","",_xlfn.XLOOKUP(N2556,#REF!,芝麻工资表!B:B))</f>
        <v/>
      </c>
      <c r="K2556" s="100" t="str">
        <f t="shared" si="234"/>
        <v/>
      </c>
      <c r="L2556" s="100" t="str">
        <f t="shared" si="235"/>
        <v/>
      </c>
      <c r="M2556" s="100" t="str">
        <f>IF(Q2556="","",_xlfn.XLOOKUP(Q2556,立项!W:W,立项!H:H))</f>
        <v/>
      </c>
      <c r="N2556" s="104" t="str">
        <f t="shared" si="236"/>
        <v/>
      </c>
      <c r="O2556" s="104" t="str">
        <f t="shared" si="237"/>
        <v/>
      </c>
      <c r="P2556" s="105" t="str">
        <f t="shared" si="238"/>
        <v/>
      </c>
      <c r="Q2556" s="109" t="str">
        <f t="shared" si="239"/>
        <v/>
      </c>
      <c r="R2556" s="77"/>
      <c r="S2556" s="76"/>
      <c r="T2556" s="76"/>
      <c r="U2556" s="76"/>
    </row>
    <row r="2557" s="67" customFormat="1" customHeight="1" spans="2:21">
      <c r="B2557" s="68"/>
      <c r="C2557" s="69"/>
      <c r="D2557" s="69"/>
      <c r="E2557" s="69"/>
      <c r="F2557" s="70"/>
      <c r="G2557" s="71"/>
      <c r="H2557" s="72"/>
      <c r="I2557" s="103" t="str">
        <f>IF(B2557="","",_xlfn.XLOOKUP(N2557,#REF!,#REF!))</f>
        <v/>
      </c>
      <c r="J2557" s="100" t="str">
        <f>IF(B2557="","",_xlfn.XLOOKUP(N2557,#REF!,芝麻工资表!B:B))</f>
        <v/>
      </c>
      <c r="K2557" s="100" t="str">
        <f t="shared" si="234"/>
        <v/>
      </c>
      <c r="L2557" s="100" t="str">
        <f t="shared" si="235"/>
        <v/>
      </c>
      <c r="M2557" s="100" t="str">
        <f>IF(Q2557="","",_xlfn.XLOOKUP(Q2557,立项!W:W,立项!H:H))</f>
        <v/>
      </c>
      <c r="N2557" s="104" t="str">
        <f t="shared" si="236"/>
        <v/>
      </c>
      <c r="O2557" s="104" t="str">
        <f t="shared" si="237"/>
        <v/>
      </c>
      <c r="P2557" s="105" t="str">
        <f t="shared" si="238"/>
        <v/>
      </c>
      <c r="Q2557" s="109" t="str">
        <f t="shared" si="239"/>
        <v/>
      </c>
      <c r="R2557" s="77"/>
      <c r="S2557" s="76"/>
      <c r="T2557" s="76"/>
      <c r="U2557" s="76"/>
    </row>
    <row r="2558" s="67" customFormat="1" customHeight="1" spans="2:21">
      <c r="B2558" s="68"/>
      <c r="C2558" s="69"/>
      <c r="D2558" s="69"/>
      <c r="E2558" s="69"/>
      <c r="F2558" s="70"/>
      <c r="G2558" s="71"/>
      <c r="H2558" s="72"/>
      <c r="I2558" s="103" t="str">
        <f>IF(B2558="","",_xlfn.XLOOKUP(N2558,#REF!,#REF!))</f>
        <v/>
      </c>
      <c r="J2558" s="100" t="str">
        <f>IF(B2558="","",_xlfn.XLOOKUP(N2558,#REF!,芝麻工资表!B:B))</f>
        <v/>
      </c>
      <c r="K2558" s="100" t="str">
        <f t="shared" si="234"/>
        <v/>
      </c>
      <c r="L2558" s="100" t="str">
        <f t="shared" si="235"/>
        <v/>
      </c>
      <c r="M2558" s="100" t="str">
        <f>IF(Q2558="","",_xlfn.XLOOKUP(Q2558,立项!W:W,立项!H:H))</f>
        <v/>
      </c>
      <c r="N2558" s="104" t="str">
        <f t="shared" si="236"/>
        <v/>
      </c>
      <c r="O2558" s="104" t="str">
        <f t="shared" si="237"/>
        <v/>
      </c>
      <c r="P2558" s="105" t="str">
        <f t="shared" si="238"/>
        <v/>
      </c>
      <c r="Q2558" s="109" t="str">
        <f t="shared" si="239"/>
        <v/>
      </c>
      <c r="R2558" s="77"/>
      <c r="S2558" s="76"/>
      <c r="T2558" s="76"/>
      <c r="U2558" s="76"/>
    </row>
    <row r="2559" s="67" customFormat="1" customHeight="1" spans="2:21">
      <c r="B2559" s="68"/>
      <c r="C2559" s="69"/>
      <c r="D2559" s="69"/>
      <c r="E2559" s="69"/>
      <c r="F2559" s="70"/>
      <c r="G2559" s="71"/>
      <c r="H2559" s="72"/>
      <c r="I2559" s="103" t="str">
        <f>IF(B2559="","",_xlfn.XLOOKUP(N2559,#REF!,#REF!))</f>
        <v/>
      </c>
      <c r="J2559" s="100" t="str">
        <f>IF(B2559="","",_xlfn.XLOOKUP(N2559,#REF!,芝麻工资表!B:B))</f>
        <v/>
      </c>
      <c r="K2559" s="100" t="str">
        <f t="shared" si="234"/>
        <v/>
      </c>
      <c r="L2559" s="100" t="str">
        <f t="shared" si="235"/>
        <v/>
      </c>
      <c r="M2559" s="100" t="str">
        <f>IF(Q2559="","",_xlfn.XLOOKUP(Q2559,立项!W:W,立项!H:H))</f>
        <v/>
      </c>
      <c r="N2559" s="104" t="str">
        <f t="shared" si="236"/>
        <v/>
      </c>
      <c r="O2559" s="104" t="str">
        <f t="shared" si="237"/>
        <v/>
      </c>
      <c r="P2559" s="105" t="str">
        <f t="shared" si="238"/>
        <v/>
      </c>
      <c r="Q2559" s="109" t="str">
        <f t="shared" si="239"/>
        <v/>
      </c>
      <c r="R2559" s="77"/>
      <c r="S2559" s="76"/>
      <c r="T2559" s="76"/>
      <c r="U2559" s="76"/>
    </row>
    <row r="2560" s="67" customFormat="1" customHeight="1" spans="2:21">
      <c r="B2560" s="68"/>
      <c r="C2560" s="69"/>
      <c r="D2560" s="69"/>
      <c r="E2560" s="69"/>
      <c r="F2560" s="70"/>
      <c r="G2560" s="71"/>
      <c r="H2560" s="72"/>
      <c r="I2560" s="103" t="str">
        <f>IF(B2560="","",_xlfn.XLOOKUP(N2560,#REF!,#REF!))</f>
        <v/>
      </c>
      <c r="J2560" s="100" t="str">
        <f>IF(B2560="","",_xlfn.XLOOKUP(N2560,#REF!,芝麻工资表!B:B))</f>
        <v/>
      </c>
      <c r="K2560" s="100" t="str">
        <f t="shared" si="234"/>
        <v/>
      </c>
      <c r="L2560" s="100" t="str">
        <f t="shared" si="235"/>
        <v/>
      </c>
      <c r="M2560" s="100" t="str">
        <f>IF(Q2560="","",_xlfn.XLOOKUP(Q2560,立项!W:W,立项!H:H))</f>
        <v/>
      </c>
      <c r="N2560" s="104" t="str">
        <f t="shared" si="236"/>
        <v/>
      </c>
      <c r="O2560" s="104" t="str">
        <f t="shared" si="237"/>
        <v/>
      </c>
      <c r="P2560" s="105" t="str">
        <f t="shared" si="238"/>
        <v/>
      </c>
      <c r="Q2560" s="109" t="str">
        <f t="shared" si="239"/>
        <v/>
      </c>
      <c r="R2560" s="77"/>
      <c r="S2560" s="76"/>
      <c r="T2560" s="76"/>
      <c r="U2560" s="76"/>
    </row>
    <row r="2561" s="67" customFormat="1" customHeight="1" spans="2:21">
      <c r="B2561" s="68"/>
      <c r="C2561" s="69"/>
      <c r="D2561" s="69"/>
      <c r="E2561" s="69"/>
      <c r="F2561" s="70"/>
      <c r="G2561" s="71"/>
      <c r="H2561" s="72"/>
      <c r="I2561" s="103" t="str">
        <f>IF(B2561="","",_xlfn.XLOOKUP(N2561,#REF!,#REF!))</f>
        <v/>
      </c>
      <c r="J2561" s="100" t="str">
        <f>IF(B2561="","",_xlfn.XLOOKUP(N2561,#REF!,芝麻工资表!B:B))</f>
        <v/>
      </c>
      <c r="K2561" s="100" t="str">
        <f t="shared" si="234"/>
        <v/>
      </c>
      <c r="L2561" s="100" t="str">
        <f t="shared" si="235"/>
        <v/>
      </c>
      <c r="M2561" s="100" t="str">
        <f>IF(Q2561="","",_xlfn.XLOOKUP(Q2561,立项!W:W,立项!H:H))</f>
        <v/>
      </c>
      <c r="N2561" s="104" t="str">
        <f t="shared" si="236"/>
        <v/>
      </c>
      <c r="O2561" s="104" t="str">
        <f t="shared" si="237"/>
        <v/>
      </c>
      <c r="P2561" s="105" t="str">
        <f t="shared" si="238"/>
        <v/>
      </c>
      <c r="Q2561" s="109" t="str">
        <f t="shared" si="239"/>
        <v/>
      </c>
      <c r="R2561" s="77"/>
      <c r="S2561" s="76"/>
      <c r="T2561" s="76"/>
      <c r="U2561" s="76"/>
    </row>
    <row r="2562" s="67" customFormat="1" customHeight="1" spans="2:21">
      <c r="B2562" s="68"/>
      <c r="C2562" s="69"/>
      <c r="D2562" s="69"/>
      <c r="E2562" s="69"/>
      <c r="F2562" s="70"/>
      <c r="G2562" s="71"/>
      <c r="H2562" s="72"/>
      <c r="I2562" s="103" t="str">
        <f>IF(B2562="","",_xlfn.XLOOKUP(N2562,#REF!,#REF!))</f>
        <v/>
      </c>
      <c r="J2562" s="100" t="str">
        <f>IF(B2562="","",_xlfn.XLOOKUP(N2562,#REF!,芝麻工资表!B:B))</f>
        <v/>
      </c>
      <c r="K2562" s="100" t="str">
        <f t="shared" ref="K2562:K2625" si="240">IF(F2562="","",F2562-L2562)</f>
        <v/>
      </c>
      <c r="L2562" s="100" t="str">
        <f t="shared" ref="L2562:L2625" si="241">IF(F2562="","",F2562*G2562/(1+G2562))</f>
        <v/>
      </c>
      <c r="M2562" s="100" t="str">
        <f>IF(Q2562="","",_xlfn.XLOOKUP(Q2562,立项!W:W,立项!H:H))</f>
        <v/>
      </c>
      <c r="N2562" s="104" t="str">
        <f t="shared" ref="N2562:N2625" si="242">IF(H2562="","",LEFT(B2562,7))</f>
        <v/>
      </c>
      <c r="O2562" s="104" t="str">
        <f t="shared" ref="O2562:O2625" si="243">IF(H2562="","",MONTH(H2562))</f>
        <v/>
      </c>
      <c r="P2562" s="105" t="str">
        <f t="shared" ref="P2562:P2625" si="244">IF(H2562="","",DAY(H2562))</f>
        <v/>
      </c>
      <c r="Q2562" s="109" t="str">
        <f t="shared" ref="Q2562:Q2625" si="245">IF(B2562="","",MID(B2562,9,16))</f>
        <v/>
      </c>
      <c r="R2562" s="77"/>
      <c r="S2562" s="76"/>
      <c r="T2562" s="76"/>
      <c r="U2562" s="76"/>
    </row>
    <row r="2563" s="67" customFormat="1" customHeight="1" spans="2:21">
      <c r="B2563" s="68"/>
      <c r="C2563" s="69"/>
      <c r="D2563" s="69"/>
      <c r="E2563" s="69"/>
      <c r="F2563" s="70"/>
      <c r="G2563" s="71"/>
      <c r="H2563" s="72"/>
      <c r="I2563" s="103" t="str">
        <f>IF(B2563="","",_xlfn.XLOOKUP(N2563,#REF!,#REF!))</f>
        <v/>
      </c>
      <c r="J2563" s="100" t="str">
        <f>IF(B2563="","",_xlfn.XLOOKUP(N2563,#REF!,芝麻工资表!B:B))</f>
        <v/>
      </c>
      <c r="K2563" s="100" t="str">
        <f t="shared" si="240"/>
        <v/>
      </c>
      <c r="L2563" s="100" t="str">
        <f t="shared" si="241"/>
        <v/>
      </c>
      <c r="M2563" s="100" t="str">
        <f>IF(Q2563="","",_xlfn.XLOOKUP(Q2563,立项!W:W,立项!H:H))</f>
        <v/>
      </c>
      <c r="N2563" s="104" t="str">
        <f t="shared" si="242"/>
        <v/>
      </c>
      <c r="O2563" s="104" t="str">
        <f t="shared" si="243"/>
        <v/>
      </c>
      <c r="P2563" s="105" t="str">
        <f t="shared" si="244"/>
        <v/>
      </c>
      <c r="Q2563" s="109" t="str">
        <f t="shared" si="245"/>
        <v/>
      </c>
      <c r="R2563" s="77"/>
      <c r="S2563" s="76"/>
      <c r="T2563" s="76"/>
      <c r="U2563" s="76"/>
    </row>
    <row r="2564" s="67" customFormat="1" customHeight="1" spans="2:21">
      <c r="B2564" s="68"/>
      <c r="C2564" s="69"/>
      <c r="D2564" s="69"/>
      <c r="E2564" s="69"/>
      <c r="F2564" s="70"/>
      <c r="G2564" s="71"/>
      <c r="H2564" s="72"/>
      <c r="I2564" s="103" t="str">
        <f>IF(B2564="","",_xlfn.XLOOKUP(N2564,#REF!,#REF!))</f>
        <v/>
      </c>
      <c r="J2564" s="100" t="str">
        <f>IF(B2564="","",_xlfn.XLOOKUP(N2564,#REF!,芝麻工资表!B:B))</f>
        <v/>
      </c>
      <c r="K2564" s="100" t="str">
        <f t="shared" si="240"/>
        <v/>
      </c>
      <c r="L2564" s="100" t="str">
        <f t="shared" si="241"/>
        <v/>
      </c>
      <c r="M2564" s="100" t="str">
        <f>IF(Q2564="","",_xlfn.XLOOKUP(Q2564,立项!W:W,立项!H:H))</f>
        <v/>
      </c>
      <c r="N2564" s="104" t="str">
        <f t="shared" si="242"/>
        <v/>
      </c>
      <c r="O2564" s="104" t="str">
        <f t="shared" si="243"/>
        <v/>
      </c>
      <c r="P2564" s="105" t="str">
        <f t="shared" si="244"/>
        <v/>
      </c>
      <c r="Q2564" s="109" t="str">
        <f t="shared" si="245"/>
        <v/>
      </c>
      <c r="R2564" s="77"/>
      <c r="S2564" s="76"/>
      <c r="T2564" s="76"/>
      <c r="U2564" s="76"/>
    </row>
    <row r="2565" s="67" customFormat="1" customHeight="1" spans="2:21">
      <c r="B2565" s="68"/>
      <c r="C2565" s="69"/>
      <c r="D2565" s="69"/>
      <c r="E2565" s="69"/>
      <c r="F2565" s="70"/>
      <c r="G2565" s="71"/>
      <c r="H2565" s="72"/>
      <c r="I2565" s="103" t="str">
        <f>IF(B2565="","",_xlfn.XLOOKUP(N2565,#REF!,#REF!))</f>
        <v/>
      </c>
      <c r="J2565" s="100" t="str">
        <f>IF(B2565="","",_xlfn.XLOOKUP(N2565,#REF!,芝麻工资表!B:B))</f>
        <v/>
      </c>
      <c r="K2565" s="100" t="str">
        <f t="shared" si="240"/>
        <v/>
      </c>
      <c r="L2565" s="100" t="str">
        <f t="shared" si="241"/>
        <v/>
      </c>
      <c r="M2565" s="100" t="str">
        <f>IF(Q2565="","",_xlfn.XLOOKUP(Q2565,立项!W:W,立项!H:H))</f>
        <v/>
      </c>
      <c r="N2565" s="104" t="str">
        <f t="shared" si="242"/>
        <v/>
      </c>
      <c r="O2565" s="104" t="str">
        <f t="shared" si="243"/>
        <v/>
      </c>
      <c r="P2565" s="105" t="str">
        <f t="shared" si="244"/>
        <v/>
      </c>
      <c r="Q2565" s="109" t="str">
        <f t="shared" si="245"/>
        <v/>
      </c>
      <c r="R2565" s="77"/>
      <c r="S2565" s="76"/>
      <c r="T2565" s="76"/>
      <c r="U2565" s="76"/>
    </row>
    <row r="2566" s="67" customFormat="1" customHeight="1" spans="2:21">
      <c r="B2566" s="68"/>
      <c r="C2566" s="69"/>
      <c r="D2566" s="69"/>
      <c r="E2566" s="69"/>
      <c r="F2566" s="70"/>
      <c r="G2566" s="71"/>
      <c r="H2566" s="72"/>
      <c r="I2566" s="103" t="str">
        <f>IF(B2566="","",_xlfn.XLOOKUP(N2566,#REF!,#REF!))</f>
        <v/>
      </c>
      <c r="J2566" s="100" t="str">
        <f>IF(B2566="","",_xlfn.XLOOKUP(N2566,#REF!,芝麻工资表!B:B))</f>
        <v/>
      </c>
      <c r="K2566" s="100" t="str">
        <f t="shared" si="240"/>
        <v/>
      </c>
      <c r="L2566" s="100" t="str">
        <f t="shared" si="241"/>
        <v/>
      </c>
      <c r="M2566" s="100" t="str">
        <f>IF(Q2566="","",_xlfn.XLOOKUP(Q2566,立项!W:W,立项!H:H))</f>
        <v/>
      </c>
      <c r="N2566" s="104" t="str">
        <f t="shared" si="242"/>
        <v/>
      </c>
      <c r="O2566" s="104" t="str">
        <f t="shared" si="243"/>
        <v/>
      </c>
      <c r="P2566" s="105" t="str">
        <f t="shared" si="244"/>
        <v/>
      </c>
      <c r="Q2566" s="109" t="str">
        <f t="shared" si="245"/>
        <v/>
      </c>
      <c r="R2566" s="77"/>
      <c r="S2566" s="76"/>
      <c r="T2566" s="76"/>
      <c r="U2566" s="76"/>
    </row>
    <row r="2567" s="67" customFormat="1" customHeight="1" spans="2:21">
      <c r="B2567" s="68"/>
      <c r="C2567" s="69"/>
      <c r="D2567" s="69"/>
      <c r="E2567" s="69"/>
      <c r="F2567" s="70"/>
      <c r="G2567" s="71"/>
      <c r="H2567" s="72"/>
      <c r="I2567" s="103" t="str">
        <f>IF(B2567="","",_xlfn.XLOOKUP(N2567,#REF!,#REF!))</f>
        <v/>
      </c>
      <c r="J2567" s="100" t="str">
        <f>IF(B2567="","",_xlfn.XLOOKUP(N2567,#REF!,芝麻工资表!B:B))</f>
        <v/>
      </c>
      <c r="K2567" s="100" t="str">
        <f t="shared" si="240"/>
        <v/>
      </c>
      <c r="L2567" s="100" t="str">
        <f t="shared" si="241"/>
        <v/>
      </c>
      <c r="M2567" s="100" t="str">
        <f>IF(Q2567="","",_xlfn.XLOOKUP(Q2567,立项!W:W,立项!H:H))</f>
        <v/>
      </c>
      <c r="N2567" s="104" t="str">
        <f t="shared" si="242"/>
        <v/>
      </c>
      <c r="O2567" s="104" t="str">
        <f t="shared" si="243"/>
        <v/>
      </c>
      <c r="P2567" s="105" t="str">
        <f t="shared" si="244"/>
        <v/>
      </c>
      <c r="Q2567" s="109" t="str">
        <f t="shared" si="245"/>
        <v/>
      </c>
      <c r="R2567" s="77"/>
      <c r="S2567" s="76"/>
      <c r="T2567" s="76"/>
      <c r="U2567" s="76"/>
    </row>
    <row r="2568" s="67" customFormat="1" customHeight="1" spans="2:21">
      <c r="B2568" s="68"/>
      <c r="C2568" s="69"/>
      <c r="D2568" s="69"/>
      <c r="E2568" s="69"/>
      <c r="F2568" s="70"/>
      <c r="G2568" s="71"/>
      <c r="H2568" s="72"/>
      <c r="I2568" s="103" t="str">
        <f>IF(B2568="","",_xlfn.XLOOKUP(N2568,#REF!,#REF!))</f>
        <v/>
      </c>
      <c r="J2568" s="100" t="str">
        <f>IF(B2568="","",_xlfn.XLOOKUP(N2568,#REF!,芝麻工资表!B:B))</f>
        <v/>
      </c>
      <c r="K2568" s="100" t="str">
        <f t="shared" si="240"/>
        <v/>
      </c>
      <c r="L2568" s="100" t="str">
        <f t="shared" si="241"/>
        <v/>
      </c>
      <c r="M2568" s="100" t="str">
        <f>IF(Q2568="","",_xlfn.XLOOKUP(Q2568,立项!W:W,立项!H:H))</f>
        <v/>
      </c>
      <c r="N2568" s="104" t="str">
        <f t="shared" si="242"/>
        <v/>
      </c>
      <c r="O2568" s="104" t="str">
        <f t="shared" si="243"/>
        <v/>
      </c>
      <c r="P2568" s="105" t="str">
        <f t="shared" si="244"/>
        <v/>
      </c>
      <c r="Q2568" s="109" t="str">
        <f t="shared" si="245"/>
        <v/>
      </c>
      <c r="R2568" s="77"/>
      <c r="S2568" s="76"/>
      <c r="T2568" s="76"/>
      <c r="U2568" s="76"/>
    </row>
    <row r="2569" s="67" customFormat="1" customHeight="1" spans="2:21">
      <c r="B2569" s="68"/>
      <c r="C2569" s="69"/>
      <c r="D2569" s="69"/>
      <c r="E2569" s="69"/>
      <c r="F2569" s="70"/>
      <c r="G2569" s="71"/>
      <c r="H2569" s="72"/>
      <c r="I2569" s="103" t="str">
        <f>IF(B2569="","",_xlfn.XLOOKUP(N2569,#REF!,#REF!))</f>
        <v/>
      </c>
      <c r="J2569" s="100" t="str">
        <f>IF(B2569="","",_xlfn.XLOOKUP(N2569,#REF!,芝麻工资表!B:B))</f>
        <v/>
      </c>
      <c r="K2569" s="100" t="str">
        <f t="shared" si="240"/>
        <v/>
      </c>
      <c r="L2569" s="100" t="str">
        <f t="shared" si="241"/>
        <v/>
      </c>
      <c r="M2569" s="100" t="str">
        <f>IF(Q2569="","",_xlfn.XLOOKUP(Q2569,立项!W:W,立项!H:H))</f>
        <v/>
      </c>
      <c r="N2569" s="104" t="str">
        <f t="shared" si="242"/>
        <v/>
      </c>
      <c r="O2569" s="104" t="str">
        <f t="shared" si="243"/>
        <v/>
      </c>
      <c r="P2569" s="105" t="str">
        <f t="shared" si="244"/>
        <v/>
      </c>
      <c r="Q2569" s="109" t="str">
        <f t="shared" si="245"/>
        <v/>
      </c>
      <c r="R2569" s="77"/>
      <c r="S2569" s="76"/>
      <c r="T2569" s="76"/>
      <c r="U2569" s="76"/>
    </row>
    <row r="2570" s="67" customFormat="1" customHeight="1" spans="2:21">
      <c r="B2570" s="68"/>
      <c r="C2570" s="69"/>
      <c r="D2570" s="69"/>
      <c r="E2570" s="69"/>
      <c r="F2570" s="70"/>
      <c r="G2570" s="71"/>
      <c r="H2570" s="72"/>
      <c r="I2570" s="103" t="str">
        <f>IF(B2570="","",_xlfn.XLOOKUP(N2570,#REF!,#REF!))</f>
        <v/>
      </c>
      <c r="J2570" s="100" t="str">
        <f>IF(B2570="","",_xlfn.XLOOKUP(N2570,#REF!,芝麻工资表!B:B))</f>
        <v/>
      </c>
      <c r="K2570" s="100" t="str">
        <f t="shared" si="240"/>
        <v/>
      </c>
      <c r="L2570" s="100" t="str">
        <f t="shared" si="241"/>
        <v/>
      </c>
      <c r="M2570" s="100" t="str">
        <f>IF(Q2570="","",_xlfn.XLOOKUP(Q2570,立项!W:W,立项!H:H))</f>
        <v/>
      </c>
      <c r="N2570" s="104" t="str">
        <f t="shared" si="242"/>
        <v/>
      </c>
      <c r="O2570" s="104" t="str">
        <f t="shared" si="243"/>
        <v/>
      </c>
      <c r="P2570" s="105" t="str">
        <f t="shared" si="244"/>
        <v/>
      </c>
      <c r="Q2570" s="109" t="str">
        <f t="shared" si="245"/>
        <v/>
      </c>
      <c r="R2570" s="77"/>
      <c r="S2570" s="76"/>
      <c r="T2570" s="76"/>
      <c r="U2570" s="76"/>
    </row>
    <row r="2571" s="67" customFormat="1" customHeight="1" spans="2:21">
      <c r="B2571" s="68"/>
      <c r="C2571" s="69"/>
      <c r="D2571" s="69"/>
      <c r="E2571" s="69"/>
      <c r="F2571" s="70"/>
      <c r="G2571" s="71"/>
      <c r="H2571" s="72"/>
      <c r="I2571" s="103" t="str">
        <f>IF(B2571="","",_xlfn.XLOOKUP(N2571,#REF!,#REF!))</f>
        <v/>
      </c>
      <c r="J2571" s="100" t="str">
        <f>IF(B2571="","",_xlfn.XLOOKUP(N2571,#REF!,芝麻工资表!B:B))</f>
        <v/>
      </c>
      <c r="K2571" s="100" t="str">
        <f t="shared" si="240"/>
        <v/>
      </c>
      <c r="L2571" s="100" t="str">
        <f t="shared" si="241"/>
        <v/>
      </c>
      <c r="M2571" s="100" t="str">
        <f>IF(Q2571="","",_xlfn.XLOOKUP(Q2571,立项!W:W,立项!H:H))</f>
        <v/>
      </c>
      <c r="N2571" s="104" t="str">
        <f t="shared" si="242"/>
        <v/>
      </c>
      <c r="O2571" s="104" t="str">
        <f t="shared" si="243"/>
        <v/>
      </c>
      <c r="P2571" s="105" t="str">
        <f t="shared" si="244"/>
        <v/>
      </c>
      <c r="Q2571" s="109" t="str">
        <f t="shared" si="245"/>
        <v/>
      </c>
      <c r="R2571" s="77"/>
      <c r="S2571" s="76"/>
      <c r="T2571" s="76"/>
      <c r="U2571" s="76"/>
    </row>
    <row r="2572" s="67" customFormat="1" customHeight="1" spans="2:21">
      <c r="B2572" s="68"/>
      <c r="C2572" s="69"/>
      <c r="D2572" s="69"/>
      <c r="E2572" s="69"/>
      <c r="F2572" s="70"/>
      <c r="G2572" s="71"/>
      <c r="H2572" s="72"/>
      <c r="I2572" s="103" t="str">
        <f>IF(B2572="","",_xlfn.XLOOKUP(N2572,#REF!,#REF!))</f>
        <v/>
      </c>
      <c r="J2572" s="100" t="str">
        <f>IF(B2572="","",_xlfn.XLOOKUP(N2572,#REF!,芝麻工资表!B:B))</f>
        <v/>
      </c>
      <c r="K2572" s="100" t="str">
        <f t="shared" si="240"/>
        <v/>
      </c>
      <c r="L2572" s="100" t="str">
        <f t="shared" si="241"/>
        <v/>
      </c>
      <c r="M2572" s="100" t="str">
        <f>IF(Q2572="","",_xlfn.XLOOKUP(Q2572,立项!W:W,立项!H:H))</f>
        <v/>
      </c>
      <c r="N2572" s="104" t="str">
        <f t="shared" si="242"/>
        <v/>
      </c>
      <c r="O2572" s="104" t="str">
        <f t="shared" si="243"/>
        <v/>
      </c>
      <c r="P2572" s="105" t="str">
        <f t="shared" si="244"/>
        <v/>
      </c>
      <c r="Q2572" s="109" t="str">
        <f t="shared" si="245"/>
        <v/>
      </c>
      <c r="R2572" s="77"/>
      <c r="S2572" s="76"/>
      <c r="T2572" s="76"/>
      <c r="U2572" s="76"/>
    </row>
    <row r="2573" s="67" customFormat="1" customHeight="1" spans="2:21">
      <c r="B2573" s="68"/>
      <c r="C2573" s="69"/>
      <c r="D2573" s="69"/>
      <c r="E2573" s="69"/>
      <c r="F2573" s="70"/>
      <c r="G2573" s="71"/>
      <c r="H2573" s="72"/>
      <c r="I2573" s="103" t="str">
        <f>IF(B2573="","",_xlfn.XLOOKUP(N2573,#REF!,#REF!))</f>
        <v/>
      </c>
      <c r="J2573" s="100" t="str">
        <f>IF(B2573="","",_xlfn.XLOOKUP(N2573,#REF!,芝麻工资表!B:B))</f>
        <v/>
      </c>
      <c r="K2573" s="100" t="str">
        <f t="shared" si="240"/>
        <v/>
      </c>
      <c r="L2573" s="100" t="str">
        <f t="shared" si="241"/>
        <v/>
      </c>
      <c r="M2573" s="100" t="str">
        <f>IF(Q2573="","",_xlfn.XLOOKUP(Q2573,立项!W:W,立项!H:H))</f>
        <v/>
      </c>
      <c r="N2573" s="104" t="str">
        <f t="shared" si="242"/>
        <v/>
      </c>
      <c r="O2573" s="104" t="str">
        <f t="shared" si="243"/>
        <v/>
      </c>
      <c r="P2573" s="105" t="str">
        <f t="shared" si="244"/>
        <v/>
      </c>
      <c r="Q2573" s="109" t="str">
        <f t="shared" si="245"/>
        <v/>
      </c>
      <c r="R2573" s="77"/>
      <c r="S2573" s="76"/>
      <c r="T2573" s="76"/>
      <c r="U2573" s="76"/>
    </row>
    <row r="2574" s="67" customFormat="1" customHeight="1" spans="2:21">
      <c r="B2574" s="68"/>
      <c r="C2574" s="69"/>
      <c r="D2574" s="69"/>
      <c r="E2574" s="69"/>
      <c r="F2574" s="70"/>
      <c r="G2574" s="71"/>
      <c r="H2574" s="72"/>
      <c r="I2574" s="103" t="str">
        <f>IF(B2574="","",_xlfn.XLOOKUP(N2574,#REF!,#REF!))</f>
        <v/>
      </c>
      <c r="J2574" s="100" t="str">
        <f>IF(B2574="","",_xlfn.XLOOKUP(N2574,#REF!,芝麻工资表!B:B))</f>
        <v/>
      </c>
      <c r="K2574" s="100" t="str">
        <f t="shared" si="240"/>
        <v/>
      </c>
      <c r="L2574" s="100" t="str">
        <f t="shared" si="241"/>
        <v/>
      </c>
      <c r="M2574" s="100" t="str">
        <f>IF(Q2574="","",_xlfn.XLOOKUP(Q2574,立项!W:W,立项!H:H))</f>
        <v/>
      </c>
      <c r="N2574" s="104" t="str">
        <f t="shared" si="242"/>
        <v/>
      </c>
      <c r="O2574" s="104" t="str">
        <f t="shared" si="243"/>
        <v/>
      </c>
      <c r="P2574" s="105" t="str">
        <f t="shared" si="244"/>
        <v/>
      </c>
      <c r="Q2574" s="109" t="str">
        <f t="shared" si="245"/>
        <v/>
      </c>
      <c r="R2574" s="77"/>
      <c r="S2574" s="76"/>
      <c r="T2574" s="76"/>
      <c r="U2574" s="76"/>
    </row>
    <row r="2575" s="67" customFormat="1" customHeight="1" spans="2:21">
      <c r="B2575" s="68"/>
      <c r="C2575" s="69"/>
      <c r="D2575" s="69"/>
      <c r="E2575" s="69"/>
      <c r="F2575" s="70"/>
      <c r="G2575" s="71"/>
      <c r="H2575" s="72"/>
      <c r="I2575" s="103" t="str">
        <f>IF(B2575="","",_xlfn.XLOOKUP(N2575,#REF!,#REF!))</f>
        <v/>
      </c>
      <c r="J2575" s="100" t="str">
        <f>IF(B2575="","",_xlfn.XLOOKUP(N2575,#REF!,芝麻工资表!B:B))</f>
        <v/>
      </c>
      <c r="K2575" s="100" t="str">
        <f t="shared" si="240"/>
        <v/>
      </c>
      <c r="L2575" s="100" t="str">
        <f t="shared" si="241"/>
        <v/>
      </c>
      <c r="M2575" s="100" t="str">
        <f>IF(Q2575="","",_xlfn.XLOOKUP(Q2575,立项!W:W,立项!H:H))</f>
        <v/>
      </c>
      <c r="N2575" s="104" t="str">
        <f t="shared" si="242"/>
        <v/>
      </c>
      <c r="O2575" s="104" t="str">
        <f t="shared" si="243"/>
        <v/>
      </c>
      <c r="P2575" s="105" t="str">
        <f t="shared" si="244"/>
        <v/>
      </c>
      <c r="Q2575" s="109" t="str">
        <f t="shared" si="245"/>
        <v/>
      </c>
      <c r="R2575" s="77"/>
      <c r="S2575" s="76"/>
      <c r="T2575" s="76"/>
      <c r="U2575" s="76"/>
    </row>
    <row r="2576" s="67" customFormat="1" customHeight="1" spans="2:21">
      <c r="B2576" s="68"/>
      <c r="C2576" s="69"/>
      <c r="D2576" s="69"/>
      <c r="E2576" s="69"/>
      <c r="F2576" s="70"/>
      <c r="G2576" s="71"/>
      <c r="H2576" s="72"/>
      <c r="I2576" s="103" t="str">
        <f>IF(B2576="","",_xlfn.XLOOKUP(N2576,#REF!,#REF!))</f>
        <v/>
      </c>
      <c r="J2576" s="100" t="str">
        <f>IF(B2576="","",_xlfn.XLOOKUP(N2576,#REF!,芝麻工资表!B:B))</f>
        <v/>
      </c>
      <c r="K2576" s="100" t="str">
        <f t="shared" si="240"/>
        <v/>
      </c>
      <c r="L2576" s="100" t="str">
        <f t="shared" si="241"/>
        <v/>
      </c>
      <c r="M2576" s="100" t="str">
        <f>IF(Q2576="","",_xlfn.XLOOKUP(Q2576,立项!W:W,立项!H:H))</f>
        <v/>
      </c>
      <c r="N2576" s="104" t="str">
        <f t="shared" si="242"/>
        <v/>
      </c>
      <c r="O2576" s="104" t="str">
        <f t="shared" si="243"/>
        <v/>
      </c>
      <c r="P2576" s="105" t="str">
        <f t="shared" si="244"/>
        <v/>
      </c>
      <c r="Q2576" s="109" t="str">
        <f t="shared" si="245"/>
        <v/>
      </c>
      <c r="R2576" s="77"/>
      <c r="S2576" s="76"/>
      <c r="T2576" s="76"/>
      <c r="U2576" s="76"/>
    </row>
    <row r="2577" s="67" customFormat="1" customHeight="1" spans="2:21">
      <c r="B2577" s="68"/>
      <c r="C2577" s="69"/>
      <c r="D2577" s="69"/>
      <c r="E2577" s="69"/>
      <c r="F2577" s="70"/>
      <c r="G2577" s="71"/>
      <c r="H2577" s="72"/>
      <c r="I2577" s="103" t="str">
        <f>IF(B2577="","",_xlfn.XLOOKUP(N2577,#REF!,#REF!))</f>
        <v/>
      </c>
      <c r="J2577" s="100" t="str">
        <f>IF(B2577="","",_xlfn.XLOOKUP(N2577,#REF!,芝麻工资表!B:B))</f>
        <v/>
      </c>
      <c r="K2577" s="100" t="str">
        <f t="shared" si="240"/>
        <v/>
      </c>
      <c r="L2577" s="100" t="str">
        <f t="shared" si="241"/>
        <v/>
      </c>
      <c r="M2577" s="100" t="str">
        <f>IF(Q2577="","",_xlfn.XLOOKUP(Q2577,立项!W:W,立项!H:H))</f>
        <v/>
      </c>
      <c r="N2577" s="104" t="str">
        <f t="shared" si="242"/>
        <v/>
      </c>
      <c r="O2577" s="104" t="str">
        <f t="shared" si="243"/>
        <v/>
      </c>
      <c r="P2577" s="105" t="str">
        <f t="shared" si="244"/>
        <v/>
      </c>
      <c r="Q2577" s="109" t="str">
        <f t="shared" si="245"/>
        <v/>
      </c>
      <c r="R2577" s="77"/>
      <c r="S2577" s="76"/>
      <c r="T2577" s="76"/>
      <c r="U2577" s="76"/>
    </row>
    <row r="2578" s="67" customFormat="1" customHeight="1" spans="2:21">
      <c r="B2578" s="68"/>
      <c r="C2578" s="69"/>
      <c r="D2578" s="69"/>
      <c r="E2578" s="69"/>
      <c r="F2578" s="70"/>
      <c r="G2578" s="71"/>
      <c r="H2578" s="72"/>
      <c r="I2578" s="103" t="str">
        <f>IF(B2578="","",_xlfn.XLOOKUP(N2578,#REF!,#REF!))</f>
        <v/>
      </c>
      <c r="J2578" s="100" t="str">
        <f>IF(B2578="","",_xlfn.XLOOKUP(N2578,#REF!,芝麻工资表!B:B))</f>
        <v/>
      </c>
      <c r="K2578" s="100" t="str">
        <f t="shared" si="240"/>
        <v/>
      </c>
      <c r="L2578" s="100" t="str">
        <f t="shared" si="241"/>
        <v/>
      </c>
      <c r="M2578" s="100" t="str">
        <f>IF(Q2578="","",_xlfn.XLOOKUP(Q2578,立项!W:W,立项!H:H))</f>
        <v/>
      </c>
      <c r="N2578" s="104" t="str">
        <f t="shared" si="242"/>
        <v/>
      </c>
      <c r="O2578" s="104" t="str">
        <f t="shared" si="243"/>
        <v/>
      </c>
      <c r="P2578" s="105" t="str">
        <f t="shared" si="244"/>
        <v/>
      </c>
      <c r="Q2578" s="109" t="str">
        <f t="shared" si="245"/>
        <v/>
      </c>
      <c r="R2578" s="77"/>
      <c r="S2578" s="76"/>
      <c r="T2578" s="76"/>
      <c r="U2578" s="76"/>
    </row>
    <row r="2579" s="67" customFormat="1" customHeight="1" spans="2:21">
      <c r="B2579" s="68"/>
      <c r="C2579" s="69"/>
      <c r="D2579" s="69"/>
      <c r="E2579" s="69"/>
      <c r="F2579" s="70"/>
      <c r="G2579" s="71"/>
      <c r="H2579" s="72"/>
      <c r="I2579" s="103" t="str">
        <f>IF(B2579="","",_xlfn.XLOOKUP(N2579,#REF!,#REF!))</f>
        <v/>
      </c>
      <c r="J2579" s="100" t="str">
        <f>IF(B2579="","",_xlfn.XLOOKUP(N2579,#REF!,芝麻工资表!B:B))</f>
        <v/>
      </c>
      <c r="K2579" s="100" t="str">
        <f t="shared" si="240"/>
        <v/>
      </c>
      <c r="L2579" s="100" t="str">
        <f t="shared" si="241"/>
        <v/>
      </c>
      <c r="M2579" s="100" t="str">
        <f>IF(Q2579="","",_xlfn.XLOOKUP(Q2579,立项!W:W,立项!H:H))</f>
        <v/>
      </c>
      <c r="N2579" s="104" t="str">
        <f t="shared" si="242"/>
        <v/>
      </c>
      <c r="O2579" s="104" t="str">
        <f t="shared" si="243"/>
        <v/>
      </c>
      <c r="P2579" s="105" t="str">
        <f t="shared" si="244"/>
        <v/>
      </c>
      <c r="Q2579" s="109" t="str">
        <f t="shared" si="245"/>
        <v/>
      </c>
      <c r="R2579" s="77"/>
      <c r="S2579" s="76"/>
      <c r="T2579" s="76"/>
      <c r="U2579" s="76"/>
    </row>
    <row r="2580" s="67" customFormat="1" customHeight="1" spans="2:21">
      <c r="B2580" s="68"/>
      <c r="C2580" s="69"/>
      <c r="D2580" s="69"/>
      <c r="E2580" s="69"/>
      <c r="F2580" s="70"/>
      <c r="G2580" s="71"/>
      <c r="H2580" s="72"/>
      <c r="I2580" s="103" t="str">
        <f>IF(B2580="","",_xlfn.XLOOKUP(N2580,#REF!,#REF!))</f>
        <v/>
      </c>
      <c r="J2580" s="100" t="str">
        <f>IF(B2580="","",_xlfn.XLOOKUP(N2580,#REF!,芝麻工资表!B:B))</f>
        <v/>
      </c>
      <c r="K2580" s="100" t="str">
        <f t="shared" si="240"/>
        <v/>
      </c>
      <c r="L2580" s="100" t="str">
        <f t="shared" si="241"/>
        <v/>
      </c>
      <c r="M2580" s="100" t="str">
        <f>IF(Q2580="","",_xlfn.XLOOKUP(Q2580,立项!W:W,立项!H:H))</f>
        <v/>
      </c>
      <c r="N2580" s="104" t="str">
        <f t="shared" si="242"/>
        <v/>
      </c>
      <c r="O2580" s="104" t="str">
        <f t="shared" si="243"/>
        <v/>
      </c>
      <c r="P2580" s="105" t="str">
        <f t="shared" si="244"/>
        <v/>
      </c>
      <c r="Q2580" s="109" t="str">
        <f t="shared" si="245"/>
        <v/>
      </c>
      <c r="R2580" s="77"/>
      <c r="S2580" s="76"/>
      <c r="T2580" s="76"/>
      <c r="U2580" s="76"/>
    </row>
    <row r="2581" s="67" customFormat="1" customHeight="1" spans="2:21">
      <c r="B2581" s="68"/>
      <c r="C2581" s="69"/>
      <c r="D2581" s="69"/>
      <c r="E2581" s="69"/>
      <c r="F2581" s="70"/>
      <c r="G2581" s="71"/>
      <c r="H2581" s="72"/>
      <c r="I2581" s="103" t="str">
        <f>IF(B2581="","",_xlfn.XLOOKUP(N2581,#REF!,#REF!))</f>
        <v/>
      </c>
      <c r="J2581" s="100" t="str">
        <f>IF(B2581="","",_xlfn.XLOOKUP(N2581,#REF!,芝麻工资表!B:B))</f>
        <v/>
      </c>
      <c r="K2581" s="100" t="str">
        <f t="shared" si="240"/>
        <v/>
      </c>
      <c r="L2581" s="100" t="str">
        <f t="shared" si="241"/>
        <v/>
      </c>
      <c r="M2581" s="100" t="str">
        <f>IF(Q2581="","",_xlfn.XLOOKUP(Q2581,立项!W:W,立项!H:H))</f>
        <v/>
      </c>
      <c r="N2581" s="104" t="str">
        <f t="shared" si="242"/>
        <v/>
      </c>
      <c r="O2581" s="104" t="str">
        <f t="shared" si="243"/>
        <v/>
      </c>
      <c r="P2581" s="105" t="str">
        <f t="shared" si="244"/>
        <v/>
      </c>
      <c r="Q2581" s="109" t="str">
        <f t="shared" si="245"/>
        <v/>
      </c>
      <c r="R2581" s="77"/>
      <c r="S2581" s="76"/>
      <c r="T2581" s="76"/>
      <c r="U2581" s="76"/>
    </row>
    <row r="2582" s="67" customFormat="1" customHeight="1" spans="2:21">
      <c r="B2582" s="68"/>
      <c r="C2582" s="69"/>
      <c r="D2582" s="69"/>
      <c r="E2582" s="69"/>
      <c r="F2582" s="70"/>
      <c r="G2582" s="71"/>
      <c r="H2582" s="72"/>
      <c r="I2582" s="103" t="str">
        <f>IF(B2582="","",_xlfn.XLOOKUP(N2582,#REF!,#REF!))</f>
        <v/>
      </c>
      <c r="J2582" s="100" t="str">
        <f>IF(B2582="","",_xlfn.XLOOKUP(N2582,#REF!,芝麻工资表!B:B))</f>
        <v/>
      </c>
      <c r="K2582" s="100" t="str">
        <f t="shared" si="240"/>
        <v/>
      </c>
      <c r="L2582" s="100" t="str">
        <f t="shared" si="241"/>
        <v/>
      </c>
      <c r="M2582" s="100" t="str">
        <f>IF(Q2582="","",_xlfn.XLOOKUP(Q2582,立项!W:W,立项!H:H))</f>
        <v/>
      </c>
      <c r="N2582" s="104" t="str">
        <f t="shared" si="242"/>
        <v/>
      </c>
      <c r="O2582" s="104" t="str">
        <f t="shared" si="243"/>
        <v/>
      </c>
      <c r="P2582" s="105" t="str">
        <f t="shared" si="244"/>
        <v/>
      </c>
      <c r="Q2582" s="109" t="str">
        <f t="shared" si="245"/>
        <v/>
      </c>
      <c r="R2582" s="77"/>
      <c r="S2582" s="76"/>
      <c r="T2582" s="76"/>
      <c r="U2582" s="76"/>
    </row>
    <row r="2583" s="67" customFormat="1" customHeight="1" spans="2:21">
      <c r="B2583" s="68"/>
      <c r="C2583" s="69"/>
      <c r="D2583" s="69"/>
      <c r="E2583" s="69"/>
      <c r="F2583" s="70"/>
      <c r="G2583" s="71"/>
      <c r="H2583" s="72"/>
      <c r="I2583" s="103" t="str">
        <f>IF(B2583="","",_xlfn.XLOOKUP(N2583,#REF!,#REF!))</f>
        <v/>
      </c>
      <c r="J2583" s="100" t="str">
        <f>IF(B2583="","",_xlfn.XLOOKUP(N2583,#REF!,芝麻工资表!B:B))</f>
        <v/>
      </c>
      <c r="K2583" s="100" t="str">
        <f t="shared" si="240"/>
        <v/>
      </c>
      <c r="L2583" s="100" t="str">
        <f t="shared" si="241"/>
        <v/>
      </c>
      <c r="M2583" s="100" t="str">
        <f>IF(Q2583="","",_xlfn.XLOOKUP(Q2583,立项!W:W,立项!H:H))</f>
        <v/>
      </c>
      <c r="N2583" s="104" t="str">
        <f t="shared" si="242"/>
        <v/>
      </c>
      <c r="O2583" s="104" t="str">
        <f t="shared" si="243"/>
        <v/>
      </c>
      <c r="P2583" s="105" t="str">
        <f t="shared" si="244"/>
        <v/>
      </c>
      <c r="Q2583" s="109" t="str">
        <f t="shared" si="245"/>
        <v/>
      </c>
      <c r="R2583" s="77"/>
      <c r="S2583" s="76"/>
      <c r="T2583" s="76"/>
      <c r="U2583" s="76"/>
    </row>
    <row r="2584" s="67" customFormat="1" customHeight="1" spans="2:21">
      <c r="B2584" s="68"/>
      <c r="C2584" s="69"/>
      <c r="D2584" s="69"/>
      <c r="E2584" s="69"/>
      <c r="F2584" s="70"/>
      <c r="G2584" s="71"/>
      <c r="H2584" s="72"/>
      <c r="I2584" s="103" t="str">
        <f>IF(B2584="","",_xlfn.XLOOKUP(N2584,#REF!,#REF!))</f>
        <v/>
      </c>
      <c r="J2584" s="100" t="str">
        <f>IF(B2584="","",_xlfn.XLOOKUP(N2584,#REF!,芝麻工资表!B:B))</f>
        <v/>
      </c>
      <c r="K2584" s="100" t="str">
        <f t="shared" si="240"/>
        <v/>
      </c>
      <c r="L2584" s="100" t="str">
        <f t="shared" si="241"/>
        <v/>
      </c>
      <c r="M2584" s="100" t="str">
        <f>IF(Q2584="","",_xlfn.XLOOKUP(Q2584,立项!W:W,立项!H:H))</f>
        <v/>
      </c>
      <c r="N2584" s="104" t="str">
        <f t="shared" si="242"/>
        <v/>
      </c>
      <c r="O2584" s="104" t="str">
        <f t="shared" si="243"/>
        <v/>
      </c>
      <c r="P2584" s="105" t="str">
        <f t="shared" si="244"/>
        <v/>
      </c>
      <c r="Q2584" s="109" t="str">
        <f t="shared" si="245"/>
        <v/>
      </c>
      <c r="R2584" s="77"/>
      <c r="S2584" s="76"/>
      <c r="T2584" s="76"/>
      <c r="U2584" s="76"/>
    </row>
    <row r="2585" s="67" customFormat="1" customHeight="1" spans="2:21">
      <c r="B2585" s="68"/>
      <c r="C2585" s="69"/>
      <c r="D2585" s="69"/>
      <c r="E2585" s="69"/>
      <c r="F2585" s="70"/>
      <c r="G2585" s="71"/>
      <c r="H2585" s="72"/>
      <c r="I2585" s="103" t="str">
        <f>IF(B2585="","",_xlfn.XLOOKUP(N2585,#REF!,#REF!))</f>
        <v/>
      </c>
      <c r="J2585" s="100" t="str">
        <f>IF(B2585="","",_xlfn.XLOOKUP(N2585,#REF!,芝麻工资表!B:B))</f>
        <v/>
      </c>
      <c r="K2585" s="100" t="str">
        <f t="shared" si="240"/>
        <v/>
      </c>
      <c r="L2585" s="100" t="str">
        <f t="shared" si="241"/>
        <v/>
      </c>
      <c r="M2585" s="100" t="str">
        <f>IF(Q2585="","",_xlfn.XLOOKUP(Q2585,立项!W:W,立项!H:H))</f>
        <v/>
      </c>
      <c r="N2585" s="104" t="str">
        <f t="shared" si="242"/>
        <v/>
      </c>
      <c r="O2585" s="104" t="str">
        <f t="shared" si="243"/>
        <v/>
      </c>
      <c r="P2585" s="105" t="str">
        <f t="shared" si="244"/>
        <v/>
      </c>
      <c r="Q2585" s="109" t="str">
        <f t="shared" si="245"/>
        <v/>
      </c>
      <c r="R2585" s="77"/>
      <c r="S2585" s="76"/>
      <c r="T2585" s="76"/>
      <c r="U2585" s="76"/>
    </row>
    <row r="2586" s="67" customFormat="1" customHeight="1" spans="2:21">
      <c r="B2586" s="68"/>
      <c r="C2586" s="69"/>
      <c r="D2586" s="69"/>
      <c r="E2586" s="69"/>
      <c r="F2586" s="70"/>
      <c r="G2586" s="71"/>
      <c r="H2586" s="72"/>
      <c r="I2586" s="103" t="str">
        <f>IF(B2586="","",_xlfn.XLOOKUP(N2586,#REF!,#REF!))</f>
        <v/>
      </c>
      <c r="J2586" s="100" t="str">
        <f>IF(B2586="","",_xlfn.XLOOKUP(N2586,#REF!,芝麻工资表!B:B))</f>
        <v/>
      </c>
      <c r="K2586" s="100" t="str">
        <f t="shared" si="240"/>
        <v/>
      </c>
      <c r="L2586" s="100" t="str">
        <f t="shared" si="241"/>
        <v/>
      </c>
      <c r="M2586" s="100" t="str">
        <f>IF(Q2586="","",_xlfn.XLOOKUP(Q2586,立项!W:W,立项!H:H))</f>
        <v/>
      </c>
      <c r="N2586" s="104" t="str">
        <f t="shared" si="242"/>
        <v/>
      </c>
      <c r="O2586" s="104" t="str">
        <f t="shared" si="243"/>
        <v/>
      </c>
      <c r="P2586" s="105" t="str">
        <f t="shared" si="244"/>
        <v/>
      </c>
      <c r="Q2586" s="109" t="str">
        <f t="shared" si="245"/>
        <v/>
      </c>
      <c r="R2586" s="77"/>
      <c r="S2586" s="76"/>
      <c r="T2586" s="76"/>
      <c r="U2586" s="76"/>
    </row>
    <row r="2587" s="67" customFormat="1" customHeight="1" spans="2:21">
      <c r="B2587" s="68"/>
      <c r="C2587" s="69"/>
      <c r="D2587" s="69"/>
      <c r="E2587" s="69"/>
      <c r="F2587" s="70"/>
      <c r="G2587" s="71"/>
      <c r="H2587" s="72"/>
      <c r="I2587" s="103" t="str">
        <f>IF(B2587="","",_xlfn.XLOOKUP(N2587,#REF!,#REF!))</f>
        <v/>
      </c>
      <c r="J2587" s="100" t="str">
        <f>IF(B2587="","",_xlfn.XLOOKUP(N2587,#REF!,芝麻工资表!B:B))</f>
        <v/>
      </c>
      <c r="K2587" s="100" t="str">
        <f t="shared" si="240"/>
        <v/>
      </c>
      <c r="L2587" s="100" t="str">
        <f t="shared" si="241"/>
        <v/>
      </c>
      <c r="M2587" s="100" t="str">
        <f>IF(Q2587="","",_xlfn.XLOOKUP(Q2587,立项!W:W,立项!H:H))</f>
        <v/>
      </c>
      <c r="N2587" s="104" t="str">
        <f t="shared" si="242"/>
        <v/>
      </c>
      <c r="O2587" s="104" t="str">
        <f t="shared" si="243"/>
        <v/>
      </c>
      <c r="P2587" s="105" t="str">
        <f t="shared" si="244"/>
        <v/>
      </c>
      <c r="Q2587" s="109" t="str">
        <f t="shared" si="245"/>
        <v/>
      </c>
      <c r="R2587" s="77"/>
      <c r="S2587" s="76"/>
      <c r="T2587" s="76"/>
      <c r="U2587" s="76"/>
    </row>
    <row r="2588" s="67" customFormat="1" customHeight="1" spans="2:21">
      <c r="B2588" s="68"/>
      <c r="C2588" s="69"/>
      <c r="D2588" s="69"/>
      <c r="E2588" s="69"/>
      <c r="F2588" s="70"/>
      <c r="G2588" s="71"/>
      <c r="H2588" s="72"/>
      <c r="I2588" s="103" t="str">
        <f>IF(B2588="","",_xlfn.XLOOKUP(N2588,#REF!,#REF!))</f>
        <v/>
      </c>
      <c r="J2588" s="100" t="str">
        <f>IF(B2588="","",_xlfn.XLOOKUP(N2588,#REF!,芝麻工资表!B:B))</f>
        <v/>
      </c>
      <c r="K2588" s="100" t="str">
        <f t="shared" si="240"/>
        <v/>
      </c>
      <c r="L2588" s="100" t="str">
        <f t="shared" si="241"/>
        <v/>
      </c>
      <c r="M2588" s="100" t="str">
        <f>IF(Q2588="","",_xlfn.XLOOKUP(Q2588,立项!W:W,立项!H:H))</f>
        <v/>
      </c>
      <c r="N2588" s="104" t="str">
        <f t="shared" si="242"/>
        <v/>
      </c>
      <c r="O2588" s="104" t="str">
        <f t="shared" si="243"/>
        <v/>
      </c>
      <c r="P2588" s="105" t="str">
        <f t="shared" si="244"/>
        <v/>
      </c>
      <c r="Q2588" s="109" t="str">
        <f t="shared" si="245"/>
        <v/>
      </c>
      <c r="R2588" s="77"/>
      <c r="S2588" s="76"/>
      <c r="T2588" s="76"/>
      <c r="U2588" s="76"/>
    </row>
    <row r="2589" s="67" customFormat="1" customHeight="1" spans="2:21">
      <c r="B2589" s="68"/>
      <c r="C2589" s="69"/>
      <c r="D2589" s="69"/>
      <c r="E2589" s="69"/>
      <c r="F2589" s="70"/>
      <c r="G2589" s="71"/>
      <c r="H2589" s="72"/>
      <c r="I2589" s="103" t="str">
        <f>IF(B2589="","",_xlfn.XLOOKUP(N2589,#REF!,#REF!))</f>
        <v/>
      </c>
      <c r="J2589" s="100" t="str">
        <f>IF(B2589="","",_xlfn.XLOOKUP(N2589,#REF!,芝麻工资表!B:B))</f>
        <v/>
      </c>
      <c r="K2589" s="100" t="str">
        <f t="shared" si="240"/>
        <v/>
      </c>
      <c r="L2589" s="100" t="str">
        <f t="shared" si="241"/>
        <v/>
      </c>
      <c r="M2589" s="100" t="str">
        <f>IF(Q2589="","",_xlfn.XLOOKUP(Q2589,立项!W:W,立项!H:H))</f>
        <v/>
      </c>
      <c r="N2589" s="104" t="str">
        <f t="shared" si="242"/>
        <v/>
      </c>
      <c r="O2589" s="104" t="str">
        <f t="shared" si="243"/>
        <v/>
      </c>
      <c r="P2589" s="105" t="str">
        <f t="shared" si="244"/>
        <v/>
      </c>
      <c r="Q2589" s="109" t="str">
        <f t="shared" si="245"/>
        <v/>
      </c>
      <c r="R2589" s="77"/>
      <c r="S2589" s="76"/>
      <c r="T2589" s="76"/>
      <c r="U2589" s="76"/>
    </row>
    <row r="2590" s="67" customFormat="1" customHeight="1" spans="2:21">
      <c r="B2590" s="68"/>
      <c r="C2590" s="69"/>
      <c r="D2590" s="69"/>
      <c r="E2590" s="69"/>
      <c r="F2590" s="70"/>
      <c r="G2590" s="71"/>
      <c r="H2590" s="72"/>
      <c r="I2590" s="103" t="str">
        <f>IF(B2590="","",_xlfn.XLOOKUP(N2590,#REF!,#REF!))</f>
        <v/>
      </c>
      <c r="J2590" s="100" t="str">
        <f>IF(B2590="","",_xlfn.XLOOKUP(N2590,#REF!,芝麻工资表!B:B))</f>
        <v/>
      </c>
      <c r="K2590" s="100" t="str">
        <f t="shared" si="240"/>
        <v/>
      </c>
      <c r="L2590" s="100" t="str">
        <f t="shared" si="241"/>
        <v/>
      </c>
      <c r="M2590" s="100" t="str">
        <f>IF(Q2590="","",_xlfn.XLOOKUP(Q2590,立项!W:W,立项!H:H))</f>
        <v/>
      </c>
      <c r="N2590" s="104" t="str">
        <f t="shared" si="242"/>
        <v/>
      </c>
      <c r="O2590" s="104" t="str">
        <f t="shared" si="243"/>
        <v/>
      </c>
      <c r="P2590" s="105" t="str">
        <f t="shared" si="244"/>
        <v/>
      </c>
      <c r="Q2590" s="109" t="str">
        <f t="shared" si="245"/>
        <v/>
      </c>
      <c r="R2590" s="77"/>
      <c r="S2590" s="76"/>
      <c r="T2590" s="76"/>
      <c r="U2590" s="76"/>
    </row>
    <row r="2591" s="67" customFormat="1" customHeight="1" spans="2:21">
      <c r="B2591" s="68"/>
      <c r="C2591" s="69"/>
      <c r="D2591" s="69"/>
      <c r="E2591" s="69"/>
      <c r="F2591" s="70"/>
      <c r="G2591" s="71"/>
      <c r="H2591" s="72"/>
      <c r="I2591" s="103" t="str">
        <f>IF(B2591="","",_xlfn.XLOOKUP(N2591,#REF!,#REF!))</f>
        <v/>
      </c>
      <c r="J2591" s="100" t="str">
        <f>IF(B2591="","",_xlfn.XLOOKUP(N2591,#REF!,芝麻工资表!B:B))</f>
        <v/>
      </c>
      <c r="K2591" s="100" t="str">
        <f t="shared" si="240"/>
        <v/>
      </c>
      <c r="L2591" s="100" t="str">
        <f t="shared" si="241"/>
        <v/>
      </c>
      <c r="M2591" s="100" t="str">
        <f>IF(Q2591="","",_xlfn.XLOOKUP(Q2591,立项!W:W,立项!H:H))</f>
        <v/>
      </c>
      <c r="N2591" s="104" t="str">
        <f t="shared" si="242"/>
        <v/>
      </c>
      <c r="O2591" s="104" t="str">
        <f t="shared" si="243"/>
        <v/>
      </c>
      <c r="P2591" s="105" t="str">
        <f t="shared" si="244"/>
        <v/>
      </c>
      <c r="Q2591" s="109" t="str">
        <f t="shared" si="245"/>
        <v/>
      </c>
      <c r="R2591" s="77"/>
      <c r="S2591" s="76"/>
      <c r="T2591" s="76"/>
      <c r="U2591" s="76"/>
    </row>
    <row r="2592" s="67" customFormat="1" customHeight="1" spans="2:21">
      <c r="B2592" s="68"/>
      <c r="C2592" s="69"/>
      <c r="D2592" s="69"/>
      <c r="E2592" s="69"/>
      <c r="F2592" s="70"/>
      <c r="G2592" s="71"/>
      <c r="H2592" s="72"/>
      <c r="I2592" s="103" t="str">
        <f>IF(B2592="","",_xlfn.XLOOKUP(N2592,#REF!,#REF!))</f>
        <v/>
      </c>
      <c r="J2592" s="100" t="str">
        <f>IF(B2592="","",_xlfn.XLOOKUP(N2592,#REF!,芝麻工资表!B:B))</f>
        <v/>
      </c>
      <c r="K2592" s="100" t="str">
        <f t="shared" si="240"/>
        <v/>
      </c>
      <c r="L2592" s="100" t="str">
        <f t="shared" si="241"/>
        <v/>
      </c>
      <c r="M2592" s="100" t="str">
        <f>IF(Q2592="","",_xlfn.XLOOKUP(Q2592,立项!W:W,立项!H:H))</f>
        <v/>
      </c>
      <c r="N2592" s="104" t="str">
        <f t="shared" si="242"/>
        <v/>
      </c>
      <c r="O2592" s="104" t="str">
        <f t="shared" si="243"/>
        <v/>
      </c>
      <c r="P2592" s="105" t="str">
        <f t="shared" si="244"/>
        <v/>
      </c>
      <c r="Q2592" s="109" t="str">
        <f t="shared" si="245"/>
        <v/>
      </c>
      <c r="R2592" s="77"/>
      <c r="S2592" s="76"/>
      <c r="T2592" s="76"/>
      <c r="U2592" s="76"/>
    </row>
    <row r="2593" s="67" customFormat="1" customHeight="1" spans="2:21">
      <c r="B2593" s="68"/>
      <c r="C2593" s="69"/>
      <c r="D2593" s="69"/>
      <c r="E2593" s="69"/>
      <c r="F2593" s="70"/>
      <c r="G2593" s="71"/>
      <c r="H2593" s="72"/>
      <c r="I2593" s="103" t="str">
        <f>IF(B2593="","",_xlfn.XLOOKUP(N2593,#REF!,#REF!))</f>
        <v/>
      </c>
      <c r="J2593" s="100" t="str">
        <f>IF(B2593="","",_xlfn.XLOOKUP(N2593,#REF!,芝麻工资表!B:B))</f>
        <v/>
      </c>
      <c r="K2593" s="100" t="str">
        <f t="shared" si="240"/>
        <v/>
      </c>
      <c r="L2593" s="100" t="str">
        <f t="shared" si="241"/>
        <v/>
      </c>
      <c r="M2593" s="100" t="str">
        <f>IF(Q2593="","",_xlfn.XLOOKUP(Q2593,立项!W:W,立项!H:H))</f>
        <v/>
      </c>
      <c r="N2593" s="104" t="str">
        <f t="shared" si="242"/>
        <v/>
      </c>
      <c r="O2593" s="104" t="str">
        <f t="shared" si="243"/>
        <v/>
      </c>
      <c r="P2593" s="105" t="str">
        <f t="shared" si="244"/>
        <v/>
      </c>
      <c r="Q2593" s="109" t="str">
        <f t="shared" si="245"/>
        <v/>
      </c>
      <c r="R2593" s="77"/>
      <c r="S2593" s="76"/>
      <c r="T2593" s="76"/>
      <c r="U2593" s="76"/>
    </row>
    <row r="2594" s="67" customFormat="1" customHeight="1" spans="2:21">
      <c r="B2594" s="68"/>
      <c r="C2594" s="69"/>
      <c r="D2594" s="69"/>
      <c r="E2594" s="69"/>
      <c r="F2594" s="70"/>
      <c r="G2594" s="71"/>
      <c r="H2594" s="72"/>
      <c r="I2594" s="103" t="str">
        <f>IF(B2594="","",_xlfn.XLOOKUP(N2594,#REF!,#REF!))</f>
        <v/>
      </c>
      <c r="J2594" s="100" t="str">
        <f>IF(B2594="","",_xlfn.XLOOKUP(N2594,#REF!,芝麻工资表!B:B))</f>
        <v/>
      </c>
      <c r="K2594" s="100" t="str">
        <f t="shared" si="240"/>
        <v/>
      </c>
      <c r="L2594" s="100" t="str">
        <f t="shared" si="241"/>
        <v/>
      </c>
      <c r="M2594" s="100" t="str">
        <f>IF(Q2594="","",_xlfn.XLOOKUP(Q2594,立项!W:W,立项!H:H))</f>
        <v/>
      </c>
      <c r="N2594" s="104" t="str">
        <f t="shared" si="242"/>
        <v/>
      </c>
      <c r="O2594" s="104" t="str">
        <f t="shared" si="243"/>
        <v/>
      </c>
      <c r="P2594" s="105" t="str">
        <f t="shared" si="244"/>
        <v/>
      </c>
      <c r="Q2594" s="109" t="str">
        <f t="shared" si="245"/>
        <v/>
      </c>
      <c r="R2594" s="77"/>
      <c r="S2594" s="76"/>
      <c r="T2594" s="76"/>
      <c r="U2594" s="76"/>
    </row>
    <row r="2595" s="67" customFormat="1" customHeight="1" spans="2:21">
      <c r="B2595" s="68"/>
      <c r="C2595" s="69"/>
      <c r="D2595" s="69"/>
      <c r="E2595" s="69"/>
      <c r="F2595" s="70"/>
      <c r="G2595" s="71"/>
      <c r="H2595" s="72"/>
      <c r="I2595" s="103" t="str">
        <f>IF(B2595="","",_xlfn.XLOOKUP(N2595,#REF!,#REF!))</f>
        <v/>
      </c>
      <c r="J2595" s="100" t="str">
        <f>IF(B2595="","",_xlfn.XLOOKUP(N2595,#REF!,芝麻工资表!B:B))</f>
        <v/>
      </c>
      <c r="K2595" s="100" t="str">
        <f t="shared" si="240"/>
        <v/>
      </c>
      <c r="L2595" s="100" t="str">
        <f t="shared" si="241"/>
        <v/>
      </c>
      <c r="M2595" s="100" t="str">
        <f>IF(Q2595="","",_xlfn.XLOOKUP(Q2595,立项!W:W,立项!H:H))</f>
        <v/>
      </c>
      <c r="N2595" s="104" t="str">
        <f t="shared" si="242"/>
        <v/>
      </c>
      <c r="O2595" s="104" t="str">
        <f t="shared" si="243"/>
        <v/>
      </c>
      <c r="P2595" s="105" t="str">
        <f t="shared" si="244"/>
        <v/>
      </c>
      <c r="Q2595" s="109" t="str">
        <f t="shared" si="245"/>
        <v/>
      </c>
      <c r="R2595" s="77"/>
      <c r="S2595" s="76"/>
      <c r="T2595" s="76"/>
      <c r="U2595" s="76"/>
    </row>
    <row r="2596" s="67" customFormat="1" customHeight="1" spans="2:21">
      <c r="B2596" s="68"/>
      <c r="C2596" s="69"/>
      <c r="D2596" s="69"/>
      <c r="E2596" s="69"/>
      <c r="F2596" s="70"/>
      <c r="G2596" s="71"/>
      <c r="H2596" s="72"/>
      <c r="I2596" s="103" t="str">
        <f>IF(B2596="","",_xlfn.XLOOKUP(N2596,#REF!,#REF!))</f>
        <v/>
      </c>
      <c r="J2596" s="100" t="str">
        <f>IF(B2596="","",_xlfn.XLOOKUP(N2596,#REF!,芝麻工资表!B:B))</f>
        <v/>
      </c>
      <c r="K2596" s="100" t="str">
        <f t="shared" si="240"/>
        <v/>
      </c>
      <c r="L2596" s="100" t="str">
        <f t="shared" si="241"/>
        <v/>
      </c>
      <c r="M2596" s="100" t="str">
        <f>IF(Q2596="","",_xlfn.XLOOKUP(Q2596,立项!W:W,立项!H:H))</f>
        <v/>
      </c>
      <c r="N2596" s="104" t="str">
        <f t="shared" si="242"/>
        <v/>
      </c>
      <c r="O2596" s="104" t="str">
        <f t="shared" si="243"/>
        <v/>
      </c>
      <c r="P2596" s="105" t="str">
        <f t="shared" si="244"/>
        <v/>
      </c>
      <c r="Q2596" s="109" t="str">
        <f t="shared" si="245"/>
        <v/>
      </c>
      <c r="R2596" s="77"/>
      <c r="S2596" s="76"/>
      <c r="T2596" s="76"/>
      <c r="U2596" s="76"/>
    </row>
    <row r="2597" s="67" customFormat="1" customHeight="1" spans="2:21">
      <c r="B2597" s="68"/>
      <c r="C2597" s="69"/>
      <c r="D2597" s="69"/>
      <c r="E2597" s="69"/>
      <c r="F2597" s="70"/>
      <c r="G2597" s="71"/>
      <c r="H2597" s="72"/>
      <c r="I2597" s="103" t="str">
        <f>IF(B2597="","",_xlfn.XLOOKUP(N2597,#REF!,#REF!))</f>
        <v/>
      </c>
      <c r="J2597" s="100" t="str">
        <f>IF(B2597="","",_xlfn.XLOOKUP(N2597,#REF!,芝麻工资表!B:B))</f>
        <v/>
      </c>
      <c r="K2597" s="100" t="str">
        <f t="shared" si="240"/>
        <v/>
      </c>
      <c r="L2597" s="100" t="str">
        <f t="shared" si="241"/>
        <v/>
      </c>
      <c r="M2597" s="100" t="str">
        <f>IF(Q2597="","",_xlfn.XLOOKUP(Q2597,立项!W:W,立项!H:H))</f>
        <v/>
      </c>
      <c r="N2597" s="104" t="str">
        <f t="shared" si="242"/>
        <v/>
      </c>
      <c r="O2597" s="104" t="str">
        <f t="shared" si="243"/>
        <v/>
      </c>
      <c r="P2597" s="105" t="str">
        <f t="shared" si="244"/>
        <v/>
      </c>
      <c r="Q2597" s="109" t="str">
        <f t="shared" si="245"/>
        <v/>
      </c>
      <c r="R2597" s="77"/>
      <c r="S2597" s="76"/>
      <c r="T2597" s="76"/>
      <c r="U2597" s="76"/>
    </row>
    <row r="2598" s="67" customFormat="1" customHeight="1" spans="2:21">
      <c r="B2598" s="68"/>
      <c r="C2598" s="69"/>
      <c r="D2598" s="69"/>
      <c r="E2598" s="69"/>
      <c r="F2598" s="70"/>
      <c r="G2598" s="71"/>
      <c r="H2598" s="72"/>
      <c r="I2598" s="103" t="str">
        <f>IF(B2598="","",_xlfn.XLOOKUP(N2598,#REF!,#REF!))</f>
        <v/>
      </c>
      <c r="J2598" s="100" t="str">
        <f>IF(B2598="","",_xlfn.XLOOKUP(N2598,#REF!,芝麻工资表!B:B))</f>
        <v/>
      </c>
      <c r="K2598" s="100" t="str">
        <f t="shared" si="240"/>
        <v/>
      </c>
      <c r="L2598" s="100" t="str">
        <f t="shared" si="241"/>
        <v/>
      </c>
      <c r="M2598" s="100" t="str">
        <f>IF(Q2598="","",_xlfn.XLOOKUP(Q2598,立项!W:W,立项!H:H))</f>
        <v/>
      </c>
      <c r="N2598" s="104" t="str">
        <f t="shared" si="242"/>
        <v/>
      </c>
      <c r="O2598" s="104" t="str">
        <f t="shared" si="243"/>
        <v/>
      </c>
      <c r="P2598" s="105" t="str">
        <f t="shared" si="244"/>
        <v/>
      </c>
      <c r="Q2598" s="109" t="str">
        <f t="shared" si="245"/>
        <v/>
      </c>
      <c r="R2598" s="77"/>
      <c r="S2598" s="76"/>
      <c r="T2598" s="76"/>
      <c r="U2598" s="76"/>
    </row>
    <row r="2599" s="67" customFormat="1" customHeight="1" spans="2:21">
      <c r="B2599" s="68"/>
      <c r="C2599" s="69"/>
      <c r="D2599" s="69"/>
      <c r="E2599" s="69"/>
      <c r="F2599" s="70"/>
      <c r="G2599" s="71"/>
      <c r="H2599" s="72"/>
      <c r="I2599" s="103" t="str">
        <f>IF(B2599="","",_xlfn.XLOOKUP(N2599,#REF!,#REF!))</f>
        <v/>
      </c>
      <c r="J2599" s="100" t="str">
        <f>IF(B2599="","",_xlfn.XLOOKUP(N2599,#REF!,芝麻工资表!B:B))</f>
        <v/>
      </c>
      <c r="K2599" s="100" t="str">
        <f t="shared" si="240"/>
        <v/>
      </c>
      <c r="L2599" s="100" t="str">
        <f t="shared" si="241"/>
        <v/>
      </c>
      <c r="M2599" s="100" t="str">
        <f>IF(Q2599="","",_xlfn.XLOOKUP(Q2599,立项!W:W,立项!H:H))</f>
        <v/>
      </c>
      <c r="N2599" s="104" t="str">
        <f t="shared" si="242"/>
        <v/>
      </c>
      <c r="O2599" s="104" t="str">
        <f t="shared" si="243"/>
        <v/>
      </c>
      <c r="P2599" s="105" t="str">
        <f t="shared" si="244"/>
        <v/>
      </c>
      <c r="Q2599" s="109" t="str">
        <f t="shared" si="245"/>
        <v/>
      </c>
      <c r="R2599" s="77"/>
      <c r="S2599" s="76"/>
      <c r="T2599" s="76"/>
      <c r="U2599" s="76"/>
    </row>
    <row r="2600" s="67" customFormat="1" customHeight="1" spans="2:21">
      <c r="B2600" s="68"/>
      <c r="C2600" s="69"/>
      <c r="D2600" s="69"/>
      <c r="E2600" s="69"/>
      <c r="F2600" s="70"/>
      <c r="G2600" s="71"/>
      <c r="H2600" s="72"/>
      <c r="I2600" s="103" t="str">
        <f>IF(B2600="","",_xlfn.XLOOKUP(N2600,#REF!,#REF!))</f>
        <v/>
      </c>
      <c r="J2600" s="100" t="str">
        <f>IF(B2600="","",_xlfn.XLOOKUP(N2600,#REF!,芝麻工资表!B:B))</f>
        <v/>
      </c>
      <c r="K2600" s="100" t="str">
        <f t="shared" si="240"/>
        <v/>
      </c>
      <c r="L2600" s="100" t="str">
        <f t="shared" si="241"/>
        <v/>
      </c>
      <c r="M2600" s="100" t="str">
        <f>IF(Q2600="","",_xlfn.XLOOKUP(Q2600,立项!W:W,立项!H:H))</f>
        <v/>
      </c>
      <c r="N2600" s="104" t="str">
        <f t="shared" si="242"/>
        <v/>
      </c>
      <c r="O2600" s="104" t="str">
        <f t="shared" si="243"/>
        <v/>
      </c>
      <c r="P2600" s="105" t="str">
        <f t="shared" si="244"/>
        <v/>
      </c>
      <c r="Q2600" s="109" t="str">
        <f t="shared" si="245"/>
        <v/>
      </c>
      <c r="R2600" s="77"/>
      <c r="S2600" s="76"/>
      <c r="T2600" s="76"/>
      <c r="U2600" s="76"/>
    </row>
    <row r="2601" s="67" customFormat="1" customHeight="1" spans="2:21">
      <c r="B2601" s="68"/>
      <c r="C2601" s="69"/>
      <c r="D2601" s="69"/>
      <c r="E2601" s="69"/>
      <c r="F2601" s="70"/>
      <c r="G2601" s="71"/>
      <c r="H2601" s="72"/>
      <c r="I2601" s="103" t="str">
        <f>IF(B2601="","",_xlfn.XLOOKUP(N2601,#REF!,#REF!))</f>
        <v/>
      </c>
      <c r="J2601" s="100" t="str">
        <f>IF(B2601="","",_xlfn.XLOOKUP(N2601,#REF!,芝麻工资表!B:B))</f>
        <v/>
      </c>
      <c r="K2601" s="100" t="str">
        <f t="shared" si="240"/>
        <v/>
      </c>
      <c r="L2601" s="100" t="str">
        <f t="shared" si="241"/>
        <v/>
      </c>
      <c r="M2601" s="100" t="str">
        <f>IF(Q2601="","",_xlfn.XLOOKUP(Q2601,立项!W:W,立项!H:H))</f>
        <v/>
      </c>
      <c r="N2601" s="104" t="str">
        <f t="shared" si="242"/>
        <v/>
      </c>
      <c r="O2601" s="104" t="str">
        <f t="shared" si="243"/>
        <v/>
      </c>
      <c r="P2601" s="105" t="str">
        <f t="shared" si="244"/>
        <v/>
      </c>
      <c r="Q2601" s="109" t="str">
        <f t="shared" si="245"/>
        <v/>
      </c>
      <c r="R2601" s="77"/>
      <c r="S2601" s="76"/>
      <c r="T2601" s="76"/>
      <c r="U2601" s="76"/>
    </row>
    <row r="2602" s="67" customFormat="1" customHeight="1" spans="2:21">
      <c r="B2602" s="68"/>
      <c r="C2602" s="69"/>
      <c r="D2602" s="69"/>
      <c r="E2602" s="69"/>
      <c r="F2602" s="70"/>
      <c r="G2602" s="71"/>
      <c r="H2602" s="72"/>
      <c r="I2602" s="103" t="str">
        <f>IF(B2602="","",_xlfn.XLOOKUP(N2602,#REF!,#REF!))</f>
        <v/>
      </c>
      <c r="J2602" s="100" t="str">
        <f>IF(B2602="","",_xlfn.XLOOKUP(N2602,#REF!,芝麻工资表!B:B))</f>
        <v/>
      </c>
      <c r="K2602" s="100" t="str">
        <f t="shared" si="240"/>
        <v/>
      </c>
      <c r="L2602" s="100" t="str">
        <f t="shared" si="241"/>
        <v/>
      </c>
      <c r="M2602" s="100" t="str">
        <f>IF(Q2602="","",_xlfn.XLOOKUP(Q2602,立项!W:W,立项!H:H))</f>
        <v/>
      </c>
      <c r="N2602" s="104" t="str">
        <f t="shared" si="242"/>
        <v/>
      </c>
      <c r="O2602" s="104" t="str">
        <f t="shared" si="243"/>
        <v/>
      </c>
      <c r="P2602" s="105" t="str">
        <f t="shared" si="244"/>
        <v/>
      </c>
      <c r="Q2602" s="109" t="str">
        <f t="shared" si="245"/>
        <v/>
      </c>
      <c r="R2602" s="77"/>
      <c r="S2602" s="76"/>
      <c r="T2602" s="76"/>
      <c r="U2602" s="76"/>
    </row>
    <row r="2603" s="67" customFormat="1" customHeight="1" spans="2:21">
      <c r="B2603" s="68"/>
      <c r="C2603" s="69"/>
      <c r="D2603" s="69"/>
      <c r="E2603" s="69"/>
      <c r="F2603" s="70"/>
      <c r="G2603" s="71"/>
      <c r="H2603" s="72"/>
      <c r="I2603" s="103" t="str">
        <f>IF(B2603="","",_xlfn.XLOOKUP(N2603,#REF!,#REF!))</f>
        <v/>
      </c>
      <c r="J2603" s="100" t="str">
        <f>IF(B2603="","",_xlfn.XLOOKUP(N2603,#REF!,芝麻工资表!B:B))</f>
        <v/>
      </c>
      <c r="K2603" s="100" t="str">
        <f t="shared" si="240"/>
        <v/>
      </c>
      <c r="L2603" s="100" t="str">
        <f t="shared" si="241"/>
        <v/>
      </c>
      <c r="M2603" s="100" t="str">
        <f>IF(Q2603="","",_xlfn.XLOOKUP(Q2603,立项!W:W,立项!H:H))</f>
        <v/>
      </c>
      <c r="N2603" s="104" t="str">
        <f t="shared" si="242"/>
        <v/>
      </c>
      <c r="O2603" s="104" t="str">
        <f t="shared" si="243"/>
        <v/>
      </c>
      <c r="P2603" s="105" t="str">
        <f t="shared" si="244"/>
        <v/>
      </c>
      <c r="Q2603" s="109" t="str">
        <f t="shared" si="245"/>
        <v/>
      </c>
      <c r="R2603" s="77"/>
      <c r="S2603" s="76"/>
      <c r="T2603" s="76"/>
      <c r="U2603" s="76"/>
    </row>
    <row r="2604" s="67" customFormat="1" customHeight="1" spans="2:21">
      <c r="B2604" s="68"/>
      <c r="C2604" s="69"/>
      <c r="D2604" s="69"/>
      <c r="E2604" s="69"/>
      <c r="F2604" s="70"/>
      <c r="G2604" s="71"/>
      <c r="H2604" s="72"/>
      <c r="I2604" s="103" t="str">
        <f>IF(B2604="","",_xlfn.XLOOKUP(N2604,#REF!,#REF!))</f>
        <v/>
      </c>
      <c r="J2604" s="100" t="str">
        <f>IF(B2604="","",_xlfn.XLOOKUP(N2604,#REF!,芝麻工资表!B:B))</f>
        <v/>
      </c>
      <c r="K2604" s="100" t="str">
        <f t="shared" si="240"/>
        <v/>
      </c>
      <c r="L2604" s="100" t="str">
        <f t="shared" si="241"/>
        <v/>
      </c>
      <c r="M2604" s="100" t="str">
        <f>IF(Q2604="","",_xlfn.XLOOKUP(Q2604,立项!W:W,立项!H:H))</f>
        <v/>
      </c>
      <c r="N2604" s="104" t="str">
        <f t="shared" si="242"/>
        <v/>
      </c>
      <c r="O2604" s="104" t="str">
        <f t="shared" si="243"/>
        <v/>
      </c>
      <c r="P2604" s="105" t="str">
        <f t="shared" si="244"/>
        <v/>
      </c>
      <c r="Q2604" s="109" t="str">
        <f t="shared" si="245"/>
        <v/>
      </c>
      <c r="R2604" s="77"/>
      <c r="S2604" s="76"/>
      <c r="T2604" s="76"/>
      <c r="U2604" s="76"/>
    </row>
    <row r="2605" s="67" customFormat="1" customHeight="1" spans="2:21">
      <c r="B2605" s="68"/>
      <c r="C2605" s="69"/>
      <c r="D2605" s="69"/>
      <c r="E2605" s="69"/>
      <c r="F2605" s="70"/>
      <c r="G2605" s="71"/>
      <c r="H2605" s="72"/>
      <c r="I2605" s="103" t="str">
        <f>IF(B2605="","",_xlfn.XLOOKUP(N2605,#REF!,#REF!))</f>
        <v/>
      </c>
      <c r="J2605" s="100" t="str">
        <f>IF(B2605="","",_xlfn.XLOOKUP(N2605,#REF!,芝麻工资表!B:B))</f>
        <v/>
      </c>
      <c r="K2605" s="100" t="str">
        <f t="shared" si="240"/>
        <v/>
      </c>
      <c r="L2605" s="100" t="str">
        <f t="shared" si="241"/>
        <v/>
      </c>
      <c r="M2605" s="100" t="str">
        <f>IF(Q2605="","",_xlfn.XLOOKUP(Q2605,立项!W:W,立项!H:H))</f>
        <v/>
      </c>
      <c r="N2605" s="104" t="str">
        <f t="shared" si="242"/>
        <v/>
      </c>
      <c r="O2605" s="104" t="str">
        <f t="shared" si="243"/>
        <v/>
      </c>
      <c r="P2605" s="105" t="str">
        <f t="shared" si="244"/>
        <v/>
      </c>
      <c r="Q2605" s="109" t="str">
        <f t="shared" si="245"/>
        <v/>
      </c>
      <c r="R2605" s="77"/>
      <c r="S2605" s="76"/>
      <c r="T2605" s="76"/>
      <c r="U2605" s="76"/>
    </row>
    <row r="2606" s="67" customFormat="1" customHeight="1" spans="2:21">
      <c r="B2606" s="68"/>
      <c r="C2606" s="69"/>
      <c r="D2606" s="69"/>
      <c r="E2606" s="69"/>
      <c r="F2606" s="70"/>
      <c r="G2606" s="71"/>
      <c r="H2606" s="72"/>
      <c r="I2606" s="103" t="str">
        <f>IF(B2606="","",_xlfn.XLOOKUP(N2606,#REF!,#REF!))</f>
        <v/>
      </c>
      <c r="J2606" s="100" t="str">
        <f>IF(B2606="","",_xlfn.XLOOKUP(N2606,#REF!,芝麻工资表!B:B))</f>
        <v/>
      </c>
      <c r="K2606" s="100" t="str">
        <f t="shared" si="240"/>
        <v/>
      </c>
      <c r="L2606" s="100" t="str">
        <f t="shared" si="241"/>
        <v/>
      </c>
      <c r="M2606" s="100" t="str">
        <f>IF(Q2606="","",_xlfn.XLOOKUP(Q2606,立项!W:W,立项!H:H))</f>
        <v/>
      </c>
      <c r="N2606" s="104" t="str">
        <f t="shared" si="242"/>
        <v/>
      </c>
      <c r="O2606" s="104" t="str">
        <f t="shared" si="243"/>
        <v/>
      </c>
      <c r="P2606" s="105" t="str">
        <f t="shared" si="244"/>
        <v/>
      </c>
      <c r="Q2606" s="109" t="str">
        <f t="shared" si="245"/>
        <v/>
      </c>
      <c r="R2606" s="77"/>
      <c r="S2606" s="76"/>
      <c r="T2606" s="76"/>
      <c r="U2606" s="76"/>
    </row>
    <row r="2607" s="67" customFormat="1" customHeight="1" spans="2:21">
      <c r="B2607" s="68"/>
      <c r="C2607" s="69"/>
      <c r="D2607" s="69"/>
      <c r="E2607" s="69"/>
      <c r="F2607" s="70"/>
      <c r="G2607" s="71"/>
      <c r="H2607" s="72"/>
      <c r="I2607" s="103" t="str">
        <f>IF(B2607="","",_xlfn.XLOOKUP(N2607,#REF!,#REF!))</f>
        <v/>
      </c>
      <c r="J2607" s="100" t="str">
        <f>IF(B2607="","",_xlfn.XLOOKUP(N2607,#REF!,芝麻工资表!B:B))</f>
        <v/>
      </c>
      <c r="K2607" s="100" t="str">
        <f t="shared" si="240"/>
        <v/>
      </c>
      <c r="L2607" s="100" t="str">
        <f t="shared" si="241"/>
        <v/>
      </c>
      <c r="M2607" s="100" t="str">
        <f>IF(Q2607="","",_xlfn.XLOOKUP(Q2607,立项!W:W,立项!H:H))</f>
        <v/>
      </c>
      <c r="N2607" s="104" t="str">
        <f t="shared" si="242"/>
        <v/>
      </c>
      <c r="O2607" s="104" t="str">
        <f t="shared" si="243"/>
        <v/>
      </c>
      <c r="P2607" s="105" t="str">
        <f t="shared" si="244"/>
        <v/>
      </c>
      <c r="Q2607" s="109" t="str">
        <f t="shared" si="245"/>
        <v/>
      </c>
      <c r="R2607" s="77"/>
      <c r="S2607" s="76"/>
      <c r="T2607" s="76"/>
      <c r="U2607" s="76"/>
    </row>
    <row r="2608" s="67" customFormat="1" customHeight="1" spans="2:21">
      <c r="B2608" s="68"/>
      <c r="C2608" s="69"/>
      <c r="D2608" s="69"/>
      <c r="E2608" s="69"/>
      <c r="F2608" s="70"/>
      <c r="G2608" s="71"/>
      <c r="H2608" s="72"/>
      <c r="I2608" s="103" t="str">
        <f>IF(B2608="","",_xlfn.XLOOKUP(N2608,#REF!,#REF!))</f>
        <v/>
      </c>
      <c r="J2608" s="100" t="str">
        <f>IF(B2608="","",_xlfn.XLOOKUP(N2608,#REF!,芝麻工资表!B:B))</f>
        <v/>
      </c>
      <c r="K2608" s="100" t="str">
        <f t="shared" si="240"/>
        <v/>
      </c>
      <c r="L2608" s="100" t="str">
        <f t="shared" si="241"/>
        <v/>
      </c>
      <c r="M2608" s="100" t="str">
        <f>IF(Q2608="","",_xlfn.XLOOKUP(Q2608,立项!W:W,立项!H:H))</f>
        <v/>
      </c>
      <c r="N2608" s="104" t="str">
        <f t="shared" si="242"/>
        <v/>
      </c>
      <c r="O2608" s="104" t="str">
        <f t="shared" si="243"/>
        <v/>
      </c>
      <c r="P2608" s="105" t="str">
        <f t="shared" si="244"/>
        <v/>
      </c>
      <c r="Q2608" s="109" t="str">
        <f t="shared" si="245"/>
        <v/>
      </c>
      <c r="R2608" s="77"/>
      <c r="S2608" s="76"/>
      <c r="T2608" s="76"/>
      <c r="U2608" s="76"/>
    </row>
    <row r="2609" s="67" customFormat="1" customHeight="1" spans="2:21">
      <c r="B2609" s="68"/>
      <c r="C2609" s="69"/>
      <c r="D2609" s="69"/>
      <c r="E2609" s="69"/>
      <c r="F2609" s="70"/>
      <c r="G2609" s="71"/>
      <c r="H2609" s="72"/>
      <c r="I2609" s="103" t="str">
        <f>IF(B2609="","",_xlfn.XLOOKUP(N2609,#REF!,#REF!))</f>
        <v/>
      </c>
      <c r="J2609" s="100" t="str">
        <f>IF(B2609="","",_xlfn.XLOOKUP(N2609,#REF!,芝麻工资表!B:B))</f>
        <v/>
      </c>
      <c r="K2609" s="100" t="str">
        <f t="shared" si="240"/>
        <v/>
      </c>
      <c r="L2609" s="100" t="str">
        <f t="shared" si="241"/>
        <v/>
      </c>
      <c r="M2609" s="100" t="str">
        <f>IF(Q2609="","",_xlfn.XLOOKUP(Q2609,立项!W:W,立项!H:H))</f>
        <v/>
      </c>
      <c r="N2609" s="104" t="str">
        <f t="shared" si="242"/>
        <v/>
      </c>
      <c r="O2609" s="104" t="str">
        <f t="shared" si="243"/>
        <v/>
      </c>
      <c r="P2609" s="105" t="str">
        <f t="shared" si="244"/>
        <v/>
      </c>
      <c r="Q2609" s="109" t="str">
        <f t="shared" si="245"/>
        <v/>
      </c>
      <c r="R2609" s="77"/>
      <c r="S2609" s="76"/>
      <c r="T2609" s="76"/>
      <c r="U2609" s="76"/>
    </row>
    <row r="2610" s="67" customFormat="1" customHeight="1" spans="2:21">
      <c r="B2610" s="68"/>
      <c r="C2610" s="69"/>
      <c r="D2610" s="69"/>
      <c r="E2610" s="69"/>
      <c r="F2610" s="70"/>
      <c r="G2610" s="71"/>
      <c r="H2610" s="72"/>
      <c r="I2610" s="103" t="str">
        <f>IF(B2610="","",_xlfn.XLOOKUP(N2610,#REF!,#REF!))</f>
        <v/>
      </c>
      <c r="J2610" s="100" t="str">
        <f>IF(B2610="","",_xlfn.XLOOKUP(N2610,#REF!,芝麻工资表!B:B))</f>
        <v/>
      </c>
      <c r="K2610" s="100" t="str">
        <f t="shared" si="240"/>
        <v/>
      </c>
      <c r="L2610" s="100" t="str">
        <f t="shared" si="241"/>
        <v/>
      </c>
      <c r="M2610" s="100" t="str">
        <f>IF(Q2610="","",_xlfn.XLOOKUP(Q2610,立项!W:W,立项!H:H))</f>
        <v/>
      </c>
      <c r="N2610" s="104" t="str">
        <f t="shared" si="242"/>
        <v/>
      </c>
      <c r="O2610" s="104" t="str">
        <f t="shared" si="243"/>
        <v/>
      </c>
      <c r="P2610" s="105" t="str">
        <f t="shared" si="244"/>
        <v/>
      </c>
      <c r="Q2610" s="109" t="str">
        <f t="shared" si="245"/>
        <v/>
      </c>
      <c r="R2610" s="77"/>
      <c r="S2610" s="76"/>
      <c r="T2610" s="76"/>
      <c r="U2610" s="76"/>
    </row>
    <row r="2611" s="67" customFormat="1" customHeight="1" spans="2:21">
      <c r="B2611" s="68"/>
      <c r="C2611" s="69"/>
      <c r="D2611" s="69"/>
      <c r="E2611" s="69"/>
      <c r="F2611" s="70"/>
      <c r="G2611" s="71"/>
      <c r="H2611" s="72"/>
      <c r="I2611" s="103" t="str">
        <f>IF(B2611="","",_xlfn.XLOOKUP(N2611,#REF!,#REF!))</f>
        <v/>
      </c>
      <c r="J2611" s="100" t="str">
        <f>IF(B2611="","",_xlfn.XLOOKUP(N2611,#REF!,芝麻工资表!B:B))</f>
        <v/>
      </c>
      <c r="K2611" s="100" t="str">
        <f t="shared" si="240"/>
        <v/>
      </c>
      <c r="L2611" s="100" t="str">
        <f t="shared" si="241"/>
        <v/>
      </c>
      <c r="M2611" s="100" t="str">
        <f>IF(Q2611="","",_xlfn.XLOOKUP(Q2611,立项!W:W,立项!H:H))</f>
        <v/>
      </c>
      <c r="N2611" s="104" t="str">
        <f t="shared" si="242"/>
        <v/>
      </c>
      <c r="O2611" s="104" t="str">
        <f t="shared" si="243"/>
        <v/>
      </c>
      <c r="P2611" s="105" t="str">
        <f t="shared" si="244"/>
        <v/>
      </c>
      <c r="Q2611" s="109" t="str">
        <f t="shared" si="245"/>
        <v/>
      </c>
      <c r="R2611" s="77"/>
      <c r="S2611" s="76"/>
      <c r="T2611" s="76"/>
      <c r="U2611" s="76"/>
    </row>
    <row r="2612" s="67" customFormat="1" customHeight="1" spans="2:21">
      <c r="B2612" s="68"/>
      <c r="C2612" s="69"/>
      <c r="D2612" s="69"/>
      <c r="E2612" s="69"/>
      <c r="F2612" s="70"/>
      <c r="G2612" s="71"/>
      <c r="H2612" s="72"/>
      <c r="I2612" s="103" t="str">
        <f>IF(B2612="","",_xlfn.XLOOKUP(N2612,#REF!,#REF!))</f>
        <v/>
      </c>
      <c r="J2612" s="100" t="str">
        <f>IF(B2612="","",_xlfn.XLOOKUP(N2612,#REF!,芝麻工资表!B:B))</f>
        <v/>
      </c>
      <c r="K2612" s="100" t="str">
        <f t="shared" si="240"/>
        <v/>
      </c>
      <c r="L2612" s="100" t="str">
        <f t="shared" si="241"/>
        <v/>
      </c>
      <c r="M2612" s="100" t="str">
        <f>IF(Q2612="","",_xlfn.XLOOKUP(Q2612,立项!W:W,立项!H:H))</f>
        <v/>
      </c>
      <c r="N2612" s="104" t="str">
        <f t="shared" si="242"/>
        <v/>
      </c>
      <c r="O2612" s="104" t="str">
        <f t="shared" si="243"/>
        <v/>
      </c>
      <c r="P2612" s="105" t="str">
        <f t="shared" si="244"/>
        <v/>
      </c>
      <c r="Q2612" s="109" t="str">
        <f t="shared" si="245"/>
        <v/>
      </c>
      <c r="R2612" s="77"/>
      <c r="S2612" s="76"/>
      <c r="T2612" s="76"/>
      <c r="U2612" s="76"/>
    </row>
    <row r="2613" s="67" customFormat="1" customHeight="1" spans="2:21">
      <c r="B2613" s="68"/>
      <c r="C2613" s="69"/>
      <c r="D2613" s="69"/>
      <c r="E2613" s="69"/>
      <c r="F2613" s="70"/>
      <c r="G2613" s="71"/>
      <c r="H2613" s="72"/>
      <c r="I2613" s="103" t="str">
        <f>IF(B2613="","",_xlfn.XLOOKUP(N2613,#REF!,#REF!))</f>
        <v/>
      </c>
      <c r="J2613" s="100" t="str">
        <f>IF(B2613="","",_xlfn.XLOOKUP(N2613,#REF!,芝麻工资表!B:B))</f>
        <v/>
      </c>
      <c r="K2613" s="100" t="str">
        <f t="shared" si="240"/>
        <v/>
      </c>
      <c r="L2613" s="100" t="str">
        <f t="shared" si="241"/>
        <v/>
      </c>
      <c r="M2613" s="100" t="str">
        <f>IF(Q2613="","",_xlfn.XLOOKUP(Q2613,立项!W:W,立项!H:H))</f>
        <v/>
      </c>
      <c r="N2613" s="104" t="str">
        <f t="shared" si="242"/>
        <v/>
      </c>
      <c r="O2613" s="104" t="str">
        <f t="shared" si="243"/>
        <v/>
      </c>
      <c r="P2613" s="105" t="str">
        <f t="shared" si="244"/>
        <v/>
      </c>
      <c r="Q2613" s="109" t="str">
        <f t="shared" si="245"/>
        <v/>
      </c>
      <c r="R2613" s="77"/>
      <c r="S2613" s="76"/>
      <c r="T2613" s="76"/>
      <c r="U2613" s="76"/>
    </row>
    <row r="2614" s="67" customFormat="1" customHeight="1" spans="2:21">
      <c r="B2614" s="68"/>
      <c r="C2614" s="69"/>
      <c r="D2614" s="69"/>
      <c r="E2614" s="69"/>
      <c r="F2614" s="70"/>
      <c r="G2614" s="71"/>
      <c r="H2614" s="72"/>
      <c r="I2614" s="103" t="str">
        <f>IF(B2614="","",_xlfn.XLOOKUP(N2614,#REF!,#REF!))</f>
        <v/>
      </c>
      <c r="J2614" s="100" t="str">
        <f>IF(B2614="","",_xlfn.XLOOKUP(N2614,#REF!,芝麻工资表!B:B))</f>
        <v/>
      </c>
      <c r="K2614" s="100" t="str">
        <f t="shared" si="240"/>
        <v/>
      </c>
      <c r="L2614" s="100" t="str">
        <f t="shared" si="241"/>
        <v/>
      </c>
      <c r="M2614" s="100" t="str">
        <f>IF(Q2614="","",_xlfn.XLOOKUP(Q2614,立项!W:W,立项!H:H))</f>
        <v/>
      </c>
      <c r="N2614" s="104" t="str">
        <f t="shared" si="242"/>
        <v/>
      </c>
      <c r="O2614" s="104" t="str">
        <f t="shared" si="243"/>
        <v/>
      </c>
      <c r="P2614" s="105" t="str">
        <f t="shared" si="244"/>
        <v/>
      </c>
      <c r="Q2614" s="109" t="str">
        <f t="shared" si="245"/>
        <v/>
      </c>
      <c r="R2614" s="77"/>
      <c r="S2614" s="76"/>
      <c r="T2614" s="76"/>
      <c r="U2614" s="76"/>
    </row>
    <row r="2615" s="67" customFormat="1" customHeight="1" spans="2:21">
      <c r="B2615" s="68"/>
      <c r="C2615" s="69"/>
      <c r="D2615" s="69"/>
      <c r="E2615" s="69"/>
      <c r="F2615" s="70"/>
      <c r="G2615" s="71"/>
      <c r="H2615" s="72"/>
      <c r="I2615" s="103" t="str">
        <f>IF(B2615="","",_xlfn.XLOOKUP(N2615,#REF!,#REF!))</f>
        <v/>
      </c>
      <c r="J2615" s="100" t="str">
        <f>IF(B2615="","",_xlfn.XLOOKUP(N2615,#REF!,芝麻工资表!B:B))</f>
        <v/>
      </c>
      <c r="K2615" s="100" t="str">
        <f t="shared" si="240"/>
        <v/>
      </c>
      <c r="L2615" s="100" t="str">
        <f t="shared" si="241"/>
        <v/>
      </c>
      <c r="M2615" s="100" t="str">
        <f>IF(Q2615="","",_xlfn.XLOOKUP(Q2615,立项!W:W,立项!H:H))</f>
        <v/>
      </c>
      <c r="N2615" s="104" t="str">
        <f t="shared" si="242"/>
        <v/>
      </c>
      <c r="O2615" s="104" t="str">
        <f t="shared" si="243"/>
        <v/>
      </c>
      <c r="P2615" s="105" t="str">
        <f t="shared" si="244"/>
        <v/>
      </c>
      <c r="Q2615" s="109" t="str">
        <f t="shared" si="245"/>
        <v/>
      </c>
      <c r="R2615" s="77"/>
      <c r="S2615" s="76"/>
      <c r="T2615" s="76"/>
      <c r="U2615" s="76"/>
    </row>
    <row r="2616" s="67" customFormat="1" customHeight="1" spans="2:21">
      <c r="B2616" s="68"/>
      <c r="C2616" s="69"/>
      <c r="D2616" s="69"/>
      <c r="E2616" s="69"/>
      <c r="F2616" s="70"/>
      <c r="G2616" s="71"/>
      <c r="H2616" s="72"/>
      <c r="I2616" s="103" t="str">
        <f>IF(B2616="","",_xlfn.XLOOKUP(N2616,#REF!,#REF!))</f>
        <v/>
      </c>
      <c r="J2616" s="100" t="str">
        <f>IF(B2616="","",_xlfn.XLOOKUP(N2616,#REF!,芝麻工资表!B:B))</f>
        <v/>
      </c>
      <c r="K2616" s="100" t="str">
        <f t="shared" si="240"/>
        <v/>
      </c>
      <c r="L2616" s="100" t="str">
        <f t="shared" si="241"/>
        <v/>
      </c>
      <c r="M2616" s="100" t="str">
        <f>IF(Q2616="","",_xlfn.XLOOKUP(Q2616,立项!W:W,立项!H:H))</f>
        <v/>
      </c>
      <c r="N2616" s="104" t="str">
        <f t="shared" si="242"/>
        <v/>
      </c>
      <c r="O2616" s="104" t="str">
        <f t="shared" si="243"/>
        <v/>
      </c>
      <c r="P2616" s="105" t="str">
        <f t="shared" si="244"/>
        <v/>
      </c>
      <c r="Q2616" s="109" t="str">
        <f t="shared" si="245"/>
        <v/>
      </c>
      <c r="R2616" s="77"/>
      <c r="S2616" s="76"/>
      <c r="T2616" s="76"/>
      <c r="U2616" s="76"/>
    </row>
    <row r="2617" s="67" customFormat="1" customHeight="1" spans="2:21">
      <c r="B2617" s="68"/>
      <c r="C2617" s="69"/>
      <c r="D2617" s="69"/>
      <c r="E2617" s="69"/>
      <c r="F2617" s="70"/>
      <c r="G2617" s="71"/>
      <c r="H2617" s="72"/>
      <c r="I2617" s="103" t="str">
        <f>IF(B2617="","",_xlfn.XLOOKUP(N2617,#REF!,#REF!))</f>
        <v/>
      </c>
      <c r="J2617" s="100" t="str">
        <f>IF(B2617="","",_xlfn.XLOOKUP(N2617,#REF!,芝麻工资表!B:B))</f>
        <v/>
      </c>
      <c r="K2617" s="100" t="str">
        <f t="shared" si="240"/>
        <v/>
      </c>
      <c r="L2617" s="100" t="str">
        <f t="shared" si="241"/>
        <v/>
      </c>
      <c r="M2617" s="100" t="str">
        <f>IF(Q2617="","",_xlfn.XLOOKUP(Q2617,立项!W:W,立项!H:H))</f>
        <v/>
      </c>
      <c r="N2617" s="104" t="str">
        <f t="shared" si="242"/>
        <v/>
      </c>
      <c r="O2617" s="104" t="str">
        <f t="shared" si="243"/>
        <v/>
      </c>
      <c r="P2617" s="105" t="str">
        <f t="shared" si="244"/>
        <v/>
      </c>
      <c r="Q2617" s="109" t="str">
        <f t="shared" si="245"/>
        <v/>
      </c>
      <c r="R2617" s="77"/>
      <c r="S2617" s="76"/>
      <c r="T2617" s="76"/>
      <c r="U2617" s="76"/>
    </row>
    <row r="2618" s="67" customFormat="1" customHeight="1" spans="2:21">
      <c r="B2618" s="68"/>
      <c r="C2618" s="69"/>
      <c r="D2618" s="69"/>
      <c r="E2618" s="69"/>
      <c r="F2618" s="70"/>
      <c r="G2618" s="71"/>
      <c r="H2618" s="72"/>
      <c r="I2618" s="103" t="str">
        <f>IF(B2618="","",_xlfn.XLOOKUP(N2618,#REF!,#REF!))</f>
        <v/>
      </c>
      <c r="J2618" s="100" t="str">
        <f>IF(B2618="","",_xlfn.XLOOKUP(N2618,#REF!,芝麻工资表!B:B))</f>
        <v/>
      </c>
      <c r="K2618" s="100" t="str">
        <f t="shared" si="240"/>
        <v/>
      </c>
      <c r="L2618" s="100" t="str">
        <f t="shared" si="241"/>
        <v/>
      </c>
      <c r="M2618" s="100" t="str">
        <f>IF(Q2618="","",_xlfn.XLOOKUP(Q2618,立项!W:W,立项!H:H))</f>
        <v/>
      </c>
      <c r="N2618" s="104" t="str">
        <f t="shared" si="242"/>
        <v/>
      </c>
      <c r="O2618" s="104" t="str">
        <f t="shared" si="243"/>
        <v/>
      </c>
      <c r="P2618" s="105" t="str">
        <f t="shared" si="244"/>
        <v/>
      </c>
      <c r="Q2618" s="109" t="str">
        <f t="shared" si="245"/>
        <v/>
      </c>
      <c r="R2618" s="77"/>
      <c r="S2618" s="76"/>
      <c r="T2618" s="76"/>
      <c r="U2618" s="76"/>
    </row>
    <row r="2619" s="67" customFormat="1" customHeight="1" spans="2:21">
      <c r="B2619" s="68"/>
      <c r="C2619" s="69"/>
      <c r="D2619" s="69"/>
      <c r="E2619" s="69"/>
      <c r="F2619" s="70"/>
      <c r="G2619" s="71"/>
      <c r="H2619" s="72"/>
      <c r="I2619" s="103" t="str">
        <f>IF(B2619="","",_xlfn.XLOOKUP(N2619,#REF!,#REF!))</f>
        <v/>
      </c>
      <c r="J2619" s="100" t="str">
        <f>IF(B2619="","",_xlfn.XLOOKUP(N2619,#REF!,芝麻工资表!B:B))</f>
        <v/>
      </c>
      <c r="K2619" s="100" t="str">
        <f t="shared" si="240"/>
        <v/>
      </c>
      <c r="L2619" s="100" t="str">
        <f t="shared" si="241"/>
        <v/>
      </c>
      <c r="M2619" s="100" t="str">
        <f>IF(Q2619="","",_xlfn.XLOOKUP(Q2619,立项!W:W,立项!H:H))</f>
        <v/>
      </c>
      <c r="N2619" s="104" t="str">
        <f t="shared" si="242"/>
        <v/>
      </c>
      <c r="O2619" s="104" t="str">
        <f t="shared" si="243"/>
        <v/>
      </c>
      <c r="P2619" s="105" t="str">
        <f t="shared" si="244"/>
        <v/>
      </c>
      <c r="Q2619" s="109" t="str">
        <f t="shared" si="245"/>
        <v/>
      </c>
      <c r="R2619" s="77"/>
      <c r="S2619" s="76"/>
      <c r="T2619" s="76"/>
      <c r="U2619" s="76"/>
    </row>
    <row r="2620" s="67" customFormat="1" customHeight="1" spans="2:21">
      <c r="B2620" s="68"/>
      <c r="C2620" s="69"/>
      <c r="D2620" s="69"/>
      <c r="E2620" s="69"/>
      <c r="F2620" s="70"/>
      <c r="G2620" s="71"/>
      <c r="H2620" s="72"/>
      <c r="I2620" s="103" t="str">
        <f>IF(B2620="","",_xlfn.XLOOKUP(N2620,#REF!,#REF!))</f>
        <v/>
      </c>
      <c r="J2620" s="100" t="str">
        <f>IF(B2620="","",_xlfn.XLOOKUP(N2620,#REF!,芝麻工资表!B:B))</f>
        <v/>
      </c>
      <c r="K2620" s="100" t="str">
        <f t="shared" si="240"/>
        <v/>
      </c>
      <c r="L2620" s="100" t="str">
        <f t="shared" si="241"/>
        <v/>
      </c>
      <c r="M2620" s="100" t="str">
        <f>IF(Q2620="","",_xlfn.XLOOKUP(Q2620,立项!W:W,立项!H:H))</f>
        <v/>
      </c>
      <c r="N2620" s="104" t="str">
        <f t="shared" si="242"/>
        <v/>
      </c>
      <c r="O2620" s="104" t="str">
        <f t="shared" si="243"/>
        <v/>
      </c>
      <c r="P2620" s="105" t="str">
        <f t="shared" si="244"/>
        <v/>
      </c>
      <c r="Q2620" s="109" t="str">
        <f t="shared" si="245"/>
        <v/>
      </c>
      <c r="R2620" s="77"/>
      <c r="S2620" s="76"/>
      <c r="T2620" s="76"/>
      <c r="U2620" s="76"/>
    </row>
    <row r="2621" s="67" customFormat="1" customHeight="1" spans="2:21">
      <c r="B2621" s="68"/>
      <c r="C2621" s="69"/>
      <c r="D2621" s="69"/>
      <c r="E2621" s="69"/>
      <c r="F2621" s="70"/>
      <c r="G2621" s="71"/>
      <c r="H2621" s="72"/>
      <c r="I2621" s="103" t="str">
        <f>IF(B2621="","",_xlfn.XLOOKUP(N2621,#REF!,#REF!))</f>
        <v/>
      </c>
      <c r="J2621" s="100" t="str">
        <f>IF(B2621="","",_xlfn.XLOOKUP(N2621,#REF!,芝麻工资表!B:B))</f>
        <v/>
      </c>
      <c r="K2621" s="100" t="str">
        <f t="shared" si="240"/>
        <v/>
      </c>
      <c r="L2621" s="100" t="str">
        <f t="shared" si="241"/>
        <v/>
      </c>
      <c r="M2621" s="100" t="str">
        <f>IF(Q2621="","",_xlfn.XLOOKUP(Q2621,立项!W:W,立项!H:H))</f>
        <v/>
      </c>
      <c r="N2621" s="104" t="str">
        <f t="shared" si="242"/>
        <v/>
      </c>
      <c r="O2621" s="104" t="str">
        <f t="shared" si="243"/>
        <v/>
      </c>
      <c r="P2621" s="105" t="str">
        <f t="shared" si="244"/>
        <v/>
      </c>
      <c r="Q2621" s="109" t="str">
        <f t="shared" si="245"/>
        <v/>
      </c>
      <c r="R2621" s="77"/>
      <c r="S2621" s="76"/>
      <c r="T2621" s="76"/>
      <c r="U2621" s="76"/>
    </row>
    <row r="2622" s="67" customFormat="1" customHeight="1" spans="2:21">
      <c r="B2622" s="68"/>
      <c r="C2622" s="69"/>
      <c r="D2622" s="69"/>
      <c r="E2622" s="69"/>
      <c r="F2622" s="70"/>
      <c r="G2622" s="71"/>
      <c r="H2622" s="72"/>
      <c r="I2622" s="103" t="str">
        <f>IF(B2622="","",_xlfn.XLOOKUP(N2622,#REF!,#REF!))</f>
        <v/>
      </c>
      <c r="J2622" s="100" t="str">
        <f>IF(B2622="","",_xlfn.XLOOKUP(N2622,#REF!,芝麻工资表!B:B))</f>
        <v/>
      </c>
      <c r="K2622" s="100" t="str">
        <f t="shared" si="240"/>
        <v/>
      </c>
      <c r="L2622" s="100" t="str">
        <f t="shared" si="241"/>
        <v/>
      </c>
      <c r="M2622" s="100" t="str">
        <f>IF(Q2622="","",_xlfn.XLOOKUP(Q2622,立项!W:W,立项!H:H))</f>
        <v/>
      </c>
      <c r="N2622" s="104" t="str">
        <f t="shared" si="242"/>
        <v/>
      </c>
      <c r="O2622" s="104" t="str">
        <f t="shared" si="243"/>
        <v/>
      </c>
      <c r="P2622" s="105" t="str">
        <f t="shared" si="244"/>
        <v/>
      </c>
      <c r="Q2622" s="109" t="str">
        <f t="shared" si="245"/>
        <v/>
      </c>
      <c r="R2622" s="77"/>
      <c r="S2622" s="76"/>
      <c r="T2622" s="76"/>
      <c r="U2622" s="76"/>
    </row>
    <row r="2623" s="67" customFormat="1" customHeight="1" spans="2:21">
      <c r="B2623" s="68"/>
      <c r="C2623" s="69"/>
      <c r="D2623" s="69"/>
      <c r="E2623" s="69"/>
      <c r="F2623" s="70"/>
      <c r="G2623" s="71"/>
      <c r="H2623" s="72"/>
      <c r="I2623" s="103" t="str">
        <f>IF(B2623="","",_xlfn.XLOOKUP(N2623,#REF!,#REF!))</f>
        <v/>
      </c>
      <c r="J2623" s="100" t="str">
        <f>IF(B2623="","",_xlfn.XLOOKUP(N2623,#REF!,芝麻工资表!B:B))</f>
        <v/>
      </c>
      <c r="K2623" s="100" t="str">
        <f t="shared" si="240"/>
        <v/>
      </c>
      <c r="L2623" s="100" t="str">
        <f t="shared" si="241"/>
        <v/>
      </c>
      <c r="M2623" s="100" t="str">
        <f>IF(Q2623="","",_xlfn.XLOOKUP(Q2623,立项!W:W,立项!H:H))</f>
        <v/>
      </c>
      <c r="N2623" s="104" t="str">
        <f t="shared" si="242"/>
        <v/>
      </c>
      <c r="O2623" s="104" t="str">
        <f t="shared" si="243"/>
        <v/>
      </c>
      <c r="P2623" s="105" t="str">
        <f t="shared" si="244"/>
        <v/>
      </c>
      <c r="Q2623" s="109" t="str">
        <f t="shared" si="245"/>
        <v/>
      </c>
      <c r="R2623" s="77"/>
      <c r="S2623" s="76"/>
      <c r="T2623" s="76"/>
      <c r="U2623" s="76"/>
    </row>
    <row r="2624" s="67" customFormat="1" customHeight="1" spans="2:21">
      <c r="B2624" s="68"/>
      <c r="C2624" s="69"/>
      <c r="D2624" s="69"/>
      <c r="E2624" s="69"/>
      <c r="F2624" s="70"/>
      <c r="G2624" s="71"/>
      <c r="H2624" s="72"/>
      <c r="I2624" s="103" t="str">
        <f>IF(B2624="","",_xlfn.XLOOKUP(N2624,#REF!,#REF!))</f>
        <v/>
      </c>
      <c r="J2624" s="100" t="str">
        <f>IF(B2624="","",_xlfn.XLOOKUP(N2624,#REF!,芝麻工资表!B:B))</f>
        <v/>
      </c>
      <c r="K2624" s="100" t="str">
        <f t="shared" si="240"/>
        <v/>
      </c>
      <c r="L2624" s="100" t="str">
        <f t="shared" si="241"/>
        <v/>
      </c>
      <c r="M2624" s="100" t="str">
        <f>IF(Q2624="","",_xlfn.XLOOKUP(Q2624,立项!W:W,立项!H:H))</f>
        <v/>
      </c>
      <c r="N2624" s="104" t="str">
        <f t="shared" si="242"/>
        <v/>
      </c>
      <c r="O2624" s="104" t="str">
        <f t="shared" si="243"/>
        <v/>
      </c>
      <c r="P2624" s="105" t="str">
        <f t="shared" si="244"/>
        <v/>
      </c>
      <c r="Q2624" s="109" t="str">
        <f t="shared" si="245"/>
        <v/>
      </c>
      <c r="R2624" s="77"/>
      <c r="S2624" s="76"/>
      <c r="T2624" s="76"/>
      <c r="U2624" s="76"/>
    </row>
    <row r="2625" s="67" customFormat="1" customHeight="1" spans="2:21">
      <c r="B2625" s="68"/>
      <c r="C2625" s="69"/>
      <c r="D2625" s="69"/>
      <c r="E2625" s="69"/>
      <c r="F2625" s="70"/>
      <c r="G2625" s="71"/>
      <c r="H2625" s="72"/>
      <c r="I2625" s="103" t="str">
        <f>IF(B2625="","",_xlfn.XLOOKUP(N2625,#REF!,#REF!))</f>
        <v/>
      </c>
      <c r="J2625" s="100" t="str">
        <f>IF(B2625="","",_xlfn.XLOOKUP(N2625,#REF!,芝麻工资表!B:B))</f>
        <v/>
      </c>
      <c r="K2625" s="100" t="str">
        <f t="shared" si="240"/>
        <v/>
      </c>
      <c r="L2625" s="100" t="str">
        <f t="shared" si="241"/>
        <v/>
      </c>
      <c r="M2625" s="100" t="str">
        <f>IF(Q2625="","",_xlfn.XLOOKUP(Q2625,立项!W:W,立项!H:H))</f>
        <v/>
      </c>
      <c r="N2625" s="104" t="str">
        <f t="shared" si="242"/>
        <v/>
      </c>
      <c r="O2625" s="104" t="str">
        <f t="shared" si="243"/>
        <v/>
      </c>
      <c r="P2625" s="105" t="str">
        <f t="shared" si="244"/>
        <v/>
      </c>
      <c r="Q2625" s="109" t="str">
        <f t="shared" si="245"/>
        <v/>
      </c>
      <c r="R2625" s="77"/>
      <c r="S2625" s="76"/>
      <c r="T2625" s="76"/>
      <c r="U2625" s="76"/>
    </row>
    <row r="2626" s="67" customFormat="1" customHeight="1" spans="2:21">
      <c r="B2626" s="68"/>
      <c r="C2626" s="69"/>
      <c r="D2626" s="69"/>
      <c r="E2626" s="69"/>
      <c r="F2626" s="70"/>
      <c r="G2626" s="71"/>
      <c r="H2626" s="72"/>
      <c r="I2626" s="103" t="str">
        <f>IF(B2626="","",_xlfn.XLOOKUP(N2626,#REF!,#REF!))</f>
        <v/>
      </c>
      <c r="J2626" s="100" t="str">
        <f>IF(B2626="","",_xlfn.XLOOKUP(N2626,#REF!,芝麻工资表!B:B))</f>
        <v/>
      </c>
      <c r="K2626" s="100" t="str">
        <f t="shared" ref="K2626:K2689" si="246">IF(F2626="","",F2626-L2626)</f>
        <v/>
      </c>
      <c r="L2626" s="100" t="str">
        <f t="shared" ref="L2626:L2689" si="247">IF(F2626="","",F2626*G2626/(1+G2626))</f>
        <v/>
      </c>
      <c r="M2626" s="100" t="str">
        <f>IF(Q2626="","",_xlfn.XLOOKUP(Q2626,立项!W:W,立项!H:H))</f>
        <v/>
      </c>
      <c r="N2626" s="104" t="str">
        <f t="shared" ref="N2626:N2689" si="248">IF(H2626="","",LEFT(B2626,7))</f>
        <v/>
      </c>
      <c r="O2626" s="104" t="str">
        <f t="shared" ref="O2626:O2689" si="249">IF(H2626="","",MONTH(H2626))</f>
        <v/>
      </c>
      <c r="P2626" s="105" t="str">
        <f t="shared" ref="P2626:P2689" si="250">IF(H2626="","",DAY(H2626))</f>
        <v/>
      </c>
      <c r="Q2626" s="109" t="str">
        <f t="shared" ref="Q2626:Q2689" si="251">IF(B2626="","",MID(B2626,9,16))</f>
        <v/>
      </c>
      <c r="R2626" s="77"/>
      <c r="S2626" s="76"/>
      <c r="T2626" s="76"/>
      <c r="U2626" s="76"/>
    </row>
    <row r="2627" s="67" customFormat="1" customHeight="1" spans="2:21">
      <c r="B2627" s="68"/>
      <c r="C2627" s="69"/>
      <c r="D2627" s="69"/>
      <c r="E2627" s="69"/>
      <c r="F2627" s="70"/>
      <c r="G2627" s="71"/>
      <c r="H2627" s="72"/>
      <c r="I2627" s="103" t="str">
        <f>IF(B2627="","",_xlfn.XLOOKUP(N2627,#REF!,#REF!))</f>
        <v/>
      </c>
      <c r="J2627" s="100" t="str">
        <f>IF(B2627="","",_xlfn.XLOOKUP(N2627,#REF!,芝麻工资表!B:B))</f>
        <v/>
      </c>
      <c r="K2627" s="100" t="str">
        <f t="shared" si="246"/>
        <v/>
      </c>
      <c r="L2627" s="100" t="str">
        <f t="shared" si="247"/>
        <v/>
      </c>
      <c r="M2627" s="100" t="str">
        <f>IF(Q2627="","",_xlfn.XLOOKUP(Q2627,立项!W:W,立项!H:H))</f>
        <v/>
      </c>
      <c r="N2627" s="104" t="str">
        <f t="shared" si="248"/>
        <v/>
      </c>
      <c r="O2627" s="104" t="str">
        <f t="shared" si="249"/>
        <v/>
      </c>
      <c r="P2627" s="105" t="str">
        <f t="shared" si="250"/>
        <v/>
      </c>
      <c r="Q2627" s="109" t="str">
        <f t="shared" si="251"/>
        <v/>
      </c>
      <c r="R2627" s="77"/>
      <c r="S2627" s="76"/>
      <c r="T2627" s="76"/>
      <c r="U2627" s="76"/>
    </row>
    <row r="2628" s="67" customFormat="1" customHeight="1" spans="2:21">
      <c r="B2628" s="68"/>
      <c r="C2628" s="69"/>
      <c r="D2628" s="69"/>
      <c r="E2628" s="69"/>
      <c r="F2628" s="70"/>
      <c r="G2628" s="71"/>
      <c r="H2628" s="72"/>
      <c r="I2628" s="103" t="str">
        <f>IF(B2628="","",_xlfn.XLOOKUP(N2628,#REF!,#REF!))</f>
        <v/>
      </c>
      <c r="J2628" s="100" t="str">
        <f>IF(B2628="","",_xlfn.XLOOKUP(N2628,#REF!,芝麻工资表!B:B))</f>
        <v/>
      </c>
      <c r="K2628" s="100" t="str">
        <f t="shared" si="246"/>
        <v/>
      </c>
      <c r="L2628" s="100" t="str">
        <f t="shared" si="247"/>
        <v/>
      </c>
      <c r="M2628" s="100" t="str">
        <f>IF(Q2628="","",_xlfn.XLOOKUP(Q2628,立项!W:W,立项!H:H))</f>
        <v/>
      </c>
      <c r="N2628" s="104" t="str">
        <f t="shared" si="248"/>
        <v/>
      </c>
      <c r="O2628" s="104" t="str">
        <f t="shared" si="249"/>
        <v/>
      </c>
      <c r="P2628" s="105" t="str">
        <f t="shared" si="250"/>
        <v/>
      </c>
      <c r="Q2628" s="109" t="str">
        <f t="shared" si="251"/>
        <v/>
      </c>
      <c r="R2628" s="77"/>
      <c r="S2628" s="76"/>
      <c r="T2628" s="76"/>
      <c r="U2628" s="76"/>
    </row>
    <row r="2629" s="67" customFormat="1" customHeight="1" spans="2:21">
      <c r="B2629" s="68"/>
      <c r="C2629" s="69"/>
      <c r="D2629" s="69"/>
      <c r="E2629" s="69"/>
      <c r="F2629" s="70"/>
      <c r="G2629" s="71"/>
      <c r="H2629" s="72"/>
      <c r="I2629" s="103" t="str">
        <f>IF(B2629="","",_xlfn.XLOOKUP(N2629,#REF!,#REF!))</f>
        <v/>
      </c>
      <c r="J2629" s="100" t="str">
        <f>IF(B2629="","",_xlfn.XLOOKUP(N2629,#REF!,芝麻工资表!B:B))</f>
        <v/>
      </c>
      <c r="K2629" s="100" t="str">
        <f t="shared" si="246"/>
        <v/>
      </c>
      <c r="L2629" s="100" t="str">
        <f t="shared" si="247"/>
        <v/>
      </c>
      <c r="M2629" s="100" t="str">
        <f>IF(Q2629="","",_xlfn.XLOOKUP(Q2629,立项!W:W,立项!H:H))</f>
        <v/>
      </c>
      <c r="N2629" s="104" t="str">
        <f t="shared" si="248"/>
        <v/>
      </c>
      <c r="O2629" s="104" t="str">
        <f t="shared" si="249"/>
        <v/>
      </c>
      <c r="P2629" s="105" t="str">
        <f t="shared" si="250"/>
        <v/>
      </c>
      <c r="Q2629" s="109" t="str">
        <f t="shared" si="251"/>
        <v/>
      </c>
      <c r="R2629" s="77"/>
      <c r="S2629" s="76"/>
      <c r="T2629" s="76"/>
      <c r="U2629" s="76"/>
    </row>
    <row r="2630" s="67" customFormat="1" customHeight="1" spans="2:21">
      <c r="B2630" s="68"/>
      <c r="C2630" s="69"/>
      <c r="D2630" s="69"/>
      <c r="E2630" s="69"/>
      <c r="F2630" s="70"/>
      <c r="G2630" s="71"/>
      <c r="H2630" s="72"/>
      <c r="I2630" s="103" t="str">
        <f>IF(B2630="","",_xlfn.XLOOKUP(N2630,#REF!,#REF!))</f>
        <v/>
      </c>
      <c r="J2630" s="100" t="str">
        <f>IF(B2630="","",_xlfn.XLOOKUP(N2630,#REF!,芝麻工资表!B:B))</f>
        <v/>
      </c>
      <c r="K2630" s="100" t="str">
        <f t="shared" si="246"/>
        <v/>
      </c>
      <c r="L2630" s="100" t="str">
        <f t="shared" si="247"/>
        <v/>
      </c>
      <c r="M2630" s="100" t="str">
        <f>IF(Q2630="","",_xlfn.XLOOKUP(Q2630,立项!W:W,立项!H:H))</f>
        <v/>
      </c>
      <c r="N2630" s="104" t="str">
        <f t="shared" si="248"/>
        <v/>
      </c>
      <c r="O2630" s="104" t="str">
        <f t="shared" si="249"/>
        <v/>
      </c>
      <c r="P2630" s="105" t="str">
        <f t="shared" si="250"/>
        <v/>
      </c>
      <c r="Q2630" s="109" t="str">
        <f t="shared" si="251"/>
        <v/>
      </c>
      <c r="R2630" s="77"/>
      <c r="S2630" s="76"/>
      <c r="T2630" s="76"/>
      <c r="U2630" s="76"/>
    </row>
    <row r="2631" s="67" customFormat="1" customHeight="1" spans="2:21">
      <c r="B2631" s="68"/>
      <c r="C2631" s="69"/>
      <c r="D2631" s="69"/>
      <c r="E2631" s="69"/>
      <c r="F2631" s="70"/>
      <c r="G2631" s="71"/>
      <c r="H2631" s="72"/>
      <c r="I2631" s="103" t="str">
        <f>IF(B2631="","",_xlfn.XLOOKUP(N2631,#REF!,#REF!))</f>
        <v/>
      </c>
      <c r="J2631" s="100" t="str">
        <f>IF(B2631="","",_xlfn.XLOOKUP(N2631,#REF!,芝麻工资表!B:B))</f>
        <v/>
      </c>
      <c r="K2631" s="100" t="str">
        <f t="shared" si="246"/>
        <v/>
      </c>
      <c r="L2631" s="100" t="str">
        <f t="shared" si="247"/>
        <v/>
      </c>
      <c r="M2631" s="100" t="str">
        <f>IF(Q2631="","",_xlfn.XLOOKUP(Q2631,立项!W:W,立项!H:H))</f>
        <v/>
      </c>
      <c r="N2631" s="104" t="str">
        <f t="shared" si="248"/>
        <v/>
      </c>
      <c r="O2631" s="104" t="str">
        <f t="shared" si="249"/>
        <v/>
      </c>
      <c r="P2631" s="105" t="str">
        <f t="shared" si="250"/>
        <v/>
      </c>
      <c r="Q2631" s="109" t="str">
        <f t="shared" si="251"/>
        <v/>
      </c>
      <c r="R2631" s="77"/>
      <c r="S2631" s="76"/>
      <c r="T2631" s="76"/>
      <c r="U2631" s="76"/>
    </row>
    <row r="2632" s="67" customFormat="1" customHeight="1" spans="2:21">
      <c r="B2632" s="68"/>
      <c r="C2632" s="69"/>
      <c r="D2632" s="69"/>
      <c r="E2632" s="69"/>
      <c r="F2632" s="70"/>
      <c r="G2632" s="71"/>
      <c r="H2632" s="72"/>
      <c r="I2632" s="103" t="str">
        <f>IF(B2632="","",_xlfn.XLOOKUP(N2632,#REF!,#REF!))</f>
        <v/>
      </c>
      <c r="J2632" s="100" t="str">
        <f>IF(B2632="","",_xlfn.XLOOKUP(N2632,#REF!,芝麻工资表!B:B))</f>
        <v/>
      </c>
      <c r="K2632" s="100" t="str">
        <f t="shared" si="246"/>
        <v/>
      </c>
      <c r="L2632" s="100" t="str">
        <f t="shared" si="247"/>
        <v/>
      </c>
      <c r="M2632" s="100" t="str">
        <f>IF(Q2632="","",_xlfn.XLOOKUP(Q2632,立项!W:W,立项!H:H))</f>
        <v/>
      </c>
      <c r="N2632" s="104" t="str">
        <f t="shared" si="248"/>
        <v/>
      </c>
      <c r="O2632" s="104" t="str">
        <f t="shared" si="249"/>
        <v/>
      </c>
      <c r="P2632" s="105" t="str">
        <f t="shared" si="250"/>
        <v/>
      </c>
      <c r="Q2632" s="109" t="str">
        <f t="shared" si="251"/>
        <v/>
      </c>
      <c r="R2632" s="77"/>
      <c r="S2632" s="76"/>
      <c r="T2632" s="76"/>
      <c r="U2632" s="76"/>
    </row>
    <row r="2633" s="67" customFormat="1" customHeight="1" spans="2:21">
      <c r="B2633" s="68"/>
      <c r="C2633" s="69"/>
      <c r="D2633" s="69"/>
      <c r="E2633" s="69"/>
      <c r="F2633" s="70"/>
      <c r="G2633" s="71"/>
      <c r="H2633" s="72"/>
      <c r="I2633" s="103" t="str">
        <f>IF(B2633="","",_xlfn.XLOOKUP(N2633,#REF!,#REF!))</f>
        <v/>
      </c>
      <c r="J2633" s="100" t="str">
        <f>IF(B2633="","",_xlfn.XLOOKUP(N2633,#REF!,芝麻工资表!B:B))</f>
        <v/>
      </c>
      <c r="K2633" s="100" t="str">
        <f t="shared" si="246"/>
        <v/>
      </c>
      <c r="L2633" s="100" t="str">
        <f t="shared" si="247"/>
        <v/>
      </c>
      <c r="M2633" s="100" t="str">
        <f>IF(Q2633="","",_xlfn.XLOOKUP(Q2633,立项!W:W,立项!H:H))</f>
        <v/>
      </c>
      <c r="N2633" s="104" t="str">
        <f t="shared" si="248"/>
        <v/>
      </c>
      <c r="O2633" s="104" t="str">
        <f t="shared" si="249"/>
        <v/>
      </c>
      <c r="P2633" s="105" t="str">
        <f t="shared" si="250"/>
        <v/>
      </c>
      <c r="Q2633" s="109" t="str">
        <f t="shared" si="251"/>
        <v/>
      </c>
      <c r="R2633" s="77"/>
      <c r="S2633" s="76"/>
      <c r="T2633" s="76"/>
      <c r="U2633" s="76"/>
    </row>
    <row r="2634" s="67" customFormat="1" customHeight="1" spans="2:21">
      <c r="B2634" s="68"/>
      <c r="C2634" s="69"/>
      <c r="D2634" s="69"/>
      <c r="E2634" s="69"/>
      <c r="F2634" s="70"/>
      <c r="G2634" s="71"/>
      <c r="H2634" s="72"/>
      <c r="I2634" s="103" t="str">
        <f>IF(B2634="","",_xlfn.XLOOKUP(N2634,#REF!,#REF!))</f>
        <v/>
      </c>
      <c r="J2634" s="100" t="str">
        <f>IF(B2634="","",_xlfn.XLOOKUP(N2634,#REF!,芝麻工资表!B:B))</f>
        <v/>
      </c>
      <c r="K2634" s="100" t="str">
        <f t="shared" si="246"/>
        <v/>
      </c>
      <c r="L2634" s="100" t="str">
        <f t="shared" si="247"/>
        <v/>
      </c>
      <c r="M2634" s="100" t="str">
        <f>IF(Q2634="","",_xlfn.XLOOKUP(Q2634,立项!W:W,立项!H:H))</f>
        <v/>
      </c>
      <c r="N2634" s="104" t="str">
        <f t="shared" si="248"/>
        <v/>
      </c>
      <c r="O2634" s="104" t="str">
        <f t="shared" si="249"/>
        <v/>
      </c>
      <c r="P2634" s="105" t="str">
        <f t="shared" si="250"/>
        <v/>
      </c>
      <c r="Q2634" s="109" t="str">
        <f t="shared" si="251"/>
        <v/>
      </c>
      <c r="R2634" s="77"/>
      <c r="S2634" s="76"/>
      <c r="T2634" s="76"/>
      <c r="U2634" s="76"/>
    </row>
    <row r="2635" s="67" customFormat="1" customHeight="1" spans="2:21">
      <c r="B2635" s="68"/>
      <c r="C2635" s="69"/>
      <c r="D2635" s="69"/>
      <c r="E2635" s="69"/>
      <c r="F2635" s="70"/>
      <c r="G2635" s="71"/>
      <c r="H2635" s="72"/>
      <c r="I2635" s="103" t="str">
        <f>IF(B2635="","",_xlfn.XLOOKUP(N2635,#REF!,#REF!))</f>
        <v/>
      </c>
      <c r="J2635" s="100" t="str">
        <f>IF(B2635="","",_xlfn.XLOOKUP(N2635,#REF!,芝麻工资表!B:B))</f>
        <v/>
      </c>
      <c r="K2635" s="100" t="str">
        <f t="shared" si="246"/>
        <v/>
      </c>
      <c r="L2635" s="100" t="str">
        <f t="shared" si="247"/>
        <v/>
      </c>
      <c r="M2635" s="100" t="str">
        <f>IF(Q2635="","",_xlfn.XLOOKUP(Q2635,立项!W:W,立项!H:H))</f>
        <v/>
      </c>
      <c r="N2635" s="104" t="str">
        <f t="shared" si="248"/>
        <v/>
      </c>
      <c r="O2635" s="104" t="str">
        <f t="shared" si="249"/>
        <v/>
      </c>
      <c r="P2635" s="105" t="str">
        <f t="shared" si="250"/>
        <v/>
      </c>
      <c r="Q2635" s="109" t="str">
        <f t="shared" si="251"/>
        <v/>
      </c>
      <c r="R2635" s="77"/>
      <c r="S2635" s="76"/>
      <c r="T2635" s="76"/>
      <c r="U2635" s="76"/>
    </row>
    <row r="2636" s="67" customFormat="1" customHeight="1" spans="2:21">
      <c r="B2636" s="68"/>
      <c r="C2636" s="69"/>
      <c r="D2636" s="69"/>
      <c r="E2636" s="69"/>
      <c r="F2636" s="70"/>
      <c r="G2636" s="71"/>
      <c r="H2636" s="72"/>
      <c r="I2636" s="103" t="str">
        <f>IF(B2636="","",_xlfn.XLOOKUP(N2636,#REF!,#REF!))</f>
        <v/>
      </c>
      <c r="J2636" s="100" t="str">
        <f>IF(B2636="","",_xlfn.XLOOKUP(N2636,#REF!,芝麻工资表!B:B))</f>
        <v/>
      </c>
      <c r="K2636" s="100" t="str">
        <f t="shared" si="246"/>
        <v/>
      </c>
      <c r="L2636" s="100" t="str">
        <f t="shared" si="247"/>
        <v/>
      </c>
      <c r="M2636" s="100" t="str">
        <f>IF(Q2636="","",_xlfn.XLOOKUP(Q2636,立项!W:W,立项!H:H))</f>
        <v/>
      </c>
      <c r="N2636" s="104" t="str">
        <f t="shared" si="248"/>
        <v/>
      </c>
      <c r="O2636" s="104" t="str">
        <f t="shared" si="249"/>
        <v/>
      </c>
      <c r="P2636" s="105" t="str">
        <f t="shared" si="250"/>
        <v/>
      </c>
      <c r="Q2636" s="109" t="str">
        <f t="shared" si="251"/>
        <v/>
      </c>
      <c r="R2636" s="77"/>
      <c r="S2636" s="76"/>
      <c r="T2636" s="76"/>
      <c r="U2636" s="76"/>
    </row>
    <row r="2637" s="67" customFormat="1" customHeight="1" spans="2:21">
      <c r="B2637" s="68"/>
      <c r="C2637" s="69"/>
      <c r="D2637" s="69"/>
      <c r="E2637" s="69"/>
      <c r="F2637" s="70"/>
      <c r="G2637" s="71"/>
      <c r="H2637" s="72"/>
      <c r="I2637" s="103" t="str">
        <f>IF(B2637="","",_xlfn.XLOOKUP(N2637,#REF!,#REF!))</f>
        <v/>
      </c>
      <c r="J2637" s="100" t="str">
        <f>IF(B2637="","",_xlfn.XLOOKUP(N2637,#REF!,芝麻工资表!B:B))</f>
        <v/>
      </c>
      <c r="K2637" s="100" t="str">
        <f t="shared" si="246"/>
        <v/>
      </c>
      <c r="L2637" s="100" t="str">
        <f t="shared" si="247"/>
        <v/>
      </c>
      <c r="M2637" s="100" t="str">
        <f>IF(Q2637="","",_xlfn.XLOOKUP(Q2637,立项!W:W,立项!H:H))</f>
        <v/>
      </c>
      <c r="N2637" s="104" t="str">
        <f t="shared" si="248"/>
        <v/>
      </c>
      <c r="O2637" s="104" t="str">
        <f t="shared" si="249"/>
        <v/>
      </c>
      <c r="P2637" s="105" t="str">
        <f t="shared" si="250"/>
        <v/>
      </c>
      <c r="Q2637" s="109" t="str">
        <f t="shared" si="251"/>
        <v/>
      </c>
      <c r="R2637" s="77"/>
      <c r="S2637" s="76"/>
      <c r="T2637" s="76"/>
      <c r="U2637" s="76"/>
    </row>
    <row r="2638" s="67" customFormat="1" customHeight="1" spans="2:21">
      <c r="B2638" s="68"/>
      <c r="C2638" s="69"/>
      <c r="D2638" s="69"/>
      <c r="E2638" s="69"/>
      <c r="F2638" s="70"/>
      <c r="G2638" s="71"/>
      <c r="H2638" s="72"/>
      <c r="I2638" s="103" t="str">
        <f>IF(B2638="","",_xlfn.XLOOKUP(N2638,#REF!,#REF!))</f>
        <v/>
      </c>
      <c r="J2638" s="100" t="str">
        <f>IF(B2638="","",_xlfn.XLOOKUP(N2638,#REF!,芝麻工资表!B:B))</f>
        <v/>
      </c>
      <c r="K2638" s="100" t="str">
        <f t="shared" si="246"/>
        <v/>
      </c>
      <c r="L2638" s="100" t="str">
        <f t="shared" si="247"/>
        <v/>
      </c>
      <c r="M2638" s="100" t="str">
        <f>IF(Q2638="","",_xlfn.XLOOKUP(Q2638,立项!W:W,立项!H:H))</f>
        <v/>
      </c>
      <c r="N2638" s="104" t="str">
        <f t="shared" si="248"/>
        <v/>
      </c>
      <c r="O2638" s="104" t="str">
        <f t="shared" si="249"/>
        <v/>
      </c>
      <c r="P2638" s="105" t="str">
        <f t="shared" si="250"/>
        <v/>
      </c>
      <c r="Q2638" s="109" t="str">
        <f t="shared" si="251"/>
        <v/>
      </c>
      <c r="R2638" s="77"/>
      <c r="S2638" s="76"/>
      <c r="T2638" s="76"/>
      <c r="U2638" s="76"/>
    </row>
    <row r="2639" s="67" customFormat="1" customHeight="1" spans="2:21">
      <c r="B2639" s="68"/>
      <c r="C2639" s="69"/>
      <c r="D2639" s="69"/>
      <c r="E2639" s="69"/>
      <c r="F2639" s="70"/>
      <c r="G2639" s="71"/>
      <c r="H2639" s="72"/>
      <c r="I2639" s="103" t="str">
        <f>IF(B2639="","",_xlfn.XLOOKUP(N2639,#REF!,#REF!))</f>
        <v/>
      </c>
      <c r="J2639" s="100" t="str">
        <f>IF(B2639="","",_xlfn.XLOOKUP(N2639,#REF!,芝麻工资表!B:B))</f>
        <v/>
      </c>
      <c r="K2639" s="100" t="str">
        <f t="shared" si="246"/>
        <v/>
      </c>
      <c r="L2639" s="100" t="str">
        <f t="shared" si="247"/>
        <v/>
      </c>
      <c r="M2639" s="100" t="str">
        <f>IF(Q2639="","",_xlfn.XLOOKUP(Q2639,立项!W:W,立项!H:H))</f>
        <v/>
      </c>
      <c r="N2639" s="104" t="str">
        <f t="shared" si="248"/>
        <v/>
      </c>
      <c r="O2639" s="104" t="str">
        <f t="shared" si="249"/>
        <v/>
      </c>
      <c r="P2639" s="105" t="str">
        <f t="shared" si="250"/>
        <v/>
      </c>
      <c r="Q2639" s="109" t="str">
        <f t="shared" si="251"/>
        <v/>
      </c>
      <c r="R2639" s="77"/>
      <c r="S2639" s="76"/>
      <c r="T2639" s="76"/>
      <c r="U2639" s="76"/>
    </row>
    <row r="2640" s="67" customFormat="1" customHeight="1" spans="2:21">
      <c r="B2640" s="68"/>
      <c r="C2640" s="69"/>
      <c r="D2640" s="69"/>
      <c r="E2640" s="69"/>
      <c r="F2640" s="70"/>
      <c r="G2640" s="71"/>
      <c r="H2640" s="72"/>
      <c r="I2640" s="103" t="str">
        <f>IF(B2640="","",_xlfn.XLOOKUP(N2640,#REF!,#REF!))</f>
        <v/>
      </c>
      <c r="J2640" s="100" t="str">
        <f>IF(B2640="","",_xlfn.XLOOKUP(N2640,#REF!,芝麻工资表!B:B))</f>
        <v/>
      </c>
      <c r="K2640" s="100" t="str">
        <f t="shared" si="246"/>
        <v/>
      </c>
      <c r="L2640" s="100" t="str">
        <f t="shared" si="247"/>
        <v/>
      </c>
      <c r="M2640" s="100" t="str">
        <f>IF(Q2640="","",_xlfn.XLOOKUP(Q2640,立项!W:W,立项!H:H))</f>
        <v/>
      </c>
      <c r="N2640" s="104" t="str">
        <f t="shared" si="248"/>
        <v/>
      </c>
      <c r="O2640" s="104" t="str">
        <f t="shared" si="249"/>
        <v/>
      </c>
      <c r="P2640" s="105" t="str">
        <f t="shared" si="250"/>
        <v/>
      </c>
      <c r="Q2640" s="109" t="str">
        <f t="shared" si="251"/>
        <v/>
      </c>
      <c r="R2640" s="77"/>
      <c r="S2640" s="76"/>
      <c r="T2640" s="76"/>
      <c r="U2640" s="76"/>
    </row>
    <row r="2641" s="67" customFormat="1" customHeight="1" spans="2:21">
      <c r="B2641" s="68"/>
      <c r="C2641" s="69"/>
      <c r="D2641" s="69"/>
      <c r="E2641" s="69"/>
      <c r="F2641" s="70"/>
      <c r="G2641" s="71"/>
      <c r="H2641" s="72"/>
      <c r="I2641" s="103" t="str">
        <f>IF(B2641="","",_xlfn.XLOOKUP(N2641,#REF!,#REF!))</f>
        <v/>
      </c>
      <c r="J2641" s="100" t="str">
        <f>IF(B2641="","",_xlfn.XLOOKUP(N2641,#REF!,芝麻工资表!B:B))</f>
        <v/>
      </c>
      <c r="K2641" s="100" t="str">
        <f t="shared" si="246"/>
        <v/>
      </c>
      <c r="L2641" s="100" t="str">
        <f t="shared" si="247"/>
        <v/>
      </c>
      <c r="M2641" s="100" t="str">
        <f>IF(Q2641="","",_xlfn.XLOOKUP(Q2641,立项!W:W,立项!H:H))</f>
        <v/>
      </c>
      <c r="N2641" s="104" t="str">
        <f t="shared" si="248"/>
        <v/>
      </c>
      <c r="O2641" s="104" t="str">
        <f t="shared" si="249"/>
        <v/>
      </c>
      <c r="P2641" s="105" t="str">
        <f t="shared" si="250"/>
        <v/>
      </c>
      <c r="Q2641" s="109" t="str">
        <f t="shared" si="251"/>
        <v/>
      </c>
      <c r="R2641" s="77"/>
      <c r="S2641" s="76"/>
      <c r="T2641" s="76"/>
      <c r="U2641" s="76"/>
    </row>
    <row r="2642" s="67" customFormat="1" customHeight="1" spans="2:21">
      <c r="B2642" s="68"/>
      <c r="C2642" s="69"/>
      <c r="D2642" s="69"/>
      <c r="E2642" s="69"/>
      <c r="F2642" s="70"/>
      <c r="G2642" s="71"/>
      <c r="H2642" s="72"/>
      <c r="I2642" s="103" t="str">
        <f>IF(B2642="","",_xlfn.XLOOKUP(N2642,#REF!,#REF!))</f>
        <v/>
      </c>
      <c r="J2642" s="100" t="str">
        <f>IF(B2642="","",_xlfn.XLOOKUP(N2642,#REF!,芝麻工资表!B:B))</f>
        <v/>
      </c>
      <c r="K2642" s="100" t="str">
        <f t="shared" si="246"/>
        <v/>
      </c>
      <c r="L2642" s="100" t="str">
        <f t="shared" si="247"/>
        <v/>
      </c>
      <c r="M2642" s="100" t="str">
        <f>IF(Q2642="","",_xlfn.XLOOKUP(Q2642,立项!W:W,立项!H:H))</f>
        <v/>
      </c>
      <c r="N2642" s="104" t="str">
        <f t="shared" si="248"/>
        <v/>
      </c>
      <c r="O2642" s="104" t="str">
        <f t="shared" si="249"/>
        <v/>
      </c>
      <c r="P2642" s="105" t="str">
        <f t="shared" si="250"/>
        <v/>
      </c>
      <c r="Q2642" s="109" t="str">
        <f t="shared" si="251"/>
        <v/>
      </c>
      <c r="R2642" s="77"/>
      <c r="S2642" s="76"/>
      <c r="T2642" s="76"/>
      <c r="U2642" s="76"/>
    </row>
    <row r="2643" s="67" customFormat="1" customHeight="1" spans="2:21">
      <c r="B2643" s="68"/>
      <c r="C2643" s="69"/>
      <c r="D2643" s="69"/>
      <c r="E2643" s="69"/>
      <c r="F2643" s="70"/>
      <c r="G2643" s="71"/>
      <c r="H2643" s="72"/>
      <c r="I2643" s="103" t="str">
        <f>IF(B2643="","",_xlfn.XLOOKUP(N2643,#REF!,#REF!))</f>
        <v/>
      </c>
      <c r="J2643" s="100" t="str">
        <f>IF(B2643="","",_xlfn.XLOOKUP(N2643,#REF!,芝麻工资表!B:B))</f>
        <v/>
      </c>
      <c r="K2643" s="100" t="str">
        <f t="shared" si="246"/>
        <v/>
      </c>
      <c r="L2643" s="100" t="str">
        <f t="shared" si="247"/>
        <v/>
      </c>
      <c r="M2643" s="100" t="str">
        <f>IF(Q2643="","",_xlfn.XLOOKUP(Q2643,立项!W:W,立项!H:H))</f>
        <v/>
      </c>
      <c r="N2643" s="104" t="str">
        <f t="shared" si="248"/>
        <v/>
      </c>
      <c r="O2643" s="104" t="str">
        <f t="shared" si="249"/>
        <v/>
      </c>
      <c r="P2643" s="105" t="str">
        <f t="shared" si="250"/>
        <v/>
      </c>
      <c r="Q2643" s="109" t="str">
        <f t="shared" si="251"/>
        <v/>
      </c>
      <c r="R2643" s="77"/>
      <c r="S2643" s="76"/>
      <c r="T2643" s="76"/>
      <c r="U2643" s="76"/>
    </row>
    <row r="2644" s="67" customFormat="1" customHeight="1" spans="2:21">
      <c r="B2644" s="68"/>
      <c r="C2644" s="69"/>
      <c r="D2644" s="69"/>
      <c r="E2644" s="69"/>
      <c r="F2644" s="70"/>
      <c r="G2644" s="71"/>
      <c r="H2644" s="72"/>
      <c r="I2644" s="103" t="str">
        <f>IF(B2644="","",_xlfn.XLOOKUP(N2644,#REF!,#REF!))</f>
        <v/>
      </c>
      <c r="J2644" s="100" t="str">
        <f>IF(B2644="","",_xlfn.XLOOKUP(N2644,#REF!,芝麻工资表!B:B))</f>
        <v/>
      </c>
      <c r="K2644" s="100" t="str">
        <f t="shared" si="246"/>
        <v/>
      </c>
      <c r="L2644" s="100" t="str">
        <f t="shared" si="247"/>
        <v/>
      </c>
      <c r="M2644" s="100" t="str">
        <f>IF(Q2644="","",_xlfn.XLOOKUP(Q2644,立项!W:W,立项!H:H))</f>
        <v/>
      </c>
      <c r="N2644" s="104" t="str">
        <f t="shared" si="248"/>
        <v/>
      </c>
      <c r="O2644" s="104" t="str">
        <f t="shared" si="249"/>
        <v/>
      </c>
      <c r="P2644" s="105" t="str">
        <f t="shared" si="250"/>
        <v/>
      </c>
      <c r="Q2644" s="109" t="str">
        <f t="shared" si="251"/>
        <v/>
      </c>
      <c r="R2644" s="77"/>
      <c r="S2644" s="76"/>
      <c r="T2644" s="76"/>
      <c r="U2644" s="76"/>
    </row>
    <row r="2645" s="67" customFormat="1" customHeight="1" spans="2:21">
      <c r="B2645" s="68"/>
      <c r="C2645" s="69"/>
      <c r="D2645" s="69"/>
      <c r="E2645" s="69"/>
      <c r="F2645" s="70"/>
      <c r="G2645" s="71"/>
      <c r="H2645" s="72"/>
      <c r="I2645" s="103" t="str">
        <f>IF(B2645="","",_xlfn.XLOOKUP(N2645,#REF!,#REF!))</f>
        <v/>
      </c>
      <c r="J2645" s="100" t="str">
        <f>IF(B2645="","",_xlfn.XLOOKUP(N2645,#REF!,芝麻工资表!B:B))</f>
        <v/>
      </c>
      <c r="K2645" s="100" t="str">
        <f t="shared" si="246"/>
        <v/>
      </c>
      <c r="L2645" s="100" t="str">
        <f t="shared" si="247"/>
        <v/>
      </c>
      <c r="M2645" s="100" t="str">
        <f>IF(Q2645="","",_xlfn.XLOOKUP(Q2645,立项!W:W,立项!H:H))</f>
        <v/>
      </c>
      <c r="N2645" s="104" t="str">
        <f t="shared" si="248"/>
        <v/>
      </c>
      <c r="O2645" s="104" t="str">
        <f t="shared" si="249"/>
        <v/>
      </c>
      <c r="P2645" s="105" t="str">
        <f t="shared" si="250"/>
        <v/>
      </c>
      <c r="Q2645" s="109" t="str">
        <f t="shared" si="251"/>
        <v/>
      </c>
      <c r="R2645" s="77"/>
      <c r="S2645" s="76"/>
      <c r="T2645" s="76"/>
      <c r="U2645" s="76"/>
    </row>
    <row r="2646" s="67" customFormat="1" customHeight="1" spans="2:21">
      <c r="B2646" s="68"/>
      <c r="C2646" s="69"/>
      <c r="D2646" s="69"/>
      <c r="E2646" s="69"/>
      <c r="F2646" s="70"/>
      <c r="G2646" s="71"/>
      <c r="H2646" s="72"/>
      <c r="I2646" s="103" t="str">
        <f>IF(B2646="","",_xlfn.XLOOKUP(N2646,#REF!,#REF!))</f>
        <v/>
      </c>
      <c r="J2646" s="100" t="str">
        <f>IF(B2646="","",_xlfn.XLOOKUP(N2646,#REF!,芝麻工资表!B:B))</f>
        <v/>
      </c>
      <c r="K2646" s="100" t="str">
        <f t="shared" si="246"/>
        <v/>
      </c>
      <c r="L2646" s="100" t="str">
        <f t="shared" si="247"/>
        <v/>
      </c>
      <c r="M2646" s="100" t="str">
        <f>IF(Q2646="","",_xlfn.XLOOKUP(Q2646,立项!W:W,立项!H:H))</f>
        <v/>
      </c>
      <c r="N2646" s="104" t="str">
        <f t="shared" si="248"/>
        <v/>
      </c>
      <c r="O2646" s="104" t="str">
        <f t="shared" si="249"/>
        <v/>
      </c>
      <c r="P2646" s="105" t="str">
        <f t="shared" si="250"/>
        <v/>
      </c>
      <c r="Q2646" s="109" t="str">
        <f t="shared" si="251"/>
        <v/>
      </c>
      <c r="R2646" s="77"/>
      <c r="S2646" s="76"/>
      <c r="T2646" s="76"/>
      <c r="U2646" s="76"/>
    </row>
    <row r="2647" s="67" customFormat="1" customHeight="1" spans="2:21">
      <c r="B2647" s="68"/>
      <c r="C2647" s="69"/>
      <c r="D2647" s="69"/>
      <c r="E2647" s="69"/>
      <c r="F2647" s="70"/>
      <c r="G2647" s="71"/>
      <c r="H2647" s="72"/>
      <c r="I2647" s="103" t="str">
        <f>IF(B2647="","",_xlfn.XLOOKUP(N2647,#REF!,#REF!))</f>
        <v/>
      </c>
      <c r="J2647" s="100" t="str">
        <f>IF(B2647="","",_xlfn.XLOOKUP(N2647,#REF!,芝麻工资表!B:B))</f>
        <v/>
      </c>
      <c r="K2647" s="100" t="str">
        <f t="shared" si="246"/>
        <v/>
      </c>
      <c r="L2647" s="100" t="str">
        <f t="shared" si="247"/>
        <v/>
      </c>
      <c r="M2647" s="100" t="str">
        <f>IF(Q2647="","",_xlfn.XLOOKUP(Q2647,立项!W:W,立项!H:H))</f>
        <v/>
      </c>
      <c r="N2647" s="104" t="str">
        <f t="shared" si="248"/>
        <v/>
      </c>
      <c r="O2647" s="104" t="str">
        <f t="shared" si="249"/>
        <v/>
      </c>
      <c r="P2647" s="105" t="str">
        <f t="shared" si="250"/>
        <v/>
      </c>
      <c r="Q2647" s="109" t="str">
        <f t="shared" si="251"/>
        <v/>
      </c>
      <c r="R2647" s="77"/>
      <c r="S2647" s="76"/>
      <c r="T2647" s="76"/>
      <c r="U2647" s="76"/>
    </row>
    <row r="2648" s="67" customFormat="1" customHeight="1" spans="2:21">
      <c r="B2648" s="68"/>
      <c r="C2648" s="69"/>
      <c r="D2648" s="69"/>
      <c r="E2648" s="69"/>
      <c r="F2648" s="70"/>
      <c r="G2648" s="71"/>
      <c r="H2648" s="72"/>
      <c r="I2648" s="103" t="str">
        <f>IF(B2648="","",_xlfn.XLOOKUP(N2648,#REF!,#REF!))</f>
        <v/>
      </c>
      <c r="J2648" s="100" t="str">
        <f>IF(B2648="","",_xlfn.XLOOKUP(N2648,#REF!,芝麻工资表!B:B))</f>
        <v/>
      </c>
      <c r="K2648" s="100" t="str">
        <f t="shared" si="246"/>
        <v/>
      </c>
      <c r="L2648" s="100" t="str">
        <f t="shared" si="247"/>
        <v/>
      </c>
      <c r="M2648" s="100" t="str">
        <f>IF(Q2648="","",_xlfn.XLOOKUP(Q2648,立项!W:W,立项!H:H))</f>
        <v/>
      </c>
      <c r="N2648" s="104" t="str">
        <f t="shared" si="248"/>
        <v/>
      </c>
      <c r="O2648" s="104" t="str">
        <f t="shared" si="249"/>
        <v/>
      </c>
      <c r="P2648" s="105" t="str">
        <f t="shared" si="250"/>
        <v/>
      </c>
      <c r="Q2648" s="109" t="str">
        <f t="shared" si="251"/>
        <v/>
      </c>
      <c r="R2648" s="77"/>
      <c r="S2648" s="76"/>
      <c r="T2648" s="76"/>
      <c r="U2648" s="76"/>
    </row>
    <row r="2649" s="67" customFormat="1" customHeight="1" spans="2:21">
      <c r="B2649" s="68"/>
      <c r="C2649" s="69"/>
      <c r="D2649" s="69"/>
      <c r="E2649" s="69"/>
      <c r="F2649" s="70"/>
      <c r="G2649" s="71"/>
      <c r="H2649" s="72"/>
      <c r="I2649" s="103" t="str">
        <f>IF(B2649="","",_xlfn.XLOOKUP(N2649,#REF!,#REF!))</f>
        <v/>
      </c>
      <c r="J2649" s="100" t="str">
        <f>IF(B2649="","",_xlfn.XLOOKUP(N2649,#REF!,芝麻工资表!B:B))</f>
        <v/>
      </c>
      <c r="K2649" s="100" t="str">
        <f t="shared" si="246"/>
        <v/>
      </c>
      <c r="L2649" s="100" t="str">
        <f t="shared" si="247"/>
        <v/>
      </c>
      <c r="M2649" s="100" t="str">
        <f>IF(Q2649="","",_xlfn.XLOOKUP(Q2649,立项!W:W,立项!H:H))</f>
        <v/>
      </c>
      <c r="N2649" s="104" t="str">
        <f t="shared" si="248"/>
        <v/>
      </c>
      <c r="O2649" s="104" t="str">
        <f t="shared" si="249"/>
        <v/>
      </c>
      <c r="P2649" s="105" t="str">
        <f t="shared" si="250"/>
        <v/>
      </c>
      <c r="Q2649" s="109" t="str">
        <f t="shared" si="251"/>
        <v/>
      </c>
      <c r="R2649" s="77"/>
      <c r="S2649" s="76"/>
      <c r="T2649" s="76"/>
      <c r="U2649" s="76"/>
    </row>
    <row r="2650" s="67" customFormat="1" customHeight="1" spans="2:21">
      <c r="B2650" s="68"/>
      <c r="C2650" s="69"/>
      <c r="D2650" s="69"/>
      <c r="E2650" s="69"/>
      <c r="F2650" s="70"/>
      <c r="G2650" s="71"/>
      <c r="H2650" s="72"/>
      <c r="I2650" s="103" t="str">
        <f>IF(B2650="","",_xlfn.XLOOKUP(N2650,#REF!,#REF!))</f>
        <v/>
      </c>
      <c r="J2650" s="100" t="str">
        <f>IF(B2650="","",_xlfn.XLOOKUP(N2650,#REF!,芝麻工资表!B:B))</f>
        <v/>
      </c>
      <c r="K2650" s="100" t="str">
        <f t="shared" si="246"/>
        <v/>
      </c>
      <c r="L2650" s="100" t="str">
        <f t="shared" si="247"/>
        <v/>
      </c>
      <c r="M2650" s="100" t="str">
        <f>IF(Q2650="","",_xlfn.XLOOKUP(Q2650,立项!W:W,立项!H:H))</f>
        <v/>
      </c>
      <c r="N2650" s="104" t="str">
        <f t="shared" si="248"/>
        <v/>
      </c>
      <c r="O2650" s="104" t="str">
        <f t="shared" si="249"/>
        <v/>
      </c>
      <c r="P2650" s="105" t="str">
        <f t="shared" si="250"/>
        <v/>
      </c>
      <c r="Q2650" s="109" t="str">
        <f t="shared" si="251"/>
        <v/>
      </c>
      <c r="R2650" s="77"/>
      <c r="S2650" s="76"/>
      <c r="T2650" s="76"/>
      <c r="U2650" s="76"/>
    </row>
    <row r="2651" s="67" customFormat="1" customHeight="1" spans="2:21">
      <c r="B2651" s="68"/>
      <c r="C2651" s="69"/>
      <c r="D2651" s="69"/>
      <c r="E2651" s="69"/>
      <c r="F2651" s="70"/>
      <c r="G2651" s="71"/>
      <c r="H2651" s="72"/>
      <c r="I2651" s="103" t="str">
        <f>IF(B2651="","",_xlfn.XLOOKUP(N2651,#REF!,#REF!))</f>
        <v/>
      </c>
      <c r="J2651" s="100" t="str">
        <f>IF(B2651="","",_xlfn.XLOOKUP(N2651,#REF!,芝麻工资表!B:B))</f>
        <v/>
      </c>
      <c r="K2651" s="100" t="str">
        <f t="shared" si="246"/>
        <v/>
      </c>
      <c r="L2651" s="100" t="str">
        <f t="shared" si="247"/>
        <v/>
      </c>
      <c r="M2651" s="100" t="str">
        <f>IF(Q2651="","",_xlfn.XLOOKUP(Q2651,立项!W:W,立项!H:H))</f>
        <v/>
      </c>
      <c r="N2651" s="104" t="str">
        <f t="shared" si="248"/>
        <v/>
      </c>
      <c r="O2651" s="104" t="str">
        <f t="shared" si="249"/>
        <v/>
      </c>
      <c r="P2651" s="105" t="str">
        <f t="shared" si="250"/>
        <v/>
      </c>
      <c r="Q2651" s="109" t="str">
        <f t="shared" si="251"/>
        <v/>
      </c>
      <c r="R2651" s="77"/>
      <c r="S2651" s="76"/>
      <c r="T2651" s="76"/>
      <c r="U2651" s="76"/>
    </row>
    <row r="2652" s="67" customFormat="1" customHeight="1" spans="2:21">
      <c r="B2652" s="68"/>
      <c r="C2652" s="69"/>
      <c r="D2652" s="69"/>
      <c r="E2652" s="69"/>
      <c r="F2652" s="70"/>
      <c r="G2652" s="71"/>
      <c r="H2652" s="72"/>
      <c r="I2652" s="103" t="str">
        <f>IF(B2652="","",_xlfn.XLOOKUP(N2652,#REF!,#REF!))</f>
        <v/>
      </c>
      <c r="J2652" s="100" t="str">
        <f>IF(B2652="","",_xlfn.XLOOKUP(N2652,#REF!,芝麻工资表!B:B))</f>
        <v/>
      </c>
      <c r="K2652" s="100" t="str">
        <f t="shared" si="246"/>
        <v/>
      </c>
      <c r="L2652" s="100" t="str">
        <f t="shared" si="247"/>
        <v/>
      </c>
      <c r="M2652" s="100" t="str">
        <f>IF(Q2652="","",_xlfn.XLOOKUP(Q2652,立项!W:W,立项!H:H))</f>
        <v/>
      </c>
      <c r="N2652" s="104" t="str">
        <f t="shared" si="248"/>
        <v/>
      </c>
      <c r="O2652" s="104" t="str">
        <f t="shared" si="249"/>
        <v/>
      </c>
      <c r="P2652" s="105" t="str">
        <f t="shared" si="250"/>
        <v/>
      </c>
      <c r="Q2652" s="109" t="str">
        <f t="shared" si="251"/>
        <v/>
      </c>
      <c r="R2652" s="77"/>
      <c r="S2652" s="76"/>
      <c r="T2652" s="76"/>
      <c r="U2652" s="76"/>
    </row>
    <row r="2653" s="67" customFormat="1" customHeight="1" spans="2:21">
      <c r="B2653" s="68"/>
      <c r="C2653" s="69"/>
      <c r="D2653" s="69"/>
      <c r="E2653" s="69"/>
      <c r="F2653" s="70"/>
      <c r="G2653" s="71"/>
      <c r="H2653" s="72"/>
      <c r="I2653" s="103" t="str">
        <f>IF(B2653="","",_xlfn.XLOOKUP(N2653,#REF!,#REF!))</f>
        <v/>
      </c>
      <c r="J2653" s="100" t="str">
        <f>IF(B2653="","",_xlfn.XLOOKUP(N2653,#REF!,芝麻工资表!B:B))</f>
        <v/>
      </c>
      <c r="K2653" s="100" t="str">
        <f t="shared" si="246"/>
        <v/>
      </c>
      <c r="L2653" s="100" t="str">
        <f t="shared" si="247"/>
        <v/>
      </c>
      <c r="M2653" s="100" t="str">
        <f>IF(Q2653="","",_xlfn.XLOOKUP(Q2653,立项!W:W,立项!H:H))</f>
        <v/>
      </c>
      <c r="N2653" s="104" t="str">
        <f t="shared" si="248"/>
        <v/>
      </c>
      <c r="O2653" s="104" t="str">
        <f t="shared" si="249"/>
        <v/>
      </c>
      <c r="P2653" s="105" t="str">
        <f t="shared" si="250"/>
        <v/>
      </c>
      <c r="Q2653" s="109" t="str">
        <f t="shared" si="251"/>
        <v/>
      </c>
      <c r="R2653" s="77"/>
      <c r="S2653" s="76"/>
      <c r="T2653" s="76"/>
      <c r="U2653" s="76"/>
    </row>
    <row r="2654" s="67" customFormat="1" customHeight="1" spans="2:21">
      <c r="B2654" s="68"/>
      <c r="C2654" s="69"/>
      <c r="D2654" s="69"/>
      <c r="E2654" s="69"/>
      <c r="F2654" s="70"/>
      <c r="G2654" s="71"/>
      <c r="H2654" s="72"/>
      <c r="I2654" s="103" t="str">
        <f>IF(B2654="","",_xlfn.XLOOKUP(N2654,#REF!,#REF!))</f>
        <v/>
      </c>
      <c r="J2654" s="100" t="str">
        <f>IF(B2654="","",_xlfn.XLOOKUP(N2654,#REF!,芝麻工资表!B:B))</f>
        <v/>
      </c>
      <c r="K2654" s="100" t="str">
        <f t="shared" si="246"/>
        <v/>
      </c>
      <c r="L2654" s="100" t="str">
        <f t="shared" si="247"/>
        <v/>
      </c>
      <c r="M2654" s="100" t="str">
        <f>IF(Q2654="","",_xlfn.XLOOKUP(Q2654,立项!W:W,立项!H:H))</f>
        <v/>
      </c>
      <c r="N2654" s="104" t="str">
        <f t="shared" si="248"/>
        <v/>
      </c>
      <c r="O2654" s="104" t="str">
        <f t="shared" si="249"/>
        <v/>
      </c>
      <c r="P2654" s="105" t="str">
        <f t="shared" si="250"/>
        <v/>
      </c>
      <c r="Q2654" s="109" t="str">
        <f t="shared" si="251"/>
        <v/>
      </c>
      <c r="R2654" s="77"/>
      <c r="S2654" s="76"/>
      <c r="T2654" s="76"/>
      <c r="U2654" s="76"/>
    </row>
    <row r="2655" s="67" customFormat="1" customHeight="1" spans="2:21">
      <c r="B2655" s="68"/>
      <c r="C2655" s="69"/>
      <c r="D2655" s="69"/>
      <c r="E2655" s="69"/>
      <c r="F2655" s="70"/>
      <c r="G2655" s="71"/>
      <c r="H2655" s="72"/>
      <c r="I2655" s="103" t="str">
        <f>IF(B2655="","",_xlfn.XLOOKUP(N2655,#REF!,#REF!))</f>
        <v/>
      </c>
      <c r="J2655" s="100" t="str">
        <f>IF(B2655="","",_xlfn.XLOOKUP(N2655,#REF!,芝麻工资表!B:B))</f>
        <v/>
      </c>
      <c r="K2655" s="100" t="str">
        <f t="shared" si="246"/>
        <v/>
      </c>
      <c r="L2655" s="100" t="str">
        <f t="shared" si="247"/>
        <v/>
      </c>
      <c r="M2655" s="100" t="str">
        <f>IF(Q2655="","",_xlfn.XLOOKUP(Q2655,立项!W:W,立项!H:H))</f>
        <v/>
      </c>
      <c r="N2655" s="104" t="str">
        <f t="shared" si="248"/>
        <v/>
      </c>
      <c r="O2655" s="104" t="str">
        <f t="shared" si="249"/>
        <v/>
      </c>
      <c r="P2655" s="105" t="str">
        <f t="shared" si="250"/>
        <v/>
      </c>
      <c r="Q2655" s="109" t="str">
        <f t="shared" si="251"/>
        <v/>
      </c>
      <c r="R2655" s="77"/>
      <c r="S2655" s="76"/>
      <c r="T2655" s="76"/>
      <c r="U2655" s="76"/>
    </row>
    <row r="2656" s="67" customFormat="1" customHeight="1" spans="2:21">
      <c r="B2656" s="68"/>
      <c r="C2656" s="69"/>
      <c r="D2656" s="69"/>
      <c r="E2656" s="69"/>
      <c r="F2656" s="70"/>
      <c r="G2656" s="71"/>
      <c r="H2656" s="72"/>
      <c r="I2656" s="103" t="str">
        <f>IF(B2656="","",_xlfn.XLOOKUP(N2656,#REF!,#REF!))</f>
        <v/>
      </c>
      <c r="J2656" s="100" t="str">
        <f>IF(B2656="","",_xlfn.XLOOKUP(N2656,#REF!,芝麻工资表!B:B))</f>
        <v/>
      </c>
      <c r="K2656" s="100" t="str">
        <f t="shared" si="246"/>
        <v/>
      </c>
      <c r="L2656" s="100" t="str">
        <f t="shared" si="247"/>
        <v/>
      </c>
      <c r="M2656" s="100" t="str">
        <f>IF(Q2656="","",_xlfn.XLOOKUP(Q2656,立项!W:W,立项!H:H))</f>
        <v/>
      </c>
      <c r="N2656" s="104" t="str">
        <f t="shared" si="248"/>
        <v/>
      </c>
      <c r="O2656" s="104" t="str">
        <f t="shared" si="249"/>
        <v/>
      </c>
      <c r="P2656" s="105" t="str">
        <f t="shared" si="250"/>
        <v/>
      </c>
      <c r="Q2656" s="109" t="str">
        <f t="shared" si="251"/>
        <v/>
      </c>
      <c r="R2656" s="77"/>
      <c r="S2656" s="76"/>
      <c r="T2656" s="76"/>
      <c r="U2656" s="76"/>
    </row>
    <row r="2657" s="67" customFormat="1" customHeight="1" spans="2:21">
      <c r="B2657" s="68"/>
      <c r="C2657" s="69"/>
      <c r="D2657" s="69"/>
      <c r="E2657" s="69"/>
      <c r="F2657" s="70"/>
      <c r="G2657" s="71"/>
      <c r="H2657" s="72"/>
      <c r="I2657" s="103" t="str">
        <f>IF(B2657="","",_xlfn.XLOOKUP(N2657,#REF!,#REF!))</f>
        <v/>
      </c>
      <c r="J2657" s="100" t="str">
        <f>IF(B2657="","",_xlfn.XLOOKUP(N2657,#REF!,芝麻工资表!B:B))</f>
        <v/>
      </c>
      <c r="K2657" s="100" t="str">
        <f t="shared" si="246"/>
        <v/>
      </c>
      <c r="L2657" s="100" t="str">
        <f t="shared" si="247"/>
        <v/>
      </c>
      <c r="M2657" s="100" t="str">
        <f>IF(Q2657="","",_xlfn.XLOOKUP(Q2657,立项!W:W,立项!H:H))</f>
        <v/>
      </c>
      <c r="N2657" s="104" t="str">
        <f t="shared" si="248"/>
        <v/>
      </c>
      <c r="O2657" s="104" t="str">
        <f t="shared" si="249"/>
        <v/>
      </c>
      <c r="P2657" s="105" t="str">
        <f t="shared" si="250"/>
        <v/>
      </c>
      <c r="Q2657" s="109" t="str">
        <f t="shared" si="251"/>
        <v/>
      </c>
      <c r="R2657" s="77"/>
      <c r="S2657" s="76"/>
      <c r="T2657" s="76"/>
      <c r="U2657" s="76"/>
    </row>
    <row r="2658" s="67" customFormat="1" customHeight="1" spans="2:21">
      <c r="B2658" s="68"/>
      <c r="C2658" s="69"/>
      <c r="D2658" s="69"/>
      <c r="E2658" s="69"/>
      <c r="F2658" s="70"/>
      <c r="G2658" s="71"/>
      <c r="H2658" s="72"/>
      <c r="I2658" s="103" t="str">
        <f>IF(B2658="","",_xlfn.XLOOKUP(N2658,#REF!,#REF!))</f>
        <v/>
      </c>
      <c r="J2658" s="100" t="str">
        <f>IF(B2658="","",_xlfn.XLOOKUP(N2658,#REF!,芝麻工资表!B:B))</f>
        <v/>
      </c>
      <c r="K2658" s="100" t="str">
        <f t="shared" si="246"/>
        <v/>
      </c>
      <c r="L2658" s="100" t="str">
        <f t="shared" si="247"/>
        <v/>
      </c>
      <c r="M2658" s="100" t="str">
        <f>IF(Q2658="","",_xlfn.XLOOKUP(Q2658,立项!W:W,立项!H:H))</f>
        <v/>
      </c>
      <c r="N2658" s="104" t="str">
        <f t="shared" si="248"/>
        <v/>
      </c>
      <c r="O2658" s="104" t="str">
        <f t="shared" si="249"/>
        <v/>
      </c>
      <c r="P2658" s="105" t="str">
        <f t="shared" si="250"/>
        <v/>
      </c>
      <c r="Q2658" s="109" t="str">
        <f t="shared" si="251"/>
        <v/>
      </c>
      <c r="R2658" s="77"/>
      <c r="S2658" s="76"/>
      <c r="T2658" s="76"/>
      <c r="U2658" s="76"/>
    </row>
    <row r="2659" s="67" customFormat="1" customHeight="1" spans="2:21">
      <c r="B2659" s="68"/>
      <c r="C2659" s="69"/>
      <c r="D2659" s="69"/>
      <c r="E2659" s="69"/>
      <c r="F2659" s="70"/>
      <c r="G2659" s="71"/>
      <c r="H2659" s="72"/>
      <c r="I2659" s="103" t="str">
        <f>IF(B2659="","",_xlfn.XLOOKUP(N2659,#REF!,#REF!))</f>
        <v/>
      </c>
      <c r="J2659" s="100" t="str">
        <f>IF(B2659="","",_xlfn.XLOOKUP(N2659,#REF!,芝麻工资表!B:B))</f>
        <v/>
      </c>
      <c r="K2659" s="100" t="str">
        <f t="shared" si="246"/>
        <v/>
      </c>
      <c r="L2659" s="100" t="str">
        <f t="shared" si="247"/>
        <v/>
      </c>
      <c r="M2659" s="100" t="str">
        <f>IF(Q2659="","",_xlfn.XLOOKUP(Q2659,立项!W:W,立项!H:H))</f>
        <v/>
      </c>
      <c r="N2659" s="104" t="str">
        <f t="shared" si="248"/>
        <v/>
      </c>
      <c r="O2659" s="104" t="str">
        <f t="shared" si="249"/>
        <v/>
      </c>
      <c r="P2659" s="105" t="str">
        <f t="shared" si="250"/>
        <v/>
      </c>
      <c r="Q2659" s="109" t="str">
        <f t="shared" si="251"/>
        <v/>
      </c>
      <c r="R2659" s="77"/>
      <c r="S2659" s="76"/>
      <c r="T2659" s="76"/>
      <c r="U2659" s="76"/>
    </row>
    <row r="2660" s="67" customFormat="1" customHeight="1" spans="2:21">
      <c r="B2660" s="68"/>
      <c r="C2660" s="69"/>
      <c r="D2660" s="69"/>
      <c r="E2660" s="69"/>
      <c r="F2660" s="70"/>
      <c r="G2660" s="71"/>
      <c r="H2660" s="72"/>
      <c r="I2660" s="103" t="str">
        <f>IF(B2660="","",_xlfn.XLOOKUP(N2660,#REF!,#REF!))</f>
        <v/>
      </c>
      <c r="J2660" s="100" t="str">
        <f>IF(B2660="","",_xlfn.XLOOKUP(N2660,#REF!,芝麻工资表!B:B))</f>
        <v/>
      </c>
      <c r="K2660" s="100" t="str">
        <f t="shared" si="246"/>
        <v/>
      </c>
      <c r="L2660" s="100" t="str">
        <f t="shared" si="247"/>
        <v/>
      </c>
      <c r="M2660" s="100" t="str">
        <f>IF(Q2660="","",_xlfn.XLOOKUP(Q2660,立项!W:W,立项!H:H))</f>
        <v/>
      </c>
      <c r="N2660" s="104" t="str">
        <f t="shared" si="248"/>
        <v/>
      </c>
      <c r="O2660" s="104" t="str">
        <f t="shared" si="249"/>
        <v/>
      </c>
      <c r="P2660" s="105" t="str">
        <f t="shared" si="250"/>
        <v/>
      </c>
      <c r="Q2660" s="109" t="str">
        <f t="shared" si="251"/>
        <v/>
      </c>
      <c r="R2660" s="77"/>
      <c r="S2660" s="76"/>
      <c r="T2660" s="76"/>
      <c r="U2660" s="76"/>
    </row>
    <row r="2661" s="67" customFormat="1" customHeight="1" spans="2:21">
      <c r="B2661" s="68"/>
      <c r="C2661" s="69"/>
      <c r="D2661" s="69"/>
      <c r="E2661" s="69"/>
      <c r="F2661" s="70"/>
      <c r="G2661" s="71"/>
      <c r="H2661" s="72"/>
      <c r="I2661" s="103" t="str">
        <f>IF(B2661="","",_xlfn.XLOOKUP(N2661,#REF!,#REF!))</f>
        <v/>
      </c>
      <c r="J2661" s="100" t="str">
        <f>IF(B2661="","",_xlfn.XLOOKUP(N2661,#REF!,芝麻工资表!B:B))</f>
        <v/>
      </c>
      <c r="K2661" s="100" t="str">
        <f t="shared" si="246"/>
        <v/>
      </c>
      <c r="L2661" s="100" t="str">
        <f t="shared" si="247"/>
        <v/>
      </c>
      <c r="M2661" s="100" t="str">
        <f>IF(Q2661="","",_xlfn.XLOOKUP(Q2661,立项!W:W,立项!H:H))</f>
        <v/>
      </c>
      <c r="N2661" s="104" t="str">
        <f t="shared" si="248"/>
        <v/>
      </c>
      <c r="O2661" s="104" t="str">
        <f t="shared" si="249"/>
        <v/>
      </c>
      <c r="P2661" s="105" t="str">
        <f t="shared" si="250"/>
        <v/>
      </c>
      <c r="Q2661" s="109" t="str">
        <f t="shared" si="251"/>
        <v/>
      </c>
      <c r="R2661" s="77"/>
      <c r="S2661" s="76"/>
      <c r="T2661" s="76"/>
      <c r="U2661" s="76"/>
    </row>
    <row r="2662" s="67" customFormat="1" customHeight="1" spans="2:21">
      <c r="B2662" s="68"/>
      <c r="C2662" s="69"/>
      <c r="D2662" s="69"/>
      <c r="E2662" s="69"/>
      <c r="F2662" s="70"/>
      <c r="G2662" s="71"/>
      <c r="H2662" s="72"/>
      <c r="I2662" s="103" t="str">
        <f>IF(B2662="","",_xlfn.XLOOKUP(N2662,#REF!,#REF!))</f>
        <v/>
      </c>
      <c r="J2662" s="100" t="str">
        <f>IF(B2662="","",_xlfn.XLOOKUP(N2662,#REF!,芝麻工资表!B:B))</f>
        <v/>
      </c>
      <c r="K2662" s="100" t="str">
        <f t="shared" si="246"/>
        <v/>
      </c>
      <c r="L2662" s="100" t="str">
        <f t="shared" si="247"/>
        <v/>
      </c>
      <c r="M2662" s="100" t="str">
        <f>IF(Q2662="","",_xlfn.XLOOKUP(Q2662,立项!W:W,立项!H:H))</f>
        <v/>
      </c>
      <c r="N2662" s="104" t="str">
        <f t="shared" si="248"/>
        <v/>
      </c>
      <c r="O2662" s="104" t="str">
        <f t="shared" si="249"/>
        <v/>
      </c>
      <c r="P2662" s="105" t="str">
        <f t="shared" si="250"/>
        <v/>
      </c>
      <c r="Q2662" s="109" t="str">
        <f t="shared" si="251"/>
        <v/>
      </c>
      <c r="R2662" s="77"/>
      <c r="S2662" s="76"/>
      <c r="T2662" s="76"/>
      <c r="U2662" s="76"/>
    </row>
    <row r="2663" s="67" customFormat="1" customHeight="1" spans="2:21">
      <c r="B2663" s="68"/>
      <c r="C2663" s="69"/>
      <c r="D2663" s="69"/>
      <c r="E2663" s="69"/>
      <c r="F2663" s="70"/>
      <c r="G2663" s="71"/>
      <c r="H2663" s="72"/>
      <c r="I2663" s="103" t="str">
        <f>IF(B2663="","",_xlfn.XLOOKUP(N2663,#REF!,#REF!))</f>
        <v/>
      </c>
      <c r="J2663" s="100" t="str">
        <f>IF(B2663="","",_xlfn.XLOOKUP(N2663,#REF!,芝麻工资表!B:B))</f>
        <v/>
      </c>
      <c r="K2663" s="100" t="str">
        <f t="shared" si="246"/>
        <v/>
      </c>
      <c r="L2663" s="100" t="str">
        <f t="shared" si="247"/>
        <v/>
      </c>
      <c r="M2663" s="100" t="str">
        <f>IF(Q2663="","",_xlfn.XLOOKUP(Q2663,立项!W:W,立项!H:H))</f>
        <v/>
      </c>
      <c r="N2663" s="104" t="str">
        <f t="shared" si="248"/>
        <v/>
      </c>
      <c r="O2663" s="104" t="str">
        <f t="shared" si="249"/>
        <v/>
      </c>
      <c r="P2663" s="105" t="str">
        <f t="shared" si="250"/>
        <v/>
      </c>
      <c r="Q2663" s="109" t="str">
        <f t="shared" si="251"/>
        <v/>
      </c>
      <c r="R2663" s="77"/>
      <c r="S2663" s="76"/>
      <c r="T2663" s="76"/>
      <c r="U2663" s="76"/>
    </row>
    <row r="2664" s="67" customFormat="1" customHeight="1" spans="2:21">
      <c r="B2664" s="68"/>
      <c r="C2664" s="69"/>
      <c r="D2664" s="69"/>
      <c r="E2664" s="69"/>
      <c r="F2664" s="70"/>
      <c r="G2664" s="71"/>
      <c r="H2664" s="72"/>
      <c r="I2664" s="103" t="str">
        <f>IF(B2664="","",_xlfn.XLOOKUP(N2664,#REF!,#REF!))</f>
        <v/>
      </c>
      <c r="J2664" s="100" t="str">
        <f>IF(B2664="","",_xlfn.XLOOKUP(N2664,#REF!,芝麻工资表!B:B))</f>
        <v/>
      </c>
      <c r="K2664" s="100" t="str">
        <f t="shared" si="246"/>
        <v/>
      </c>
      <c r="L2664" s="100" t="str">
        <f t="shared" si="247"/>
        <v/>
      </c>
      <c r="M2664" s="100" t="str">
        <f>IF(Q2664="","",_xlfn.XLOOKUP(Q2664,立项!W:W,立项!H:H))</f>
        <v/>
      </c>
      <c r="N2664" s="104" t="str">
        <f t="shared" si="248"/>
        <v/>
      </c>
      <c r="O2664" s="104" t="str">
        <f t="shared" si="249"/>
        <v/>
      </c>
      <c r="P2664" s="105" t="str">
        <f t="shared" si="250"/>
        <v/>
      </c>
      <c r="Q2664" s="109" t="str">
        <f t="shared" si="251"/>
        <v/>
      </c>
      <c r="R2664" s="77"/>
      <c r="S2664" s="76"/>
      <c r="T2664" s="76"/>
      <c r="U2664" s="76"/>
    </row>
    <row r="2665" s="67" customFormat="1" customHeight="1" spans="2:21">
      <c r="B2665" s="68"/>
      <c r="C2665" s="69"/>
      <c r="D2665" s="69"/>
      <c r="E2665" s="69"/>
      <c r="F2665" s="70"/>
      <c r="G2665" s="71"/>
      <c r="H2665" s="72"/>
      <c r="I2665" s="103" t="str">
        <f>IF(B2665="","",_xlfn.XLOOKUP(N2665,#REF!,#REF!))</f>
        <v/>
      </c>
      <c r="J2665" s="100" t="str">
        <f>IF(B2665="","",_xlfn.XLOOKUP(N2665,#REF!,芝麻工资表!B:B))</f>
        <v/>
      </c>
      <c r="K2665" s="100" t="str">
        <f t="shared" si="246"/>
        <v/>
      </c>
      <c r="L2665" s="100" t="str">
        <f t="shared" si="247"/>
        <v/>
      </c>
      <c r="M2665" s="100" t="str">
        <f>IF(Q2665="","",_xlfn.XLOOKUP(Q2665,立项!W:W,立项!H:H))</f>
        <v/>
      </c>
      <c r="N2665" s="104" t="str">
        <f t="shared" si="248"/>
        <v/>
      </c>
      <c r="O2665" s="104" t="str">
        <f t="shared" si="249"/>
        <v/>
      </c>
      <c r="P2665" s="105" t="str">
        <f t="shared" si="250"/>
        <v/>
      </c>
      <c r="Q2665" s="109" t="str">
        <f t="shared" si="251"/>
        <v/>
      </c>
      <c r="R2665" s="77"/>
      <c r="S2665" s="76"/>
      <c r="T2665" s="76"/>
      <c r="U2665" s="76"/>
    </row>
    <row r="2666" s="67" customFormat="1" customHeight="1" spans="2:21">
      <c r="B2666" s="68"/>
      <c r="C2666" s="69"/>
      <c r="D2666" s="69"/>
      <c r="E2666" s="69"/>
      <c r="F2666" s="70"/>
      <c r="G2666" s="71"/>
      <c r="H2666" s="72"/>
      <c r="I2666" s="103" t="str">
        <f>IF(B2666="","",_xlfn.XLOOKUP(N2666,#REF!,#REF!))</f>
        <v/>
      </c>
      <c r="J2666" s="100" t="str">
        <f>IF(B2666="","",_xlfn.XLOOKUP(N2666,#REF!,芝麻工资表!B:B))</f>
        <v/>
      </c>
      <c r="K2666" s="100" t="str">
        <f t="shared" si="246"/>
        <v/>
      </c>
      <c r="L2666" s="100" t="str">
        <f t="shared" si="247"/>
        <v/>
      </c>
      <c r="M2666" s="100" t="str">
        <f>IF(Q2666="","",_xlfn.XLOOKUP(Q2666,立项!W:W,立项!H:H))</f>
        <v/>
      </c>
      <c r="N2666" s="104" t="str">
        <f t="shared" si="248"/>
        <v/>
      </c>
      <c r="O2666" s="104" t="str">
        <f t="shared" si="249"/>
        <v/>
      </c>
      <c r="P2666" s="105" t="str">
        <f t="shared" si="250"/>
        <v/>
      </c>
      <c r="Q2666" s="109" t="str">
        <f t="shared" si="251"/>
        <v/>
      </c>
      <c r="R2666" s="77"/>
      <c r="S2666" s="76"/>
      <c r="T2666" s="76"/>
      <c r="U2666" s="76"/>
    </row>
    <row r="2667" s="67" customFormat="1" customHeight="1" spans="2:21">
      <c r="B2667" s="68"/>
      <c r="C2667" s="69"/>
      <c r="D2667" s="69"/>
      <c r="E2667" s="69"/>
      <c r="F2667" s="70"/>
      <c r="G2667" s="71"/>
      <c r="H2667" s="72"/>
      <c r="I2667" s="103" t="str">
        <f>IF(B2667="","",_xlfn.XLOOKUP(N2667,#REF!,#REF!))</f>
        <v/>
      </c>
      <c r="J2667" s="100" t="str">
        <f>IF(B2667="","",_xlfn.XLOOKUP(N2667,#REF!,芝麻工资表!B:B))</f>
        <v/>
      </c>
      <c r="K2667" s="100" t="str">
        <f t="shared" si="246"/>
        <v/>
      </c>
      <c r="L2667" s="100" t="str">
        <f t="shared" si="247"/>
        <v/>
      </c>
      <c r="M2667" s="100" t="str">
        <f>IF(Q2667="","",_xlfn.XLOOKUP(Q2667,立项!W:W,立项!H:H))</f>
        <v/>
      </c>
      <c r="N2667" s="104" t="str">
        <f t="shared" si="248"/>
        <v/>
      </c>
      <c r="O2667" s="104" t="str">
        <f t="shared" si="249"/>
        <v/>
      </c>
      <c r="P2667" s="105" t="str">
        <f t="shared" si="250"/>
        <v/>
      </c>
      <c r="Q2667" s="109" t="str">
        <f t="shared" si="251"/>
        <v/>
      </c>
      <c r="R2667" s="77"/>
      <c r="S2667" s="76"/>
      <c r="T2667" s="76"/>
      <c r="U2667" s="76"/>
    </row>
    <row r="2668" s="67" customFormat="1" customHeight="1" spans="2:21">
      <c r="B2668" s="68"/>
      <c r="C2668" s="69"/>
      <c r="D2668" s="69"/>
      <c r="E2668" s="69"/>
      <c r="F2668" s="70"/>
      <c r="G2668" s="71"/>
      <c r="H2668" s="72"/>
      <c r="I2668" s="103" t="str">
        <f>IF(B2668="","",_xlfn.XLOOKUP(N2668,#REF!,#REF!))</f>
        <v/>
      </c>
      <c r="J2668" s="100" t="str">
        <f>IF(B2668="","",_xlfn.XLOOKUP(N2668,#REF!,芝麻工资表!B:B))</f>
        <v/>
      </c>
      <c r="K2668" s="100" t="str">
        <f t="shared" si="246"/>
        <v/>
      </c>
      <c r="L2668" s="100" t="str">
        <f t="shared" si="247"/>
        <v/>
      </c>
      <c r="M2668" s="100" t="str">
        <f>IF(Q2668="","",_xlfn.XLOOKUP(Q2668,立项!W:W,立项!H:H))</f>
        <v/>
      </c>
      <c r="N2668" s="104" t="str">
        <f t="shared" si="248"/>
        <v/>
      </c>
      <c r="O2668" s="104" t="str">
        <f t="shared" si="249"/>
        <v/>
      </c>
      <c r="P2668" s="105" t="str">
        <f t="shared" si="250"/>
        <v/>
      </c>
      <c r="Q2668" s="109" t="str">
        <f t="shared" si="251"/>
        <v/>
      </c>
      <c r="R2668" s="77"/>
      <c r="S2668" s="76"/>
      <c r="T2668" s="76"/>
      <c r="U2668" s="76"/>
    </row>
    <row r="2669" s="67" customFormat="1" customHeight="1" spans="2:21">
      <c r="B2669" s="68"/>
      <c r="C2669" s="69"/>
      <c r="D2669" s="69"/>
      <c r="E2669" s="69"/>
      <c r="F2669" s="70"/>
      <c r="G2669" s="71"/>
      <c r="H2669" s="72"/>
      <c r="I2669" s="103" t="str">
        <f>IF(B2669="","",_xlfn.XLOOKUP(N2669,#REF!,#REF!))</f>
        <v/>
      </c>
      <c r="J2669" s="100" t="str">
        <f>IF(B2669="","",_xlfn.XLOOKUP(N2669,#REF!,芝麻工资表!B:B))</f>
        <v/>
      </c>
      <c r="K2669" s="100" t="str">
        <f t="shared" si="246"/>
        <v/>
      </c>
      <c r="L2669" s="100" t="str">
        <f t="shared" si="247"/>
        <v/>
      </c>
      <c r="M2669" s="100" t="str">
        <f>IF(Q2669="","",_xlfn.XLOOKUP(Q2669,立项!W:W,立项!H:H))</f>
        <v/>
      </c>
      <c r="N2669" s="104" t="str">
        <f t="shared" si="248"/>
        <v/>
      </c>
      <c r="O2669" s="104" t="str">
        <f t="shared" si="249"/>
        <v/>
      </c>
      <c r="P2669" s="105" t="str">
        <f t="shared" si="250"/>
        <v/>
      </c>
      <c r="Q2669" s="109" t="str">
        <f t="shared" si="251"/>
        <v/>
      </c>
      <c r="R2669" s="77"/>
      <c r="S2669" s="76"/>
      <c r="T2669" s="76"/>
      <c r="U2669" s="76"/>
    </row>
    <row r="2670" s="67" customFormat="1" customHeight="1" spans="2:21">
      <c r="B2670" s="68"/>
      <c r="C2670" s="69"/>
      <c r="D2670" s="69"/>
      <c r="E2670" s="69"/>
      <c r="F2670" s="70"/>
      <c r="G2670" s="71"/>
      <c r="H2670" s="72"/>
      <c r="I2670" s="103" t="str">
        <f>IF(B2670="","",_xlfn.XLOOKUP(N2670,#REF!,#REF!))</f>
        <v/>
      </c>
      <c r="J2670" s="100" t="str">
        <f>IF(B2670="","",_xlfn.XLOOKUP(N2670,#REF!,芝麻工资表!B:B))</f>
        <v/>
      </c>
      <c r="K2670" s="100" t="str">
        <f t="shared" si="246"/>
        <v/>
      </c>
      <c r="L2670" s="100" t="str">
        <f t="shared" si="247"/>
        <v/>
      </c>
      <c r="M2670" s="100" t="str">
        <f>IF(Q2670="","",_xlfn.XLOOKUP(Q2670,立项!W:W,立项!H:H))</f>
        <v/>
      </c>
      <c r="N2670" s="104" t="str">
        <f t="shared" si="248"/>
        <v/>
      </c>
      <c r="O2670" s="104" t="str">
        <f t="shared" si="249"/>
        <v/>
      </c>
      <c r="P2670" s="105" t="str">
        <f t="shared" si="250"/>
        <v/>
      </c>
      <c r="Q2670" s="109" t="str">
        <f t="shared" si="251"/>
        <v/>
      </c>
      <c r="R2670" s="77"/>
      <c r="S2670" s="76"/>
      <c r="T2670" s="76"/>
      <c r="U2670" s="76"/>
    </row>
    <row r="2671" s="67" customFormat="1" customHeight="1" spans="2:21">
      <c r="B2671" s="68"/>
      <c r="C2671" s="69"/>
      <c r="D2671" s="69"/>
      <c r="E2671" s="69"/>
      <c r="F2671" s="70"/>
      <c r="G2671" s="71"/>
      <c r="H2671" s="72"/>
      <c r="I2671" s="103" t="str">
        <f>IF(B2671="","",_xlfn.XLOOKUP(N2671,#REF!,#REF!))</f>
        <v/>
      </c>
      <c r="J2671" s="100" t="str">
        <f>IF(B2671="","",_xlfn.XLOOKUP(N2671,#REF!,芝麻工资表!B:B))</f>
        <v/>
      </c>
      <c r="K2671" s="100" t="str">
        <f t="shared" si="246"/>
        <v/>
      </c>
      <c r="L2671" s="100" t="str">
        <f t="shared" si="247"/>
        <v/>
      </c>
      <c r="M2671" s="100" t="str">
        <f>IF(Q2671="","",_xlfn.XLOOKUP(Q2671,立项!W:W,立项!H:H))</f>
        <v/>
      </c>
      <c r="N2671" s="104" t="str">
        <f t="shared" si="248"/>
        <v/>
      </c>
      <c r="O2671" s="104" t="str">
        <f t="shared" si="249"/>
        <v/>
      </c>
      <c r="P2671" s="105" t="str">
        <f t="shared" si="250"/>
        <v/>
      </c>
      <c r="Q2671" s="109" t="str">
        <f t="shared" si="251"/>
        <v/>
      </c>
      <c r="R2671" s="77"/>
      <c r="S2671" s="76"/>
      <c r="T2671" s="76"/>
      <c r="U2671" s="76"/>
    </row>
    <row r="2672" s="67" customFormat="1" customHeight="1" spans="2:21">
      <c r="B2672" s="68"/>
      <c r="C2672" s="69"/>
      <c r="D2672" s="69"/>
      <c r="E2672" s="69"/>
      <c r="F2672" s="70"/>
      <c r="G2672" s="71"/>
      <c r="H2672" s="72"/>
      <c r="I2672" s="103" t="str">
        <f>IF(B2672="","",_xlfn.XLOOKUP(N2672,#REF!,#REF!))</f>
        <v/>
      </c>
      <c r="J2672" s="100" t="str">
        <f>IF(B2672="","",_xlfn.XLOOKUP(N2672,#REF!,芝麻工资表!B:B))</f>
        <v/>
      </c>
      <c r="K2672" s="100" t="str">
        <f t="shared" si="246"/>
        <v/>
      </c>
      <c r="L2672" s="100" t="str">
        <f t="shared" si="247"/>
        <v/>
      </c>
      <c r="M2672" s="100" t="str">
        <f>IF(Q2672="","",_xlfn.XLOOKUP(Q2672,立项!W:W,立项!H:H))</f>
        <v/>
      </c>
      <c r="N2672" s="104" t="str">
        <f t="shared" si="248"/>
        <v/>
      </c>
      <c r="O2672" s="104" t="str">
        <f t="shared" si="249"/>
        <v/>
      </c>
      <c r="P2672" s="105" t="str">
        <f t="shared" si="250"/>
        <v/>
      </c>
      <c r="Q2672" s="109" t="str">
        <f t="shared" si="251"/>
        <v/>
      </c>
      <c r="R2672" s="77"/>
      <c r="S2672" s="76"/>
      <c r="T2672" s="76"/>
      <c r="U2672" s="76"/>
    </row>
    <row r="2673" s="67" customFormat="1" customHeight="1" spans="2:21">
      <c r="B2673" s="68"/>
      <c r="C2673" s="69"/>
      <c r="D2673" s="69"/>
      <c r="E2673" s="69"/>
      <c r="F2673" s="70"/>
      <c r="G2673" s="71"/>
      <c r="H2673" s="72"/>
      <c r="I2673" s="103" t="str">
        <f>IF(B2673="","",_xlfn.XLOOKUP(N2673,#REF!,#REF!))</f>
        <v/>
      </c>
      <c r="J2673" s="100" t="str">
        <f>IF(B2673="","",_xlfn.XLOOKUP(N2673,#REF!,芝麻工资表!B:B))</f>
        <v/>
      </c>
      <c r="K2673" s="100" t="str">
        <f t="shared" si="246"/>
        <v/>
      </c>
      <c r="L2673" s="100" t="str">
        <f t="shared" si="247"/>
        <v/>
      </c>
      <c r="M2673" s="100" t="str">
        <f>IF(Q2673="","",_xlfn.XLOOKUP(Q2673,立项!W:W,立项!H:H))</f>
        <v/>
      </c>
      <c r="N2673" s="104" t="str">
        <f t="shared" si="248"/>
        <v/>
      </c>
      <c r="O2673" s="104" t="str">
        <f t="shared" si="249"/>
        <v/>
      </c>
      <c r="P2673" s="105" t="str">
        <f t="shared" si="250"/>
        <v/>
      </c>
      <c r="Q2673" s="109" t="str">
        <f t="shared" si="251"/>
        <v/>
      </c>
      <c r="R2673" s="77"/>
      <c r="S2673" s="76"/>
      <c r="T2673" s="76"/>
      <c r="U2673" s="76"/>
    </row>
    <row r="2674" s="67" customFormat="1" customHeight="1" spans="2:21">
      <c r="B2674" s="68"/>
      <c r="C2674" s="69"/>
      <c r="D2674" s="69"/>
      <c r="E2674" s="69"/>
      <c r="F2674" s="70"/>
      <c r="G2674" s="71"/>
      <c r="H2674" s="72"/>
      <c r="I2674" s="103" t="str">
        <f>IF(B2674="","",_xlfn.XLOOKUP(N2674,#REF!,#REF!))</f>
        <v/>
      </c>
      <c r="J2674" s="100" t="str">
        <f>IF(B2674="","",_xlfn.XLOOKUP(N2674,#REF!,芝麻工资表!B:B))</f>
        <v/>
      </c>
      <c r="K2674" s="100" t="str">
        <f t="shared" si="246"/>
        <v/>
      </c>
      <c r="L2674" s="100" t="str">
        <f t="shared" si="247"/>
        <v/>
      </c>
      <c r="M2674" s="100" t="str">
        <f>IF(Q2674="","",_xlfn.XLOOKUP(Q2674,立项!W:W,立项!H:H))</f>
        <v/>
      </c>
      <c r="N2674" s="104" t="str">
        <f t="shared" si="248"/>
        <v/>
      </c>
      <c r="O2674" s="104" t="str">
        <f t="shared" si="249"/>
        <v/>
      </c>
      <c r="P2674" s="105" t="str">
        <f t="shared" si="250"/>
        <v/>
      </c>
      <c r="Q2674" s="109" t="str">
        <f t="shared" si="251"/>
        <v/>
      </c>
      <c r="R2674" s="77"/>
      <c r="S2674" s="76"/>
      <c r="T2674" s="76"/>
      <c r="U2674" s="76"/>
    </row>
    <row r="2675" s="67" customFormat="1" customHeight="1" spans="2:21">
      <c r="B2675" s="68"/>
      <c r="C2675" s="69"/>
      <c r="D2675" s="69"/>
      <c r="E2675" s="69"/>
      <c r="F2675" s="70"/>
      <c r="G2675" s="71"/>
      <c r="H2675" s="72"/>
      <c r="I2675" s="103" t="str">
        <f>IF(B2675="","",_xlfn.XLOOKUP(N2675,#REF!,#REF!))</f>
        <v/>
      </c>
      <c r="J2675" s="100" t="str">
        <f>IF(B2675="","",_xlfn.XLOOKUP(N2675,#REF!,芝麻工资表!B:B))</f>
        <v/>
      </c>
      <c r="K2675" s="100" t="str">
        <f t="shared" si="246"/>
        <v/>
      </c>
      <c r="L2675" s="100" t="str">
        <f t="shared" si="247"/>
        <v/>
      </c>
      <c r="M2675" s="100" t="str">
        <f>IF(Q2675="","",_xlfn.XLOOKUP(Q2675,立项!W:W,立项!H:H))</f>
        <v/>
      </c>
      <c r="N2675" s="104" t="str">
        <f t="shared" si="248"/>
        <v/>
      </c>
      <c r="O2675" s="104" t="str">
        <f t="shared" si="249"/>
        <v/>
      </c>
      <c r="P2675" s="105" t="str">
        <f t="shared" si="250"/>
        <v/>
      </c>
      <c r="Q2675" s="109" t="str">
        <f t="shared" si="251"/>
        <v/>
      </c>
      <c r="R2675" s="77"/>
      <c r="S2675" s="76"/>
      <c r="T2675" s="76"/>
      <c r="U2675" s="76"/>
    </row>
    <row r="2676" s="67" customFormat="1" customHeight="1" spans="2:21">
      <c r="B2676" s="68"/>
      <c r="C2676" s="69"/>
      <c r="D2676" s="69"/>
      <c r="E2676" s="69"/>
      <c r="F2676" s="70"/>
      <c r="G2676" s="71"/>
      <c r="H2676" s="72"/>
      <c r="I2676" s="103" t="str">
        <f>IF(B2676="","",_xlfn.XLOOKUP(N2676,#REF!,#REF!))</f>
        <v/>
      </c>
      <c r="J2676" s="100" t="str">
        <f>IF(B2676="","",_xlfn.XLOOKUP(N2676,#REF!,芝麻工资表!B:B))</f>
        <v/>
      </c>
      <c r="K2676" s="100" t="str">
        <f t="shared" si="246"/>
        <v/>
      </c>
      <c r="L2676" s="100" t="str">
        <f t="shared" si="247"/>
        <v/>
      </c>
      <c r="M2676" s="100" t="str">
        <f>IF(Q2676="","",_xlfn.XLOOKUP(Q2676,立项!W:W,立项!H:H))</f>
        <v/>
      </c>
      <c r="N2676" s="104" t="str">
        <f t="shared" si="248"/>
        <v/>
      </c>
      <c r="O2676" s="104" t="str">
        <f t="shared" si="249"/>
        <v/>
      </c>
      <c r="P2676" s="105" t="str">
        <f t="shared" si="250"/>
        <v/>
      </c>
      <c r="Q2676" s="109" t="str">
        <f t="shared" si="251"/>
        <v/>
      </c>
      <c r="R2676" s="77"/>
      <c r="S2676" s="76"/>
      <c r="T2676" s="76"/>
      <c r="U2676" s="76"/>
    </row>
    <row r="2677" s="67" customFormat="1" customHeight="1" spans="2:21">
      <c r="B2677" s="68"/>
      <c r="C2677" s="69"/>
      <c r="D2677" s="69"/>
      <c r="E2677" s="69"/>
      <c r="F2677" s="70"/>
      <c r="G2677" s="71"/>
      <c r="H2677" s="72"/>
      <c r="I2677" s="103" t="str">
        <f>IF(B2677="","",_xlfn.XLOOKUP(N2677,#REF!,#REF!))</f>
        <v/>
      </c>
      <c r="J2677" s="100" t="str">
        <f>IF(B2677="","",_xlfn.XLOOKUP(N2677,#REF!,芝麻工资表!B:B))</f>
        <v/>
      </c>
      <c r="K2677" s="100" t="str">
        <f t="shared" si="246"/>
        <v/>
      </c>
      <c r="L2677" s="100" t="str">
        <f t="shared" si="247"/>
        <v/>
      </c>
      <c r="M2677" s="100" t="str">
        <f>IF(Q2677="","",_xlfn.XLOOKUP(Q2677,立项!W:W,立项!H:H))</f>
        <v/>
      </c>
      <c r="N2677" s="104" t="str">
        <f t="shared" si="248"/>
        <v/>
      </c>
      <c r="O2677" s="104" t="str">
        <f t="shared" si="249"/>
        <v/>
      </c>
      <c r="P2677" s="105" t="str">
        <f t="shared" si="250"/>
        <v/>
      </c>
      <c r="Q2677" s="109" t="str">
        <f t="shared" si="251"/>
        <v/>
      </c>
      <c r="R2677" s="77"/>
      <c r="S2677" s="76"/>
      <c r="T2677" s="76"/>
      <c r="U2677" s="76"/>
    </row>
    <row r="2678" s="67" customFormat="1" customHeight="1" spans="2:21">
      <c r="B2678" s="68"/>
      <c r="C2678" s="69"/>
      <c r="D2678" s="69"/>
      <c r="E2678" s="69"/>
      <c r="F2678" s="70"/>
      <c r="G2678" s="71"/>
      <c r="H2678" s="72"/>
      <c r="I2678" s="103" t="str">
        <f>IF(B2678="","",_xlfn.XLOOKUP(N2678,#REF!,#REF!))</f>
        <v/>
      </c>
      <c r="J2678" s="100" t="str">
        <f>IF(B2678="","",_xlfn.XLOOKUP(N2678,#REF!,芝麻工资表!B:B))</f>
        <v/>
      </c>
      <c r="K2678" s="100" t="str">
        <f t="shared" si="246"/>
        <v/>
      </c>
      <c r="L2678" s="100" t="str">
        <f t="shared" si="247"/>
        <v/>
      </c>
      <c r="M2678" s="100" t="str">
        <f>IF(Q2678="","",_xlfn.XLOOKUP(Q2678,立项!W:W,立项!H:H))</f>
        <v/>
      </c>
      <c r="N2678" s="104" t="str">
        <f t="shared" si="248"/>
        <v/>
      </c>
      <c r="O2678" s="104" t="str">
        <f t="shared" si="249"/>
        <v/>
      </c>
      <c r="P2678" s="105" t="str">
        <f t="shared" si="250"/>
        <v/>
      </c>
      <c r="Q2678" s="109" t="str">
        <f t="shared" si="251"/>
        <v/>
      </c>
      <c r="R2678" s="77"/>
      <c r="S2678" s="76"/>
      <c r="T2678" s="76"/>
      <c r="U2678" s="76"/>
    </row>
    <row r="2679" s="67" customFormat="1" customHeight="1" spans="2:21">
      <c r="B2679" s="68"/>
      <c r="C2679" s="69"/>
      <c r="D2679" s="69"/>
      <c r="E2679" s="69"/>
      <c r="F2679" s="70"/>
      <c r="G2679" s="71"/>
      <c r="H2679" s="72"/>
      <c r="I2679" s="103" t="str">
        <f>IF(B2679="","",_xlfn.XLOOKUP(N2679,#REF!,#REF!))</f>
        <v/>
      </c>
      <c r="J2679" s="100" t="str">
        <f>IF(B2679="","",_xlfn.XLOOKUP(N2679,#REF!,芝麻工资表!B:B))</f>
        <v/>
      </c>
      <c r="K2679" s="100" t="str">
        <f t="shared" si="246"/>
        <v/>
      </c>
      <c r="L2679" s="100" t="str">
        <f t="shared" si="247"/>
        <v/>
      </c>
      <c r="M2679" s="100" t="str">
        <f>IF(Q2679="","",_xlfn.XLOOKUP(Q2679,立项!W:W,立项!H:H))</f>
        <v/>
      </c>
      <c r="N2679" s="104" t="str">
        <f t="shared" si="248"/>
        <v/>
      </c>
      <c r="O2679" s="104" t="str">
        <f t="shared" si="249"/>
        <v/>
      </c>
      <c r="P2679" s="105" t="str">
        <f t="shared" si="250"/>
        <v/>
      </c>
      <c r="Q2679" s="109" t="str">
        <f t="shared" si="251"/>
        <v/>
      </c>
      <c r="R2679" s="77"/>
      <c r="S2679" s="76"/>
      <c r="T2679" s="76"/>
      <c r="U2679" s="76"/>
    </row>
    <row r="2680" s="67" customFormat="1" customHeight="1" spans="2:21">
      <c r="B2680" s="68"/>
      <c r="C2680" s="69"/>
      <c r="D2680" s="69"/>
      <c r="E2680" s="69"/>
      <c r="F2680" s="70"/>
      <c r="G2680" s="71"/>
      <c r="H2680" s="72"/>
      <c r="I2680" s="103" t="str">
        <f>IF(B2680="","",_xlfn.XLOOKUP(N2680,#REF!,#REF!))</f>
        <v/>
      </c>
      <c r="J2680" s="100" t="str">
        <f>IF(B2680="","",_xlfn.XLOOKUP(N2680,#REF!,芝麻工资表!B:B))</f>
        <v/>
      </c>
      <c r="K2680" s="100" t="str">
        <f t="shared" si="246"/>
        <v/>
      </c>
      <c r="L2680" s="100" t="str">
        <f t="shared" si="247"/>
        <v/>
      </c>
      <c r="M2680" s="100" t="str">
        <f>IF(Q2680="","",_xlfn.XLOOKUP(Q2680,立项!W:W,立项!H:H))</f>
        <v/>
      </c>
      <c r="N2680" s="104" t="str">
        <f t="shared" si="248"/>
        <v/>
      </c>
      <c r="O2680" s="104" t="str">
        <f t="shared" si="249"/>
        <v/>
      </c>
      <c r="P2680" s="105" t="str">
        <f t="shared" si="250"/>
        <v/>
      </c>
      <c r="Q2680" s="109" t="str">
        <f t="shared" si="251"/>
        <v/>
      </c>
      <c r="R2680" s="77"/>
      <c r="S2680" s="76"/>
      <c r="T2680" s="76"/>
      <c r="U2680" s="76"/>
    </row>
    <row r="2681" s="67" customFormat="1" customHeight="1" spans="2:21">
      <c r="B2681" s="68"/>
      <c r="C2681" s="69"/>
      <c r="D2681" s="69"/>
      <c r="E2681" s="69"/>
      <c r="F2681" s="70"/>
      <c r="G2681" s="71"/>
      <c r="H2681" s="72"/>
      <c r="I2681" s="103" t="str">
        <f>IF(B2681="","",_xlfn.XLOOKUP(N2681,#REF!,#REF!))</f>
        <v/>
      </c>
      <c r="J2681" s="100" t="str">
        <f>IF(B2681="","",_xlfn.XLOOKUP(N2681,#REF!,芝麻工资表!B:B))</f>
        <v/>
      </c>
      <c r="K2681" s="100" t="str">
        <f t="shared" si="246"/>
        <v/>
      </c>
      <c r="L2681" s="100" t="str">
        <f t="shared" si="247"/>
        <v/>
      </c>
      <c r="M2681" s="100" t="str">
        <f>IF(Q2681="","",_xlfn.XLOOKUP(Q2681,立项!W:W,立项!H:H))</f>
        <v/>
      </c>
      <c r="N2681" s="104" t="str">
        <f t="shared" si="248"/>
        <v/>
      </c>
      <c r="O2681" s="104" t="str">
        <f t="shared" si="249"/>
        <v/>
      </c>
      <c r="P2681" s="105" t="str">
        <f t="shared" si="250"/>
        <v/>
      </c>
      <c r="Q2681" s="109" t="str">
        <f t="shared" si="251"/>
        <v/>
      </c>
      <c r="R2681" s="77"/>
      <c r="S2681" s="76"/>
      <c r="T2681" s="76"/>
      <c r="U2681" s="76"/>
    </row>
    <row r="2682" s="67" customFormat="1" customHeight="1" spans="2:21">
      <c r="B2682" s="68"/>
      <c r="C2682" s="69"/>
      <c r="D2682" s="69"/>
      <c r="E2682" s="69"/>
      <c r="F2682" s="70"/>
      <c r="G2682" s="71"/>
      <c r="H2682" s="72"/>
      <c r="I2682" s="103" t="str">
        <f>IF(B2682="","",_xlfn.XLOOKUP(N2682,#REF!,#REF!))</f>
        <v/>
      </c>
      <c r="J2682" s="100" t="str">
        <f>IF(B2682="","",_xlfn.XLOOKUP(N2682,#REF!,芝麻工资表!B:B))</f>
        <v/>
      </c>
      <c r="K2682" s="100" t="str">
        <f t="shared" si="246"/>
        <v/>
      </c>
      <c r="L2682" s="100" t="str">
        <f t="shared" si="247"/>
        <v/>
      </c>
      <c r="M2682" s="100" t="str">
        <f>IF(Q2682="","",_xlfn.XLOOKUP(Q2682,立项!W:W,立项!H:H))</f>
        <v/>
      </c>
      <c r="N2682" s="104" t="str">
        <f t="shared" si="248"/>
        <v/>
      </c>
      <c r="O2682" s="104" t="str">
        <f t="shared" si="249"/>
        <v/>
      </c>
      <c r="P2682" s="105" t="str">
        <f t="shared" si="250"/>
        <v/>
      </c>
      <c r="Q2682" s="109" t="str">
        <f t="shared" si="251"/>
        <v/>
      </c>
      <c r="R2682" s="77"/>
      <c r="S2682" s="76"/>
      <c r="T2682" s="76"/>
      <c r="U2682" s="76"/>
    </row>
    <row r="2683" s="67" customFormat="1" customHeight="1" spans="2:21">
      <c r="B2683" s="68"/>
      <c r="C2683" s="69"/>
      <c r="D2683" s="69"/>
      <c r="E2683" s="69"/>
      <c r="F2683" s="70"/>
      <c r="G2683" s="71"/>
      <c r="H2683" s="72"/>
      <c r="I2683" s="103" t="str">
        <f>IF(B2683="","",_xlfn.XLOOKUP(N2683,#REF!,#REF!))</f>
        <v/>
      </c>
      <c r="J2683" s="100" t="str">
        <f>IF(B2683="","",_xlfn.XLOOKUP(N2683,#REF!,芝麻工资表!B:B))</f>
        <v/>
      </c>
      <c r="K2683" s="100" t="str">
        <f t="shared" si="246"/>
        <v/>
      </c>
      <c r="L2683" s="100" t="str">
        <f t="shared" si="247"/>
        <v/>
      </c>
      <c r="M2683" s="100" t="str">
        <f>IF(Q2683="","",_xlfn.XLOOKUP(Q2683,立项!W:W,立项!H:H))</f>
        <v/>
      </c>
      <c r="N2683" s="104" t="str">
        <f t="shared" si="248"/>
        <v/>
      </c>
      <c r="O2683" s="104" t="str">
        <f t="shared" si="249"/>
        <v/>
      </c>
      <c r="P2683" s="105" t="str">
        <f t="shared" si="250"/>
        <v/>
      </c>
      <c r="Q2683" s="109" t="str">
        <f t="shared" si="251"/>
        <v/>
      </c>
      <c r="R2683" s="77"/>
      <c r="S2683" s="76"/>
      <c r="T2683" s="76"/>
      <c r="U2683" s="76"/>
    </row>
    <row r="2684" s="67" customFormat="1" customHeight="1" spans="2:21">
      <c r="B2684" s="68"/>
      <c r="C2684" s="69"/>
      <c r="D2684" s="69"/>
      <c r="E2684" s="69"/>
      <c r="F2684" s="70"/>
      <c r="G2684" s="71"/>
      <c r="H2684" s="72"/>
      <c r="I2684" s="103" t="str">
        <f>IF(B2684="","",_xlfn.XLOOKUP(N2684,#REF!,#REF!))</f>
        <v/>
      </c>
      <c r="J2684" s="100" t="str">
        <f>IF(B2684="","",_xlfn.XLOOKUP(N2684,#REF!,芝麻工资表!B:B))</f>
        <v/>
      </c>
      <c r="K2684" s="100" t="str">
        <f t="shared" si="246"/>
        <v/>
      </c>
      <c r="L2684" s="100" t="str">
        <f t="shared" si="247"/>
        <v/>
      </c>
      <c r="M2684" s="100" t="str">
        <f>IF(Q2684="","",_xlfn.XLOOKUP(Q2684,立项!W:W,立项!H:H))</f>
        <v/>
      </c>
      <c r="N2684" s="104" t="str">
        <f t="shared" si="248"/>
        <v/>
      </c>
      <c r="O2684" s="104" t="str">
        <f t="shared" si="249"/>
        <v/>
      </c>
      <c r="P2684" s="105" t="str">
        <f t="shared" si="250"/>
        <v/>
      </c>
      <c r="Q2684" s="109" t="str">
        <f t="shared" si="251"/>
        <v/>
      </c>
      <c r="R2684" s="77"/>
      <c r="S2684" s="76"/>
      <c r="T2684" s="76"/>
      <c r="U2684" s="76"/>
    </row>
    <row r="2685" s="67" customFormat="1" customHeight="1" spans="2:21">
      <c r="B2685" s="68"/>
      <c r="C2685" s="69"/>
      <c r="D2685" s="69"/>
      <c r="E2685" s="69"/>
      <c r="F2685" s="70"/>
      <c r="G2685" s="71"/>
      <c r="H2685" s="72"/>
      <c r="I2685" s="103" t="str">
        <f>IF(B2685="","",_xlfn.XLOOKUP(N2685,#REF!,#REF!))</f>
        <v/>
      </c>
      <c r="J2685" s="100" t="str">
        <f>IF(B2685="","",_xlfn.XLOOKUP(N2685,#REF!,芝麻工资表!B:B))</f>
        <v/>
      </c>
      <c r="K2685" s="100" t="str">
        <f t="shared" si="246"/>
        <v/>
      </c>
      <c r="L2685" s="100" t="str">
        <f t="shared" si="247"/>
        <v/>
      </c>
      <c r="M2685" s="100" t="str">
        <f>IF(Q2685="","",_xlfn.XLOOKUP(Q2685,立项!W:W,立项!H:H))</f>
        <v/>
      </c>
      <c r="N2685" s="104" t="str">
        <f t="shared" si="248"/>
        <v/>
      </c>
      <c r="O2685" s="104" t="str">
        <f t="shared" si="249"/>
        <v/>
      </c>
      <c r="P2685" s="105" t="str">
        <f t="shared" si="250"/>
        <v/>
      </c>
      <c r="Q2685" s="109" t="str">
        <f t="shared" si="251"/>
        <v/>
      </c>
      <c r="R2685" s="77"/>
      <c r="S2685" s="76"/>
      <c r="T2685" s="76"/>
      <c r="U2685" s="76"/>
    </row>
    <row r="2686" s="67" customFormat="1" customHeight="1" spans="2:21">
      <c r="B2686" s="68"/>
      <c r="C2686" s="69"/>
      <c r="D2686" s="69"/>
      <c r="E2686" s="69"/>
      <c r="F2686" s="70"/>
      <c r="G2686" s="71"/>
      <c r="H2686" s="72"/>
      <c r="I2686" s="103" t="str">
        <f>IF(B2686="","",_xlfn.XLOOKUP(N2686,#REF!,#REF!))</f>
        <v/>
      </c>
      <c r="J2686" s="100" t="str">
        <f>IF(B2686="","",_xlfn.XLOOKUP(N2686,#REF!,芝麻工资表!B:B))</f>
        <v/>
      </c>
      <c r="K2686" s="100" t="str">
        <f t="shared" si="246"/>
        <v/>
      </c>
      <c r="L2686" s="100" t="str">
        <f t="shared" si="247"/>
        <v/>
      </c>
      <c r="M2686" s="100" t="str">
        <f>IF(Q2686="","",_xlfn.XLOOKUP(Q2686,立项!W:W,立项!H:H))</f>
        <v/>
      </c>
      <c r="N2686" s="104" t="str">
        <f t="shared" si="248"/>
        <v/>
      </c>
      <c r="O2686" s="104" t="str">
        <f t="shared" si="249"/>
        <v/>
      </c>
      <c r="P2686" s="105" t="str">
        <f t="shared" si="250"/>
        <v/>
      </c>
      <c r="Q2686" s="109" t="str">
        <f t="shared" si="251"/>
        <v/>
      </c>
      <c r="R2686" s="77"/>
      <c r="S2686" s="76"/>
      <c r="T2686" s="76"/>
      <c r="U2686" s="76"/>
    </row>
    <row r="2687" s="67" customFormat="1" customHeight="1" spans="2:21">
      <c r="B2687" s="68"/>
      <c r="C2687" s="69"/>
      <c r="D2687" s="69"/>
      <c r="E2687" s="69"/>
      <c r="F2687" s="70"/>
      <c r="G2687" s="71"/>
      <c r="H2687" s="72"/>
      <c r="I2687" s="103" t="str">
        <f>IF(B2687="","",_xlfn.XLOOKUP(N2687,#REF!,#REF!))</f>
        <v/>
      </c>
      <c r="J2687" s="100" t="str">
        <f>IF(B2687="","",_xlfn.XLOOKUP(N2687,#REF!,芝麻工资表!B:B))</f>
        <v/>
      </c>
      <c r="K2687" s="100" t="str">
        <f t="shared" si="246"/>
        <v/>
      </c>
      <c r="L2687" s="100" t="str">
        <f t="shared" si="247"/>
        <v/>
      </c>
      <c r="M2687" s="100" t="str">
        <f>IF(Q2687="","",_xlfn.XLOOKUP(Q2687,立项!W:W,立项!H:H))</f>
        <v/>
      </c>
      <c r="N2687" s="104" t="str">
        <f t="shared" si="248"/>
        <v/>
      </c>
      <c r="O2687" s="104" t="str">
        <f t="shared" si="249"/>
        <v/>
      </c>
      <c r="P2687" s="105" t="str">
        <f t="shared" si="250"/>
        <v/>
      </c>
      <c r="Q2687" s="109" t="str">
        <f t="shared" si="251"/>
        <v/>
      </c>
      <c r="R2687" s="77"/>
      <c r="S2687" s="76"/>
      <c r="T2687" s="76"/>
      <c r="U2687" s="76"/>
    </row>
    <row r="2688" s="67" customFormat="1" customHeight="1" spans="2:21">
      <c r="B2688" s="68"/>
      <c r="C2688" s="69"/>
      <c r="D2688" s="69"/>
      <c r="E2688" s="69"/>
      <c r="F2688" s="70"/>
      <c r="G2688" s="71"/>
      <c r="H2688" s="72"/>
      <c r="I2688" s="103" t="str">
        <f>IF(B2688="","",_xlfn.XLOOKUP(N2688,#REF!,#REF!))</f>
        <v/>
      </c>
      <c r="J2688" s="100" t="str">
        <f>IF(B2688="","",_xlfn.XLOOKUP(N2688,#REF!,芝麻工资表!B:B))</f>
        <v/>
      </c>
      <c r="K2688" s="100" t="str">
        <f t="shared" si="246"/>
        <v/>
      </c>
      <c r="L2688" s="100" t="str">
        <f t="shared" si="247"/>
        <v/>
      </c>
      <c r="M2688" s="100" t="str">
        <f>IF(Q2688="","",_xlfn.XLOOKUP(Q2688,立项!W:W,立项!H:H))</f>
        <v/>
      </c>
      <c r="N2688" s="104" t="str">
        <f t="shared" si="248"/>
        <v/>
      </c>
      <c r="O2688" s="104" t="str">
        <f t="shared" si="249"/>
        <v/>
      </c>
      <c r="P2688" s="105" t="str">
        <f t="shared" si="250"/>
        <v/>
      </c>
      <c r="Q2688" s="109" t="str">
        <f t="shared" si="251"/>
        <v/>
      </c>
      <c r="R2688" s="77"/>
      <c r="S2688" s="76"/>
      <c r="T2688" s="76"/>
      <c r="U2688" s="76"/>
    </row>
    <row r="2689" s="67" customFormat="1" customHeight="1" spans="2:21">
      <c r="B2689" s="68"/>
      <c r="C2689" s="69"/>
      <c r="D2689" s="69"/>
      <c r="E2689" s="69"/>
      <c r="F2689" s="70"/>
      <c r="G2689" s="71"/>
      <c r="H2689" s="72"/>
      <c r="I2689" s="103" t="str">
        <f>IF(B2689="","",_xlfn.XLOOKUP(N2689,#REF!,#REF!))</f>
        <v/>
      </c>
      <c r="J2689" s="100" t="str">
        <f>IF(B2689="","",_xlfn.XLOOKUP(N2689,#REF!,芝麻工资表!B:B))</f>
        <v/>
      </c>
      <c r="K2689" s="100" t="str">
        <f t="shared" si="246"/>
        <v/>
      </c>
      <c r="L2689" s="100" t="str">
        <f t="shared" si="247"/>
        <v/>
      </c>
      <c r="M2689" s="100" t="str">
        <f>IF(Q2689="","",_xlfn.XLOOKUP(Q2689,立项!W:W,立项!H:H))</f>
        <v/>
      </c>
      <c r="N2689" s="104" t="str">
        <f t="shared" si="248"/>
        <v/>
      </c>
      <c r="O2689" s="104" t="str">
        <f t="shared" si="249"/>
        <v/>
      </c>
      <c r="P2689" s="105" t="str">
        <f t="shared" si="250"/>
        <v/>
      </c>
      <c r="Q2689" s="109" t="str">
        <f t="shared" si="251"/>
        <v/>
      </c>
      <c r="R2689" s="77"/>
      <c r="S2689" s="76"/>
      <c r="T2689" s="76"/>
      <c r="U2689" s="76"/>
    </row>
    <row r="2690" s="67" customFormat="1" customHeight="1" spans="2:21">
      <c r="B2690" s="68"/>
      <c r="C2690" s="69"/>
      <c r="D2690" s="69"/>
      <c r="E2690" s="69"/>
      <c r="F2690" s="70"/>
      <c r="G2690" s="71"/>
      <c r="H2690" s="72"/>
      <c r="I2690" s="103" t="str">
        <f>IF(B2690="","",_xlfn.XLOOKUP(N2690,#REF!,#REF!))</f>
        <v/>
      </c>
      <c r="J2690" s="100" t="str">
        <f>IF(B2690="","",_xlfn.XLOOKUP(N2690,#REF!,芝麻工资表!B:B))</f>
        <v/>
      </c>
      <c r="K2690" s="100" t="str">
        <f t="shared" ref="K2690:K2753" si="252">IF(F2690="","",F2690-L2690)</f>
        <v/>
      </c>
      <c r="L2690" s="100" t="str">
        <f t="shared" ref="L2690:L2753" si="253">IF(F2690="","",F2690*G2690/(1+G2690))</f>
        <v/>
      </c>
      <c r="M2690" s="100" t="str">
        <f>IF(Q2690="","",_xlfn.XLOOKUP(Q2690,立项!W:W,立项!H:H))</f>
        <v/>
      </c>
      <c r="N2690" s="104" t="str">
        <f t="shared" ref="N2690:N2753" si="254">IF(H2690="","",LEFT(B2690,7))</f>
        <v/>
      </c>
      <c r="O2690" s="104" t="str">
        <f t="shared" ref="O2690:O2753" si="255">IF(H2690="","",MONTH(H2690))</f>
        <v/>
      </c>
      <c r="P2690" s="105" t="str">
        <f t="shared" ref="P2690:P2753" si="256">IF(H2690="","",DAY(H2690))</f>
        <v/>
      </c>
      <c r="Q2690" s="109" t="str">
        <f t="shared" ref="Q2690:Q2753" si="257">IF(B2690="","",MID(B2690,9,16))</f>
        <v/>
      </c>
      <c r="R2690" s="77"/>
      <c r="S2690" s="76"/>
      <c r="T2690" s="76"/>
      <c r="U2690" s="76"/>
    </row>
    <row r="2691" s="67" customFormat="1" customHeight="1" spans="2:21">
      <c r="B2691" s="68"/>
      <c r="C2691" s="69"/>
      <c r="D2691" s="69"/>
      <c r="E2691" s="69"/>
      <c r="F2691" s="70"/>
      <c r="G2691" s="71"/>
      <c r="H2691" s="72"/>
      <c r="I2691" s="103" t="str">
        <f>IF(B2691="","",_xlfn.XLOOKUP(N2691,#REF!,#REF!))</f>
        <v/>
      </c>
      <c r="J2691" s="100" t="str">
        <f>IF(B2691="","",_xlfn.XLOOKUP(N2691,#REF!,芝麻工资表!B:B))</f>
        <v/>
      </c>
      <c r="K2691" s="100" t="str">
        <f t="shared" si="252"/>
        <v/>
      </c>
      <c r="L2691" s="100" t="str">
        <f t="shared" si="253"/>
        <v/>
      </c>
      <c r="M2691" s="100" t="str">
        <f>IF(Q2691="","",_xlfn.XLOOKUP(Q2691,立项!W:W,立项!H:H))</f>
        <v/>
      </c>
      <c r="N2691" s="104" t="str">
        <f t="shared" si="254"/>
        <v/>
      </c>
      <c r="O2691" s="104" t="str">
        <f t="shared" si="255"/>
        <v/>
      </c>
      <c r="P2691" s="105" t="str">
        <f t="shared" si="256"/>
        <v/>
      </c>
      <c r="Q2691" s="109" t="str">
        <f t="shared" si="257"/>
        <v/>
      </c>
      <c r="R2691" s="77"/>
      <c r="S2691" s="76"/>
      <c r="T2691" s="76"/>
      <c r="U2691" s="76"/>
    </row>
    <row r="2692" s="67" customFormat="1" customHeight="1" spans="2:21">
      <c r="B2692" s="68"/>
      <c r="C2692" s="69"/>
      <c r="D2692" s="69"/>
      <c r="E2692" s="69"/>
      <c r="F2692" s="70"/>
      <c r="G2692" s="71"/>
      <c r="H2692" s="72"/>
      <c r="I2692" s="103" t="str">
        <f>IF(B2692="","",_xlfn.XLOOKUP(N2692,#REF!,#REF!))</f>
        <v/>
      </c>
      <c r="J2692" s="100" t="str">
        <f>IF(B2692="","",_xlfn.XLOOKUP(N2692,#REF!,芝麻工资表!B:B))</f>
        <v/>
      </c>
      <c r="K2692" s="100" t="str">
        <f t="shared" si="252"/>
        <v/>
      </c>
      <c r="L2692" s="100" t="str">
        <f t="shared" si="253"/>
        <v/>
      </c>
      <c r="M2692" s="100" t="str">
        <f>IF(Q2692="","",_xlfn.XLOOKUP(Q2692,立项!W:W,立项!H:H))</f>
        <v/>
      </c>
      <c r="N2692" s="104" t="str">
        <f t="shared" si="254"/>
        <v/>
      </c>
      <c r="O2692" s="104" t="str">
        <f t="shared" si="255"/>
        <v/>
      </c>
      <c r="P2692" s="105" t="str">
        <f t="shared" si="256"/>
        <v/>
      </c>
      <c r="Q2692" s="109" t="str">
        <f t="shared" si="257"/>
        <v/>
      </c>
      <c r="R2692" s="77"/>
      <c r="S2692" s="76"/>
      <c r="T2692" s="76"/>
      <c r="U2692" s="76"/>
    </row>
    <row r="2693" s="67" customFormat="1" customHeight="1" spans="2:21">
      <c r="B2693" s="68"/>
      <c r="C2693" s="69"/>
      <c r="D2693" s="69"/>
      <c r="E2693" s="69"/>
      <c r="F2693" s="70"/>
      <c r="G2693" s="71"/>
      <c r="H2693" s="72"/>
      <c r="I2693" s="103" t="str">
        <f>IF(B2693="","",_xlfn.XLOOKUP(N2693,#REF!,#REF!))</f>
        <v/>
      </c>
      <c r="J2693" s="100" t="str">
        <f>IF(B2693="","",_xlfn.XLOOKUP(N2693,#REF!,芝麻工资表!B:B))</f>
        <v/>
      </c>
      <c r="K2693" s="100" t="str">
        <f t="shared" si="252"/>
        <v/>
      </c>
      <c r="L2693" s="100" t="str">
        <f t="shared" si="253"/>
        <v/>
      </c>
      <c r="M2693" s="100" t="str">
        <f>IF(Q2693="","",_xlfn.XLOOKUP(Q2693,立项!W:W,立项!H:H))</f>
        <v/>
      </c>
      <c r="N2693" s="104" t="str">
        <f t="shared" si="254"/>
        <v/>
      </c>
      <c r="O2693" s="104" t="str">
        <f t="shared" si="255"/>
        <v/>
      </c>
      <c r="P2693" s="105" t="str">
        <f t="shared" si="256"/>
        <v/>
      </c>
      <c r="Q2693" s="109" t="str">
        <f t="shared" si="257"/>
        <v/>
      </c>
      <c r="R2693" s="77"/>
      <c r="S2693" s="76"/>
      <c r="T2693" s="76"/>
      <c r="U2693" s="76"/>
    </row>
    <row r="2694" s="67" customFormat="1" customHeight="1" spans="2:21">
      <c r="B2694" s="68"/>
      <c r="C2694" s="69"/>
      <c r="D2694" s="69"/>
      <c r="E2694" s="69"/>
      <c r="F2694" s="70"/>
      <c r="G2694" s="71"/>
      <c r="H2694" s="72"/>
      <c r="I2694" s="103" t="str">
        <f>IF(B2694="","",_xlfn.XLOOKUP(N2694,#REF!,#REF!))</f>
        <v/>
      </c>
      <c r="J2694" s="100" t="str">
        <f>IF(B2694="","",_xlfn.XLOOKUP(N2694,#REF!,芝麻工资表!B:B))</f>
        <v/>
      </c>
      <c r="K2694" s="100" t="str">
        <f t="shared" si="252"/>
        <v/>
      </c>
      <c r="L2694" s="100" t="str">
        <f t="shared" si="253"/>
        <v/>
      </c>
      <c r="M2694" s="100" t="str">
        <f>IF(Q2694="","",_xlfn.XLOOKUP(Q2694,立项!W:W,立项!H:H))</f>
        <v/>
      </c>
      <c r="N2694" s="104" t="str">
        <f t="shared" si="254"/>
        <v/>
      </c>
      <c r="O2694" s="104" t="str">
        <f t="shared" si="255"/>
        <v/>
      </c>
      <c r="P2694" s="105" t="str">
        <f t="shared" si="256"/>
        <v/>
      </c>
      <c r="Q2694" s="109" t="str">
        <f t="shared" si="257"/>
        <v/>
      </c>
      <c r="R2694" s="77"/>
      <c r="S2694" s="76"/>
      <c r="T2694" s="76"/>
      <c r="U2694" s="76"/>
    </row>
    <row r="2695" s="67" customFormat="1" customHeight="1" spans="2:21">
      <c r="B2695" s="68"/>
      <c r="C2695" s="69"/>
      <c r="D2695" s="69"/>
      <c r="E2695" s="69"/>
      <c r="F2695" s="70"/>
      <c r="G2695" s="71"/>
      <c r="H2695" s="72"/>
      <c r="I2695" s="103" t="str">
        <f>IF(B2695="","",_xlfn.XLOOKUP(N2695,#REF!,#REF!))</f>
        <v/>
      </c>
      <c r="J2695" s="100" t="str">
        <f>IF(B2695="","",_xlfn.XLOOKUP(N2695,#REF!,芝麻工资表!B:B))</f>
        <v/>
      </c>
      <c r="K2695" s="100" t="str">
        <f t="shared" si="252"/>
        <v/>
      </c>
      <c r="L2695" s="100" t="str">
        <f t="shared" si="253"/>
        <v/>
      </c>
      <c r="M2695" s="100" t="str">
        <f>IF(Q2695="","",_xlfn.XLOOKUP(Q2695,立项!W:W,立项!H:H))</f>
        <v/>
      </c>
      <c r="N2695" s="104" t="str">
        <f t="shared" si="254"/>
        <v/>
      </c>
      <c r="O2695" s="104" t="str">
        <f t="shared" si="255"/>
        <v/>
      </c>
      <c r="P2695" s="105" t="str">
        <f t="shared" si="256"/>
        <v/>
      </c>
      <c r="Q2695" s="109" t="str">
        <f t="shared" si="257"/>
        <v/>
      </c>
      <c r="R2695" s="77"/>
      <c r="S2695" s="76"/>
      <c r="T2695" s="76"/>
      <c r="U2695" s="76"/>
    </row>
    <row r="2696" s="67" customFormat="1" customHeight="1" spans="2:21">
      <c r="B2696" s="68"/>
      <c r="C2696" s="69"/>
      <c r="D2696" s="69"/>
      <c r="E2696" s="69"/>
      <c r="F2696" s="70"/>
      <c r="G2696" s="71"/>
      <c r="H2696" s="72"/>
      <c r="I2696" s="103" t="str">
        <f>IF(B2696="","",_xlfn.XLOOKUP(N2696,#REF!,#REF!))</f>
        <v/>
      </c>
      <c r="J2696" s="100" t="str">
        <f>IF(B2696="","",_xlfn.XLOOKUP(N2696,#REF!,芝麻工资表!B:B))</f>
        <v/>
      </c>
      <c r="K2696" s="100" t="str">
        <f t="shared" si="252"/>
        <v/>
      </c>
      <c r="L2696" s="100" t="str">
        <f t="shared" si="253"/>
        <v/>
      </c>
      <c r="M2696" s="100" t="str">
        <f>IF(Q2696="","",_xlfn.XLOOKUP(Q2696,立项!W:W,立项!H:H))</f>
        <v/>
      </c>
      <c r="N2696" s="104" t="str">
        <f t="shared" si="254"/>
        <v/>
      </c>
      <c r="O2696" s="104" t="str">
        <f t="shared" si="255"/>
        <v/>
      </c>
      <c r="P2696" s="105" t="str">
        <f t="shared" si="256"/>
        <v/>
      </c>
      <c r="Q2696" s="109" t="str">
        <f t="shared" si="257"/>
        <v/>
      </c>
      <c r="R2696" s="77"/>
      <c r="S2696" s="76"/>
      <c r="T2696" s="76"/>
      <c r="U2696" s="76"/>
    </row>
    <row r="2697" s="67" customFormat="1" customHeight="1" spans="2:21">
      <c r="B2697" s="68"/>
      <c r="C2697" s="69"/>
      <c r="D2697" s="69"/>
      <c r="E2697" s="69"/>
      <c r="F2697" s="70"/>
      <c r="G2697" s="71"/>
      <c r="H2697" s="72"/>
      <c r="I2697" s="103" t="str">
        <f>IF(B2697="","",_xlfn.XLOOKUP(N2697,#REF!,#REF!))</f>
        <v/>
      </c>
      <c r="J2697" s="100" t="str">
        <f>IF(B2697="","",_xlfn.XLOOKUP(N2697,#REF!,芝麻工资表!B:B))</f>
        <v/>
      </c>
      <c r="K2697" s="100" t="str">
        <f t="shared" si="252"/>
        <v/>
      </c>
      <c r="L2697" s="100" t="str">
        <f t="shared" si="253"/>
        <v/>
      </c>
      <c r="M2697" s="100" t="str">
        <f>IF(Q2697="","",_xlfn.XLOOKUP(Q2697,立项!W:W,立项!H:H))</f>
        <v/>
      </c>
      <c r="N2697" s="104" t="str">
        <f t="shared" si="254"/>
        <v/>
      </c>
      <c r="O2697" s="104" t="str">
        <f t="shared" si="255"/>
        <v/>
      </c>
      <c r="P2697" s="105" t="str">
        <f t="shared" si="256"/>
        <v/>
      </c>
      <c r="Q2697" s="109" t="str">
        <f t="shared" si="257"/>
        <v/>
      </c>
      <c r="R2697" s="77"/>
      <c r="S2697" s="76"/>
      <c r="T2697" s="76"/>
      <c r="U2697" s="76"/>
    </row>
    <row r="2698" s="67" customFormat="1" customHeight="1" spans="2:21">
      <c r="B2698" s="68"/>
      <c r="C2698" s="69"/>
      <c r="D2698" s="69"/>
      <c r="E2698" s="69"/>
      <c r="F2698" s="70"/>
      <c r="G2698" s="71"/>
      <c r="H2698" s="72"/>
      <c r="I2698" s="103" t="str">
        <f>IF(B2698="","",_xlfn.XLOOKUP(N2698,#REF!,#REF!))</f>
        <v/>
      </c>
      <c r="J2698" s="100" t="str">
        <f>IF(B2698="","",_xlfn.XLOOKUP(N2698,#REF!,芝麻工资表!B:B))</f>
        <v/>
      </c>
      <c r="K2698" s="100" t="str">
        <f t="shared" si="252"/>
        <v/>
      </c>
      <c r="L2698" s="100" t="str">
        <f t="shared" si="253"/>
        <v/>
      </c>
      <c r="M2698" s="100" t="str">
        <f>IF(Q2698="","",_xlfn.XLOOKUP(Q2698,立项!W:W,立项!H:H))</f>
        <v/>
      </c>
      <c r="N2698" s="104" t="str">
        <f t="shared" si="254"/>
        <v/>
      </c>
      <c r="O2698" s="104" t="str">
        <f t="shared" si="255"/>
        <v/>
      </c>
      <c r="P2698" s="105" t="str">
        <f t="shared" si="256"/>
        <v/>
      </c>
      <c r="Q2698" s="109" t="str">
        <f t="shared" si="257"/>
        <v/>
      </c>
      <c r="R2698" s="77"/>
      <c r="S2698" s="76"/>
      <c r="T2698" s="76"/>
      <c r="U2698" s="76"/>
    </row>
    <row r="2699" s="67" customFormat="1" customHeight="1" spans="2:21">
      <c r="B2699" s="68"/>
      <c r="C2699" s="69"/>
      <c r="D2699" s="69"/>
      <c r="E2699" s="69"/>
      <c r="F2699" s="70"/>
      <c r="G2699" s="71"/>
      <c r="H2699" s="72"/>
      <c r="I2699" s="103" t="str">
        <f>IF(B2699="","",_xlfn.XLOOKUP(N2699,#REF!,#REF!))</f>
        <v/>
      </c>
      <c r="J2699" s="100" t="str">
        <f>IF(B2699="","",_xlfn.XLOOKUP(N2699,#REF!,芝麻工资表!B:B))</f>
        <v/>
      </c>
      <c r="K2699" s="100" t="str">
        <f t="shared" si="252"/>
        <v/>
      </c>
      <c r="L2699" s="100" t="str">
        <f t="shared" si="253"/>
        <v/>
      </c>
      <c r="M2699" s="100" t="str">
        <f>IF(Q2699="","",_xlfn.XLOOKUP(Q2699,立项!W:W,立项!H:H))</f>
        <v/>
      </c>
      <c r="N2699" s="104" t="str">
        <f t="shared" si="254"/>
        <v/>
      </c>
      <c r="O2699" s="104" t="str">
        <f t="shared" si="255"/>
        <v/>
      </c>
      <c r="P2699" s="105" t="str">
        <f t="shared" si="256"/>
        <v/>
      </c>
      <c r="Q2699" s="109" t="str">
        <f t="shared" si="257"/>
        <v/>
      </c>
      <c r="R2699" s="77"/>
      <c r="S2699" s="76"/>
      <c r="T2699" s="76"/>
      <c r="U2699" s="76"/>
    </row>
    <row r="2700" s="67" customFormat="1" customHeight="1" spans="2:21">
      <c r="B2700" s="68"/>
      <c r="C2700" s="69"/>
      <c r="D2700" s="69"/>
      <c r="E2700" s="69"/>
      <c r="F2700" s="70"/>
      <c r="G2700" s="71"/>
      <c r="H2700" s="72"/>
      <c r="I2700" s="103" t="str">
        <f>IF(B2700="","",_xlfn.XLOOKUP(N2700,#REF!,#REF!))</f>
        <v/>
      </c>
      <c r="J2700" s="100" t="str">
        <f>IF(B2700="","",_xlfn.XLOOKUP(N2700,#REF!,芝麻工资表!B:B))</f>
        <v/>
      </c>
      <c r="K2700" s="100" t="str">
        <f t="shared" si="252"/>
        <v/>
      </c>
      <c r="L2700" s="100" t="str">
        <f t="shared" si="253"/>
        <v/>
      </c>
      <c r="M2700" s="100" t="str">
        <f>IF(Q2700="","",_xlfn.XLOOKUP(Q2700,立项!W:W,立项!H:H))</f>
        <v/>
      </c>
      <c r="N2700" s="104" t="str">
        <f t="shared" si="254"/>
        <v/>
      </c>
      <c r="O2700" s="104" t="str">
        <f t="shared" si="255"/>
        <v/>
      </c>
      <c r="P2700" s="105" t="str">
        <f t="shared" si="256"/>
        <v/>
      </c>
      <c r="Q2700" s="109" t="str">
        <f t="shared" si="257"/>
        <v/>
      </c>
      <c r="R2700" s="77"/>
      <c r="S2700" s="76"/>
      <c r="T2700" s="76"/>
      <c r="U2700" s="76"/>
    </row>
    <row r="2701" s="67" customFormat="1" customHeight="1" spans="2:21">
      <c r="B2701" s="68"/>
      <c r="C2701" s="69"/>
      <c r="D2701" s="69"/>
      <c r="E2701" s="69"/>
      <c r="F2701" s="70"/>
      <c r="G2701" s="71"/>
      <c r="H2701" s="72"/>
      <c r="I2701" s="103" t="str">
        <f>IF(B2701="","",_xlfn.XLOOKUP(N2701,#REF!,#REF!))</f>
        <v/>
      </c>
      <c r="J2701" s="100" t="str">
        <f>IF(B2701="","",_xlfn.XLOOKUP(N2701,#REF!,芝麻工资表!B:B))</f>
        <v/>
      </c>
      <c r="K2701" s="100" t="str">
        <f t="shared" si="252"/>
        <v/>
      </c>
      <c r="L2701" s="100" t="str">
        <f t="shared" si="253"/>
        <v/>
      </c>
      <c r="M2701" s="100" t="str">
        <f>IF(Q2701="","",_xlfn.XLOOKUP(Q2701,立项!W:W,立项!H:H))</f>
        <v/>
      </c>
      <c r="N2701" s="104" t="str">
        <f t="shared" si="254"/>
        <v/>
      </c>
      <c r="O2701" s="104" t="str">
        <f t="shared" si="255"/>
        <v/>
      </c>
      <c r="P2701" s="105" t="str">
        <f t="shared" si="256"/>
        <v/>
      </c>
      <c r="Q2701" s="109" t="str">
        <f t="shared" si="257"/>
        <v/>
      </c>
      <c r="R2701" s="77"/>
      <c r="S2701" s="76"/>
      <c r="T2701" s="76"/>
      <c r="U2701" s="76"/>
    </row>
    <row r="2702" s="67" customFormat="1" customHeight="1" spans="2:21">
      <c r="B2702" s="68"/>
      <c r="C2702" s="69"/>
      <c r="D2702" s="69"/>
      <c r="E2702" s="69"/>
      <c r="F2702" s="70"/>
      <c r="G2702" s="71"/>
      <c r="H2702" s="72"/>
      <c r="I2702" s="103" t="str">
        <f>IF(B2702="","",_xlfn.XLOOKUP(N2702,#REF!,#REF!))</f>
        <v/>
      </c>
      <c r="J2702" s="100" t="str">
        <f>IF(B2702="","",_xlfn.XLOOKUP(N2702,#REF!,芝麻工资表!B:B))</f>
        <v/>
      </c>
      <c r="K2702" s="100" t="str">
        <f t="shared" si="252"/>
        <v/>
      </c>
      <c r="L2702" s="100" t="str">
        <f t="shared" si="253"/>
        <v/>
      </c>
      <c r="M2702" s="100" t="str">
        <f>IF(Q2702="","",_xlfn.XLOOKUP(Q2702,立项!W:W,立项!H:H))</f>
        <v/>
      </c>
      <c r="N2702" s="104" t="str">
        <f t="shared" si="254"/>
        <v/>
      </c>
      <c r="O2702" s="104" t="str">
        <f t="shared" si="255"/>
        <v/>
      </c>
      <c r="P2702" s="105" t="str">
        <f t="shared" si="256"/>
        <v/>
      </c>
      <c r="Q2702" s="109" t="str">
        <f t="shared" si="257"/>
        <v/>
      </c>
      <c r="R2702" s="77"/>
      <c r="S2702" s="76"/>
      <c r="T2702" s="76"/>
      <c r="U2702" s="76"/>
    </row>
    <row r="2703" s="67" customFormat="1" customHeight="1" spans="2:21">
      <c r="B2703" s="68"/>
      <c r="C2703" s="69"/>
      <c r="D2703" s="69"/>
      <c r="E2703" s="69"/>
      <c r="F2703" s="70"/>
      <c r="G2703" s="71"/>
      <c r="H2703" s="72"/>
      <c r="I2703" s="103" t="str">
        <f>IF(B2703="","",_xlfn.XLOOKUP(N2703,#REF!,#REF!))</f>
        <v/>
      </c>
      <c r="J2703" s="100" t="str">
        <f>IF(B2703="","",_xlfn.XLOOKUP(N2703,#REF!,芝麻工资表!B:B))</f>
        <v/>
      </c>
      <c r="K2703" s="100" t="str">
        <f t="shared" si="252"/>
        <v/>
      </c>
      <c r="L2703" s="100" t="str">
        <f t="shared" si="253"/>
        <v/>
      </c>
      <c r="M2703" s="100" t="str">
        <f>IF(Q2703="","",_xlfn.XLOOKUP(Q2703,立项!W:W,立项!H:H))</f>
        <v/>
      </c>
      <c r="N2703" s="104" t="str">
        <f t="shared" si="254"/>
        <v/>
      </c>
      <c r="O2703" s="104" t="str">
        <f t="shared" si="255"/>
        <v/>
      </c>
      <c r="P2703" s="105" t="str">
        <f t="shared" si="256"/>
        <v/>
      </c>
      <c r="Q2703" s="109" t="str">
        <f t="shared" si="257"/>
        <v/>
      </c>
      <c r="R2703" s="77"/>
      <c r="S2703" s="76"/>
      <c r="T2703" s="76"/>
      <c r="U2703" s="76"/>
    </row>
    <row r="2704" s="67" customFormat="1" customHeight="1" spans="2:21">
      <c r="B2704" s="68"/>
      <c r="C2704" s="69"/>
      <c r="D2704" s="69"/>
      <c r="E2704" s="69"/>
      <c r="F2704" s="70"/>
      <c r="G2704" s="71"/>
      <c r="H2704" s="72"/>
      <c r="I2704" s="103" t="str">
        <f>IF(B2704="","",_xlfn.XLOOKUP(N2704,#REF!,#REF!))</f>
        <v/>
      </c>
      <c r="J2704" s="100" t="str">
        <f>IF(B2704="","",_xlfn.XLOOKUP(N2704,#REF!,芝麻工资表!B:B))</f>
        <v/>
      </c>
      <c r="K2704" s="100" t="str">
        <f t="shared" si="252"/>
        <v/>
      </c>
      <c r="L2704" s="100" t="str">
        <f t="shared" si="253"/>
        <v/>
      </c>
      <c r="M2704" s="100" t="str">
        <f>IF(Q2704="","",_xlfn.XLOOKUP(Q2704,立项!W:W,立项!H:H))</f>
        <v/>
      </c>
      <c r="N2704" s="104" t="str">
        <f t="shared" si="254"/>
        <v/>
      </c>
      <c r="O2704" s="104" t="str">
        <f t="shared" si="255"/>
        <v/>
      </c>
      <c r="P2704" s="105" t="str">
        <f t="shared" si="256"/>
        <v/>
      </c>
      <c r="Q2704" s="109" t="str">
        <f t="shared" si="257"/>
        <v/>
      </c>
      <c r="R2704" s="77"/>
      <c r="S2704" s="76"/>
      <c r="T2704" s="76"/>
      <c r="U2704" s="76"/>
    </row>
    <row r="2705" s="67" customFormat="1" customHeight="1" spans="2:21">
      <c r="B2705" s="68"/>
      <c r="C2705" s="69"/>
      <c r="D2705" s="69"/>
      <c r="E2705" s="69"/>
      <c r="F2705" s="70"/>
      <c r="G2705" s="71"/>
      <c r="H2705" s="72"/>
      <c r="I2705" s="103" t="str">
        <f>IF(B2705="","",_xlfn.XLOOKUP(N2705,#REF!,#REF!))</f>
        <v/>
      </c>
      <c r="J2705" s="100" t="str">
        <f>IF(B2705="","",_xlfn.XLOOKUP(N2705,#REF!,芝麻工资表!B:B))</f>
        <v/>
      </c>
      <c r="K2705" s="100" t="str">
        <f t="shared" si="252"/>
        <v/>
      </c>
      <c r="L2705" s="100" t="str">
        <f t="shared" si="253"/>
        <v/>
      </c>
      <c r="M2705" s="100" t="str">
        <f>IF(Q2705="","",_xlfn.XLOOKUP(Q2705,立项!W:W,立项!H:H))</f>
        <v/>
      </c>
      <c r="N2705" s="104" t="str">
        <f t="shared" si="254"/>
        <v/>
      </c>
      <c r="O2705" s="104" t="str">
        <f t="shared" si="255"/>
        <v/>
      </c>
      <c r="P2705" s="105" t="str">
        <f t="shared" si="256"/>
        <v/>
      </c>
      <c r="Q2705" s="109" t="str">
        <f t="shared" si="257"/>
        <v/>
      </c>
      <c r="R2705" s="77"/>
      <c r="S2705" s="76"/>
      <c r="T2705" s="76"/>
      <c r="U2705" s="76"/>
    </row>
    <row r="2706" s="67" customFormat="1" customHeight="1" spans="2:21">
      <c r="B2706" s="68"/>
      <c r="C2706" s="69"/>
      <c r="D2706" s="69"/>
      <c r="E2706" s="69"/>
      <c r="F2706" s="70"/>
      <c r="G2706" s="71"/>
      <c r="H2706" s="72"/>
      <c r="I2706" s="103" t="str">
        <f>IF(B2706="","",_xlfn.XLOOKUP(N2706,#REF!,#REF!))</f>
        <v/>
      </c>
      <c r="J2706" s="100" t="str">
        <f>IF(B2706="","",_xlfn.XLOOKUP(N2706,#REF!,芝麻工资表!B:B))</f>
        <v/>
      </c>
      <c r="K2706" s="100" t="str">
        <f t="shared" si="252"/>
        <v/>
      </c>
      <c r="L2706" s="100" t="str">
        <f t="shared" si="253"/>
        <v/>
      </c>
      <c r="M2706" s="100" t="str">
        <f>IF(Q2706="","",_xlfn.XLOOKUP(Q2706,立项!W:W,立项!H:H))</f>
        <v/>
      </c>
      <c r="N2706" s="104" t="str">
        <f t="shared" si="254"/>
        <v/>
      </c>
      <c r="O2706" s="104" t="str">
        <f t="shared" si="255"/>
        <v/>
      </c>
      <c r="P2706" s="105" t="str">
        <f t="shared" si="256"/>
        <v/>
      </c>
      <c r="Q2706" s="109" t="str">
        <f t="shared" si="257"/>
        <v/>
      </c>
      <c r="R2706" s="77"/>
      <c r="S2706" s="76"/>
      <c r="T2706" s="76"/>
      <c r="U2706" s="76"/>
    </row>
    <row r="2707" s="67" customFormat="1" customHeight="1" spans="2:21">
      <c r="B2707" s="68"/>
      <c r="C2707" s="69"/>
      <c r="D2707" s="69"/>
      <c r="E2707" s="69"/>
      <c r="F2707" s="70"/>
      <c r="G2707" s="71"/>
      <c r="H2707" s="72"/>
      <c r="I2707" s="103" t="str">
        <f>IF(B2707="","",_xlfn.XLOOKUP(N2707,#REF!,#REF!))</f>
        <v/>
      </c>
      <c r="J2707" s="100" t="str">
        <f>IF(B2707="","",_xlfn.XLOOKUP(N2707,#REF!,芝麻工资表!B:B))</f>
        <v/>
      </c>
      <c r="K2707" s="100" t="str">
        <f t="shared" si="252"/>
        <v/>
      </c>
      <c r="L2707" s="100" t="str">
        <f t="shared" si="253"/>
        <v/>
      </c>
      <c r="M2707" s="100" t="str">
        <f>IF(Q2707="","",_xlfn.XLOOKUP(Q2707,立项!W:W,立项!H:H))</f>
        <v/>
      </c>
      <c r="N2707" s="104" t="str">
        <f t="shared" si="254"/>
        <v/>
      </c>
      <c r="O2707" s="104" t="str">
        <f t="shared" si="255"/>
        <v/>
      </c>
      <c r="P2707" s="105" t="str">
        <f t="shared" si="256"/>
        <v/>
      </c>
      <c r="Q2707" s="109" t="str">
        <f t="shared" si="257"/>
        <v/>
      </c>
      <c r="R2707" s="77"/>
      <c r="S2707" s="76"/>
      <c r="T2707" s="76"/>
      <c r="U2707" s="76"/>
    </row>
    <row r="2708" s="67" customFormat="1" customHeight="1" spans="2:21">
      <c r="B2708" s="68"/>
      <c r="C2708" s="69"/>
      <c r="D2708" s="69"/>
      <c r="E2708" s="69"/>
      <c r="F2708" s="70"/>
      <c r="G2708" s="71"/>
      <c r="H2708" s="72"/>
      <c r="I2708" s="103" t="str">
        <f>IF(B2708="","",_xlfn.XLOOKUP(N2708,#REF!,#REF!))</f>
        <v/>
      </c>
      <c r="J2708" s="100" t="str">
        <f>IF(B2708="","",_xlfn.XLOOKUP(N2708,#REF!,芝麻工资表!B:B))</f>
        <v/>
      </c>
      <c r="K2708" s="100" t="str">
        <f t="shared" si="252"/>
        <v/>
      </c>
      <c r="L2708" s="100" t="str">
        <f t="shared" si="253"/>
        <v/>
      </c>
      <c r="M2708" s="100" t="str">
        <f>IF(Q2708="","",_xlfn.XLOOKUP(Q2708,立项!W:W,立项!H:H))</f>
        <v/>
      </c>
      <c r="N2708" s="104" t="str">
        <f t="shared" si="254"/>
        <v/>
      </c>
      <c r="O2708" s="104" t="str">
        <f t="shared" si="255"/>
        <v/>
      </c>
      <c r="P2708" s="105" t="str">
        <f t="shared" si="256"/>
        <v/>
      </c>
      <c r="Q2708" s="109" t="str">
        <f t="shared" si="257"/>
        <v/>
      </c>
      <c r="R2708" s="77"/>
      <c r="S2708" s="76"/>
      <c r="T2708" s="76"/>
      <c r="U2708" s="76"/>
    </row>
    <row r="2709" s="67" customFormat="1" customHeight="1" spans="2:21">
      <c r="B2709" s="68"/>
      <c r="C2709" s="69"/>
      <c r="D2709" s="69"/>
      <c r="E2709" s="69"/>
      <c r="F2709" s="70"/>
      <c r="G2709" s="71"/>
      <c r="H2709" s="72"/>
      <c r="I2709" s="103" t="str">
        <f>IF(B2709="","",_xlfn.XLOOKUP(N2709,#REF!,#REF!))</f>
        <v/>
      </c>
      <c r="J2709" s="100" t="str">
        <f>IF(B2709="","",_xlfn.XLOOKUP(N2709,#REF!,芝麻工资表!B:B))</f>
        <v/>
      </c>
      <c r="K2709" s="100" t="str">
        <f t="shared" si="252"/>
        <v/>
      </c>
      <c r="L2709" s="100" t="str">
        <f t="shared" si="253"/>
        <v/>
      </c>
      <c r="M2709" s="100" t="str">
        <f>IF(Q2709="","",_xlfn.XLOOKUP(Q2709,立项!W:W,立项!H:H))</f>
        <v/>
      </c>
      <c r="N2709" s="104" t="str">
        <f t="shared" si="254"/>
        <v/>
      </c>
      <c r="O2709" s="104" t="str">
        <f t="shared" si="255"/>
        <v/>
      </c>
      <c r="P2709" s="105" t="str">
        <f t="shared" si="256"/>
        <v/>
      </c>
      <c r="Q2709" s="109" t="str">
        <f t="shared" si="257"/>
        <v/>
      </c>
      <c r="R2709" s="77"/>
      <c r="S2709" s="76"/>
      <c r="T2709" s="76"/>
      <c r="U2709" s="76"/>
    </row>
    <row r="2710" s="67" customFormat="1" customHeight="1" spans="2:21">
      <c r="B2710" s="68"/>
      <c r="C2710" s="69"/>
      <c r="D2710" s="69"/>
      <c r="E2710" s="69"/>
      <c r="F2710" s="70"/>
      <c r="G2710" s="71"/>
      <c r="H2710" s="72"/>
      <c r="I2710" s="103" t="str">
        <f>IF(B2710="","",_xlfn.XLOOKUP(N2710,#REF!,#REF!))</f>
        <v/>
      </c>
      <c r="J2710" s="100" t="str">
        <f>IF(B2710="","",_xlfn.XLOOKUP(N2710,#REF!,芝麻工资表!B:B))</f>
        <v/>
      </c>
      <c r="K2710" s="100" t="str">
        <f t="shared" si="252"/>
        <v/>
      </c>
      <c r="L2710" s="100" t="str">
        <f t="shared" si="253"/>
        <v/>
      </c>
      <c r="M2710" s="100" t="str">
        <f>IF(Q2710="","",_xlfn.XLOOKUP(Q2710,立项!W:W,立项!H:H))</f>
        <v/>
      </c>
      <c r="N2710" s="104" t="str">
        <f t="shared" si="254"/>
        <v/>
      </c>
      <c r="O2710" s="104" t="str">
        <f t="shared" si="255"/>
        <v/>
      </c>
      <c r="P2710" s="105" t="str">
        <f t="shared" si="256"/>
        <v/>
      </c>
      <c r="Q2710" s="109" t="str">
        <f t="shared" si="257"/>
        <v/>
      </c>
      <c r="R2710" s="77"/>
      <c r="S2710" s="76"/>
      <c r="T2710" s="76"/>
      <c r="U2710" s="76"/>
    </row>
    <row r="2711" s="67" customFormat="1" customHeight="1" spans="2:21">
      <c r="B2711" s="68"/>
      <c r="C2711" s="69"/>
      <c r="D2711" s="69"/>
      <c r="E2711" s="69"/>
      <c r="F2711" s="70"/>
      <c r="G2711" s="71"/>
      <c r="H2711" s="72"/>
      <c r="I2711" s="103" t="str">
        <f>IF(B2711="","",_xlfn.XLOOKUP(N2711,#REF!,#REF!))</f>
        <v/>
      </c>
      <c r="J2711" s="100" t="str">
        <f>IF(B2711="","",_xlfn.XLOOKUP(N2711,#REF!,芝麻工资表!B:B))</f>
        <v/>
      </c>
      <c r="K2711" s="100" t="str">
        <f t="shared" si="252"/>
        <v/>
      </c>
      <c r="L2711" s="100" t="str">
        <f t="shared" si="253"/>
        <v/>
      </c>
      <c r="M2711" s="100" t="str">
        <f>IF(Q2711="","",_xlfn.XLOOKUP(Q2711,立项!W:W,立项!H:H))</f>
        <v/>
      </c>
      <c r="N2711" s="104" t="str">
        <f t="shared" si="254"/>
        <v/>
      </c>
      <c r="O2711" s="104" t="str">
        <f t="shared" si="255"/>
        <v/>
      </c>
      <c r="P2711" s="105" t="str">
        <f t="shared" si="256"/>
        <v/>
      </c>
      <c r="Q2711" s="109" t="str">
        <f t="shared" si="257"/>
        <v/>
      </c>
      <c r="R2711" s="77"/>
      <c r="S2711" s="76"/>
      <c r="T2711" s="76"/>
      <c r="U2711" s="76"/>
    </row>
    <row r="2712" s="67" customFormat="1" customHeight="1" spans="2:21">
      <c r="B2712" s="68"/>
      <c r="C2712" s="69"/>
      <c r="D2712" s="69"/>
      <c r="E2712" s="69"/>
      <c r="F2712" s="70"/>
      <c r="G2712" s="71"/>
      <c r="H2712" s="72"/>
      <c r="I2712" s="103" t="str">
        <f>IF(B2712="","",_xlfn.XLOOKUP(N2712,#REF!,#REF!))</f>
        <v/>
      </c>
      <c r="J2712" s="100" t="str">
        <f>IF(B2712="","",_xlfn.XLOOKUP(N2712,#REF!,芝麻工资表!B:B))</f>
        <v/>
      </c>
      <c r="K2712" s="100" t="str">
        <f t="shared" si="252"/>
        <v/>
      </c>
      <c r="L2712" s="100" t="str">
        <f t="shared" si="253"/>
        <v/>
      </c>
      <c r="M2712" s="100" t="str">
        <f>IF(Q2712="","",_xlfn.XLOOKUP(Q2712,立项!W:W,立项!H:H))</f>
        <v/>
      </c>
      <c r="N2712" s="104" t="str">
        <f t="shared" si="254"/>
        <v/>
      </c>
      <c r="O2712" s="104" t="str">
        <f t="shared" si="255"/>
        <v/>
      </c>
      <c r="P2712" s="105" t="str">
        <f t="shared" si="256"/>
        <v/>
      </c>
      <c r="Q2712" s="109" t="str">
        <f t="shared" si="257"/>
        <v/>
      </c>
      <c r="R2712" s="77"/>
      <c r="S2712" s="76"/>
      <c r="T2712" s="76"/>
      <c r="U2712" s="76"/>
    </row>
    <row r="2713" s="67" customFormat="1" customHeight="1" spans="2:21">
      <c r="B2713" s="68"/>
      <c r="C2713" s="69"/>
      <c r="D2713" s="69"/>
      <c r="E2713" s="69"/>
      <c r="F2713" s="70"/>
      <c r="G2713" s="71"/>
      <c r="H2713" s="72"/>
      <c r="I2713" s="103" t="str">
        <f>IF(B2713="","",_xlfn.XLOOKUP(N2713,#REF!,#REF!))</f>
        <v/>
      </c>
      <c r="J2713" s="100" t="str">
        <f>IF(B2713="","",_xlfn.XLOOKUP(N2713,#REF!,芝麻工资表!B:B))</f>
        <v/>
      </c>
      <c r="K2713" s="100" t="str">
        <f t="shared" si="252"/>
        <v/>
      </c>
      <c r="L2713" s="100" t="str">
        <f t="shared" si="253"/>
        <v/>
      </c>
      <c r="M2713" s="100" t="str">
        <f>IF(Q2713="","",_xlfn.XLOOKUP(Q2713,立项!W:W,立项!H:H))</f>
        <v/>
      </c>
      <c r="N2713" s="104" t="str">
        <f t="shared" si="254"/>
        <v/>
      </c>
      <c r="O2713" s="104" t="str">
        <f t="shared" si="255"/>
        <v/>
      </c>
      <c r="P2713" s="105" t="str">
        <f t="shared" si="256"/>
        <v/>
      </c>
      <c r="Q2713" s="109" t="str">
        <f t="shared" si="257"/>
        <v/>
      </c>
      <c r="R2713" s="77"/>
      <c r="S2713" s="76"/>
      <c r="T2713" s="76"/>
      <c r="U2713" s="76"/>
    </row>
    <row r="2714" s="67" customFormat="1" customHeight="1" spans="2:21">
      <c r="B2714" s="68"/>
      <c r="C2714" s="69"/>
      <c r="D2714" s="69"/>
      <c r="E2714" s="69"/>
      <c r="F2714" s="70"/>
      <c r="G2714" s="71"/>
      <c r="H2714" s="72"/>
      <c r="I2714" s="103" t="str">
        <f>IF(B2714="","",_xlfn.XLOOKUP(N2714,#REF!,#REF!))</f>
        <v/>
      </c>
      <c r="J2714" s="100" t="str">
        <f>IF(B2714="","",_xlfn.XLOOKUP(N2714,#REF!,芝麻工资表!B:B))</f>
        <v/>
      </c>
      <c r="K2714" s="100" t="str">
        <f t="shared" si="252"/>
        <v/>
      </c>
      <c r="L2714" s="100" t="str">
        <f t="shared" si="253"/>
        <v/>
      </c>
      <c r="M2714" s="100" t="str">
        <f>IF(Q2714="","",_xlfn.XLOOKUP(Q2714,立项!W:W,立项!H:H))</f>
        <v/>
      </c>
      <c r="N2714" s="104" t="str">
        <f t="shared" si="254"/>
        <v/>
      </c>
      <c r="O2714" s="104" t="str">
        <f t="shared" si="255"/>
        <v/>
      </c>
      <c r="P2714" s="105" t="str">
        <f t="shared" si="256"/>
        <v/>
      </c>
      <c r="Q2714" s="109" t="str">
        <f t="shared" si="257"/>
        <v/>
      </c>
      <c r="R2714" s="77"/>
      <c r="S2714" s="76"/>
      <c r="T2714" s="76"/>
      <c r="U2714" s="76"/>
    </row>
    <row r="2715" s="67" customFormat="1" customHeight="1" spans="2:21">
      <c r="B2715" s="68"/>
      <c r="C2715" s="69"/>
      <c r="D2715" s="69"/>
      <c r="E2715" s="69"/>
      <c r="F2715" s="70"/>
      <c r="G2715" s="71"/>
      <c r="H2715" s="72"/>
      <c r="I2715" s="103" t="str">
        <f>IF(B2715="","",_xlfn.XLOOKUP(N2715,#REF!,#REF!))</f>
        <v/>
      </c>
      <c r="J2715" s="100" t="str">
        <f>IF(B2715="","",_xlfn.XLOOKUP(N2715,#REF!,芝麻工资表!B:B))</f>
        <v/>
      </c>
      <c r="K2715" s="100" t="str">
        <f t="shared" si="252"/>
        <v/>
      </c>
      <c r="L2715" s="100" t="str">
        <f t="shared" si="253"/>
        <v/>
      </c>
      <c r="M2715" s="100" t="str">
        <f>IF(Q2715="","",_xlfn.XLOOKUP(Q2715,立项!W:W,立项!H:H))</f>
        <v/>
      </c>
      <c r="N2715" s="104" t="str">
        <f t="shared" si="254"/>
        <v/>
      </c>
      <c r="O2715" s="104" t="str">
        <f t="shared" si="255"/>
        <v/>
      </c>
      <c r="P2715" s="105" t="str">
        <f t="shared" si="256"/>
        <v/>
      </c>
      <c r="Q2715" s="109" t="str">
        <f t="shared" si="257"/>
        <v/>
      </c>
      <c r="R2715" s="77"/>
      <c r="S2715" s="76"/>
      <c r="T2715" s="76"/>
      <c r="U2715" s="76"/>
    </row>
    <row r="2716" s="67" customFormat="1" customHeight="1" spans="2:21">
      <c r="B2716" s="68"/>
      <c r="C2716" s="69"/>
      <c r="D2716" s="69"/>
      <c r="E2716" s="69"/>
      <c r="F2716" s="70"/>
      <c r="G2716" s="71"/>
      <c r="H2716" s="72"/>
      <c r="I2716" s="103" t="str">
        <f>IF(B2716="","",_xlfn.XLOOKUP(N2716,#REF!,#REF!))</f>
        <v/>
      </c>
      <c r="J2716" s="100" t="str">
        <f>IF(B2716="","",_xlfn.XLOOKUP(N2716,#REF!,芝麻工资表!B:B))</f>
        <v/>
      </c>
      <c r="K2716" s="100" t="str">
        <f t="shared" si="252"/>
        <v/>
      </c>
      <c r="L2716" s="100" t="str">
        <f t="shared" si="253"/>
        <v/>
      </c>
      <c r="M2716" s="100" t="str">
        <f>IF(Q2716="","",_xlfn.XLOOKUP(Q2716,立项!W:W,立项!H:H))</f>
        <v/>
      </c>
      <c r="N2716" s="104" t="str">
        <f t="shared" si="254"/>
        <v/>
      </c>
      <c r="O2716" s="104" t="str">
        <f t="shared" si="255"/>
        <v/>
      </c>
      <c r="P2716" s="105" t="str">
        <f t="shared" si="256"/>
        <v/>
      </c>
      <c r="Q2716" s="109" t="str">
        <f t="shared" si="257"/>
        <v/>
      </c>
      <c r="R2716" s="77"/>
      <c r="S2716" s="76"/>
      <c r="T2716" s="76"/>
      <c r="U2716" s="76"/>
    </row>
    <row r="2717" s="67" customFormat="1" customHeight="1" spans="2:21">
      <c r="B2717" s="68"/>
      <c r="C2717" s="69"/>
      <c r="D2717" s="69"/>
      <c r="E2717" s="69"/>
      <c r="F2717" s="70"/>
      <c r="G2717" s="71"/>
      <c r="H2717" s="72"/>
      <c r="I2717" s="103" t="str">
        <f>IF(B2717="","",_xlfn.XLOOKUP(N2717,#REF!,#REF!))</f>
        <v/>
      </c>
      <c r="J2717" s="100" t="str">
        <f>IF(B2717="","",_xlfn.XLOOKUP(N2717,#REF!,芝麻工资表!B:B))</f>
        <v/>
      </c>
      <c r="K2717" s="100" t="str">
        <f t="shared" si="252"/>
        <v/>
      </c>
      <c r="L2717" s="100" t="str">
        <f t="shared" si="253"/>
        <v/>
      </c>
      <c r="M2717" s="100" t="str">
        <f>IF(Q2717="","",_xlfn.XLOOKUP(Q2717,立项!W:W,立项!H:H))</f>
        <v/>
      </c>
      <c r="N2717" s="104" t="str">
        <f t="shared" si="254"/>
        <v/>
      </c>
      <c r="O2717" s="104" t="str">
        <f t="shared" si="255"/>
        <v/>
      </c>
      <c r="P2717" s="105" t="str">
        <f t="shared" si="256"/>
        <v/>
      </c>
      <c r="Q2717" s="109" t="str">
        <f t="shared" si="257"/>
        <v/>
      </c>
      <c r="R2717" s="77"/>
      <c r="S2717" s="76"/>
      <c r="T2717" s="76"/>
      <c r="U2717" s="76"/>
    </row>
    <row r="2718" s="67" customFormat="1" customHeight="1" spans="2:21">
      <c r="B2718" s="68"/>
      <c r="C2718" s="69"/>
      <c r="D2718" s="69"/>
      <c r="E2718" s="69"/>
      <c r="F2718" s="70"/>
      <c r="G2718" s="71"/>
      <c r="H2718" s="72"/>
      <c r="I2718" s="103" t="str">
        <f>IF(B2718="","",_xlfn.XLOOKUP(N2718,#REF!,#REF!))</f>
        <v/>
      </c>
      <c r="J2718" s="100" t="str">
        <f>IF(B2718="","",_xlfn.XLOOKUP(N2718,#REF!,芝麻工资表!B:B))</f>
        <v/>
      </c>
      <c r="K2718" s="100" t="str">
        <f t="shared" si="252"/>
        <v/>
      </c>
      <c r="L2718" s="100" t="str">
        <f t="shared" si="253"/>
        <v/>
      </c>
      <c r="M2718" s="100" t="str">
        <f>IF(Q2718="","",_xlfn.XLOOKUP(Q2718,立项!W:W,立项!H:H))</f>
        <v/>
      </c>
      <c r="N2718" s="104" t="str">
        <f t="shared" si="254"/>
        <v/>
      </c>
      <c r="O2718" s="104" t="str">
        <f t="shared" si="255"/>
        <v/>
      </c>
      <c r="P2718" s="105" t="str">
        <f t="shared" si="256"/>
        <v/>
      </c>
      <c r="Q2718" s="109" t="str">
        <f t="shared" si="257"/>
        <v/>
      </c>
      <c r="R2718" s="77"/>
      <c r="S2718" s="76"/>
      <c r="T2718" s="76"/>
      <c r="U2718" s="76"/>
    </row>
    <row r="2719" s="67" customFormat="1" customHeight="1" spans="2:21">
      <c r="B2719" s="68"/>
      <c r="C2719" s="69"/>
      <c r="D2719" s="69"/>
      <c r="E2719" s="69"/>
      <c r="F2719" s="70"/>
      <c r="G2719" s="71"/>
      <c r="H2719" s="72"/>
      <c r="I2719" s="103" t="str">
        <f>IF(B2719="","",_xlfn.XLOOKUP(N2719,#REF!,#REF!))</f>
        <v/>
      </c>
      <c r="J2719" s="100" t="str">
        <f>IF(B2719="","",_xlfn.XLOOKUP(N2719,#REF!,芝麻工资表!B:B))</f>
        <v/>
      </c>
      <c r="K2719" s="100" t="str">
        <f t="shared" si="252"/>
        <v/>
      </c>
      <c r="L2719" s="100" t="str">
        <f t="shared" si="253"/>
        <v/>
      </c>
      <c r="M2719" s="100" t="str">
        <f>IF(Q2719="","",_xlfn.XLOOKUP(Q2719,立项!W:W,立项!H:H))</f>
        <v/>
      </c>
      <c r="N2719" s="104" t="str">
        <f t="shared" si="254"/>
        <v/>
      </c>
      <c r="O2719" s="104" t="str">
        <f t="shared" si="255"/>
        <v/>
      </c>
      <c r="P2719" s="105" t="str">
        <f t="shared" si="256"/>
        <v/>
      </c>
      <c r="Q2719" s="109" t="str">
        <f t="shared" si="257"/>
        <v/>
      </c>
      <c r="R2719" s="77"/>
      <c r="S2719" s="76"/>
      <c r="T2719" s="76"/>
      <c r="U2719" s="76"/>
    </row>
    <row r="2720" s="67" customFormat="1" customHeight="1" spans="2:21">
      <c r="B2720" s="68"/>
      <c r="C2720" s="69"/>
      <c r="D2720" s="69"/>
      <c r="E2720" s="69"/>
      <c r="F2720" s="70"/>
      <c r="G2720" s="71"/>
      <c r="H2720" s="72"/>
      <c r="I2720" s="103" t="str">
        <f>IF(B2720="","",_xlfn.XLOOKUP(N2720,#REF!,#REF!))</f>
        <v/>
      </c>
      <c r="J2720" s="100" t="str">
        <f>IF(B2720="","",_xlfn.XLOOKUP(N2720,#REF!,芝麻工资表!B:B))</f>
        <v/>
      </c>
      <c r="K2720" s="100" t="str">
        <f t="shared" si="252"/>
        <v/>
      </c>
      <c r="L2720" s="100" t="str">
        <f t="shared" si="253"/>
        <v/>
      </c>
      <c r="M2720" s="100" t="str">
        <f>IF(Q2720="","",_xlfn.XLOOKUP(Q2720,立项!W:W,立项!H:H))</f>
        <v/>
      </c>
      <c r="N2720" s="104" t="str">
        <f t="shared" si="254"/>
        <v/>
      </c>
      <c r="O2720" s="104" t="str">
        <f t="shared" si="255"/>
        <v/>
      </c>
      <c r="P2720" s="105" t="str">
        <f t="shared" si="256"/>
        <v/>
      </c>
      <c r="Q2720" s="109" t="str">
        <f t="shared" si="257"/>
        <v/>
      </c>
      <c r="R2720" s="77"/>
      <c r="S2720" s="76"/>
      <c r="T2720" s="76"/>
      <c r="U2720" s="76"/>
    </row>
    <row r="2721" s="67" customFormat="1" customHeight="1" spans="2:21">
      <c r="B2721" s="68"/>
      <c r="C2721" s="69"/>
      <c r="D2721" s="69"/>
      <c r="E2721" s="69"/>
      <c r="F2721" s="70"/>
      <c r="G2721" s="71"/>
      <c r="H2721" s="72"/>
      <c r="I2721" s="103" t="str">
        <f>IF(B2721="","",_xlfn.XLOOKUP(N2721,#REF!,#REF!))</f>
        <v/>
      </c>
      <c r="J2721" s="100" t="str">
        <f>IF(B2721="","",_xlfn.XLOOKUP(N2721,#REF!,芝麻工资表!B:B))</f>
        <v/>
      </c>
      <c r="K2721" s="100" t="str">
        <f t="shared" si="252"/>
        <v/>
      </c>
      <c r="L2721" s="100" t="str">
        <f t="shared" si="253"/>
        <v/>
      </c>
      <c r="M2721" s="100" t="str">
        <f>IF(Q2721="","",_xlfn.XLOOKUP(Q2721,立项!W:W,立项!H:H))</f>
        <v/>
      </c>
      <c r="N2721" s="104" t="str">
        <f t="shared" si="254"/>
        <v/>
      </c>
      <c r="O2721" s="104" t="str">
        <f t="shared" si="255"/>
        <v/>
      </c>
      <c r="P2721" s="105" t="str">
        <f t="shared" si="256"/>
        <v/>
      </c>
      <c r="Q2721" s="109" t="str">
        <f t="shared" si="257"/>
        <v/>
      </c>
      <c r="R2721" s="77"/>
      <c r="S2721" s="76"/>
      <c r="T2721" s="76"/>
      <c r="U2721" s="76"/>
    </row>
    <row r="2722" s="67" customFormat="1" customHeight="1" spans="2:21">
      <c r="B2722" s="68"/>
      <c r="C2722" s="69"/>
      <c r="D2722" s="69"/>
      <c r="E2722" s="69"/>
      <c r="F2722" s="70"/>
      <c r="G2722" s="71"/>
      <c r="H2722" s="72"/>
      <c r="I2722" s="103" t="str">
        <f>IF(B2722="","",_xlfn.XLOOKUP(N2722,#REF!,#REF!))</f>
        <v/>
      </c>
      <c r="J2722" s="100" t="str">
        <f>IF(B2722="","",_xlfn.XLOOKUP(N2722,#REF!,芝麻工资表!B:B))</f>
        <v/>
      </c>
      <c r="K2722" s="100" t="str">
        <f t="shared" si="252"/>
        <v/>
      </c>
      <c r="L2722" s="100" t="str">
        <f t="shared" si="253"/>
        <v/>
      </c>
      <c r="M2722" s="100" t="str">
        <f>IF(Q2722="","",_xlfn.XLOOKUP(Q2722,立项!W:W,立项!H:H))</f>
        <v/>
      </c>
      <c r="N2722" s="104" t="str">
        <f t="shared" si="254"/>
        <v/>
      </c>
      <c r="O2722" s="104" t="str">
        <f t="shared" si="255"/>
        <v/>
      </c>
      <c r="P2722" s="105" t="str">
        <f t="shared" si="256"/>
        <v/>
      </c>
      <c r="Q2722" s="109" t="str">
        <f t="shared" si="257"/>
        <v/>
      </c>
      <c r="R2722" s="77"/>
      <c r="S2722" s="76"/>
      <c r="T2722" s="76"/>
      <c r="U2722" s="76"/>
    </row>
    <row r="2723" s="67" customFormat="1" customHeight="1" spans="2:21">
      <c r="B2723" s="68"/>
      <c r="C2723" s="69"/>
      <c r="D2723" s="69"/>
      <c r="E2723" s="69"/>
      <c r="F2723" s="70"/>
      <c r="G2723" s="71"/>
      <c r="H2723" s="72"/>
      <c r="I2723" s="103" t="str">
        <f>IF(B2723="","",_xlfn.XLOOKUP(N2723,#REF!,#REF!))</f>
        <v/>
      </c>
      <c r="J2723" s="100" t="str">
        <f>IF(B2723="","",_xlfn.XLOOKUP(N2723,#REF!,芝麻工资表!B:B))</f>
        <v/>
      </c>
      <c r="K2723" s="100" t="str">
        <f t="shared" si="252"/>
        <v/>
      </c>
      <c r="L2723" s="100" t="str">
        <f t="shared" si="253"/>
        <v/>
      </c>
      <c r="M2723" s="100" t="str">
        <f>IF(Q2723="","",_xlfn.XLOOKUP(Q2723,立项!W:W,立项!H:H))</f>
        <v/>
      </c>
      <c r="N2723" s="104" t="str">
        <f t="shared" si="254"/>
        <v/>
      </c>
      <c r="O2723" s="104" t="str">
        <f t="shared" si="255"/>
        <v/>
      </c>
      <c r="P2723" s="105" t="str">
        <f t="shared" si="256"/>
        <v/>
      </c>
      <c r="Q2723" s="109" t="str">
        <f t="shared" si="257"/>
        <v/>
      </c>
      <c r="R2723" s="77"/>
      <c r="S2723" s="76"/>
      <c r="T2723" s="76"/>
      <c r="U2723" s="76"/>
    </row>
    <row r="2724" s="67" customFormat="1" customHeight="1" spans="2:21">
      <c r="B2724" s="68"/>
      <c r="C2724" s="69"/>
      <c r="D2724" s="69"/>
      <c r="E2724" s="69"/>
      <c r="F2724" s="70"/>
      <c r="G2724" s="71"/>
      <c r="H2724" s="72"/>
      <c r="I2724" s="103" t="str">
        <f>IF(B2724="","",_xlfn.XLOOKUP(N2724,#REF!,#REF!))</f>
        <v/>
      </c>
      <c r="J2724" s="100" t="str">
        <f>IF(B2724="","",_xlfn.XLOOKUP(N2724,#REF!,芝麻工资表!B:B))</f>
        <v/>
      </c>
      <c r="K2724" s="100" t="str">
        <f t="shared" si="252"/>
        <v/>
      </c>
      <c r="L2724" s="100" t="str">
        <f t="shared" si="253"/>
        <v/>
      </c>
      <c r="M2724" s="100" t="str">
        <f>IF(Q2724="","",_xlfn.XLOOKUP(Q2724,立项!W:W,立项!H:H))</f>
        <v/>
      </c>
      <c r="N2724" s="104" t="str">
        <f t="shared" si="254"/>
        <v/>
      </c>
      <c r="O2724" s="104" t="str">
        <f t="shared" si="255"/>
        <v/>
      </c>
      <c r="P2724" s="105" t="str">
        <f t="shared" si="256"/>
        <v/>
      </c>
      <c r="Q2724" s="109" t="str">
        <f t="shared" si="257"/>
        <v/>
      </c>
      <c r="R2724" s="77"/>
      <c r="S2724" s="76"/>
      <c r="T2724" s="76"/>
      <c r="U2724" s="76"/>
    </row>
    <row r="2725" s="67" customFormat="1" customHeight="1" spans="2:21">
      <c r="B2725" s="68"/>
      <c r="C2725" s="69"/>
      <c r="D2725" s="69"/>
      <c r="E2725" s="69"/>
      <c r="F2725" s="70"/>
      <c r="G2725" s="71"/>
      <c r="H2725" s="72"/>
      <c r="I2725" s="103" t="str">
        <f>IF(B2725="","",_xlfn.XLOOKUP(N2725,#REF!,#REF!))</f>
        <v/>
      </c>
      <c r="J2725" s="100" t="str">
        <f>IF(B2725="","",_xlfn.XLOOKUP(N2725,#REF!,芝麻工资表!B:B))</f>
        <v/>
      </c>
      <c r="K2725" s="100" t="str">
        <f t="shared" si="252"/>
        <v/>
      </c>
      <c r="L2725" s="100" t="str">
        <f t="shared" si="253"/>
        <v/>
      </c>
      <c r="M2725" s="100" t="str">
        <f>IF(Q2725="","",_xlfn.XLOOKUP(Q2725,立项!W:W,立项!H:H))</f>
        <v/>
      </c>
      <c r="N2725" s="104" t="str">
        <f t="shared" si="254"/>
        <v/>
      </c>
      <c r="O2725" s="104" t="str">
        <f t="shared" si="255"/>
        <v/>
      </c>
      <c r="P2725" s="105" t="str">
        <f t="shared" si="256"/>
        <v/>
      </c>
      <c r="Q2725" s="109" t="str">
        <f t="shared" si="257"/>
        <v/>
      </c>
      <c r="R2725" s="77"/>
      <c r="S2725" s="76"/>
      <c r="T2725" s="76"/>
      <c r="U2725" s="76"/>
    </row>
    <row r="2726" s="67" customFormat="1" customHeight="1" spans="2:21">
      <c r="B2726" s="68"/>
      <c r="C2726" s="69"/>
      <c r="D2726" s="69"/>
      <c r="E2726" s="69"/>
      <c r="F2726" s="70"/>
      <c r="G2726" s="71"/>
      <c r="H2726" s="72"/>
      <c r="I2726" s="103" t="str">
        <f>IF(B2726="","",_xlfn.XLOOKUP(N2726,#REF!,#REF!))</f>
        <v/>
      </c>
      <c r="J2726" s="100" t="str">
        <f>IF(B2726="","",_xlfn.XLOOKUP(N2726,#REF!,芝麻工资表!B:B))</f>
        <v/>
      </c>
      <c r="K2726" s="100" t="str">
        <f t="shared" si="252"/>
        <v/>
      </c>
      <c r="L2726" s="100" t="str">
        <f t="shared" si="253"/>
        <v/>
      </c>
      <c r="M2726" s="100" t="str">
        <f>IF(Q2726="","",_xlfn.XLOOKUP(Q2726,立项!W:W,立项!H:H))</f>
        <v/>
      </c>
      <c r="N2726" s="104" t="str">
        <f t="shared" si="254"/>
        <v/>
      </c>
      <c r="O2726" s="104" t="str">
        <f t="shared" si="255"/>
        <v/>
      </c>
      <c r="P2726" s="105" t="str">
        <f t="shared" si="256"/>
        <v/>
      </c>
      <c r="Q2726" s="109" t="str">
        <f t="shared" si="257"/>
        <v/>
      </c>
      <c r="R2726" s="77"/>
      <c r="S2726" s="76"/>
      <c r="T2726" s="76"/>
      <c r="U2726" s="76"/>
    </row>
    <row r="2727" s="67" customFormat="1" customHeight="1" spans="2:21">
      <c r="B2727" s="68"/>
      <c r="C2727" s="69"/>
      <c r="D2727" s="69"/>
      <c r="E2727" s="69"/>
      <c r="F2727" s="70"/>
      <c r="G2727" s="71"/>
      <c r="H2727" s="72"/>
      <c r="I2727" s="103" t="str">
        <f>IF(B2727="","",_xlfn.XLOOKUP(N2727,#REF!,#REF!))</f>
        <v/>
      </c>
      <c r="J2727" s="100" t="str">
        <f>IF(B2727="","",_xlfn.XLOOKUP(N2727,#REF!,芝麻工资表!B:B))</f>
        <v/>
      </c>
      <c r="K2727" s="100" t="str">
        <f t="shared" si="252"/>
        <v/>
      </c>
      <c r="L2727" s="100" t="str">
        <f t="shared" si="253"/>
        <v/>
      </c>
      <c r="M2727" s="100" t="str">
        <f>IF(Q2727="","",_xlfn.XLOOKUP(Q2727,立项!W:W,立项!H:H))</f>
        <v/>
      </c>
      <c r="N2727" s="104" t="str">
        <f t="shared" si="254"/>
        <v/>
      </c>
      <c r="O2727" s="104" t="str">
        <f t="shared" si="255"/>
        <v/>
      </c>
      <c r="P2727" s="105" t="str">
        <f t="shared" si="256"/>
        <v/>
      </c>
      <c r="Q2727" s="109" t="str">
        <f t="shared" si="257"/>
        <v/>
      </c>
      <c r="R2727" s="77"/>
      <c r="S2727" s="76"/>
      <c r="T2727" s="76"/>
      <c r="U2727" s="76"/>
    </row>
    <row r="2728" s="67" customFormat="1" customHeight="1" spans="2:21">
      <c r="B2728" s="68"/>
      <c r="C2728" s="69"/>
      <c r="D2728" s="69"/>
      <c r="E2728" s="69"/>
      <c r="F2728" s="70"/>
      <c r="G2728" s="71"/>
      <c r="H2728" s="72"/>
      <c r="I2728" s="103" t="str">
        <f>IF(B2728="","",_xlfn.XLOOKUP(N2728,#REF!,#REF!))</f>
        <v/>
      </c>
      <c r="J2728" s="100" t="str">
        <f>IF(B2728="","",_xlfn.XLOOKUP(N2728,#REF!,芝麻工资表!B:B))</f>
        <v/>
      </c>
      <c r="K2728" s="100" t="str">
        <f t="shared" si="252"/>
        <v/>
      </c>
      <c r="L2728" s="100" t="str">
        <f t="shared" si="253"/>
        <v/>
      </c>
      <c r="M2728" s="100" t="str">
        <f>IF(Q2728="","",_xlfn.XLOOKUP(Q2728,立项!W:W,立项!H:H))</f>
        <v/>
      </c>
      <c r="N2728" s="104" t="str">
        <f t="shared" si="254"/>
        <v/>
      </c>
      <c r="O2728" s="104" t="str">
        <f t="shared" si="255"/>
        <v/>
      </c>
      <c r="P2728" s="105" t="str">
        <f t="shared" si="256"/>
        <v/>
      </c>
      <c r="Q2728" s="109" t="str">
        <f t="shared" si="257"/>
        <v/>
      </c>
      <c r="R2728" s="77"/>
      <c r="S2728" s="76"/>
      <c r="T2728" s="76"/>
      <c r="U2728" s="76"/>
    </row>
    <row r="2729" s="67" customFormat="1" customHeight="1" spans="2:21">
      <c r="B2729" s="68"/>
      <c r="C2729" s="69"/>
      <c r="D2729" s="69"/>
      <c r="E2729" s="69"/>
      <c r="F2729" s="70"/>
      <c r="G2729" s="71"/>
      <c r="H2729" s="72"/>
      <c r="I2729" s="103" t="str">
        <f>IF(B2729="","",_xlfn.XLOOKUP(N2729,#REF!,#REF!))</f>
        <v/>
      </c>
      <c r="J2729" s="100" t="str">
        <f>IF(B2729="","",_xlfn.XLOOKUP(N2729,#REF!,芝麻工资表!B:B))</f>
        <v/>
      </c>
      <c r="K2729" s="100" t="str">
        <f t="shared" si="252"/>
        <v/>
      </c>
      <c r="L2729" s="100" t="str">
        <f t="shared" si="253"/>
        <v/>
      </c>
      <c r="M2729" s="100" t="str">
        <f>IF(Q2729="","",_xlfn.XLOOKUP(Q2729,立项!W:W,立项!H:H))</f>
        <v/>
      </c>
      <c r="N2729" s="104" t="str">
        <f t="shared" si="254"/>
        <v/>
      </c>
      <c r="O2729" s="104" t="str">
        <f t="shared" si="255"/>
        <v/>
      </c>
      <c r="P2729" s="105" t="str">
        <f t="shared" si="256"/>
        <v/>
      </c>
      <c r="Q2729" s="109" t="str">
        <f t="shared" si="257"/>
        <v/>
      </c>
      <c r="R2729" s="77"/>
      <c r="S2729" s="76"/>
      <c r="T2729" s="76"/>
      <c r="U2729" s="76"/>
    </row>
    <row r="2730" s="67" customFormat="1" customHeight="1" spans="2:21">
      <c r="B2730" s="68"/>
      <c r="C2730" s="69"/>
      <c r="D2730" s="69"/>
      <c r="E2730" s="69"/>
      <c r="F2730" s="70"/>
      <c r="G2730" s="71"/>
      <c r="H2730" s="72"/>
      <c r="I2730" s="103" t="str">
        <f>IF(B2730="","",_xlfn.XLOOKUP(N2730,#REF!,#REF!))</f>
        <v/>
      </c>
      <c r="J2730" s="100" t="str">
        <f>IF(B2730="","",_xlfn.XLOOKUP(N2730,#REF!,芝麻工资表!B:B))</f>
        <v/>
      </c>
      <c r="K2730" s="100" t="str">
        <f t="shared" si="252"/>
        <v/>
      </c>
      <c r="L2730" s="100" t="str">
        <f t="shared" si="253"/>
        <v/>
      </c>
      <c r="M2730" s="100" t="str">
        <f>IF(Q2730="","",_xlfn.XLOOKUP(Q2730,立项!W:W,立项!H:H))</f>
        <v/>
      </c>
      <c r="N2730" s="104" t="str">
        <f t="shared" si="254"/>
        <v/>
      </c>
      <c r="O2730" s="104" t="str">
        <f t="shared" si="255"/>
        <v/>
      </c>
      <c r="P2730" s="105" t="str">
        <f t="shared" si="256"/>
        <v/>
      </c>
      <c r="Q2730" s="109" t="str">
        <f t="shared" si="257"/>
        <v/>
      </c>
      <c r="R2730" s="77"/>
      <c r="S2730" s="76"/>
      <c r="T2730" s="76"/>
      <c r="U2730" s="76"/>
    </row>
    <row r="2731" s="67" customFormat="1" customHeight="1" spans="2:21">
      <c r="B2731" s="68"/>
      <c r="C2731" s="69"/>
      <c r="D2731" s="69"/>
      <c r="E2731" s="69"/>
      <c r="F2731" s="70"/>
      <c r="G2731" s="71"/>
      <c r="H2731" s="72"/>
      <c r="I2731" s="103" t="str">
        <f>IF(B2731="","",_xlfn.XLOOKUP(N2731,#REF!,#REF!))</f>
        <v/>
      </c>
      <c r="J2731" s="100" t="str">
        <f>IF(B2731="","",_xlfn.XLOOKUP(N2731,#REF!,芝麻工资表!B:B))</f>
        <v/>
      </c>
      <c r="K2731" s="100" t="str">
        <f t="shared" si="252"/>
        <v/>
      </c>
      <c r="L2731" s="100" t="str">
        <f t="shared" si="253"/>
        <v/>
      </c>
      <c r="M2731" s="100" t="str">
        <f>IF(Q2731="","",_xlfn.XLOOKUP(Q2731,立项!W:W,立项!H:H))</f>
        <v/>
      </c>
      <c r="N2731" s="104" t="str">
        <f t="shared" si="254"/>
        <v/>
      </c>
      <c r="O2731" s="104" t="str">
        <f t="shared" si="255"/>
        <v/>
      </c>
      <c r="P2731" s="105" t="str">
        <f t="shared" si="256"/>
        <v/>
      </c>
      <c r="Q2731" s="109" t="str">
        <f t="shared" si="257"/>
        <v/>
      </c>
      <c r="R2731" s="77"/>
      <c r="S2731" s="76"/>
      <c r="T2731" s="76"/>
      <c r="U2731" s="76"/>
    </row>
    <row r="2732" s="67" customFormat="1" customHeight="1" spans="2:21">
      <c r="B2732" s="68"/>
      <c r="C2732" s="69"/>
      <c r="D2732" s="69"/>
      <c r="E2732" s="69"/>
      <c r="F2732" s="70"/>
      <c r="G2732" s="71"/>
      <c r="H2732" s="72"/>
      <c r="I2732" s="103" t="str">
        <f>IF(B2732="","",_xlfn.XLOOKUP(N2732,#REF!,#REF!))</f>
        <v/>
      </c>
      <c r="J2732" s="100" t="str">
        <f>IF(B2732="","",_xlfn.XLOOKUP(N2732,#REF!,芝麻工资表!B:B))</f>
        <v/>
      </c>
      <c r="K2732" s="100" t="str">
        <f t="shared" si="252"/>
        <v/>
      </c>
      <c r="L2732" s="100" t="str">
        <f t="shared" si="253"/>
        <v/>
      </c>
      <c r="M2732" s="100" t="str">
        <f>IF(Q2732="","",_xlfn.XLOOKUP(Q2732,立项!W:W,立项!H:H))</f>
        <v/>
      </c>
      <c r="N2732" s="104" t="str">
        <f t="shared" si="254"/>
        <v/>
      </c>
      <c r="O2732" s="104" t="str">
        <f t="shared" si="255"/>
        <v/>
      </c>
      <c r="P2732" s="105" t="str">
        <f t="shared" si="256"/>
        <v/>
      </c>
      <c r="Q2732" s="109" t="str">
        <f t="shared" si="257"/>
        <v/>
      </c>
      <c r="R2732" s="77"/>
      <c r="S2732" s="76"/>
      <c r="T2732" s="76"/>
      <c r="U2732" s="76"/>
    </row>
    <row r="2733" s="67" customFormat="1" customHeight="1" spans="2:21">
      <c r="B2733" s="68"/>
      <c r="C2733" s="69"/>
      <c r="D2733" s="69"/>
      <c r="E2733" s="69"/>
      <c r="F2733" s="70"/>
      <c r="G2733" s="71"/>
      <c r="H2733" s="72"/>
      <c r="I2733" s="103" t="str">
        <f>IF(B2733="","",_xlfn.XLOOKUP(N2733,#REF!,#REF!))</f>
        <v/>
      </c>
      <c r="J2733" s="100" t="str">
        <f>IF(B2733="","",_xlfn.XLOOKUP(N2733,#REF!,芝麻工资表!B:B))</f>
        <v/>
      </c>
      <c r="K2733" s="100" t="str">
        <f t="shared" si="252"/>
        <v/>
      </c>
      <c r="L2733" s="100" t="str">
        <f t="shared" si="253"/>
        <v/>
      </c>
      <c r="M2733" s="100" t="str">
        <f>IF(Q2733="","",_xlfn.XLOOKUP(Q2733,立项!W:W,立项!H:H))</f>
        <v/>
      </c>
      <c r="N2733" s="104" t="str">
        <f t="shared" si="254"/>
        <v/>
      </c>
      <c r="O2733" s="104" t="str">
        <f t="shared" si="255"/>
        <v/>
      </c>
      <c r="P2733" s="105" t="str">
        <f t="shared" si="256"/>
        <v/>
      </c>
      <c r="Q2733" s="109" t="str">
        <f t="shared" si="257"/>
        <v/>
      </c>
      <c r="R2733" s="77"/>
      <c r="S2733" s="76"/>
      <c r="T2733" s="76"/>
      <c r="U2733" s="76"/>
    </row>
    <row r="2734" s="67" customFormat="1" customHeight="1" spans="2:21">
      <c r="B2734" s="68"/>
      <c r="C2734" s="69"/>
      <c r="D2734" s="69"/>
      <c r="E2734" s="69"/>
      <c r="F2734" s="70"/>
      <c r="G2734" s="71"/>
      <c r="H2734" s="72"/>
      <c r="I2734" s="103" t="str">
        <f>IF(B2734="","",_xlfn.XLOOKUP(N2734,#REF!,#REF!))</f>
        <v/>
      </c>
      <c r="J2734" s="100" t="str">
        <f>IF(B2734="","",_xlfn.XLOOKUP(N2734,#REF!,芝麻工资表!B:B))</f>
        <v/>
      </c>
      <c r="K2734" s="100" t="str">
        <f t="shared" si="252"/>
        <v/>
      </c>
      <c r="L2734" s="100" t="str">
        <f t="shared" si="253"/>
        <v/>
      </c>
      <c r="M2734" s="100" t="str">
        <f>IF(Q2734="","",_xlfn.XLOOKUP(Q2734,立项!W:W,立项!H:H))</f>
        <v/>
      </c>
      <c r="N2734" s="104" t="str">
        <f t="shared" si="254"/>
        <v/>
      </c>
      <c r="O2734" s="104" t="str">
        <f t="shared" si="255"/>
        <v/>
      </c>
      <c r="P2734" s="105" t="str">
        <f t="shared" si="256"/>
        <v/>
      </c>
      <c r="Q2734" s="109" t="str">
        <f t="shared" si="257"/>
        <v/>
      </c>
      <c r="R2734" s="77"/>
      <c r="S2734" s="76"/>
      <c r="T2734" s="76"/>
      <c r="U2734" s="76"/>
    </row>
    <row r="2735" s="67" customFormat="1" customHeight="1" spans="2:21">
      <c r="B2735" s="68"/>
      <c r="C2735" s="69"/>
      <c r="D2735" s="69"/>
      <c r="E2735" s="69"/>
      <c r="F2735" s="70"/>
      <c r="G2735" s="71"/>
      <c r="H2735" s="72"/>
      <c r="I2735" s="103" t="str">
        <f>IF(B2735="","",_xlfn.XLOOKUP(N2735,#REF!,#REF!))</f>
        <v/>
      </c>
      <c r="J2735" s="100" t="str">
        <f>IF(B2735="","",_xlfn.XLOOKUP(N2735,#REF!,芝麻工资表!B:B))</f>
        <v/>
      </c>
      <c r="K2735" s="100" t="str">
        <f t="shared" si="252"/>
        <v/>
      </c>
      <c r="L2735" s="100" t="str">
        <f t="shared" si="253"/>
        <v/>
      </c>
      <c r="M2735" s="100" t="str">
        <f>IF(Q2735="","",_xlfn.XLOOKUP(Q2735,立项!W:W,立项!H:H))</f>
        <v/>
      </c>
      <c r="N2735" s="104" t="str">
        <f t="shared" si="254"/>
        <v/>
      </c>
      <c r="O2735" s="104" t="str">
        <f t="shared" si="255"/>
        <v/>
      </c>
      <c r="P2735" s="105" t="str">
        <f t="shared" si="256"/>
        <v/>
      </c>
      <c r="Q2735" s="109" t="str">
        <f t="shared" si="257"/>
        <v/>
      </c>
      <c r="R2735" s="77"/>
      <c r="S2735" s="76"/>
      <c r="T2735" s="76"/>
      <c r="U2735" s="76"/>
    </row>
    <row r="2736" s="67" customFormat="1" customHeight="1" spans="2:21">
      <c r="B2736" s="68"/>
      <c r="C2736" s="69"/>
      <c r="D2736" s="69"/>
      <c r="E2736" s="69"/>
      <c r="F2736" s="70"/>
      <c r="G2736" s="71"/>
      <c r="H2736" s="72"/>
      <c r="I2736" s="103" t="str">
        <f>IF(B2736="","",_xlfn.XLOOKUP(N2736,#REF!,#REF!))</f>
        <v/>
      </c>
      <c r="J2736" s="100" t="str">
        <f>IF(B2736="","",_xlfn.XLOOKUP(N2736,#REF!,芝麻工资表!B:B))</f>
        <v/>
      </c>
      <c r="K2736" s="100" t="str">
        <f t="shared" si="252"/>
        <v/>
      </c>
      <c r="L2736" s="100" t="str">
        <f t="shared" si="253"/>
        <v/>
      </c>
      <c r="M2736" s="100" t="str">
        <f>IF(Q2736="","",_xlfn.XLOOKUP(Q2736,立项!W:W,立项!H:H))</f>
        <v/>
      </c>
      <c r="N2736" s="104" t="str">
        <f t="shared" si="254"/>
        <v/>
      </c>
      <c r="O2736" s="104" t="str">
        <f t="shared" si="255"/>
        <v/>
      </c>
      <c r="P2736" s="105" t="str">
        <f t="shared" si="256"/>
        <v/>
      </c>
      <c r="Q2736" s="109" t="str">
        <f t="shared" si="257"/>
        <v/>
      </c>
      <c r="R2736" s="77"/>
      <c r="S2736" s="76"/>
      <c r="T2736" s="76"/>
      <c r="U2736" s="76"/>
    </row>
    <row r="2737" s="67" customFormat="1" customHeight="1" spans="2:21">
      <c r="B2737" s="68"/>
      <c r="C2737" s="69"/>
      <c r="D2737" s="69"/>
      <c r="E2737" s="69"/>
      <c r="F2737" s="70"/>
      <c r="G2737" s="71"/>
      <c r="H2737" s="72"/>
      <c r="I2737" s="103" t="str">
        <f>IF(B2737="","",_xlfn.XLOOKUP(N2737,#REF!,#REF!))</f>
        <v/>
      </c>
      <c r="J2737" s="100" t="str">
        <f>IF(B2737="","",_xlfn.XLOOKUP(N2737,#REF!,芝麻工资表!B:B))</f>
        <v/>
      </c>
      <c r="K2737" s="100" t="str">
        <f t="shared" si="252"/>
        <v/>
      </c>
      <c r="L2737" s="100" t="str">
        <f t="shared" si="253"/>
        <v/>
      </c>
      <c r="M2737" s="100" t="str">
        <f>IF(Q2737="","",_xlfn.XLOOKUP(Q2737,立项!W:W,立项!H:H))</f>
        <v/>
      </c>
      <c r="N2737" s="104" t="str">
        <f t="shared" si="254"/>
        <v/>
      </c>
      <c r="O2737" s="104" t="str">
        <f t="shared" si="255"/>
        <v/>
      </c>
      <c r="P2737" s="105" t="str">
        <f t="shared" si="256"/>
        <v/>
      </c>
      <c r="Q2737" s="109" t="str">
        <f t="shared" si="257"/>
        <v/>
      </c>
      <c r="R2737" s="77"/>
      <c r="S2737" s="76"/>
      <c r="T2737" s="76"/>
      <c r="U2737" s="76"/>
    </row>
    <row r="2738" s="67" customFormat="1" customHeight="1" spans="2:21">
      <c r="B2738" s="68"/>
      <c r="C2738" s="69"/>
      <c r="D2738" s="69"/>
      <c r="E2738" s="69"/>
      <c r="F2738" s="70"/>
      <c r="G2738" s="71"/>
      <c r="H2738" s="72"/>
      <c r="I2738" s="103" t="str">
        <f>IF(B2738="","",_xlfn.XLOOKUP(N2738,#REF!,#REF!))</f>
        <v/>
      </c>
      <c r="J2738" s="100" t="str">
        <f>IF(B2738="","",_xlfn.XLOOKUP(N2738,#REF!,芝麻工资表!B:B))</f>
        <v/>
      </c>
      <c r="K2738" s="100" t="str">
        <f t="shared" si="252"/>
        <v/>
      </c>
      <c r="L2738" s="100" t="str">
        <f t="shared" si="253"/>
        <v/>
      </c>
      <c r="M2738" s="100" t="str">
        <f>IF(Q2738="","",_xlfn.XLOOKUP(Q2738,立项!W:W,立项!H:H))</f>
        <v/>
      </c>
      <c r="N2738" s="104" t="str">
        <f t="shared" si="254"/>
        <v/>
      </c>
      <c r="O2738" s="104" t="str">
        <f t="shared" si="255"/>
        <v/>
      </c>
      <c r="P2738" s="105" t="str">
        <f t="shared" si="256"/>
        <v/>
      </c>
      <c r="Q2738" s="109" t="str">
        <f t="shared" si="257"/>
        <v/>
      </c>
      <c r="R2738" s="77"/>
      <c r="S2738" s="76"/>
      <c r="T2738" s="76"/>
      <c r="U2738" s="76"/>
    </row>
    <row r="2739" s="67" customFormat="1" customHeight="1" spans="2:21">
      <c r="B2739" s="68"/>
      <c r="C2739" s="69"/>
      <c r="D2739" s="69"/>
      <c r="E2739" s="69"/>
      <c r="F2739" s="70"/>
      <c r="G2739" s="71"/>
      <c r="H2739" s="72"/>
      <c r="I2739" s="103" t="str">
        <f>IF(B2739="","",_xlfn.XLOOKUP(N2739,#REF!,#REF!))</f>
        <v/>
      </c>
      <c r="J2739" s="100" t="str">
        <f>IF(B2739="","",_xlfn.XLOOKUP(N2739,#REF!,芝麻工资表!B:B))</f>
        <v/>
      </c>
      <c r="K2739" s="100" t="str">
        <f t="shared" si="252"/>
        <v/>
      </c>
      <c r="L2739" s="100" t="str">
        <f t="shared" si="253"/>
        <v/>
      </c>
      <c r="M2739" s="100" t="str">
        <f>IF(Q2739="","",_xlfn.XLOOKUP(Q2739,立项!W:W,立项!H:H))</f>
        <v/>
      </c>
      <c r="N2739" s="104" t="str">
        <f t="shared" si="254"/>
        <v/>
      </c>
      <c r="O2739" s="104" t="str">
        <f t="shared" si="255"/>
        <v/>
      </c>
      <c r="P2739" s="105" t="str">
        <f t="shared" si="256"/>
        <v/>
      </c>
      <c r="Q2739" s="109" t="str">
        <f t="shared" si="257"/>
        <v/>
      </c>
      <c r="R2739" s="77"/>
      <c r="S2739" s="76"/>
      <c r="T2739" s="76"/>
      <c r="U2739" s="76"/>
    </row>
    <row r="2740" s="67" customFormat="1" customHeight="1" spans="2:21">
      <c r="B2740" s="68"/>
      <c r="C2740" s="69"/>
      <c r="D2740" s="69"/>
      <c r="E2740" s="69"/>
      <c r="F2740" s="70"/>
      <c r="G2740" s="71"/>
      <c r="H2740" s="72"/>
      <c r="I2740" s="103" t="str">
        <f>IF(B2740="","",_xlfn.XLOOKUP(N2740,#REF!,#REF!))</f>
        <v/>
      </c>
      <c r="J2740" s="100" t="str">
        <f>IF(B2740="","",_xlfn.XLOOKUP(N2740,#REF!,芝麻工资表!B:B))</f>
        <v/>
      </c>
      <c r="K2740" s="100" t="str">
        <f t="shared" si="252"/>
        <v/>
      </c>
      <c r="L2740" s="100" t="str">
        <f t="shared" si="253"/>
        <v/>
      </c>
      <c r="M2740" s="100" t="str">
        <f>IF(Q2740="","",_xlfn.XLOOKUP(Q2740,立项!W:W,立项!H:H))</f>
        <v/>
      </c>
      <c r="N2740" s="104" t="str">
        <f t="shared" si="254"/>
        <v/>
      </c>
      <c r="O2740" s="104" t="str">
        <f t="shared" si="255"/>
        <v/>
      </c>
      <c r="P2740" s="105" t="str">
        <f t="shared" si="256"/>
        <v/>
      </c>
      <c r="Q2740" s="109" t="str">
        <f t="shared" si="257"/>
        <v/>
      </c>
      <c r="R2740" s="77"/>
      <c r="S2740" s="76"/>
      <c r="T2740" s="76"/>
      <c r="U2740" s="76"/>
    </row>
    <row r="2741" s="67" customFormat="1" customHeight="1" spans="2:21">
      <c r="B2741" s="68"/>
      <c r="C2741" s="69"/>
      <c r="D2741" s="69"/>
      <c r="E2741" s="69"/>
      <c r="F2741" s="70"/>
      <c r="G2741" s="71"/>
      <c r="H2741" s="72"/>
      <c r="I2741" s="103" t="str">
        <f>IF(B2741="","",_xlfn.XLOOKUP(N2741,#REF!,#REF!))</f>
        <v/>
      </c>
      <c r="J2741" s="100" t="str">
        <f>IF(B2741="","",_xlfn.XLOOKUP(N2741,#REF!,芝麻工资表!B:B))</f>
        <v/>
      </c>
      <c r="K2741" s="100" t="str">
        <f t="shared" si="252"/>
        <v/>
      </c>
      <c r="L2741" s="100" t="str">
        <f t="shared" si="253"/>
        <v/>
      </c>
      <c r="M2741" s="100" t="str">
        <f>IF(Q2741="","",_xlfn.XLOOKUP(Q2741,立项!W:W,立项!H:H))</f>
        <v/>
      </c>
      <c r="N2741" s="104" t="str">
        <f t="shared" si="254"/>
        <v/>
      </c>
      <c r="O2741" s="104" t="str">
        <f t="shared" si="255"/>
        <v/>
      </c>
      <c r="P2741" s="105" t="str">
        <f t="shared" si="256"/>
        <v/>
      </c>
      <c r="Q2741" s="109" t="str">
        <f t="shared" si="257"/>
        <v/>
      </c>
      <c r="R2741" s="77"/>
      <c r="S2741" s="76"/>
      <c r="T2741" s="76"/>
      <c r="U2741" s="76"/>
    </row>
    <row r="2742" s="67" customFormat="1" customHeight="1" spans="2:21">
      <c r="B2742" s="68"/>
      <c r="C2742" s="69"/>
      <c r="D2742" s="69"/>
      <c r="E2742" s="69"/>
      <c r="F2742" s="70"/>
      <c r="G2742" s="71"/>
      <c r="H2742" s="72"/>
      <c r="I2742" s="103" t="str">
        <f>IF(B2742="","",_xlfn.XLOOKUP(N2742,#REF!,#REF!))</f>
        <v/>
      </c>
      <c r="J2742" s="100" t="str">
        <f>IF(B2742="","",_xlfn.XLOOKUP(N2742,#REF!,芝麻工资表!B:B))</f>
        <v/>
      </c>
      <c r="K2742" s="100" t="str">
        <f t="shared" si="252"/>
        <v/>
      </c>
      <c r="L2742" s="100" t="str">
        <f t="shared" si="253"/>
        <v/>
      </c>
      <c r="M2742" s="100" t="str">
        <f>IF(Q2742="","",_xlfn.XLOOKUP(Q2742,立项!W:W,立项!H:H))</f>
        <v/>
      </c>
      <c r="N2742" s="104" t="str">
        <f t="shared" si="254"/>
        <v/>
      </c>
      <c r="O2742" s="104" t="str">
        <f t="shared" si="255"/>
        <v/>
      </c>
      <c r="P2742" s="105" t="str">
        <f t="shared" si="256"/>
        <v/>
      </c>
      <c r="Q2742" s="109" t="str">
        <f t="shared" si="257"/>
        <v/>
      </c>
      <c r="R2742" s="77"/>
      <c r="S2742" s="76"/>
      <c r="T2742" s="76"/>
      <c r="U2742" s="76"/>
    </row>
    <row r="2743" s="67" customFormat="1" customHeight="1" spans="2:21">
      <c r="B2743" s="68"/>
      <c r="C2743" s="69"/>
      <c r="D2743" s="69"/>
      <c r="E2743" s="69"/>
      <c r="F2743" s="70"/>
      <c r="G2743" s="71"/>
      <c r="H2743" s="72"/>
      <c r="I2743" s="103" t="str">
        <f>IF(B2743="","",_xlfn.XLOOKUP(N2743,#REF!,#REF!))</f>
        <v/>
      </c>
      <c r="J2743" s="100" t="str">
        <f>IF(B2743="","",_xlfn.XLOOKUP(N2743,#REF!,芝麻工资表!B:B))</f>
        <v/>
      </c>
      <c r="K2743" s="100" t="str">
        <f t="shared" si="252"/>
        <v/>
      </c>
      <c r="L2743" s="100" t="str">
        <f t="shared" si="253"/>
        <v/>
      </c>
      <c r="M2743" s="100" t="str">
        <f>IF(Q2743="","",_xlfn.XLOOKUP(Q2743,立项!W:W,立项!H:H))</f>
        <v/>
      </c>
      <c r="N2743" s="104" t="str">
        <f t="shared" si="254"/>
        <v/>
      </c>
      <c r="O2743" s="104" t="str">
        <f t="shared" si="255"/>
        <v/>
      </c>
      <c r="P2743" s="105" t="str">
        <f t="shared" si="256"/>
        <v/>
      </c>
      <c r="Q2743" s="109" t="str">
        <f t="shared" si="257"/>
        <v/>
      </c>
      <c r="R2743" s="77"/>
      <c r="S2743" s="76"/>
      <c r="T2743" s="76"/>
      <c r="U2743" s="76"/>
    </row>
    <row r="2744" s="67" customFormat="1" customHeight="1" spans="2:21">
      <c r="B2744" s="68"/>
      <c r="C2744" s="69"/>
      <c r="D2744" s="69"/>
      <c r="E2744" s="69"/>
      <c r="F2744" s="70"/>
      <c r="G2744" s="71"/>
      <c r="H2744" s="72"/>
      <c r="I2744" s="103" t="str">
        <f>IF(B2744="","",_xlfn.XLOOKUP(N2744,#REF!,#REF!))</f>
        <v/>
      </c>
      <c r="J2744" s="100" t="str">
        <f>IF(B2744="","",_xlfn.XLOOKUP(N2744,#REF!,芝麻工资表!B:B))</f>
        <v/>
      </c>
      <c r="K2744" s="100" t="str">
        <f t="shared" si="252"/>
        <v/>
      </c>
      <c r="L2744" s="100" t="str">
        <f t="shared" si="253"/>
        <v/>
      </c>
      <c r="M2744" s="100" t="str">
        <f>IF(Q2744="","",_xlfn.XLOOKUP(Q2744,立项!W:W,立项!H:H))</f>
        <v/>
      </c>
      <c r="N2744" s="104" t="str">
        <f t="shared" si="254"/>
        <v/>
      </c>
      <c r="O2744" s="104" t="str">
        <f t="shared" si="255"/>
        <v/>
      </c>
      <c r="P2744" s="105" t="str">
        <f t="shared" si="256"/>
        <v/>
      </c>
      <c r="Q2744" s="109" t="str">
        <f t="shared" si="257"/>
        <v/>
      </c>
      <c r="R2744" s="77"/>
      <c r="S2744" s="76"/>
      <c r="T2744" s="76"/>
      <c r="U2744" s="76"/>
    </row>
    <row r="2745" s="67" customFormat="1" customHeight="1" spans="2:21">
      <c r="B2745" s="68"/>
      <c r="C2745" s="69"/>
      <c r="D2745" s="69"/>
      <c r="E2745" s="69"/>
      <c r="F2745" s="70"/>
      <c r="G2745" s="71"/>
      <c r="H2745" s="72"/>
      <c r="I2745" s="103" t="str">
        <f>IF(B2745="","",_xlfn.XLOOKUP(N2745,#REF!,#REF!))</f>
        <v/>
      </c>
      <c r="J2745" s="100" t="str">
        <f>IF(B2745="","",_xlfn.XLOOKUP(N2745,#REF!,芝麻工资表!B:B))</f>
        <v/>
      </c>
      <c r="K2745" s="100" t="str">
        <f t="shared" si="252"/>
        <v/>
      </c>
      <c r="L2745" s="100" t="str">
        <f t="shared" si="253"/>
        <v/>
      </c>
      <c r="M2745" s="100" t="str">
        <f>IF(Q2745="","",_xlfn.XLOOKUP(Q2745,立项!W:W,立项!H:H))</f>
        <v/>
      </c>
      <c r="N2745" s="104" t="str">
        <f t="shared" si="254"/>
        <v/>
      </c>
      <c r="O2745" s="104" t="str">
        <f t="shared" si="255"/>
        <v/>
      </c>
      <c r="P2745" s="105" t="str">
        <f t="shared" si="256"/>
        <v/>
      </c>
      <c r="Q2745" s="109" t="str">
        <f t="shared" si="257"/>
        <v/>
      </c>
      <c r="R2745" s="77"/>
      <c r="S2745" s="76"/>
      <c r="T2745" s="76"/>
      <c r="U2745" s="76"/>
    </row>
    <row r="2746" s="67" customFormat="1" customHeight="1" spans="2:21">
      <c r="B2746" s="68"/>
      <c r="C2746" s="69"/>
      <c r="D2746" s="69"/>
      <c r="E2746" s="69"/>
      <c r="F2746" s="70"/>
      <c r="G2746" s="71"/>
      <c r="H2746" s="72"/>
      <c r="I2746" s="103" t="str">
        <f>IF(B2746="","",_xlfn.XLOOKUP(N2746,#REF!,#REF!))</f>
        <v/>
      </c>
      <c r="J2746" s="100" t="str">
        <f>IF(B2746="","",_xlfn.XLOOKUP(N2746,#REF!,芝麻工资表!B:B))</f>
        <v/>
      </c>
      <c r="K2746" s="100" t="str">
        <f t="shared" si="252"/>
        <v/>
      </c>
      <c r="L2746" s="100" t="str">
        <f t="shared" si="253"/>
        <v/>
      </c>
      <c r="M2746" s="100" t="str">
        <f>IF(Q2746="","",_xlfn.XLOOKUP(Q2746,立项!W:W,立项!H:H))</f>
        <v/>
      </c>
      <c r="N2746" s="104" t="str">
        <f t="shared" si="254"/>
        <v/>
      </c>
      <c r="O2746" s="104" t="str">
        <f t="shared" si="255"/>
        <v/>
      </c>
      <c r="P2746" s="105" t="str">
        <f t="shared" si="256"/>
        <v/>
      </c>
      <c r="Q2746" s="109" t="str">
        <f t="shared" si="257"/>
        <v/>
      </c>
      <c r="R2746" s="77"/>
      <c r="S2746" s="76"/>
      <c r="T2746" s="76"/>
      <c r="U2746" s="76"/>
    </row>
    <row r="2747" s="67" customFormat="1" customHeight="1" spans="2:21">
      <c r="B2747" s="68"/>
      <c r="C2747" s="69"/>
      <c r="D2747" s="69"/>
      <c r="E2747" s="69"/>
      <c r="F2747" s="70"/>
      <c r="G2747" s="71"/>
      <c r="H2747" s="72"/>
      <c r="I2747" s="103" t="str">
        <f>IF(B2747="","",_xlfn.XLOOKUP(N2747,#REF!,#REF!))</f>
        <v/>
      </c>
      <c r="J2747" s="100" t="str">
        <f>IF(B2747="","",_xlfn.XLOOKUP(N2747,#REF!,芝麻工资表!B:B))</f>
        <v/>
      </c>
      <c r="K2747" s="100" t="str">
        <f t="shared" si="252"/>
        <v/>
      </c>
      <c r="L2747" s="100" t="str">
        <f t="shared" si="253"/>
        <v/>
      </c>
      <c r="M2747" s="100" t="str">
        <f>IF(Q2747="","",_xlfn.XLOOKUP(Q2747,立项!W:W,立项!H:H))</f>
        <v/>
      </c>
      <c r="N2747" s="104" t="str">
        <f t="shared" si="254"/>
        <v/>
      </c>
      <c r="O2747" s="104" t="str">
        <f t="shared" si="255"/>
        <v/>
      </c>
      <c r="P2747" s="105" t="str">
        <f t="shared" si="256"/>
        <v/>
      </c>
      <c r="Q2747" s="109" t="str">
        <f t="shared" si="257"/>
        <v/>
      </c>
      <c r="R2747" s="77"/>
      <c r="S2747" s="76"/>
      <c r="T2747" s="76"/>
      <c r="U2747" s="76"/>
    </row>
    <row r="2748" s="67" customFormat="1" customHeight="1" spans="2:21">
      <c r="B2748" s="68"/>
      <c r="C2748" s="69"/>
      <c r="D2748" s="69"/>
      <c r="E2748" s="69"/>
      <c r="F2748" s="70"/>
      <c r="G2748" s="71"/>
      <c r="H2748" s="72"/>
      <c r="I2748" s="103" t="str">
        <f>IF(B2748="","",_xlfn.XLOOKUP(N2748,#REF!,#REF!))</f>
        <v/>
      </c>
      <c r="J2748" s="100" t="str">
        <f>IF(B2748="","",_xlfn.XLOOKUP(N2748,#REF!,芝麻工资表!B:B))</f>
        <v/>
      </c>
      <c r="K2748" s="100" t="str">
        <f t="shared" si="252"/>
        <v/>
      </c>
      <c r="L2748" s="100" t="str">
        <f t="shared" si="253"/>
        <v/>
      </c>
      <c r="M2748" s="100" t="str">
        <f>IF(Q2748="","",_xlfn.XLOOKUP(Q2748,立项!W:W,立项!H:H))</f>
        <v/>
      </c>
      <c r="N2748" s="104" t="str">
        <f t="shared" si="254"/>
        <v/>
      </c>
      <c r="O2748" s="104" t="str">
        <f t="shared" si="255"/>
        <v/>
      </c>
      <c r="P2748" s="105" t="str">
        <f t="shared" si="256"/>
        <v/>
      </c>
      <c r="Q2748" s="109" t="str">
        <f t="shared" si="257"/>
        <v/>
      </c>
      <c r="R2748" s="77"/>
      <c r="S2748" s="76"/>
      <c r="T2748" s="76"/>
      <c r="U2748" s="76"/>
    </row>
    <row r="2749" s="67" customFormat="1" customHeight="1" spans="2:21">
      <c r="B2749" s="68"/>
      <c r="C2749" s="69"/>
      <c r="D2749" s="69"/>
      <c r="E2749" s="69"/>
      <c r="F2749" s="70"/>
      <c r="G2749" s="71"/>
      <c r="H2749" s="72"/>
      <c r="I2749" s="103" t="str">
        <f>IF(B2749="","",_xlfn.XLOOKUP(N2749,#REF!,#REF!))</f>
        <v/>
      </c>
      <c r="J2749" s="100" t="str">
        <f>IF(B2749="","",_xlfn.XLOOKUP(N2749,#REF!,芝麻工资表!B:B))</f>
        <v/>
      </c>
      <c r="K2749" s="100" t="str">
        <f t="shared" si="252"/>
        <v/>
      </c>
      <c r="L2749" s="100" t="str">
        <f t="shared" si="253"/>
        <v/>
      </c>
      <c r="M2749" s="100" t="str">
        <f>IF(Q2749="","",_xlfn.XLOOKUP(Q2749,立项!W:W,立项!H:H))</f>
        <v/>
      </c>
      <c r="N2749" s="104" t="str">
        <f t="shared" si="254"/>
        <v/>
      </c>
      <c r="O2749" s="104" t="str">
        <f t="shared" si="255"/>
        <v/>
      </c>
      <c r="P2749" s="105" t="str">
        <f t="shared" si="256"/>
        <v/>
      </c>
      <c r="Q2749" s="109" t="str">
        <f t="shared" si="257"/>
        <v/>
      </c>
      <c r="R2749" s="77"/>
      <c r="S2749" s="76"/>
      <c r="T2749" s="76"/>
      <c r="U2749" s="76"/>
    </row>
    <row r="2750" s="67" customFormat="1" customHeight="1" spans="2:21">
      <c r="B2750" s="68"/>
      <c r="C2750" s="69"/>
      <c r="D2750" s="69"/>
      <c r="E2750" s="69"/>
      <c r="F2750" s="70"/>
      <c r="G2750" s="71"/>
      <c r="H2750" s="72"/>
      <c r="I2750" s="103" t="str">
        <f>IF(B2750="","",_xlfn.XLOOKUP(N2750,#REF!,#REF!))</f>
        <v/>
      </c>
      <c r="J2750" s="100" t="str">
        <f>IF(B2750="","",_xlfn.XLOOKUP(N2750,#REF!,芝麻工资表!B:B))</f>
        <v/>
      </c>
      <c r="K2750" s="100" t="str">
        <f t="shared" si="252"/>
        <v/>
      </c>
      <c r="L2750" s="100" t="str">
        <f t="shared" si="253"/>
        <v/>
      </c>
      <c r="M2750" s="100" t="str">
        <f>IF(Q2750="","",_xlfn.XLOOKUP(Q2750,立项!W:W,立项!H:H))</f>
        <v/>
      </c>
      <c r="N2750" s="104" t="str">
        <f t="shared" si="254"/>
        <v/>
      </c>
      <c r="O2750" s="104" t="str">
        <f t="shared" si="255"/>
        <v/>
      </c>
      <c r="P2750" s="105" t="str">
        <f t="shared" si="256"/>
        <v/>
      </c>
      <c r="Q2750" s="109" t="str">
        <f t="shared" si="257"/>
        <v/>
      </c>
      <c r="R2750" s="77"/>
      <c r="S2750" s="76"/>
      <c r="T2750" s="76"/>
      <c r="U2750" s="76"/>
    </row>
    <row r="2751" s="67" customFormat="1" customHeight="1" spans="2:21">
      <c r="B2751" s="68"/>
      <c r="C2751" s="69"/>
      <c r="D2751" s="69"/>
      <c r="E2751" s="69"/>
      <c r="F2751" s="70"/>
      <c r="G2751" s="71"/>
      <c r="H2751" s="72"/>
      <c r="I2751" s="103" t="str">
        <f>IF(B2751="","",_xlfn.XLOOKUP(N2751,#REF!,#REF!))</f>
        <v/>
      </c>
      <c r="J2751" s="100" t="str">
        <f>IF(B2751="","",_xlfn.XLOOKUP(N2751,#REF!,芝麻工资表!B:B))</f>
        <v/>
      </c>
      <c r="K2751" s="100" t="str">
        <f t="shared" si="252"/>
        <v/>
      </c>
      <c r="L2751" s="100" t="str">
        <f t="shared" si="253"/>
        <v/>
      </c>
      <c r="M2751" s="100" t="str">
        <f>IF(Q2751="","",_xlfn.XLOOKUP(Q2751,立项!W:W,立项!H:H))</f>
        <v/>
      </c>
      <c r="N2751" s="104" t="str">
        <f t="shared" si="254"/>
        <v/>
      </c>
      <c r="O2751" s="104" t="str">
        <f t="shared" si="255"/>
        <v/>
      </c>
      <c r="P2751" s="105" t="str">
        <f t="shared" si="256"/>
        <v/>
      </c>
      <c r="Q2751" s="109" t="str">
        <f t="shared" si="257"/>
        <v/>
      </c>
      <c r="R2751" s="77"/>
      <c r="S2751" s="76"/>
      <c r="T2751" s="76"/>
      <c r="U2751" s="76"/>
    </row>
    <row r="2752" s="67" customFormat="1" customHeight="1" spans="2:21">
      <c r="B2752" s="68"/>
      <c r="C2752" s="69"/>
      <c r="D2752" s="69"/>
      <c r="E2752" s="69"/>
      <c r="F2752" s="70"/>
      <c r="G2752" s="71"/>
      <c r="H2752" s="72"/>
      <c r="I2752" s="103" t="str">
        <f>IF(B2752="","",_xlfn.XLOOKUP(N2752,#REF!,#REF!))</f>
        <v/>
      </c>
      <c r="J2752" s="100" t="str">
        <f>IF(B2752="","",_xlfn.XLOOKUP(N2752,#REF!,芝麻工资表!B:B))</f>
        <v/>
      </c>
      <c r="K2752" s="100" t="str">
        <f t="shared" si="252"/>
        <v/>
      </c>
      <c r="L2752" s="100" t="str">
        <f t="shared" si="253"/>
        <v/>
      </c>
      <c r="M2752" s="100" t="str">
        <f>IF(Q2752="","",_xlfn.XLOOKUP(Q2752,立项!W:W,立项!H:H))</f>
        <v/>
      </c>
      <c r="N2752" s="104" t="str">
        <f t="shared" si="254"/>
        <v/>
      </c>
      <c r="O2752" s="104" t="str">
        <f t="shared" si="255"/>
        <v/>
      </c>
      <c r="P2752" s="105" t="str">
        <f t="shared" si="256"/>
        <v/>
      </c>
      <c r="Q2752" s="109" t="str">
        <f t="shared" si="257"/>
        <v/>
      </c>
      <c r="R2752" s="77"/>
      <c r="S2752" s="76"/>
      <c r="T2752" s="76"/>
      <c r="U2752" s="76"/>
    </row>
    <row r="2753" s="67" customFormat="1" customHeight="1" spans="2:21">
      <c r="B2753" s="68"/>
      <c r="C2753" s="69"/>
      <c r="D2753" s="69"/>
      <c r="E2753" s="69"/>
      <c r="F2753" s="70"/>
      <c r="G2753" s="71"/>
      <c r="H2753" s="72"/>
      <c r="I2753" s="103" t="str">
        <f>IF(B2753="","",_xlfn.XLOOKUP(N2753,#REF!,#REF!))</f>
        <v/>
      </c>
      <c r="J2753" s="100" t="str">
        <f>IF(B2753="","",_xlfn.XLOOKUP(N2753,#REF!,芝麻工资表!B:B))</f>
        <v/>
      </c>
      <c r="K2753" s="100" t="str">
        <f t="shared" si="252"/>
        <v/>
      </c>
      <c r="L2753" s="100" t="str">
        <f t="shared" si="253"/>
        <v/>
      </c>
      <c r="M2753" s="100" t="str">
        <f>IF(Q2753="","",_xlfn.XLOOKUP(Q2753,立项!W:W,立项!H:H))</f>
        <v/>
      </c>
      <c r="N2753" s="104" t="str">
        <f t="shared" si="254"/>
        <v/>
      </c>
      <c r="O2753" s="104" t="str">
        <f t="shared" si="255"/>
        <v/>
      </c>
      <c r="P2753" s="105" t="str">
        <f t="shared" si="256"/>
        <v/>
      </c>
      <c r="Q2753" s="109" t="str">
        <f t="shared" si="257"/>
        <v/>
      </c>
      <c r="R2753" s="77"/>
      <c r="S2753" s="76"/>
      <c r="T2753" s="76"/>
      <c r="U2753" s="76"/>
    </row>
    <row r="2754" s="67" customFormat="1" customHeight="1" spans="2:21">
      <c r="B2754" s="68"/>
      <c r="C2754" s="69"/>
      <c r="D2754" s="69"/>
      <c r="E2754" s="69"/>
      <c r="F2754" s="70"/>
      <c r="G2754" s="71"/>
      <c r="H2754" s="72"/>
      <c r="I2754" s="103" t="str">
        <f>IF(B2754="","",_xlfn.XLOOKUP(N2754,#REF!,#REF!))</f>
        <v/>
      </c>
      <c r="J2754" s="100" t="str">
        <f>IF(B2754="","",_xlfn.XLOOKUP(N2754,#REF!,芝麻工资表!B:B))</f>
        <v/>
      </c>
      <c r="K2754" s="100" t="str">
        <f t="shared" ref="K2754:K2817" si="258">IF(F2754="","",F2754-L2754)</f>
        <v/>
      </c>
      <c r="L2754" s="100" t="str">
        <f t="shared" ref="L2754:L2817" si="259">IF(F2754="","",F2754*G2754/(1+G2754))</f>
        <v/>
      </c>
      <c r="M2754" s="100" t="str">
        <f>IF(Q2754="","",_xlfn.XLOOKUP(Q2754,立项!W:W,立项!H:H))</f>
        <v/>
      </c>
      <c r="N2754" s="104" t="str">
        <f t="shared" ref="N2754:N2817" si="260">IF(H2754="","",LEFT(B2754,7))</f>
        <v/>
      </c>
      <c r="O2754" s="104" t="str">
        <f t="shared" ref="O2754:O2817" si="261">IF(H2754="","",MONTH(H2754))</f>
        <v/>
      </c>
      <c r="P2754" s="105" t="str">
        <f t="shared" ref="P2754:P2817" si="262">IF(H2754="","",DAY(H2754))</f>
        <v/>
      </c>
      <c r="Q2754" s="109" t="str">
        <f t="shared" ref="Q2754:Q2817" si="263">IF(B2754="","",MID(B2754,9,16))</f>
        <v/>
      </c>
      <c r="R2754" s="77"/>
      <c r="S2754" s="76"/>
      <c r="T2754" s="76"/>
      <c r="U2754" s="76"/>
    </row>
    <row r="2755" s="67" customFormat="1" customHeight="1" spans="2:21">
      <c r="B2755" s="68"/>
      <c r="C2755" s="69"/>
      <c r="D2755" s="69"/>
      <c r="E2755" s="69"/>
      <c r="F2755" s="70"/>
      <c r="G2755" s="71"/>
      <c r="H2755" s="72"/>
      <c r="I2755" s="103" t="str">
        <f>IF(B2755="","",_xlfn.XLOOKUP(N2755,#REF!,#REF!))</f>
        <v/>
      </c>
      <c r="J2755" s="100" t="str">
        <f>IF(B2755="","",_xlfn.XLOOKUP(N2755,#REF!,芝麻工资表!B:B))</f>
        <v/>
      </c>
      <c r="K2755" s="100" t="str">
        <f t="shared" si="258"/>
        <v/>
      </c>
      <c r="L2755" s="100" t="str">
        <f t="shared" si="259"/>
        <v/>
      </c>
      <c r="M2755" s="100" t="str">
        <f>IF(Q2755="","",_xlfn.XLOOKUP(Q2755,立项!W:W,立项!H:H))</f>
        <v/>
      </c>
      <c r="N2755" s="104" t="str">
        <f t="shared" si="260"/>
        <v/>
      </c>
      <c r="O2755" s="104" t="str">
        <f t="shared" si="261"/>
        <v/>
      </c>
      <c r="P2755" s="105" t="str">
        <f t="shared" si="262"/>
        <v/>
      </c>
      <c r="Q2755" s="109" t="str">
        <f t="shared" si="263"/>
        <v/>
      </c>
      <c r="R2755" s="77"/>
      <c r="S2755" s="76"/>
      <c r="T2755" s="76"/>
      <c r="U2755" s="76"/>
    </row>
    <row r="2756" s="67" customFormat="1" customHeight="1" spans="2:21">
      <c r="B2756" s="68"/>
      <c r="C2756" s="69"/>
      <c r="D2756" s="69"/>
      <c r="E2756" s="69"/>
      <c r="F2756" s="70"/>
      <c r="G2756" s="71"/>
      <c r="H2756" s="72"/>
      <c r="I2756" s="103" t="str">
        <f>IF(B2756="","",_xlfn.XLOOKUP(N2756,#REF!,#REF!))</f>
        <v/>
      </c>
      <c r="J2756" s="100" t="str">
        <f>IF(B2756="","",_xlfn.XLOOKUP(N2756,#REF!,芝麻工资表!B:B))</f>
        <v/>
      </c>
      <c r="K2756" s="100" t="str">
        <f t="shared" si="258"/>
        <v/>
      </c>
      <c r="L2756" s="100" t="str">
        <f t="shared" si="259"/>
        <v/>
      </c>
      <c r="M2756" s="100" t="str">
        <f>IF(Q2756="","",_xlfn.XLOOKUP(Q2756,立项!W:W,立项!H:H))</f>
        <v/>
      </c>
      <c r="N2756" s="104" t="str">
        <f t="shared" si="260"/>
        <v/>
      </c>
      <c r="O2756" s="104" t="str">
        <f t="shared" si="261"/>
        <v/>
      </c>
      <c r="P2756" s="105" t="str">
        <f t="shared" si="262"/>
        <v/>
      </c>
      <c r="Q2756" s="109" t="str">
        <f t="shared" si="263"/>
        <v/>
      </c>
      <c r="R2756" s="77"/>
      <c r="S2756" s="76"/>
      <c r="T2756" s="76"/>
      <c r="U2756" s="76"/>
    </row>
    <row r="2757" s="67" customFormat="1" customHeight="1" spans="2:21">
      <c r="B2757" s="68"/>
      <c r="C2757" s="69"/>
      <c r="D2757" s="69"/>
      <c r="E2757" s="69"/>
      <c r="F2757" s="70"/>
      <c r="G2757" s="71"/>
      <c r="H2757" s="72"/>
      <c r="I2757" s="103" t="str">
        <f>IF(B2757="","",_xlfn.XLOOKUP(N2757,#REF!,#REF!))</f>
        <v/>
      </c>
      <c r="J2757" s="100" t="str">
        <f>IF(B2757="","",_xlfn.XLOOKUP(N2757,#REF!,芝麻工资表!B:B))</f>
        <v/>
      </c>
      <c r="K2757" s="100" t="str">
        <f t="shared" si="258"/>
        <v/>
      </c>
      <c r="L2757" s="100" t="str">
        <f t="shared" si="259"/>
        <v/>
      </c>
      <c r="M2757" s="100" t="str">
        <f>IF(Q2757="","",_xlfn.XLOOKUP(Q2757,立项!W:W,立项!H:H))</f>
        <v/>
      </c>
      <c r="N2757" s="104" t="str">
        <f t="shared" si="260"/>
        <v/>
      </c>
      <c r="O2757" s="104" t="str">
        <f t="shared" si="261"/>
        <v/>
      </c>
      <c r="P2757" s="105" t="str">
        <f t="shared" si="262"/>
        <v/>
      </c>
      <c r="Q2757" s="109" t="str">
        <f t="shared" si="263"/>
        <v/>
      </c>
      <c r="R2757" s="77"/>
      <c r="S2757" s="76"/>
      <c r="T2757" s="76"/>
      <c r="U2757" s="76"/>
    </row>
    <row r="2758" s="67" customFormat="1" customHeight="1" spans="2:21">
      <c r="B2758" s="68"/>
      <c r="C2758" s="69"/>
      <c r="D2758" s="69"/>
      <c r="E2758" s="69"/>
      <c r="F2758" s="70"/>
      <c r="G2758" s="71"/>
      <c r="H2758" s="72"/>
      <c r="I2758" s="103" t="str">
        <f>IF(B2758="","",_xlfn.XLOOKUP(N2758,#REF!,#REF!))</f>
        <v/>
      </c>
      <c r="J2758" s="100" t="str">
        <f>IF(B2758="","",_xlfn.XLOOKUP(N2758,#REF!,芝麻工资表!B:B))</f>
        <v/>
      </c>
      <c r="K2758" s="100" t="str">
        <f t="shared" si="258"/>
        <v/>
      </c>
      <c r="L2758" s="100" t="str">
        <f t="shared" si="259"/>
        <v/>
      </c>
      <c r="M2758" s="100" t="str">
        <f>IF(Q2758="","",_xlfn.XLOOKUP(Q2758,立项!W:W,立项!H:H))</f>
        <v/>
      </c>
      <c r="N2758" s="104" t="str">
        <f t="shared" si="260"/>
        <v/>
      </c>
      <c r="O2758" s="104" t="str">
        <f t="shared" si="261"/>
        <v/>
      </c>
      <c r="P2758" s="105" t="str">
        <f t="shared" si="262"/>
        <v/>
      </c>
      <c r="Q2758" s="109" t="str">
        <f t="shared" si="263"/>
        <v/>
      </c>
      <c r="R2758" s="77"/>
      <c r="S2758" s="76"/>
      <c r="T2758" s="76"/>
      <c r="U2758" s="76"/>
    </row>
    <row r="2759" s="67" customFormat="1" customHeight="1" spans="2:21">
      <c r="B2759" s="68"/>
      <c r="C2759" s="69"/>
      <c r="D2759" s="69"/>
      <c r="E2759" s="69"/>
      <c r="F2759" s="70"/>
      <c r="G2759" s="71"/>
      <c r="H2759" s="72"/>
      <c r="I2759" s="103" t="str">
        <f>IF(B2759="","",_xlfn.XLOOKUP(N2759,#REF!,#REF!))</f>
        <v/>
      </c>
      <c r="J2759" s="100" t="str">
        <f>IF(B2759="","",_xlfn.XLOOKUP(N2759,#REF!,芝麻工资表!B:B))</f>
        <v/>
      </c>
      <c r="K2759" s="100" t="str">
        <f t="shared" si="258"/>
        <v/>
      </c>
      <c r="L2759" s="100" t="str">
        <f t="shared" si="259"/>
        <v/>
      </c>
      <c r="M2759" s="100" t="str">
        <f>IF(Q2759="","",_xlfn.XLOOKUP(Q2759,立项!W:W,立项!H:H))</f>
        <v/>
      </c>
      <c r="N2759" s="104" t="str">
        <f t="shared" si="260"/>
        <v/>
      </c>
      <c r="O2759" s="104" t="str">
        <f t="shared" si="261"/>
        <v/>
      </c>
      <c r="P2759" s="105" t="str">
        <f t="shared" si="262"/>
        <v/>
      </c>
      <c r="Q2759" s="109" t="str">
        <f t="shared" si="263"/>
        <v/>
      </c>
      <c r="R2759" s="77"/>
      <c r="S2759" s="76"/>
      <c r="T2759" s="76"/>
      <c r="U2759" s="76"/>
    </row>
    <row r="2760" s="67" customFormat="1" customHeight="1" spans="2:21">
      <c r="B2760" s="68"/>
      <c r="C2760" s="69"/>
      <c r="D2760" s="69"/>
      <c r="E2760" s="69"/>
      <c r="F2760" s="70"/>
      <c r="G2760" s="71"/>
      <c r="H2760" s="72"/>
      <c r="I2760" s="103" t="str">
        <f>IF(B2760="","",_xlfn.XLOOKUP(N2760,#REF!,#REF!))</f>
        <v/>
      </c>
      <c r="J2760" s="100" t="str">
        <f>IF(B2760="","",_xlfn.XLOOKUP(N2760,#REF!,芝麻工资表!B:B))</f>
        <v/>
      </c>
      <c r="K2760" s="100" t="str">
        <f t="shared" si="258"/>
        <v/>
      </c>
      <c r="L2760" s="100" t="str">
        <f t="shared" si="259"/>
        <v/>
      </c>
      <c r="M2760" s="100" t="str">
        <f>IF(Q2760="","",_xlfn.XLOOKUP(Q2760,立项!W:W,立项!H:H))</f>
        <v/>
      </c>
      <c r="N2760" s="104" t="str">
        <f t="shared" si="260"/>
        <v/>
      </c>
      <c r="O2760" s="104" t="str">
        <f t="shared" si="261"/>
        <v/>
      </c>
      <c r="P2760" s="105" t="str">
        <f t="shared" si="262"/>
        <v/>
      </c>
      <c r="Q2760" s="109" t="str">
        <f t="shared" si="263"/>
        <v/>
      </c>
      <c r="R2760" s="77"/>
      <c r="S2760" s="76"/>
      <c r="T2760" s="76"/>
      <c r="U2760" s="76"/>
    </row>
    <row r="2761" s="67" customFormat="1" customHeight="1" spans="2:21">
      <c r="B2761" s="68"/>
      <c r="C2761" s="69"/>
      <c r="D2761" s="69"/>
      <c r="E2761" s="69"/>
      <c r="F2761" s="70"/>
      <c r="G2761" s="71"/>
      <c r="H2761" s="72"/>
      <c r="I2761" s="103" t="str">
        <f>IF(B2761="","",_xlfn.XLOOKUP(N2761,#REF!,#REF!))</f>
        <v/>
      </c>
      <c r="J2761" s="100" t="str">
        <f>IF(B2761="","",_xlfn.XLOOKUP(N2761,#REF!,芝麻工资表!B:B))</f>
        <v/>
      </c>
      <c r="K2761" s="100" t="str">
        <f t="shared" si="258"/>
        <v/>
      </c>
      <c r="L2761" s="100" t="str">
        <f t="shared" si="259"/>
        <v/>
      </c>
      <c r="M2761" s="100" t="str">
        <f>IF(Q2761="","",_xlfn.XLOOKUP(Q2761,立项!W:W,立项!H:H))</f>
        <v/>
      </c>
      <c r="N2761" s="104" t="str">
        <f t="shared" si="260"/>
        <v/>
      </c>
      <c r="O2761" s="104" t="str">
        <f t="shared" si="261"/>
        <v/>
      </c>
      <c r="P2761" s="105" t="str">
        <f t="shared" si="262"/>
        <v/>
      </c>
      <c r="Q2761" s="109" t="str">
        <f t="shared" si="263"/>
        <v/>
      </c>
      <c r="R2761" s="77"/>
      <c r="S2761" s="76"/>
      <c r="T2761" s="76"/>
      <c r="U2761" s="76"/>
    </row>
    <row r="2762" s="67" customFormat="1" customHeight="1" spans="2:21">
      <c r="B2762" s="68"/>
      <c r="C2762" s="69"/>
      <c r="D2762" s="69"/>
      <c r="E2762" s="69"/>
      <c r="F2762" s="70"/>
      <c r="G2762" s="71"/>
      <c r="H2762" s="72"/>
      <c r="I2762" s="103" t="str">
        <f>IF(B2762="","",_xlfn.XLOOKUP(N2762,#REF!,#REF!))</f>
        <v/>
      </c>
      <c r="J2762" s="100" t="str">
        <f>IF(B2762="","",_xlfn.XLOOKUP(N2762,#REF!,芝麻工资表!B:B))</f>
        <v/>
      </c>
      <c r="K2762" s="100" t="str">
        <f t="shared" si="258"/>
        <v/>
      </c>
      <c r="L2762" s="100" t="str">
        <f t="shared" si="259"/>
        <v/>
      </c>
      <c r="M2762" s="100" t="str">
        <f>IF(Q2762="","",_xlfn.XLOOKUP(Q2762,立项!W:W,立项!H:H))</f>
        <v/>
      </c>
      <c r="N2762" s="104" t="str">
        <f t="shared" si="260"/>
        <v/>
      </c>
      <c r="O2762" s="104" t="str">
        <f t="shared" si="261"/>
        <v/>
      </c>
      <c r="P2762" s="105" t="str">
        <f t="shared" si="262"/>
        <v/>
      </c>
      <c r="Q2762" s="109" t="str">
        <f t="shared" si="263"/>
        <v/>
      </c>
      <c r="R2762" s="77"/>
      <c r="S2762" s="76"/>
      <c r="T2762" s="76"/>
      <c r="U2762" s="76"/>
    </row>
    <row r="2763" s="67" customFormat="1" customHeight="1" spans="2:21">
      <c r="B2763" s="68"/>
      <c r="C2763" s="69"/>
      <c r="D2763" s="69"/>
      <c r="E2763" s="69"/>
      <c r="F2763" s="70"/>
      <c r="G2763" s="71"/>
      <c r="H2763" s="72"/>
      <c r="I2763" s="103" t="str">
        <f>IF(B2763="","",_xlfn.XLOOKUP(N2763,#REF!,#REF!))</f>
        <v/>
      </c>
      <c r="J2763" s="100" t="str">
        <f>IF(B2763="","",_xlfn.XLOOKUP(N2763,#REF!,芝麻工资表!B:B))</f>
        <v/>
      </c>
      <c r="K2763" s="100" t="str">
        <f t="shared" si="258"/>
        <v/>
      </c>
      <c r="L2763" s="100" t="str">
        <f t="shared" si="259"/>
        <v/>
      </c>
      <c r="M2763" s="100" t="str">
        <f>IF(Q2763="","",_xlfn.XLOOKUP(Q2763,立项!W:W,立项!H:H))</f>
        <v/>
      </c>
      <c r="N2763" s="104" t="str">
        <f t="shared" si="260"/>
        <v/>
      </c>
      <c r="O2763" s="104" t="str">
        <f t="shared" si="261"/>
        <v/>
      </c>
      <c r="P2763" s="105" t="str">
        <f t="shared" si="262"/>
        <v/>
      </c>
      <c r="Q2763" s="109" t="str">
        <f t="shared" si="263"/>
        <v/>
      </c>
      <c r="R2763" s="77"/>
      <c r="S2763" s="76"/>
      <c r="T2763" s="76"/>
      <c r="U2763" s="76"/>
    </row>
    <row r="2764" s="67" customFormat="1" customHeight="1" spans="2:21">
      <c r="B2764" s="68"/>
      <c r="C2764" s="69"/>
      <c r="D2764" s="69"/>
      <c r="E2764" s="69"/>
      <c r="F2764" s="70"/>
      <c r="G2764" s="71"/>
      <c r="H2764" s="72"/>
      <c r="I2764" s="103" t="str">
        <f>IF(B2764="","",_xlfn.XLOOKUP(N2764,#REF!,#REF!))</f>
        <v/>
      </c>
      <c r="J2764" s="100" t="str">
        <f>IF(B2764="","",_xlfn.XLOOKUP(N2764,#REF!,芝麻工资表!B:B))</f>
        <v/>
      </c>
      <c r="K2764" s="100" t="str">
        <f t="shared" si="258"/>
        <v/>
      </c>
      <c r="L2764" s="100" t="str">
        <f t="shared" si="259"/>
        <v/>
      </c>
      <c r="M2764" s="100" t="str">
        <f>IF(Q2764="","",_xlfn.XLOOKUP(Q2764,立项!W:W,立项!H:H))</f>
        <v/>
      </c>
      <c r="N2764" s="104" t="str">
        <f t="shared" si="260"/>
        <v/>
      </c>
      <c r="O2764" s="104" t="str">
        <f t="shared" si="261"/>
        <v/>
      </c>
      <c r="P2764" s="105" t="str">
        <f t="shared" si="262"/>
        <v/>
      </c>
      <c r="Q2764" s="109" t="str">
        <f t="shared" si="263"/>
        <v/>
      </c>
      <c r="R2764" s="77"/>
      <c r="S2764" s="76"/>
      <c r="T2764" s="76"/>
      <c r="U2764" s="76"/>
    </row>
    <row r="2765" s="67" customFormat="1" customHeight="1" spans="2:21">
      <c r="B2765" s="68"/>
      <c r="C2765" s="69"/>
      <c r="D2765" s="69"/>
      <c r="E2765" s="69"/>
      <c r="F2765" s="70"/>
      <c r="G2765" s="71"/>
      <c r="H2765" s="72"/>
      <c r="I2765" s="103" t="str">
        <f>IF(B2765="","",_xlfn.XLOOKUP(N2765,#REF!,#REF!))</f>
        <v/>
      </c>
      <c r="J2765" s="100" t="str">
        <f>IF(B2765="","",_xlfn.XLOOKUP(N2765,#REF!,芝麻工资表!B:B))</f>
        <v/>
      </c>
      <c r="K2765" s="100" t="str">
        <f t="shared" si="258"/>
        <v/>
      </c>
      <c r="L2765" s="100" t="str">
        <f t="shared" si="259"/>
        <v/>
      </c>
      <c r="M2765" s="100" t="str">
        <f>IF(Q2765="","",_xlfn.XLOOKUP(Q2765,立项!W:W,立项!H:H))</f>
        <v/>
      </c>
      <c r="N2765" s="104" t="str">
        <f t="shared" si="260"/>
        <v/>
      </c>
      <c r="O2765" s="104" t="str">
        <f t="shared" si="261"/>
        <v/>
      </c>
      <c r="P2765" s="105" t="str">
        <f t="shared" si="262"/>
        <v/>
      </c>
      <c r="Q2765" s="109" t="str">
        <f t="shared" si="263"/>
        <v/>
      </c>
      <c r="R2765" s="77"/>
      <c r="S2765" s="76"/>
      <c r="T2765" s="76"/>
      <c r="U2765" s="76"/>
    </row>
    <row r="2766" s="67" customFormat="1" customHeight="1" spans="2:21">
      <c r="B2766" s="68"/>
      <c r="C2766" s="69"/>
      <c r="D2766" s="69"/>
      <c r="E2766" s="69"/>
      <c r="F2766" s="70"/>
      <c r="G2766" s="71"/>
      <c r="H2766" s="72"/>
      <c r="I2766" s="103" t="str">
        <f>IF(B2766="","",_xlfn.XLOOKUP(N2766,#REF!,#REF!))</f>
        <v/>
      </c>
      <c r="J2766" s="100" t="str">
        <f>IF(B2766="","",_xlfn.XLOOKUP(N2766,#REF!,芝麻工资表!B:B))</f>
        <v/>
      </c>
      <c r="K2766" s="100" t="str">
        <f t="shared" si="258"/>
        <v/>
      </c>
      <c r="L2766" s="100" t="str">
        <f t="shared" si="259"/>
        <v/>
      </c>
      <c r="M2766" s="100" t="str">
        <f>IF(Q2766="","",_xlfn.XLOOKUP(Q2766,立项!W:W,立项!H:H))</f>
        <v/>
      </c>
      <c r="N2766" s="104" t="str">
        <f t="shared" si="260"/>
        <v/>
      </c>
      <c r="O2766" s="104" t="str">
        <f t="shared" si="261"/>
        <v/>
      </c>
      <c r="P2766" s="105" t="str">
        <f t="shared" si="262"/>
        <v/>
      </c>
      <c r="Q2766" s="109" t="str">
        <f t="shared" si="263"/>
        <v/>
      </c>
      <c r="R2766" s="77"/>
      <c r="S2766" s="76"/>
      <c r="T2766" s="76"/>
      <c r="U2766" s="76"/>
    </row>
    <row r="2767" s="67" customFormat="1" customHeight="1" spans="2:21">
      <c r="B2767" s="68"/>
      <c r="C2767" s="69"/>
      <c r="D2767" s="69"/>
      <c r="E2767" s="69"/>
      <c r="F2767" s="70"/>
      <c r="G2767" s="71"/>
      <c r="H2767" s="72"/>
      <c r="I2767" s="103" t="str">
        <f>IF(B2767="","",_xlfn.XLOOKUP(N2767,#REF!,#REF!))</f>
        <v/>
      </c>
      <c r="J2767" s="100" t="str">
        <f>IF(B2767="","",_xlfn.XLOOKUP(N2767,#REF!,芝麻工资表!B:B))</f>
        <v/>
      </c>
      <c r="K2767" s="100" t="str">
        <f t="shared" si="258"/>
        <v/>
      </c>
      <c r="L2767" s="100" t="str">
        <f t="shared" si="259"/>
        <v/>
      </c>
      <c r="M2767" s="100" t="str">
        <f>IF(Q2767="","",_xlfn.XLOOKUP(Q2767,立项!W:W,立项!H:H))</f>
        <v/>
      </c>
      <c r="N2767" s="104" t="str">
        <f t="shared" si="260"/>
        <v/>
      </c>
      <c r="O2767" s="104" t="str">
        <f t="shared" si="261"/>
        <v/>
      </c>
      <c r="P2767" s="105" t="str">
        <f t="shared" si="262"/>
        <v/>
      </c>
      <c r="Q2767" s="109" t="str">
        <f t="shared" si="263"/>
        <v/>
      </c>
      <c r="R2767" s="77"/>
      <c r="S2767" s="76"/>
      <c r="T2767" s="76"/>
      <c r="U2767" s="76"/>
    </row>
    <row r="2768" s="67" customFormat="1" customHeight="1" spans="2:21">
      <c r="B2768" s="68"/>
      <c r="C2768" s="69"/>
      <c r="D2768" s="69"/>
      <c r="E2768" s="69"/>
      <c r="F2768" s="70"/>
      <c r="G2768" s="71"/>
      <c r="H2768" s="72"/>
      <c r="I2768" s="103" t="str">
        <f>IF(B2768="","",_xlfn.XLOOKUP(N2768,#REF!,#REF!))</f>
        <v/>
      </c>
      <c r="J2768" s="100" t="str">
        <f>IF(B2768="","",_xlfn.XLOOKUP(N2768,#REF!,芝麻工资表!B:B))</f>
        <v/>
      </c>
      <c r="K2768" s="100" t="str">
        <f t="shared" si="258"/>
        <v/>
      </c>
      <c r="L2768" s="100" t="str">
        <f t="shared" si="259"/>
        <v/>
      </c>
      <c r="M2768" s="100" t="str">
        <f>IF(Q2768="","",_xlfn.XLOOKUP(Q2768,立项!W:W,立项!H:H))</f>
        <v/>
      </c>
      <c r="N2768" s="104" t="str">
        <f t="shared" si="260"/>
        <v/>
      </c>
      <c r="O2768" s="104" t="str">
        <f t="shared" si="261"/>
        <v/>
      </c>
      <c r="P2768" s="105" t="str">
        <f t="shared" si="262"/>
        <v/>
      </c>
      <c r="Q2768" s="109" t="str">
        <f t="shared" si="263"/>
        <v/>
      </c>
      <c r="R2768" s="77"/>
      <c r="S2768" s="76"/>
      <c r="T2768" s="76"/>
      <c r="U2768" s="76"/>
    </row>
    <row r="2769" s="67" customFormat="1" customHeight="1" spans="2:21">
      <c r="B2769" s="68"/>
      <c r="C2769" s="69"/>
      <c r="D2769" s="69"/>
      <c r="E2769" s="69"/>
      <c r="F2769" s="70"/>
      <c r="G2769" s="71"/>
      <c r="H2769" s="72"/>
      <c r="I2769" s="103" t="str">
        <f>IF(B2769="","",_xlfn.XLOOKUP(N2769,#REF!,#REF!))</f>
        <v/>
      </c>
      <c r="J2769" s="100" t="str">
        <f>IF(B2769="","",_xlfn.XLOOKUP(N2769,#REF!,芝麻工资表!B:B))</f>
        <v/>
      </c>
      <c r="K2769" s="100" t="str">
        <f t="shared" si="258"/>
        <v/>
      </c>
      <c r="L2769" s="100" t="str">
        <f t="shared" si="259"/>
        <v/>
      </c>
      <c r="M2769" s="100" t="str">
        <f>IF(Q2769="","",_xlfn.XLOOKUP(Q2769,立项!W:W,立项!H:H))</f>
        <v/>
      </c>
      <c r="N2769" s="104" t="str">
        <f t="shared" si="260"/>
        <v/>
      </c>
      <c r="O2769" s="104" t="str">
        <f t="shared" si="261"/>
        <v/>
      </c>
      <c r="P2769" s="105" t="str">
        <f t="shared" si="262"/>
        <v/>
      </c>
      <c r="Q2769" s="109" t="str">
        <f t="shared" si="263"/>
        <v/>
      </c>
      <c r="R2769" s="77"/>
      <c r="S2769" s="76"/>
      <c r="T2769" s="76"/>
      <c r="U2769" s="76"/>
    </row>
    <row r="2770" s="67" customFormat="1" customHeight="1" spans="2:21">
      <c r="B2770" s="68"/>
      <c r="C2770" s="69"/>
      <c r="D2770" s="69"/>
      <c r="E2770" s="69"/>
      <c r="F2770" s="70"/>
      <c r="G2770" s="71"/>
      <c r="H2770" s="72"/>
      <c r="I2770" s="103" t="str">
        <f>IF(B2770="","",_xlfn.XLOOKUP(N2770,#REF!,#REF!))</f>
        <v/>
      </c>
      <c r="J2770" s="100" t="str">
        <f>IF(B2770="","",_xlfn.XLOOKUP(N2770,#REF!,芝麻工资表!B:B))</f>
        <v/>
      </c>
      <c r="K2770" s="100" t="str">
        <f t="shared" si="258"/>
        <v/>
      </c>
      <c r="L2770" s="100" t="str">
        <f t="shared" si="259"/>
        <v/>
      </c>
      <c r="M2770" s="100" t="str">
        <f>IF(Q2770="","",_xlfn.XLOOKUP(Q2770,立项!W:W,立项!H:H))</f>
        <v/>
      </c>
      <c r="N2770" s="104" t="str">
        <f t="shared" si="260"/>
        <v/>
      </c>
      <c r="O2770" s="104" t="str">
        <f t="shared" si="261"/>
        <v/>
      </c>
      <c r="P2770" s="105" t="str">
        <f t="shared" si="262"/>
        <v/>
      </c>
      <c r="Q2770" s="109" t="str">
        <f t="shared" si="263"/>
        <v/>
      </c>
      <c r="R2770" s="77"/>
      <c r="S2770" s="76"/>
      <c r="T2770" s="76"/>
      <c r="U2770" s="76"/>
    </row>
    <row r="2771" s="67" customFormat="1" customHeight="1" spans="2:21">
      <c r="B2771" s="68"/>
      <c r="C2771" s="69"/>
      <c r="D2771" s="69"/>
      <c r="E2771" s="69"/>
      <c r="F2771" s="70"/>
      <c r="G2771" s="71"/>
      <c r="H2771" s="72"/>
      <c r="I2771" s="103" t="str">
        <f>IF(B2771="","",_xlfn.XLOOKUP(N2771,#REF!,#REF!))</f>
        <v/>
      </c>
      <c r="J2771" s="100" t="str">
        <f>IF(B2771="","",_xlfn.XLOOKUP(N2771,#REF!,芝麻工资表!B:B))</f>
        <v/>
      </c>
      <c r="K2771" s="100" t="str">
        <f t="shared" si="258"/>
        <v/>
      </c>
      <c r="L2771" s="100" t="str">
        <f t="shared" si="259"/>
        <v/>
      </c>
      <c r="M2771" s="100" t="str">
        <f>IF(Q2771="","",_xlfn.XLOOKUP(Q2771,立项!W:W,立项!H:H))</f>
        <v/>
      </c>
      <c r="N2771" s="104" t="str">
        <f t="shared" si="260"/>
        <v/>
      </c>
      <c r="O2771" s="104" t="str">
        <f t="shared" si="261"/>
        <v/>
      </c>
      <c r="P2771" s="105" t="str">
        <f t="shared" si="262"/>
        <v/>
      </c>
      <c r="Q2771" s="109" t="str">
        <f t="shared" si="263"/>
        <v/>
      </c>
      <c r="R2771" s="77"/>
      <c r="S2771" s="76"/>
      <c r="T2771" s="76"/>
      <c r="U2771" s="76"/>
    </row>
    <row r="2772" s="67" customFormat="1" customHeight="1" spans="2:21">
      <c r="B2772" s="68"/>
      <c r="C2772" s="69"/>
      <c r="D2772" s="69"/>
      <c r="E2772" s="69"/>
      <c r="F2772" s="70"/>
      <c r="G2772" s="71"/>
      <c r="H2772" s="72"/>
      <c r="I2772" s="103" t="str">
        <f>IF(B2772="","",_xlfn.XLOOKUP(N2772,#REF!,#REF!))</f>
        <v/>
      </c>
      <c r="J2772" s="100" t="str">
        <f>IF(B2772="","",_xlfn.XLOOKUP(N2772,#REF!,芝麻工资表!B:B))</f>
        <v/>
      </c>
      <c r="K2772" s="100" t="str">
        <f t="shared" si="258"/>
        <v/>
      </c>
      <c r="L2772" s="100" t="str">
        <f t="shared" si="259"/>
        <v/>
      </c>
      <c r="M2772" s="100" t="str">
        <f>IF(Q2772="","",_xlfn.XLOOKUP(Q2772,立项!W:W,立项!H:H))</f>
        <v/>
      </c>
      <c r="N2772" s="104" t="str">
        <f t="shared" si="260"/>
        <v/>
      </c>
      <c r="O2772" s="104" t="str">
        <f t="shared" si="261"/>
        <v/>
      </c>
      <c r="P2772" s="105" t="str">
        <f t="shared" si="262"/>
        <v/>
      </c>
      <c r="Q2772" s="109" t="str">
        <f t="shared" si="263"/>
        <v/>
      </c>
      <c r="R2772" s="77"/>
      <c r="S2772" s="76"/>
      <c r="T2772" s="76"/>
      <c r="U2772" s="76"/>
    </row>
    <row r="2773" s="67" customFormat="1" customHeight="1" spans="2:21">
      <c r="B2773" s="68"/>
      <c r="C2773" s="69"/>
      <c r="D2773" s="69"/>
      <c r="E2773" s="69"/>
      <c r="F2773" s="70"/>
      <c r="G2773" s="71"/>
      <c r="H2773" s="72"/>
      <c r="I2773" s="103" t="str">
        <f>IF(B2773="","",_xlfn.XLOOKUP(N2773,#REF!,#REF!))</f>
        <v/>
      </c>
      <c r="J2773" s="100" t="str">
        <f>IF(B2773="","",_xlfn.XLOOKUP(N2773,#REF!,芝麻工资表!B:B))</f>
        <v/>
      </c>
      <c r="K2773" s="100" t="str">
        <f t="shared" si="258"/>
        <v/>
      </c>
      <c r="L2773" s="100" t="str">
        <f t="shared" si="259"/>
        <v/>
      </c>
      <c r="M2773" s="100" t="str">
        <f>IF(Q2773="","",_xlfn.XLOOKUP(Q2773,立项!W:W,立项!H:H))</f>
        <v/>
      </c>
      <c r="N2773" s="104" t="str">
        <f t="shared" si="260"/>
        <v/>
      </c>
      <c r="O2773" s="104" t="str">
        <f t="shared" si="261"/>
        <v/>
      </c>
      <c r="P2773" s="105" t="str">
        <f t="shared" si="262"/>
        <v/>
      </c>
      <c r="Q2773" s="109" t="str">
        <f t="shared" si="263"/>
        <v/>
      </c>
      <c r="R2773" s="77"/>
      <c r="S2773" s="76"/>
      <c r="T2773" s="76"/>
      <c r="U2773" s="76"/>
    </row>
    <row r="2774" s="67" customFormat="1" customHeight="1" spans="2:21">
      <c r="B2774" s="68"/>
      <c r="C2774" s="69"/>
      <c r="D2774" s="69"/>
      <c r="E2774" s="69"/>
      <c r="F2774" s="70"/>
      <c r="G2774" s="71"/>
      <c r="H2774" s="72"/>
      <c r="I2774" s="103" t="str">
        <f>IF(B2774="","",_xlfn.XLOOKUP(N2774,#REF!,#REF!))</f>
        <v/>
      </c>
      <c r="J2774" s="100" t="str">
        <f>IF(B2774="","",_xlfn.XLOOKUP(N2774,#REF!,芝麻工资表!B:B))</f>
        <v/>
      </c>
      <c r="K2774" s="100" t="str">
        <f t="shared" si="258"/>
        <v/>
      </c>
      <c r="L2774" s="100" t="str">
        <f t="shared" si="259"/>
        <v/>
      </c>
      <c r="M2774" s="100" t="str">
        <f>IF(Q2774="","",_xlfn.XLOOKUP(Q2774,立项!W:W,立项!H:H))</f>
        <v/>
      </c>
      <c r="N2774" s="104" t="str">
        <f t="shared" si="260"/>
        <v/>
      </c>
      <c r="O2774" s="104" t="str">
        <f t="shared" si="261"/>
        <v/>
      </c>
      <c r="P2774" s="105" t="str">
        <f t="shared" si="262"/>
        <v/>
      </c>
      <c r="Q2774" s="109" t="str">
        <f t="shared" si="263"/>
        <v/>
      </c>
      <c r="R2774" s="77"/>
      <c r="S2774" s="76"/>
      <c r="T2774" s="76"/>
      <c r="U2774" s="76"/>
    </row>
    <row r="2775" s="67" customFormat="1" customHeight="1" spans="2:21">
      <c r="B2775" s="68"/>
      <c r="C2775" s="69"/>
      <c r="D2775" s="69"/>
      <c r="E2775" s="69"/>
      <c r="F2775" s="70"/>
      <c r="G2775" s="71"/>
      <c r="H2775" s="72"/>
      <c r="I2775" s="103" t="str">
        <f>IF(B2775="","",_xlfn.XLOOKUP(N2775,#REF!,#REF!))</f>
        <v/>
      </c>
      <c r="J2775" s="100" t="str">
        <f>IF(B2775="","",_xlfn.XLOOKUP(N2775,#REF!,芝麻工资表!B:B))</f>
        <v/>
      </c>
      <c r="K2775" s="100" t="str">
        <f t="shared" si="258"/>
        <v/>
      </c>
      <c r="L2775" s="100" t="str">
        <f t="shared" si="259"/>
        <v/>
      </c>
      <c r="M2775" s="100" t="str">
        <f>IF(Q2775="","",_xlfn.XLOOKUP(Q2775,立项!W:W,立项!H:H))</f>
        <v/>
      </c>
      <c r="N2775" s="104" t="str">
        <f t="shared" si="260"/>
        <v/>
      </c>
      <c r="O2775" s="104" t="str">
        <f t="shared" si="261"/>
        <v/>
      </c>
      <c r="P2775" s="105" t="str">
        <f t="shared" si="262"/>
        <v/>
      </c>
      <c r="Q2775" s="109" t="str">
        <f t="shared" si="263"/>
        <v/>
      </c>
      <c r="R2775" s="77"/>
      <c r="S2775" s="76"/>
      <c r="T2775" s="76"/>
      <c r="U2775" s="76"/>
    </row>
    <row r="2776" s="67" customFormat="1" customHeight="1" spans="2:21">
      <c r="B2776" s="68"/>
      <c r="C2776" s="69"/>
      <c r="D2776" s="69"/>
      <c r="E2776" s="69"/>
      <c r="F2776" s="70"/>
      <c r="G2776" s="71"/>
      <c r="H2776" s="72"/>
      <c r="I2776" s="103" t="str">
        <f>IF(B2776="","",_xlfn.XLOOKUP(N2776,#REF!,#REF!))</f>
        <v/>
      </c>
      <c r="J2776" s="100" t="str">
        <f>IF(B2776="","",_xlfn.XLOOKUP(N2776,#REF!,芝麻工资表!B:B))</f>
        <v/>
      </c>
      <c r="K2776" s="100" t="str">
        <f t="shared" si="258"/>
        <v/>
      </c>
      <c r="L2776" s="100" t="str">
        <f t="shared" si="259"/>
        <v/>
      </c>
      <c r="M2776" s="100" t="str">
        <f>IF(Q2776="","",_xlfn.XLOOKUP(Q2776,立项!W:W,立项!H:H))</f>
        <v/>
      </c>
      <c r="N2776" s="104" t="str">
        <f t="shared" si="260"/>
        <v/>
      </c>
      <c r="O2776" s="104" t="str">
        <f t="shared" si="261"/>
        <v/>
      </c>
      <c r="P2776" s="105" t="str">
        <f t="shared" si="262"/>
        <v/>
      </c>
      <c r="Q2776" s="109" t="str">
        <f t="shared" si="263"/>
        <v/>
      </c>
      <c r="R2776" s="77"/>
      <c r="S2776" s="76"/>
      <c r="T2776" s="76"/>
      <c r="U2776" s="76"/>
    </row>
    <row r="2777" s="67" customFormat="1" customHeight="1" spans="2:21">
      <c r="B2777" s="68"/>
      <c r="C2777" s="69"/>
      <c r="D2777" s="69"/>
      <c r="E2777" s="69"/>
      <c r="F2777" s="70"/>
      <c r="G2777" s="71"/>
      <c r="H2777" s="72"/>
      <c r="I2777" s="103" t="str">
        <f>IF(B2777="","",_xlfn.XLOOKUP(N2777,#REF!,#REF!))</f>
        <v/>
      </c>
      <c r="J2777" s="100" t="str">
        <f>IF(B2777="","",_xlfn.XLOOKUP(N2777,#REF!,芝麻工资表!B:B))</f>
        <v/>
      </c>
      <c r="K2777" s="100" t="str">
        <f t="shared" si="258"/>
        <v/>
      </c>
      <c r="L2777" s="100" t="str">
        <f t="shared" si="259"/>
        <v/>
      </c>
      <c r="M2777" s="100" t="str">
        <f>IF(Q2777="","",_xlfn.XLOOKUP(Q2777,立项!W:W,立项!H:H))</f>
        <v/>
      </c>
      <c r="N2777" s="104" t="str">
        <f t="shared" si="260"/>
        <v/>
      </c>
      <c r="O2777" s="104" t="str">
        <f t="shared" si="261"/>
        <v/>
      </c>
      <c r="P2777" s="105" t="str">
        <f t="shared" si="262"/>
        <v/>
      </c>
      <c r="Q2777" s="109" t="str">
        <f t="shared" si="263"/>
        <v/>
      </c>
      <c r="R2777" s="77"/>
      <c r="S2777" s="76"/>
      <c r="T2777" s="76"/>
      <c r="U2777" s="76"/>
    </row>
    <row r="2778" s="67" customFormat="1" customHeight="1" spans="2:21">
      <c r="B2778" s="68"/>
      <c r="C2778" s="69"/>
      <c r="D2778" s="69"/>
      <c r="E2778" s="69"/>
      <c r="F2778" s="70"/>
      <c r="G2778" s="71"/>
      <c r="H2778" s="72"/>
      <c r="I2778" s="103" t="str">
        <f>IF(B2778="","",_xlfn.XLOOKUP(N2778,#REF!,#REF!))</f>
        <v/>
      </c>
      <c r="J2778" s="100" t="str">
        <f>IF(B2778="","",_xlfn.XLOOKUP(N2778,#REF!,芝麻工资表!B:B))</f>
        <v/>
      </c>
      <c r="K2778" s="100" t="str">
        <f t="shared" si="258"/>
        <v/>
      </c>
      <c r="L2778" s="100" t="str">
        <f t="shared" si="259"/>
        <v/>
      </c>
      <c r="M2778" s="100" t="str">
        <f>IF(Q2778="","",_xlfn.XLOOKUP(Q2778,立项!W:W,立项!H:H))</f>
        <v/>
      </c>
      <c r="N2778" s="104" t="str">
        <f t="shared" si="260"/>
        <v/>
      </c>
      <c r="O2778" s="104" t="str">
        <f t="shared" si="261"/>
        <v/>
      </c>
      <c r="P2778" s="105" t="str">
        <f t="shared" si="262"/>
        <v/>
      </c>
      <c r="Q2778" s="109" t="str">
        <f t="shared" si="263"/>
        <v/>
      </c>
      <c r="R2778" s="77"/>
      <c r="S2778" s="76"/>
      <c r="T2778" s="76"/>
      <c r="U2778" s="76"/>
    </row>
    <row r="2779" s="67" customFormat="1" customHeight="1" spans="2:21">
      <c r="B2779" s="68"/>
      <c r="C2779" s="69"/>
      <c r="D2779" s="69"/>
      <c r="E2779" s="69"/>
      <c r="F2779" s="70"/>
      <c r="G2779" s="71"/>
      <c r="H2779" s="72"/>
      <c r="I2779" s="103" t="str">
        <f>IF(B2779="","",_xlfn.XLOOKUP(N2779,#REF!,#REF!))</f>
        <v/>
      </c>
      <c r="J2779" s="100" t="str">
        <f>IF(B2779="","",_xlfn.XLOOKUP(N2779,#REF!,芝麻工资表!B:B))</f>
        <v/>
      </c>
      <c r="K2779" s="100" t="str">
        <f t="shared" si="258"/>
        <v/>
      </c>
      <c r="L2779" s="100" t="str">
        <f t="shared" si="259"/>
        <v/>
      </c>
      <c r="M2779" s="100" t="str">
        <f>IF(Q2779="","",_xlfn.XLOOKUP(Q2779,立项!W:W,立项!H:H))</f>
        <v/>
      </c>
      <c r="N2779" s="104" t="str">
        <f t="shared" si="260"/>
        <v/>
      </c>
      <c r="O2779" s="104" t="str">
        <f t="shared" si="261"/>
        <v/>
      </c>
      <c r="P2779" s="105" t="str">
        <f t="shared" si="262"/>
        <v/>
      </c>
      <c r="Q2779" s="109" t="str">
        <f t="shared" si="263"/>
        <v/>
      </c>
      <c r="R2779" s="77"/>
      <c r="S2779" s="76"/>
      <c r="T2779" s="76"/>
      <c r="U2779" s="76"/>
    </row>
    <row r="2780" s="67" customFormat="1" customHeight="1" spans="2:21">
      <c r="B2780" s="68"/>
      <c r="C2780" s="69"/>
      <c r="D2780" s="69"/>
      <c r="E2780" s="69"/>
      <c r="F2780" s="70"/>
      <c r="G2780" s="71"/>
      <c r="H2780" s="72"/>
      <c r="I2780" s="103" t="str">
        <f>IF(B2780="","",_xlfn.XLOOKUP(N2780,#REF!,#REF!))</f>
        <v/>
      </c>
      <c r="J2780" s="100" t="str">
        <f>IF(B2780="","",_xlfn.XLOOKUP(N2780,#REF!,芝麻工资表!B:B))</f>
        <v/>
      </c>
      <c r="K2780" s="100" t="str">
        <f t="shared" si="258"/>
        <v/>
      </c>
      <c r="L2780" s="100" t="str">
        <f t="shared" si="259"/>
        <v/>
      </c>
      <c r="M2780" s="100" t="str">
        <f>IF(Q2780="","",_xlfn.XLOOKUP(Q2780,立项!W:W,立项!H:H))</f>
        <v/>
      </c>
      <c r="N2780" s="104" t="str">
        <f t="shared" si="260"/>
        <v/>
      </c>
      <c r="O2780" s="104" t="str">
        <f t="shared" si="261"/>
        <v/>
      </c>
      <c r="P2780" s="105" t="str">
        <f t="shared" si="262"/>
        <v/>
      </c>
      <c r="Q2780" s="109" t="str">
        <f t="shared" si="263"/>
        <v/>
      </c>
      <c r="R2780" s="77"/>
      <c r="S2780" s="76"/>
      <c r="T2780" s="76"/>
      <c r="U2780" s="76"/>
    </row>
    <row r="2781" s="67" customFormat="1" customHeight="1" spans="2:21">
      <c r="B2781" s="68"/>
      <c r="C2781" s="69"/>
      <c r="D2781" s="69"/>
      <c r="E2781" s="69"/>
      <c r="F2781" s="70"/>
      <c r="G2781" s="71"/>
      <c r="H2781" s="72"/>
      <c r="I2781" s="103" t="str">
        <f>IF(B2781="","",_xlfn.XLOOKUP(N2781,#REF!,#REF!))</f>
        <v/>
      </c>
      <c r="J2781" s="100" t="str">
        <f>IF(B2781="","",_xlfn.XLOOKUP(N2781,#REF!,芝麻工资表!B:B))</f>
        <v/>
      </c>
      <c r="K2781" s="100" t="str">
        <f t="shared" si="258"/>
        <v/>
      </c>
      <c r="L2781" s="100" t="str">
        <f t="shared" si="259"/>
        <v/>
      </c>
      <c r="M2781" s="100" t="str">
        <f>IF(Q2781="","",_xlfn.XLOOKUP(Q2781,立项!W:W,立项!H:H))</f>
        <v/>
      </c>
      <c r="N2781" s="104" t="str">
        <f t="shared" si="260"/>
        <v/>
      </c>
      <c r="O2781" s="104" t="str">
        <f t="shared" si="261"/>
        <v/>
      </c>
      <c r="P2781" s="105" t="str">
        <f t="shared" si="262"/>
        <v/>
      </c>
      <c r="Q2781" s="109" t="str">
        <f t="shared" si="263"/>
        <v/>
      </c>
      <c r="R2781" s="77"/>
      <c r="S2781" s="76"/>
      <c r="T2781" s="76"/>
      <c r="U2781" s="76"/>
    </row>
    <row r="2782" s="67" customFormat="1" customHeight="1" spans="2:21">
      <c r="B2782" s="68"/>
      <c r="C2782" s="69"/>
      <c r="D2782" s="69"/>
      <c r="E2782" s="69"/>
      <c r="F2782" s="70"/>
      <c r="G2782" s="71"/>
      <c r="H2782" s="72"/>
      <c r="I2782" s="103" t="str">
        <f>IF(B2782="","",_xlfn.XLOOKUP(N2782,#REF!,#REF!))</f>
        <v/>
      </c>
      <c r="J2782" s="100" t="str">
        <f>IF(B2782="","",_xlfn.XLOOKUP(N2782,#REF!,芝麻工资表!B:B))</f>
        <v/>
      </c>
      <c r="K2782" s="100" t="str">
        <f t="shared" si="258"/>
        <v/>
      </c>
      <c r="L2782" s="100" t="str">
        <f t="shared" si="259"/>
        <v/>
      </c>
      <c r="M2782" s="100" t="str">
        <f>IF(Q2782="","",_xlfn.XLOOKUP(Q2782,立项!W:W,立项!H:H))</f>
        <v/>
      </c>
      <c r="N2782" s="104" t="str">
        <f t="shared" si="260"/>
        <v/>
      </c>
      <c r="O2782" s="104" t="str">
        <f t="shared" si="261"/>
        <v/>
      </c>
      <c r="P2782" s="105" t="str">
        <f t="shared" si="262"/>
        <v/>
      </c>
      <c r="Q2782" s="109" t="str">
        <f t="shared" si="263"/>
        <v/>
      </c>
      <c r="R2782" s="77"/>
      <c r="S2782" s="76"/>
      <c r="T2782" s="76"/>
      <c r="U2782" s="76"/>
    </row>
    <row r="2783" s="67" customFormat="1" customHeight="1" spans="2:21">
      <c r="B2783" s="68"/>
      <c r="C2783" s="69"/>
      <c r="D2783" s="69"/>
      <c r="E2783" s="69"/>
      <c r="F2783" s="70"/>
      <c r="G2783" s="71"/>
      <c r="H2783" s="72"/>
      <c r="I2783" s="103" t="str">
        <f>IF(B2783="","",_xlfn.XLOOKUP(N2783,#REF!,#REF!))</f>
        <v/>
      </c>
      <c r="J2783" s="100" t="str">
        <f>IF(B2783="","",_xlfn.XLOOKUP(N2783,#REF!,芝麻工资表!B:B))</f>
        <v/>
      </c>
      <c r="K2783" s="100" t="str">
        <f t="shared" si="258"/>
        <v/>
      </c>
      <c r="L2783" s="100" t="str">
        <f t="shared" si="259"/>
        <v/>
      </c>
      <c r="M2783" s="100" t="str">
        <f>IF(Q2783="","",_xlfn.XLOOKUP(Q2783,立项!W:W,立项!H:H))</f>
        <v/>
      </c>
      <c r="N2783" s="104" t="str">
        <f t="shared" si="260"/>
        <v/>
      </c>
      <c r="O2783" s="104" t="str">
        <f t="shared" si="261"/>
        <v/>
      </c>
      <c r="P2783" s="105" t="str">
        <f t="shared" si="262"/>
        <v/>
      </c>
      <c r="Q2783" s="109" t="str">
        <f t="shared" si="263"/>
        <v/>
      </c>
      <c r="R2783" s="77"/>
      <c r="S2783" s="76"/>
      <c r="T2783" s="76"/>
      <c r="U2783" s="76"/>
    </row>
    <row r="2784" s="67" customFormat="1" customHeight="1" spans="2:21">
      <c r="B2784" s="68"/>
      <c r="C2784" s="69"/>
      <c r="D2784" s="69"/>
      <c r="E2784" s="69"/>
      <c r="F2784" s="70"/>
      <c r="G2784" s="71"/>
      <c r="H2784" s="72"/>
      <c r="I2784" s="103" t="str">
        <f>IF(B2784="","",_xlfn.XLOOKUP(N2784,#REF!,#REF!))</f>
        <v/>
      </c>
      <c r="J2784" s="100" t="str">
        <f>IF(B2784="","",_xlfn.XLOOKUP(N2784,#REF!,芝麻工资表!B:B))</f>
        <v/>
      </c>
      <c r="K2784" s="100" t="str">
        <f t="shared" si="258"/>
        <v/>
      </c>
      <c r="L2784" s="100" t="str">
        <f t="shared" si="259"/>
        <v/>
      </c>
      <c r="M2784" s="100" t="str">
        <f>IF(Q2784="","",_xlfn.XLOOKUP(Q2784,立项!W:W,立项!H:H))</f>
        <v/>
      </c>
      <c r="N2784" s="104" t="str">
        <f t="shared" si="260"/>
        <v/>
      </c>
      <c r="O2784" s="104" t="str">
        <f t="shared" si="261"/>
        <v/>
      </c>
      <c r="P2784" s="105" t="str">
        <f t="shared" si="262"/>
        <v/>
      </c>
      <c r="Q2784" s="109" t="str">
        <f t="shared" si="263"/>
        <v/>
      </c>
      <c r="R2784" s="77"/>
      <c r="S2784" s="76"/>
      <c r="T2784" s="76"/>
      <c r="U2784" s="76"/>
    </row>
    <row r="2785" s="67" customFormat="1" customHeight="1" spans="2:21">
      <c r="B2785" s="68"/>
      <c r="C2785" s="69"/>
      <c r="D2785" s="69"/>
      <c r="E2785" s="69"/>
      <c r="F2785" s="70"/>
      <c r="G2785" s="71"/>
      <c r="H2785" s="72"/>
      <c r="I2785" s="103" t="str">
        <f>IF(B2785="","",_xlfn.XLOOKUP(N2785,#REF!,#REF!))</f>
        <v/>
      </c>
      <c r="J2785" s="100" t="str">
        <f>IF(B2785="","",_xlfn.XLOOKUP(N2785,#REF!,芝麻工资表!B:B))</f>
        <v/>
      </c>
      <c r="K2785" s="100" t="str">
        <f t="shared" si="258"/>
        <v/>
      </c>
      <c r="L2785" s="100" t="str">
        <f t="shared" si="259"/>
        <v/>
      </c>
      <c r="M2785" s="100" t="str">
        <f>IF(Q2785="","",_xlfn.XLOOKUP(Q2785,立项!W:W,立项!H:H))</f>
        <v/>
      </c>
      <c r="N2785" s="104" t="str">
        <f t="shared" si="260"/>
        <v/>
      </c>
      <c r="O2785" s="104" t="str">
        <f t="shared" si="261"/>
        <v/>
      </c>
      <c r="P2785" s="105" t="str">
        <f t="shared" si="262"/>
        <v/>
      </c>
      <c r="Q2785" s="109" t="str">
        <f t="shared" si="263"/>
        <v/>
      </c>
      <c r="R2785" s="77"/>
      <c r="S2785" s="76"/>
      <c r="T2785" s="76"/>
      <c r="U2785" s="76"/>
    </row>
    <row r="2786" s="67" customFormat="1" customHeight="1" spans="2:21">
      <c r="B2786" s="68"/>
      <c r="C2786" s="69"/>
      <c r="D2786" s="69"/>
      <c r="E2786" s="69"/>
      <c r="F2786" s="70"/>
      <c r="G2786" s="71"/>
      <c r="H2786" s="72"/>
      <c r="I2786" s="103" t="str">
        <f>IF(B2786="","",_xlfn.XLOOKUP(N2786,#REF!,#REF!))</f>
        <v/>
      </c>
      <c r="J2786" s="100" t="str">
        <f>IF(B2786="","",_xlfn.XLOOKUP(N2786,#REF!,芝麻工资表!B:B))</f>
        <v/>
      </c>
      <c r="K2786" s="100" t="str">
        <f t="shared" si="258"/>
        <v/>
      </c>
      <c r="L2786" s="100" t="str">
        <f t="shared" si="259"/>
        <v/>
      </c>
      <c r="M2786" s="100" t="str">
        <f>IF(Q2786="","",_xlfn.XLOOKUP(Q2786,立项!W:W,立项!H:H))</f>
        <v/>
      </c>
      <c r="N2786" s="104" t="str">
        <f t="shared" si="260"/>
        <v/>
      </c>
      <c r="O2786" s="104" t="str">
        <f t="shared" si="261"/>
        <v/>
      </c>
      <c r="P2786" s="105" t="str">
        <f t="shared" si="262"/>
        <v/>
      </c>
      <c r="Q2786" s="109" t="str">
        <f t="shared" si="263"/>
        <v/>
      </c>
      <c r="R2786" s="77"/>
      <c r="S2786" s="76"/>
      <c r="T2786" s="76"/>
      <c r="U2786" s="76"/>
    </row>
    <row r="2787" s="67" customFormat="1" customHeight="1" spans="2:21">
      <c r="B2787" s="68"/>
      <c r="C2787" s="69"/>
      <c r="D2787" s="69"/>
      <c r="E2787" s="69"/>
      <c r="F2787" s="70"/>
      <c r="G2787" s="71"/>
      <c r="H2787" s="72"/>
      <c r="I2787" s="103" t="str">
        <f>IF(B2787="","",_xlfn.XLOOKUP(N2787,#REF!,#REF!))</f>
        <v/>
      </c>
      <c r="J2787" s="100" t="str">
        <f>IF(B2787="","",_xlfn.XLOOKUP(N2787,#REF!,芝麻工资表!B:B))</f>
        <v/>
      </c>
      <c r="K2787" s="100" t="str">
        <f t="shared" si="258"/>
        <v/>
      </c>
      <c r="L2787" s="100" t="str">
        <f t="shared" si="259"/>
        <v/>
      </c>
      <c r="M2787" s="100" t="str">
        <f>IF(Q2787="","",_xlfn.XLOOKUP(Q2787,立项!W:W,立项!H:H))</f>
        <v/>
      </c>
      <c r="N2787" s="104" t="str">
        <f t="shared" si="260"/>
        <v/>
      </c>
      <c r="O2787" s="104" t="str">
        <f t="shared" si="261"/>
        <v/>
      </c>
      <c r="P2787" s="105" t="str">
        <f t="shared" si="262"/>
        <v/>
      </c>
      <c r="Q2787" s="109" t="str">
        <f t="shared" si="263"/>
        <v/>
      </c>
      <c r="R2787" s="77"/>
      <c r="S2787" s="76"/>
      <c r="T2787" s="76"/>
      <c r="U2787" s="76"/>
    </row>
    <row r="2788" s="67" customFormat="1" customHeight="1" spans="2:21">
      <c r="B2788" s="68"/>
      <c r="C2788" s="69"/>
      <c r="D2788" s="69"/>
      <c r="E2788" s="69"/>
      <c r="F2788" s="70"/>
      <c r="G2788" s="71"/>
      <c r="H2788" s="72"/>
      <c r="I2788" s="103" t="str">
        <f>IF(B2788="","",_xlfn.XLOOKUP(N2788,#REF!,#REF!))</f>
        <v/>
      </c>
      <c r="J2788" s="100" t="str">
        <f>IF(B2788="","",_xlfn.XLOOKUP(N2788,#REF!,芝麻工资表!B:B))</f>
        <v/>
      </c>
      <c r="K2788" s="100" t="str">
        <f t="shared" si="258"/>
        <v/>
      </c>
      <c r="L2788" s="100" t="str">
        <f t="shared" si="259"/>
        <v/>
      </c>
      <c r="M2788" s="100" t="str">
        <f>IF(Q2788="","",_xlfn.XLOOKUP(Q2788,立项!W:W,立项!H:H))</f>
        <v/>
      </c>
      <c r="N2788" s="104" t="str">
        <f t="shared" si="260"/>
        <v/>
      </c>
      <c r="O2788" s="104" t="str">
        <f t="shared" si="261"/>
        <v/>
      </c>
      <c r="P2788" s="105" t="str">
        <f t="shared" si="262"/>
        <v/>
      </c>
      <c r="Q2788" s="109" t="str">
        <f t="shared" si="263"/>
        <v/>
      </c>
      <c r="R2788" s="77"/>
      <c r="S2788" s="76"/>
      <c r="T2788" s="76"/>
      <c r="U2788" s="76"/>
    </row>
    <row r="2789" s="67" customFormat="1" customHeight="1" spans="2:21">
      <c r="B2789" s="68"/>
      <c r="C2789" s="69"/>
      <c r="D2789" s="69"/>
      <c r="E2789" s="69"/>
      <c r="F2789" s="70"/>
      <c r="G2789" s="71"/>
      <c r="H2789" s="72"/>
      <c r="I2789" s="103" t="str">
        <f>IF(B2789="","",_xlfn.XLOOKUP(N2789,#REF!,#REF!))</f>
        <v/>
      </c>
      <c r="J2789" s="100" t="str">
        <f>IF(B2789="","",_xlfn.XLOOKUP(N2789,#REF!,芝麻工资表!B:B))</f>
        <v/>
      </c>
      <c r="K2789" s="100" t="str">
        <f t="shared" si="258"/>
        <v/>
      </c>
      <c r="L2789" s="100" t="str">
        <f t="shared" si="259"/>
        <v/>
      </c>
      <c r="M2789" s="100" t="str">
        <f>IF(Q2789="","",_xlfn.XLOOKUP(Q2789,立项!W:W,立项!H:H))</f>
        <v/>
      </c>
      <c r="N2789" s="104" t="str">
        <f t="shared" si="260"/>
        <v/>
      </c>
      <c r="O2789" s="104" t="str">
        <f t="shared" si="261"/>
        <v/>
      </c>
      <c r="P2789" s="105" t="str">
        <f t="shared" si="262"/>
        <v/>
      </c>
      <c r="Q2789" s="109" t="str">
        <f t="shared" si="263"/>
        <v/>
      </c>
      <c r="R2789" s="77"/>
      <c r="S2789" s="76"/>
      <c r="T2789" s="76"/>
      <c r="U2789" s="76"/>
    </row>
    <row r="2790" s="67" customFormat="1" customHeight="1" spans="2:21">
      <c r="B2790" s="68"/>
      <c r="C2790" s="69"/>
      <c r="D2790" s="69"/>
      <c r="E2790" s="69"/>
      <c r="F2790" s="70"/>
      <c r="G2790" s="71"/>
      <c r="H2790" s="72"/>
      <c r="I2790" s="103" t="str">
        <f>IF(B2790="","",_xlfn.XLOOKUP(N2790,#REF!,#REF!))</f>
        <v/>
      </c>
      <c r="J2790" s="100" t="str">
        <f>IF(B2790="","",_xlfn.XLOOKUP(N2790,#REF!,芝麻工资表!B:B))</f>
        <v/>
      </c>
      <c r="K2790" s="100" t="str">
        <f t="shared" si="258"/>
        <v/>
      </c>
      <c r="L2790" s="100" t="str">
        <f t="shared" si="259"/>
        <v/>
      </c>
      <c r="M2790" s="100" t="str">
        <f>IF(Q2790="","",_xlfn.XLOOKUP(Q2790,立项!W:W,立项!H:H))</f>
        <v/>
      </c>
      <c r="N2790" s="104" t="str">
        <f t="shared" si="260"/>
        <v/>
      </c>
      <c r="O2790" s="104" t="str">
        <f t="shared" si="261"/>
        <v/>
      </c>
      <c r="P2790" s="105" t="str">
        <f t="shared" si="262"/>
        <v/>
      </c>
      <c r="Q2790" s="109" t="str">
        <f t="shared" si="263"/>
        <v/>
      </c>
      <c r="R2790" s="77"/>
      <c r="S2790" s="76"/>
      <c r="T2790" s="76"/>
      <c r="U2790" s="76"/>
    </row>
    <row r="2791" s="67" customFormat="1" customHeight="1" spans="2:21">
      <c r="B2791" s="68"/>
      <c r="C2791" s="69"/>
      <c r="D2791" s="69"/>
      <c r="E2791" s="69"/>
      <c r="F2791" s="70"/>
      <c r="G2791" s="71"/>
      <c r="H2791" s="72"/>
      <c r="I2791" s="103" t="str">
        <f>IF(B2791="","",_xlfn.XLOOKUP(N2791,#REF!,#REF!))</f>
        <v/>
      </c>
      <c r="J2791" s="100" t="str">
        <f>IF(B2791="","",_xlfn.XLOOKUP(N2791,#REF!,芝麻工资表!B:B))</f>
        <v/>
      </c>
      <c r="K2791" s="100" t="str">
        <f t="shared" si="258"/>
        <v/>
      </c>
      <c r="L2791" s="100" t="str">
        <f t="shared" si="259"/>
        <v/>
      </c>
      <c r="M2791" s="100" t="str">
        <f>IF(Q2791="","",_xlfn.XLOOKUP(Q2791,立项!W:W,立项!H:H))</f>
        <v/>
      </c>
      <c r="N2791" s="104" t="str">
        <f t="shared" si="260"/>
        <v/>
      </c>
      <c r="O2791" s="104" t="str">
        <f t="shared" si="261"/>
        <v/>
      </c>
      <c r="P2791" s="105" t="str">
        <f t="shared" si="262"/>
        <v/>
      </c>
      <c r="Q2791" s="109" t="str">
        <f t="shared" si="263"/>
        <v/>
      </c>
      <c r="R2791" s="77"/>
      <c r="S2791" s="76"/>
      <c r="T2791" s="76"/>
      <c r="U2791" s="76"/>
    </row>
    <row r="2792" s="67" customFormat="1" customHeight="1" spans="2:21">
      <c r="B2792" s="68"/>
      <c r="C2792" s="69"/>
      <c r="D2792" s="69"/>
      <c r="E2792" s="69"/>
      <c r="F2792" s="70"/>
      <c r="G2792" s="71"/>
      <c r="H2792" s="72"/>
      <c r="I2792" s="103" t="str">
        <f>IF(B2792="","",_xlfn.XLOOKUP(N2792,#REF!,#REF!))</f>
        <v/>
      </c>
      <c r="J2792" s="100" t="str">
        <f>IF(B2792="","",_xlfn.XLOOKUP(N2792,#REF!,芝麻工资表!B:B))</f>
        <v/>
      </c>
      <c r="K2792" s="100" t="str">
        <f t="shared" si="258"/>
        <v/>
      </c>
      <c r="L2792" s="100" t="str">
        <f t="shared" si="259"/>
        <v/>
      </c>
      <c r="M2792" s="100" t="str">
        <f>IF(Q2792="","",_xlfn.XLOOKUP(Q2792,立项!W:W,立项!H:H))</f>
        <v/>
      </c>
      <c r="N2792" s="104" t="str">
        <f t="shared" si="260"/>
        <v/>
      </c>
      <c r="O2792" s="104" t="str">
        <f t="shared" si="261"/>
        <v/>
      </c>
      <c r="P2792" s="105" t="str">
        <f t="shared" si="262"/>
        <v/>
      </c>
      <c r="Q2792" s="109" t="str">
        <f t="shared" si="263"/>
        <v/>
      </c>
      <c r="R2792" s="77"/>
      <c r="S2792" s="76"/>
      <c r="T2792" s="76"/>
      <c r="U2792" s="76"/>
    </row>
    <row r="2793" s="67" customFormat="1" customHeight="1" spans="2:21">
      <c r="B2793" s="68"/>
      <c r="C2793" s="69"/>
      <c r="D2793" s="69"/>
      <c r="E2793" s="69"/>
      <c r="F2793" s="70"/>
      <c r="G2793" s="71"/>
      <c r="H2793" s="72"/>
      <c r="I2793" s="103" t="str">
        <f>IF(B2793="","",_xlfn.XLOOKUP(N2793,#REF!,#REF!))</f>
        <v/>
      </c>
      <c r="J2793" s="100" t="str">
        <f>IF(B2793="","",_xlfn.XLOOKUP(N2793,#REF!,芝麻工资表!B:B))</f>
        <v/>
      </c>
      <c r="K2793" s="100" t="str">
        <f t="shared" si="258"/>
        <v/>
      </c>
      <c r="L2793" s="100" t="str">
        <f t="shared" si="259"/>
        <v/>
      </c>
      <c r="M2793" s="100" t="str">
        <f>IF(Q2793="","",_xlfn.XLOOKUP(Q2793,立项!W:W,立项!H:H))</f>
        <v/>
      </c>
      <c r="N2793" s="104" t="str">
        <f t="shared" si="260"/>
        <v/>
      </c>
      <c r="O2793" s="104" t="str">
        <f t="shared" si="261"/>
        <v/>
      </c>
      <c r="P2793" s="105" t="str">
        <f t="shared" si="262"/>
        <v/>
      </c>
      <c r="Q2793" s="109" t="str">
        <f t="shared" si="263"/>
        <v/>
      </c>
      <c r="R2793" s="77"/>
      <c r="S2793" s="76"/>
      <c r="T2793" s="76"/>
      <c r="U2793" s="76"/>
    </row>
    <row r="2794" s="67" customFormat="1" customHeight="1" spans="2:21">
      <c r="B2794" s="68"/>
      <c r="C2794" s="69"/>
      <c r="D2794" s="69"/>
      <c r="E2794" s="69"/>
      <c r="F2794" s="70"/>
      <c r="G2794" s="71"/>
      <c r="H2794" s="72"/>
      <c r="I2794" s="103" t="str">
        <f>IF(B2794="","",_xlfn.XLOOKUP(N2794,#REF!,#REF!))</f>
        <v/>
      </c>
      <c r="J2794" s="100" t="str">
        <f>IF(B2794="","",_xlfn.XLOOKUP(N2794,#REF!,芝麻工资表!B:B))</f>
        <v/>
      </c>
      <c r="K2794" s="100" t="str">
        <f t="shared" si="258"/>
        <v/>
      </c>
      <c r="L2794" s="100" t="str">
        <f t="shared" si="259"/>
        <v/>
      </c>
      <c r="M2794" s="100" t="str">
        <f>IF(Q2794="","",_xlfn.XLOOKUP(Q2794,立项!W:W,立项!H:H))</f>
        <v/>
      </c>
      <c r="N2794" s="104" t="str">
        <f t="shared" si="260"/>
        <v/>
      </c>
      <c r="O2794" s="104" t="str">
        <f t="shared" si="261"/>
        <v/>
      </c>
      <c r="P2794" s="105" t="str">
        <f t="shared" si="262"/>
        <v/>
      </c>
      <c r="Q2794" s="109" t="str">
        <f t="shared" si="263"/>
        <v/>
      </c>
      <c r="R2794" s="77"/>
      <c r="S2794" s="76"/>
      <c r="T2794" s="76"/>
      <c r="U2794" s="76"/>
    </row>
    <row r="2795" s="67" customFormat="1" customHeight="1" spans="2:21">
      <c r="B2795" s="68"/>
      <c r="C2795" s="69"/>
      <c r="D2795" s="69"/>
      <c r="E2795" s="69"/>
      <c r="F2795" s="70"/>
      <c r="G2795" s="71"/>
      <c r="H2795" s="72"/>
      <c r="I2795" s="103" t="str">
        <f>IF(B2795="","",_xlfn.XLOOKUP(N2795,#REF!,#REF!))</f>
        <v/>
      </c>
      <c r="J2795" s="100" t="str">
        <f>IF(B2795="","",_xlfn.XLOOKUP(N2795,#REF!,芝麻工资表!B:B))</f>
        <v/>
      </c>
      <c r="K2795" s="100" t="str">
        <f t="shared" si="258"/>
        <v/>
      </c>
      <c r="L2795" s="100" t="str">
        <f t="shared" si="259"/>
        <v/>
      </c>
      <c r="M2795" s="100" t="str">
        <f>IF(Q2795="","",_xlfn.XLOOKUP(Q2795,立项!W:W,立项!H:H))</f>
        <v/>
      </c>
      <c r="N2795" s="104" t="str">
        <f t="shared" si="260"/>
        <v/>
      </c>
      <c r="O2795" s="104" t="str">
        <f t="shared" si="261"/>
        <v/>
      </c>
      <c r="P2795" s="105" t="str">
        <f t="shared" si="262"/>
        <v/>
      </c>
      <c r="Q2795" s="109" t="str">
        <f t="shared" si="263"/>
        <v/>
      </c>
      <c r="R2795" s="77"/>
      <c r="S2795" s="76"/>
      <c r="T2795" s="76"/>
      <c r="U2795" s="76"/>
    </row>
    <row r="2796" s="67" customFormat="1" customHeight="1" spans="2:21">
      <c r="B2796" s="68"/>
      <c r="C2796" s="69"/>
      <c r="D2796" s="69"/>
      <c r="E2796" s="69"/>
      <c r="F2796" s="70"/>
      <c r="G2796" s="71"/>
      <c r="H2796" s="72"/>
      <c r="I2796" s="103" t="str">
        <f>IF(B2796="","",_xlfn.XLOOKUP(N2796,#REF!,#REF!))</f>
        <v/>
      </c>
      <c r="J2796" s="100" t="str">
        <f>IF(B2796="","",_xlfn.XLOOKUP(N2796,#REF!,芝麻工资表!B:B))</f>
        <v/>
      </c>
      <c r="K2796" s="100" t="str">
        <f t="shared" si="258"/>
        <v/>
      </c>
      <c r="L2796" s="100" t="str">
        <f t="shared" si="259"/>
        <v/>
      </c>
      <c r="M2796" s="100" t="str">
        <f>IF(Q2796="","",_xlfn.XLOOKUP(Q2796,立项!W:W,立项!H:H))</f>
        <v/>
      </c>
      <c r="N2796" s="104" t="str">
        <f t="shared" si="260"/>
        <v/>
      </c>
      <c r="O2796" s="104" t="str">
        <f t="shared" si="261"/>
        <v/>
      </c>
      <c r="P2796" s="105" t="str">
        <f t="shared" si="262"/>
        <v/>
      </c>
      <c r="Q2796" s="109" t="str">
        <f t="shared" si="263"/>
        <v/>
      </c>
      <c r="R2796" s="77"/>
      <c r="S2796" s="76"/>
      <c r="T2796" s="76"/>
      <c r="U2796" s="76"/>
    </row>
    <row r="2797" s="67" customFormat="1" customHeight="1" spans="2:21">
      <c r="B2797" s="68"/>
      <c r="C2797" s="69"/>
      <c r="D2797" s="69"/>
      <c r="E2797" s="69"/>
      <c r="F2797" s="70"/>
      <c r="G2797" s="71"/>
      <c r="H2797" s="72"/>
      <c r="I2797" s="103" t="str">
        <f>IF(B2797="","",_xlfn.XLOOKUP(N2797,#REF!,#REF!))</f>
        <v/>
      </c>
      <c r="J2797" s="100" t="str">
        <f>IF(B2797="","",_xlfn.XLOOKUP(N2797,#REF!,芝麻工资表!B:B))</f>
        <v/>
      </c>
      <c r="K2797" s="100" t="str">
        <f t="shared" si="258"/>
        <v/>
      </c>
      <c r="L2797" s="100" t="str">
        <f t="shared" si="259"/>
        <v/>
      </c>
      <c r="M2797" s="100" t="str">
        <f>IF(Q2797="","",_xlfn.XLOOKUP(Q2797,立项!W:W,立项!H:H))</f>
        <v/>
      </c>
      <c r="N2797" s="104" t="str">
        <f t="shared" si="260"/>
        <v/>
      </c>
      <c r="O2797" s="104" t="str">
        <f t="shared" si="261"/>
        <v/>
      </c>
      <c r="P2797" s="105" t="str">
        <f t="shared" si="262"/>
        <v/>
      </c>
      <c r="Q2797" s="109" t="str">
        <f t="shared" si="263"/>
        <v/>
      </c>
      <c r="R2797" s="77"/>
      <c r="S2797" s="76"/>
      <c r="T2797" s="76"/>
      <c r="U2797" s="76"/>
    </row>
    <row r="2798" s="67" customFormat="1" customHeight="1" spans="2:21">
      <c r="B2798" s="68"/>
      <c r="C2798" s="69"/>
      <c r="D2798" s="69"/>
      <c r="E2798" s="69"/>
      <c r="F2798" s="70"/>
      <c r="G2798" s="71"/>
      <c r="H2798" s="72"/>
      <c r="I2798" s="103" t="str">
        <f>IF(B2798="","",_xlfn.XLOOKUP(N2798,#REF!,#REF!))</f>
        <v/>
      </c>
      <c r="J2798" s="100" t="str">
        <f>IF(B2798="","",_xlfn.XLOOKUP(N2798,#REF!,芝麻工资表!B:B))</f>
        <v/>
      </c>
      <c r="K2798" s="100" t="str">
        <f t="shared" si="258"/>
        <v/>
      </c>
      <c r="L2798" s="100" t="str">
        <f t="shared" si="259"/>
        <v/>
      </c>
      <c r="M2798" s="100" t="str">
        <f>IF(Q2798="","",_xlfn.XLOOKUP(Q2798,立项!W:W,立项!H:H))</f>
        <v/>
      </c>
      <c r="N2798" s="104" t="str">
        <f t="shared" si="260"/>
        <v/>
      </c>
      <c r="O2798" s="104" t="str">
        <f t="shared" si="261"/>
        <v/>
      </c>
      <c r="P2798" s="105" t="str">
        <f t="shared" si="262"/>
        <v/>
      </c>
      <c r="Q2798" s="109" t="str">
        <f t="shared" si="263"/>
        <v/>
      </c>
      <c r="R2798" s="77"/>
      <c r="S2798" s="76"/>
      <c r="T2798" s="76"/>
      <c r="U2798" s="76"/>
    </row>
    <row r="2799" s="67" customFormat="1" customHeight="1" spans="2:21">
      <c r="B2799" s="68"/>
      <c r="C2799" s="69"/>
      <c r="D2799" s="69"/>
      <c r="E2799" s="69"/>
      <c r="F2799" s="70"/>
      <c r="G2799" s="71"/>
      <c r="H2799" s="72"/>
      <c r="I2799" s="103" t="str">
        <f>IF(B2799="","",_xlfn.XLOOKUP(N2799,#REF!,#REF!))</f>
        <v/>
      </c>
      <c r="J2799" s="100" t="str">
        <f>IF(B2799="","",_xlfn.XLOOKUP(N2799,#REF!,芝麻工资表!B:B))</f>
        <v/>
      </c>
      <c r="K2799" s="100" t="str">
        <f t="shared" si="258"/>
        <v/>
      </c>
      <c r="L2799" s="100" t="str">
        <f t="shared" si="259"/>
        <v/>
      </c>
      <c r="M2799" s="100" t="str">
        <f>IF(Q2799="","",_xlfn.XLOOKUP(Q2799,立项!W:W,立项!H:H))</f>
        <v/>
      </c>
      <c r="N2799" s="104" t="str">
        <f t="shared" si="260"/>
        <v/>
      </c>
      <c r="O2799" s="104" t="str">
        <f t="shared" si="261"/>
        <v/>
      </c>
      <c r="P2799" s="105" t="str">
        <f t="shared" si="262"/>
        <v/>
      </c>
      <c r="Q2799" s="109" t="str">
        <f t="shared" si="263"/>
        <v/>
      </c>
      <c r="R2799" s="77"/>
      <c r="S2799" s="76"/>
      <c r="T2799" s="76"/>
      <c r="U2799" s="76"/>
    </row>
    <row r="2800" s="67" customFormat="1" customHeight="1" spans="2:21">
      <c r="B2800" s="68"/>
      <c r="C2800" s="69"/>
      <c r="D2800" s="69"/>
      <c r="E2800" s="69"/>
      <c r="F2800" s="70"/>
      <c r="G2800" s="71"/>
      <c r="H2800" s="72"/>
      <c r="I2800" s="103" t="str">
        <f>IF(B2800="","",_xlfn.XLOOKUP(N2800,#REF!,#REF!))</f>
        <v/>
      </c>
      <c r="J2800" s="100" t="str">
        <f>IF(B2800="","",_xlfn.XLOOKUP(N2800,#REF!,芝麻工资表!B:B))</f>
        <v/>
      </c>
      <c r="K2800" s="100" t="str">
        <f t="shared" si="258"/>
        <v/>
      </c>
      <c r="L2800" s="100" t="str">
        <f t="shared" si="259"/>
        <v/>
      </c>
      <c r="M2800" s="100" t="str">
        <f>IF(Q2800="","",_xlfn.XLOOKUP(Q2800,立项!W:W,立项!H:H))</f>
        <v/>
      </c>
      <c r="N2800" s="104" t="str">
        <f t="shared" si="260"/>
        <v/>
      </c>
      <c r="O2800" s="104" t="str">
        <f t="shared" si="261"/>
        <v/>
      </c>
      <c r="P2800" s="105" t="str">
        <f t="shared" si="262"/>
        <v/>
      </c>
      <c r="Q2800" s="109" t="str">
        <f t="shared" si="263"/>
        <v/>
      </c>
      <c r="R2800" s="77"/>
      <c r="S2800" s="76"/>
      <c r="T2800" s="76"/>
      <c r="U2800" s="76"/>
    </row>
    <row r="2801" s="67" customFormat="1" customHeight="1" spans="2:21">
      <c r="B2801" s="68"/>
      <c r="C2801" s="69"/>
      <c r="D2801" s="69"/>
      <c r="E2801" s="69"/>
      <c r="F2801" s="70"/>
      <c r="G2801" s="71"/>
      <c r="H2801" s="72"/>
      <c r="I2801" s="103" t="str">
        <f>IF(B2801="","",_xlfn.XLOOKUP(N2801,#REF!,#REF!))</f>
        <v/>
      </c>
      <c r="J2801" s="100" t="str">
        <f>IF(B2801="","",_xlfn.XLOOKUP(N2801,#REF!,芝麻工资表!B:B))</f>
        <v/>
      </c>
      <c r="K2801" s="100" t="str">
        <f t="shared" si="258"/>
        <v/>
      </c>
      <c r="L2801" s="100" t="str">
        <f t="shared" si="259"/>
        <v/>
      </c>
      <c r="M2801" s="100" t="str">
        <f>IF(Q2801="","",_xlfn.XLOOKUP(Q2801,立项!W:W,立项!H:H))</f>
        <v/>
      </c>
      <c r="N2801" s="104" t="str">
        <f t="shared" si="260"/>
        <v/>
      </c>
      <c r="O2801" s="104" t="str">
        <f t="shared" si="261"/>
        <v/>
      </c>
      <c r="P2801" s="105" t="str">
        <f t="shared" si="262"/>
        <v/>
      </c>
      <c r="Q2801" s="109" t="str">
        <f t="shared" si="263"/>
        <v/>
      </c>
      <c r="R2801" s="77"/>
      <c r="S2801" s="76"/>
      <c r="T2801" s="76"/>
      <c r="U2801" s="76"/>
    </row>
    <row r="2802" s="67" customFormat="1" customHeight="1" spans="2:21">
      <c r="B2802" s="68"/>
      <c r="C2802" s="69"/>
      <c r="D2802" s="69"/>
      <c r="E2802" s="69"/>
      <c r="F2802" s="70"/>
      <c r="G2802" s="71"/>
      <c r="H2802" s="72"/>
      <c r="I2802" s="103" t="str">
        <f>IF(B2802="","",_xlfn.XLOOKUP(N2802,#REF!,#REF!))</f>
        <v/>
      </c>
      <c r="J2802" s="100" t="str">
        <f>IF(B2802="","",_xlfn.XLOOKUP(N2802,#REF!,芝麻工资表!B:B))</f>
        <v/>
      </c>
      <c r="K2802" s="100" t="str">
        <f t="shared" si="258"/>
        <v/>
      </c>
      <c r="L2802" s="100" t="str">
        <f t="shared" si="259"/>
        <v/>
      </c>
      <c r="M2802" s="100" t="str">
        <f>IF(Q2802="","",_xlfn.XLOOKUP(Q2802,立项!W:W,立项!H:H))</f>
        <v/>
      </c>
      <c r="N2802" s="104" t="str">
        <f t="shared" si="260"/>
        <v/>
      </c>
      <c r="O2802" s="104" t="str">
        <f t="shared" si="261"/>
        <v/>
      </c>
      <c r="P2802" s="105" t="str">
        <f t="shared" si="262"/>
        <v/>
      </c>
      <c r="Q2802" s="109" t="str">
        <f t="shared" si="263"/>
        <v/>
      </c>
      <c r="R2802" s="77"/>
      <c r="S2802" s="76"/>
      <c r="T2802" s="76"/>
      <c r="U2802" s="76"/>
    </row>
    <row r="2803" s="67" customFormat="1" customHeight="1" spans="2:21">
      <c r="B2803" s="68"/>
      <c r="C2803" s="69"/>
      <c r="D2803" s="69"/>
      <c r="E2803" s="69"/>
      <c r="F2803" s="70"/>
      <c r="G2803" s="71"/>
      <c r="H2803" s="72"/>
      <c r="I2803" s="103" t="str">
        <f>IF(B2803="","",_xlfn.XLOOKUP(N2803,#REF!,#REF!))</f>
        <v/>
      </c>
      <c r="J2803" s="100" t="str">
        <f>IF(B2803="","",_xlfn.XLOOKUP(N2803,#REF!,芝麻工资表!B:B))</f>
        <v/>
      </c>
      <c r="K2803" s="100" t="str">
        <f t="shared" si="258"/>
        <v/>
      </c>
      <c r="L2803" s="100" t="str">
        <f t="shared" si="259"/>
        <v/>
      </c>
      <c r="M2803" s="100" t="str">
        <f>IF(Q2803="","",_xlfn.XLOOKUP(Q2803,立项!W:W,立项!H:H))</f>
        <v/>
      </c>
      <c r="N2803" s="104" t="str">
        <f t="shared" si="260"/>
        <v/>
      </c>
      <c r="O2803" s="104" t="str">
        <f t="shared" si="261"/>
        <v/>
      </c>
      <c r="P2803" s="105" t="str">
        <f t="shared" si="262"/>
        <v/>
      </c>
      <c r="Q2803" s="109" t="str">
        <f t="shared" si="263"/>
        <v/>
      </c>
      <c r="R2803" s="77"/>
      <c r="S2803" s="76"/>
      <c r="T2803" s="76"/>
      <c r="U2803" s="76"/>
    </row>
    <row r="2804" s="67" customFormat="1" customHeight="1" spans="2:21">
      <c r="B2804" s="68"/>
      <c r="C2804" s="69"/>
      <c r="D2804" s="69"/>
      <c r="E2804" s="69"/>
      <c r="F2804" s="70"/>
      <c r="G2804" s="71"/>
      <c r="H2804" s="72"/>
      <c r="I2804" s="103" t="str">
        <f>IF(B2804="","",_xlfn.XLOOKUP(N2804,#REF!,#REF!))</f>
        <v/>
      </c>
      <c r="J2804" s="100" t="str">
        <f>IF(B2804="","",_xlfn.XLOOKUP(N2804,#REF!,芝麻工资表!B:B))</f>
        <v/>
      </c>
      <c r="K2804" s="100" t="str">
        <f t="shared" si="258"/>
        <v/>
      </c>
      <c r="L2804" s="100" t="str">
        <f t="shared" si="259"/>
        <v/>
      </c>
      <c r="M2804" s="100" t="str">
        <f>IF(Q2804="","",_xlfn.XLOOKUP(Q2804,立项!W:W,立项!H:H))</f>
        <v/>
      </c>
      <c r="N2804" s="104" t="str">
        <f t="shared" si="260"/>
        <v/>
      </c>
      <c r="O2804" s="104" t="str">
        <f t="shared" si="261"/>
        <v/>
      </c>
      <c r="P2804" s="105" t="str">
        <f t="shared" si="262"/>
        <v/>
      </c>
      <c r="Q2804" s="109" t="str">
        <f t="shared" si="263"/>
        <v/>
      </c>
      <c r="R2804" s="77"/>
      <c r="S2804" s="76"/>
      <c r="T2804" s="76"/>
      <c r="U2804" s="76"/>
    </row>
    <row r="2805" s="67" customFormat="1" customHeight="1" spans="2:21">
      <c r="B2805" s="68"/>
      <c r="C2805" s="69"/>
      <c r="D2805" s="69"/>
      <c r="E2805" s="69"/>
      <c r="F2805" s="70"/>
      <c r="G2805" s="71"/>
      <c r="H2805" s="72"/>
      <c r="I2805" s="103" t="str">
        <f>IF(B2805="","",_xlfn.XLOOKUP(N2805,#REF!,#REF!))</f>
        <v/>
      </c>
      <c r="J2805" s="100" t="str">
        <f>IF(B2805="","",_xlfn.XLOOKUP(N2805,#REF!,芝麻工资表!B:B))</f>
        <v/>
      </c>
      <c r="K2805" s="100" t="str">
        <f t="shared" si="258"/>
        <v/>
      </c>
      <c r="L2805" s="100" t="str">
        <f t="shared" si="259"/>
        <v/>
      </c>
      <c r="M2805" s="100" t="str">
        <f>IF(Q2805="","",_xlfn.XLOOKUP(Q2805,立项!W:W,立项!H:H))</f>
        <v/>
      </c>
      <c r="N2805" s="104" t="str">
        <f t="shared" si="260"/>
        <v/>
      </c>
      <c r="O2805" s="104" t="str">
        <f t="shared" si="261"/>
        <v/>
      </c>
      <c r="P2805" s="105" t="str">
        <f t="shared" si="262"/>
        <v/>
      </c>
      <c r="Q2805" s="109" t="str">
        <f t="shared" si="263"/>
        <v/>
      </c>
      <c r="R2805" s="77"/>
      <c r="S2805" s="76"/>
      <c r="T2805" s="76"/>
      <c r="U2805" s="76"/>
    </row>
    <row r="2806" s="67" customFormat="1" customHeight="1" spans="2:21">
      <c r="B2806" s="68"/>
      <c r="C2806" s="69"/>
      <c r="D2806" s="69"/>
      <c r="E2806" s="69"/>
      <c r="F2806" s="70"/>
      <c r="G2806" s="71"/>
      <c r="H2806" s="72"/>
      <c r="I2806" s="103" t="str">
        <f>IF(B2806="","",_xlfn.XLOOKUP(N2806,#REF!,#REF!))</f>
        <v/>
      </c>
      <c r="J2806" s="100" t="str">
        <f>IF(B2806="","",_xlfn.XLOOKUP(N2806,#REF!,芝麻工资表!B:B))</f>
        <v/>
      </c>
      <c r="K2806" s="100" t="str">
        <f t="shared" si="258"/>
        <v/>
      </c>
      <c r="L2806" s="100" t="str">
        <f t="shared" si="259"/>
        <v/>
      </c>
      <c r="M2806" s="100" t="str">
        <f>IF(Q2806="","",_xlfn.XLOOKUP(Q2806,立项!W:W,立项!H:H))</f>
        <v/>
      </c>
      <c r="N2806" s="104" t="str">
        <f t="shared" si="260"/>
        <v/>
      </c>
      <c r="O2806" s="104" t="str">
        <f t="shared" si="261"/>
        <v/>
      </c>
      <c r="P2806" s="105" t="str">
        <f t="shared" si="262"/>
        <v/>
      </c>
      <c r="Q2806" s="109" t="str">
        <f t="shared" si="263"/>
        <v/>
      </c>
      <c r="R2806" s="77"/>
      <c r="S2806" s="76"/>
      <c r="T2806" s="76"/>
      <c r="U2806" s="76"/>
    </row>
    <row r="2807" s="67" customFormat="1" customHeight="1" spans="2:21">
      <c r="B2807" s="68"/>
      <c r="C2807" s="69"/>
      <c r="D2807" s="69"/>
      <c r="E2807" s="69"/>
      <c r="F2807" s="70"/>
      <c r="G2807" s="71"/>
      <c r="H2807" s="72"/>
      <c r="I2807" s="103" t="str">
        <f>IF(B2807="","",_xlfn.XLOOKUP(N2807,#REF!,#REF!))</f>
        <v/>
      </c>
      <c r="J2807" s="100" t="str">
        <f>IF(B2807="","",_xlfn.XLOOKUP(N2807,#REF!,芝麻工资表!B:B))</f>
        <v/>
      </c>
      <c r="K2807" s="100" t="str">
        <f t="shared" si="258"/>
        <v/>
      </c>
      <c r="L2807" s="100" t="str">
        <f t="shared" si="259"/>
        <v/>
      </c>
      <c r="M2807" s="100" t="str">
        <f>IF(Q2807="","",_xlfn.XLOOKUP(Q2807,立项!W:W,立项!H:H))</f>
        <v/>
      </c>
      <c r="N2807" s="104" t="str">
        <f t="shared" si="260"/>
        <v/>
      </c>
      <c r="O2807" s="104" t="str">
        <f t="shared" si="261"/>
        <v/>
      </c>
      <c r="P2807" s="105" t="str">
        <f t="shared" si="262"/>
        <v/>
      </c>
      <c r="Q2807" s="109" t="str">
        <f t="shared" si="263"/>
        <v/>
      </c>
      <c r="R2807" s="77"/>
      <c r="S2807" s="76"/>
      <c r="T2807" s="76"/>
      <c r="U2807" s="76"/>
    </row>
    <row r="2808" s="67" customFormat="1" customHeight="1" spans="2:21">
      <c r="B2808" s="68"/>
      <c r="C2808" s="69"/>
      <c r="D2808" s="69"/>
      <c r="E2808" s="69"/>
      <c r="F2808" s="70"/>
      <c r="G2808" s="71"/>
      <c r="H2808" s="72"/>
      <c r="I2808" s="103" t="str">
        <f>IF(B2808="","",_xlfn.XLOOKUP(N2808,#REF!,#REF!))</f>
        <v/>
      </c>
      <c r="J2808" s="100" t="str">
        <f>IF(B2808="","",_xlfn.XLOOKUP(N2808,#REF!,芝麻工资表!B:B))</f>
        <v/>
      </c>
      <c r="K2808" s="100" t="str">
        <f t="shared" si="258"/>
        <v/>
      </c>
      <c r="L2808" s="100" t="str">
        <f t="shared" si="259"/>
        <v/>
      </c>
      <c r="M2808" s="100" t="str">
        <f>IF(Q2808="","",_xlfn.XLOOKUP(Q2808,立项!W:W,立项!H:H))</f>
        <v/>
      </c>
      <c r="N2808" s="104" t="str">
        <f t="shared" si="260"/>
        <v/>
      </c>
      <c r="O2808" s="104" t="str">
        <f t="shared" si="261"/>
        <v/>
      </c>
      <c r="P2808" s="105" t="str">
        <f t="shared" si="262"/>
        <v/>
      </c>
      <c r="Q2808" s="109" t="str">
        <f t="shared" si="263"/>
        <v/>
      </c>
      <c r="R2808" s="77"/>
      <c r="S2808" s="76"/>
      <c r="T2808" s="76"/>
      <c r="U2808" s="76"/>
    </row>
    <row r="2809" s="67" customFormat="1" customHeight="1" spans="2:21">
      <c r="B2809" s="68"/>
      <c r="C2809" s="69"/>
      <c r="D2809" s="69"/>
      <c r="E2809" s="69"/>
      <c r="F2809" s="70"/>
      <c r="G2809" s="71"/>
      <c r="H2809" s="72"/>
      <c r="I2809" s="103" t="str">
        <f>IF(B2809="","",_xlfn.XLOOKUP(N2809,#REF!,#REF!))</f>
        <v/>
      </c>
      <c r="J2809" s="100" t="str">
        <f>IF(B2809="","",_xlfn.XLOOKUP(N2809,#REF!,芝麻工资表!B:B))</f>
        <v/>
      </c>
      <c r="K2809" s="100" t="str">
        <f t="shared" si="258"/>
        <v/>
      </c>
      <c r="L2809" s="100" t="str">
        <f t="shared" si="259"/>
        <v/>
      </c>
      <c r="M2809" s="100" t="str">
        <f>IF(Q2809="","",_xlfn.XLOOKUP(Q2809,立项!W:W,立项!H:H))</f>
        <v/>
      </c>
      <c r="N2809" s="104" t="str">
        <f t="shared" si="260"/>
        <v/>
      </c>
      <c r="O2809" s="104" t="str">
        <f t="shared" si="261"/>
        <v/>
      </c>
      <c r="P2809" s="105" t="str">
        <f t="shared" si="262"/>
        <v/>
      </c>
      <c r="Q2809" s="109" t="str">
        <f t="shared" si="263"/>
        <v/>
      </c>
      <c r="R2809" s="77"/>
      <c r="S2809" s="76"/>
      <c r="T2809" s="76"/>
      <c r="U2809" s="76"/>
    </row>
    <row r="2810" s="67" customFormat="1" customHeight="1" spans="2:21">
      <c r="B2810" s="68"/>
      <c r="C2810" s="69"/>
      <c r="D2810" s="69"/>
      <c r="E2810" s="69"/>
      <c r="F2810" s="70"/>
      <c r="G2810" s="71"/>
      <c r="H2810" s="72"/>
      <c r="I2810" s="103" t="str">
        <f>IF(B2810="","",_xlfn.XLOOKUP(N2810,#REF!,#REF!))</f>
        <v/>
      </c>
      <c r="J2810" s="100" t="str">
        <f>IF(B2810="","",_xlfn.XLOOKUP(N2810,#REF!,芝麻工资表!B:B))</f>
        <v/>
      </c>
      <c r="K2810" s="100" t="str">
        <f t="shared" si="258"/>
        <v/>
      </c>
      <c r="L2810" s="100" t="str">
        <f t="shared" si="259"/>
        <v/>
      </c>
      <c r="M2810" s="100" t="str">
        <f>IF(Q2810="","",_xlfn.XLOOKUP(Q2810,立项!W:W,立项!H:H))</f>
        <v/>
      </c>
      <c r="N2810" s="104" t="str">
        <f t="shared" si="260"/>
        <v/>
      </c>
      <c r="O2810" s="104" t="str">
        <f t="shared" si="261"/>
        <v/>
      </c>
      <c r="P2810" s="105" t="str">
        <f t="shared" si="262"/>
        <v/>
      </c>
      <c r="Q2810" s="109" t="str">
        <f t="shared" si="263"/>
        <v/>
      </c>
      <c r="R2810" s="77"/>
      <c r="S2810" s="76"/>
      <c r="T2810" s="76"/>
      <c r="U2810" s="76"/>
    </row>
    <row r="2811" s="67" customFormat="1" customHeight="1" spans="2:21">
      <c r="B2811" s="68"/>
      <c r="C2811" s="69"/>
      <c r="D2811" s="69"/>
      <c r="E2811" s="69"/>
      <c r="F2811" s="70"/>
      <c r="G2811" s="71"/>
      <c r="H2811" s="72"/>
      <c r="I2811" s="103" t="str">
        <f>IF(B2811="","",_xlfn.XLOOKUP(N2811,#REF!,#REF!))</f>
        <v/>
      </c>
      <c r="J2811" s="100" t="str">
        <f>IF(B2811="","",_xlfn.XLOOKUP(N2811,#REF!,芝麻工资表!B:B))</f>
        <v/>
      </c>
      <c r="K2811" s="100" t="str">
        <f t="shared" si="258"/>
        <v/>
      </c>
      <c r="L2811" s="100" t="str">
        <f t="shared" si="259"/>
        <v/>
      </c>
      <c r="M2811" s="100" t="str">
        <f>IF(Q2811="","",_xlfn.XLOOKUP(Q2811,立项!W:W,立项!H:H))</f>
        <v/>
      </c>
      <c r="N2811" s="104" t="str">
        <f t="shared" si="260"/>
        <v/>
      </c>
      <c r="O2811" s="104" t="str">
        <f t="shared" si="261"/>
        <v/>
      </c>
      <c r="P2811" s="105" t="str">
        <f t="shared" si="262"/>
        <v/>
      </c>
      <c r="Q2811" s="109" t="str">
        <f t="shared" si="263"/>
        <v/>
      </c>
      <c r="R2811" s="77"/>
      <c r="S2811" s="76"/>
      <c r="T2811" s="76"/>
      <c r="U2811" s="76"/>
    </row>
    <row r="2812" s="67" customFormat="1" customHeight="1" spans="2:21">
      <c r="B2812" s="68"/>
      <c r="C2812" s="69"/>
      <c r="D2812" s="69"/>
      <c r="E2812" s="69"/>
      <c r="F2812" s="70"/>
      <c r="G2812" s="71"/>
      <c r="H2812" s="72"/>
      <c r="I2812" s="103" t="str">
        <f>IF(B2812="","",_xlfn.XLOOKUP(N2812,#REF!,#REF!))</f>
        <v/>
      </c>
      <c r="J2812" s="100" t="str">
        <f>IF(B2812="","",_xlfn.XLOOKUP(N2812,#REF!,芝麻工资表!B:B))</f>
        <v/>
      </c>
      <c r="K2812" s="100" t="str">
        <f t="shared" si="258"/>
        <v/>
      </c>
      <c r="L2812" s="100" t="str">
        <f t="shared" si="259"/>
        <v/>
      </c>
      <c r="M2812" s="100" t="str">
        <f>IF(Q2812="","",_xlfn.XLOOKUP(Q2812,立项!W:W,立项!H:H))</f>
        <v/>
      </c>
      <c r="N2812" s="104" t="str">
        <f t="shared" si="260"/>
        <v/>
      </c>
      <c r="O2812" s="104" t="str">
        <f t="shared" si="261"/>
        <v/>
      </c>
      <c r="P2812" s="105" t="str">
        <f t="shared" si="262"/>
        <v/>
      </c>
      <c r="Q2812" s="109" t="str">
        <f t="shared" si="263"/>
        <v/>
      </c>
      <c r="R2812" s="77"/>
      <c r="S2812" s="76"/>
      <c r="T2812" s="76"/>
      <c r="U2812" s="76"/>
    </row>
    <row r="2813" s="67" customFormat="1" customHeight="1" spans="2:21">
      <c r="B2813" s="68"/>
      <c r="C2813" s="69"/>
      <c r="D2813" s="69"/>
      <c r="E2813" s="69"/>
      <c r="F2813" s="70"/>
      <c r="G2813" s="71"/>
      <c r="H2813" s="72"/>
      <c r="I2813" s="103" t="str">
        <f>IF(B2813="","",_xlfn.XLOOKUP(N2813,#REF!,#REF!))</f>
        <v/>
      </c>
      <c r="J2813" s="100" t="str">
        <f>IF(B2813="","",_xlfn.XLOOKUP(N2813,#REF!,芝麻工资表!B:B))</f>
        <v/>
      </c>
      <c r="K2813" s="100" t="str">
        <f t="shared" si="258"/>
        <v/>
      </c>
      <c r="L2813" s="100" t="str">
        <f t="shared" si="259"/>
        <v/>
      </c>
      <c r="M2813" s="100" t="str">
        <f>IF(Q2813="","",_xlfn.XLOOKUP(Q2813,立项!W:W,立项!H:H))</f>
        <v/>
      </c>
      <c r="N2813" s="104" t="str">
        <f t="shared" si="260"/>
        <v/>
      </c>
      <c r="O2813" s="104" t="str">
        <f t="shared" si="261"/>
        <v/>
      </c>
      <c r="P2813" s="105" t="str">
        <f t="shared" si="262"/>
        <v/>
      </c>
      <c r="Q2813" s="109" t="str">
        <f t="shared" si="263"/>
        <v/>
      </c>
      <c r="R2813" s="77"/>
      <c r="S2813" s="76"/>
      <c r="T2813" s="76"/>
      <c r="U2813" s="76"/>
    </row>
    <row r="2814" s="67" customFormat="1" customHeight="1" spans="2:21">
      <c r="B2814" s="68"/>
      <c r="C2814" s="69"/>
      <c r="D2814" s="69"/>
      <c r="E2814" s="69"/>
      <c r="F2814" s="70"/>
      <c r="G2814" s="71"/>
      <c r="H2814" s="72"/>
      <c r="I2814" s="103" t="str">
        <f>IF(B2814="","",_xlfn.XLOOKUP(N2814,#REF!,#REF!))</f>
        <v/>
      </c>
      <c r="J2814" s="100" t="str">
        <f>IF(B2814="","",_xlfn.XLOOKUP(N2814,#REF!,芝麻工资表!B:B))</f>
        <v/>
      </c>
      <c r="K2814" s="100" t="str">
        <f t="shared" si="258"/>
        <v/>
      </c>
      <c r="L2814" s="100" t="str">
        <f t="shared" si="259"/>
        <v/>
      </c>
      <c r="M2814" s="100" t="str">
        <f>IF(Q2814="","",_xlfn.XLOOKUP(Q2814,立项!W:W,立项!H:H))</f>
        <v/>
      </c>
      <c r="N2814" s="104" t="str">
        <f t="shared" si="260"/>
        <v/>
      </c>
      <c r="O2814" s="104" t="str">
        <f t="shared" si="261"/>
        <v/>
      </c>
      <c r="P2814" s="105" t="str">
        <f t="shared" si="262"/>
        <v/>
      </c>
      <c r="Q2814" s="109" t="str">
        <f t="shared" si="263"/>
        <v/>
      </c>
      <c r="R2814" s="77"/>
      <c r="S2814" s="76"/>
      <c r="T2814" s="76"/>
      <c r="U2814" s="76"/>
    </row>
    <row r="2815" s="67" customFormat="1" customHeight="1" spans="2:21">
      <c r="B2815" s="68"/>
      <c r="C2815" s="69"/>
      <c r="D2815" s="69"/>
      <c r="E2815" s="69"/>
      <c r="F2815" s="70"/>
      <c r="G2815" s="71"/>
      <c r="H2815" s="72"/>
      <c r="I2815" s="103" t="str">
        <f>IF(B2815="","",_xlfn.XLOOKUP(N2815,#REF!,#REF!))</f>
        <v/>
      </c>
      <c r="J2815" s="100" t="str">
        <f>IF(B2815="","",_xlfn.XLOOKUP(N2815,#REF!,芝麻工资表!B:B))</f>
        <v/>
      </c>
      <c r="K2815" s="100" t="str">
        <f t="shared" si="258"/>
        <v/>
      </c>
      <c r="L2815" s="100" t="str">
        <f t="shared" si="259"/>
        <v/>
      </c>
      <c r="M2815" s="100" t="str">
        <f>IF(Q2815="","",_xlfn.XLOOKUP(Q2815,立项!W:W,立项!H:H))</f>
        <v/>
      </c>
      <c r="N2815" s="104" t="str">
        <f t="shared" si="260"/>
        <v/>
      </c>
      <c r="O2815" s="104" t="str">
        <f t="shared" si="261"/>
        <v/>
      </c>
      <c r="P2815" s="105" t="str">
        <f t="shared" si="262"/>
        <v/>
      </c>
      <c r="Q2815" s="109" t="str">
        <f t="shared" si="263"/>
        <v/>
      </c>
      <c r="R2815" s="77"/>
      <c r="S2815" s="76"/>
      <c r="T2815" s="76"/>
      <c r="U2815" s="76"/>
    </row>
    <row r="2816" s="67" customFormat="1" customHeight="1" spans="2:21">
      <c r="B2816" s="68"/>
      <c r="C2816" s="69"/>
      <c r="D2816" s="69"/>
      <c r="E2816" s="69"/>
      <c r="F2816" s="70"/>
      <c r="G2816" s="71"/>
      <c r="H2816" s="72"/>
      <c r="I2816" s="103" t="str">
        <f>IF(B2816="","",_xlfn.XLOOKUP(N2816,#REF!,#REF!))</f>
        <v/>
      </c>
      <c r="J2816" s="100" t="str">
        <f>IF(B2816="","",_xlfn.XLOOKUP(N2816,#REF!,芝麻工资表!B:B))</f>
        <v/>
      </c>
      <c r="K2816" s="100" t="str">
        <f t="shared" si="258"/>
        <v/>
      </c>
      <c r="L2816" s="100" t="str">
        <f t="shared" si="259"/>
        <v/>
      </c>
      <c r="M2816" s="100" t="str">
        <f>IF(Q2816="","",_xlfn.XLOOKUP(Q2816,立项!W:W,立项!H:H))</f>
        <v/>
      </c>
      <c r="N2816" s="104" t="str">
        <f t="shared" si="260"/>
        <v/>
      </c>
      <c r="O2816" s="104" t="str">
        <f t="shared" si="261"/>
        <v/>
      </c>
      <c r="P2816" s="105" t="str">
        <f t="shared" si="262"/>
        <v/>
      </c>
      <c r="Q2816" s="109" t="str">
        <f t="shared" si="263"/>
        <v/>
      </c>
      <c r="R2816" s="77"/>
      <c r="S2816" s="76"/>
      <c r="T2816" s="76"/>
      <c r="U2816" s="76"/>
    </row>
    <row r="2817" s="67" customFormat="1" customHeight="1" spans="2:21">
      <c r="B2817" s="68"/>
      <c r="C2817" s="69"/>
      <c r="D2817" s="69"/>
      <c r="E2817" s="69"/>
      <c r="F2817" s="70"/>
      <c r="G2817" s="71"/>
      <c r="H2817" s="72"/>
      <c r="I2817" s="103" t="str">
        <f>IF(B2817="","",_xlfn.XLOOKUP(N2817,#REF!,#REF!))</f>
        <v/>
      </c>
      <c r="J2817" s="100" t="str">
        <f>IF(B2817="","",_xlfn.XLOOKUP(N2817,#REF!,芝麻工资表!B:B))</f>
        <v/>
      </c>
      <c r="K2817" s="100" t="str">
        <f t="shared" si="258"/>
        <v/>
      </c>
      <c r="L2817" s="100" t="str">
        <f t="shared" si="259"/>
        <v/>
      </c>
      <c r="M2817" s="100" t="str">
        <f>IF(Q2817="","",_xlfn.XLOOKUP(Q2817,立项!W:W,立项!H:H))</f>
        <v/>
      </c>
      <c r="N2817" s="104" t="str">
        <f t="shared" si="260"/>
        <v/>
      </c>
      <c r="O2817" s="104" t="str">
        <f t="shared" si="261"/>
        <v/>
      </c>
      <c r="P2817" s="105" t="str">
        <f t="shared" si="262"/>
        <v/>
      </c>
      <c r="Q2817" s="109" t="str">
        <f t="shared" si="263"/>
        <v/>
      </c>
      <c r="R2817" s="77"/>
      <c r="S2817" s="76"/>
      <c r="T2817" s="76"/>
      <c r="U2817" s="76"/>
    </row>
    <row r="2818" s="67" customFormat="1" customHeight="1" spans="2:21">
      <c r="B2818" s="68"/>
      <c r="C2818" s="69"/>
      <c r="D2818" s="69"/>
      <c r="E2818" s="69"/>
      <c r="F2818" s="70"/>
      <c r="G2818" s="71"/>
      <c r="H2818" s="72"/>
      <c r="I2818" s="103" t="str">
        <f>IF(B2818="","",_xlfn.XLOOKUP(N2818,#REF!,#REF!))</f>
        <v/>
      </c>
      <c r="J2818" s="100" t="str">
        <f>IF(B2818="","",_xlfn.XLOOKUP(N2818,#REF!,芝麻工资表!B:B))</f>
        <v/>
      </c>
      <c r="K2818" s="100" t="str">
        <f t="shared" ref="K2818:K2881" si="264">IF(F2818="","",F2818-L2818)</f>
        <v/>
      </c>
      <c r="L2818" s="100" t="str">
        <f t="shared" ref="L2818:L2881" si="265">IF(F2818="","",F2818*G2818/(1+G2818))</f>
        <v/>
      </c>
      <c r="M2818" s="100" t="str">
        <f>IF(Q2818="","",_xlfn.XLOOKUP(Q2818,立项!W:W,立项!H:H))</f>
        <v/>
      </c>
      <c r="N2818" s="104" t="str">
        <f t="shared" ref="N2818:N2881" si="266">IF(H2818="","",LEFT(B2818,7))</f>
        <v/>
      </c>
      <c r="O2818" s="104" t="str">
        <f t="shared" ref="O2818:O2881" si="267">IF(H2818="","",MONTH(H2818))</f>
        <v/>
      </c>
      <c r="P2818" s="105" t="str">
        <f t="shared" ref="P2818:P2881" si="268">IF(H2818="","",DAY(H2818))</f>
        <v/>
      </c>
      <c r="Q2818" s="109" t="str">
        <f t="shared" ref="Q2818:Q2881" si="269">IF(B2818="","",MID(B2818,9,16))</f>
        <v/>
      </c>
      <c r="R2818" s="77"/>
      <c r="S2818" s="76"/>
      <c r="T2818" s="76"/>
      <c r="U2818" s="76"/>
    </row>
    <row r="2819" s="67" customFormat="1" customHeight="1" spans="2:21">
      <c r="B2819" s="68"/>
      <c r="C2819" s="69"/>
      <c r="D2819" s="69"/>
      <c r="E2819" s="69"/>
      <c r="F2819" s="70"/>
      <c r="G2819" s="71"/>
      <c r="H2819" s="72"/>
      <c r="I2819" s="103" t="str">
        <f>IF(B2819="","",_xlfn.XLOOKUP(N2819,#REF!,#REF!))</f>
        <v/>
      </c>
      <c r="J2819" s="100" t="str">
        <f>IF(B2819="","",_xlfn.XLOOKUP(N2819,#REF!,芝麻工资表!B:B))</f>
        <v/>
      </c>
      <c r="K2819" s="100" t="str">
        <f t="shared" si="264"/>
        <v/>
      </c>
      <c r="L2819" s="100" t="str">
        <f t="shared" si="265"/>
        <v/>
      </c>
      <c r="M2819" s="100" t="str">
        <f>IF(Q2819="","",_xlfn.XLOOKUP(Q2819,立项!W:W,立项!H:H))</f>
        <v/>
      </c>
      <c r="N2819" s="104" t="str">
        <f t="shared" si="266"/>
        <v/>
      </c>
      <c r="O2819" s="104" t="str">
        <f t="shared" si="267"/>
        <v/>
      </c>
      <c r="P2819" s="105" t="str">
        <f t="shared" si="268"/>
        <v/>
      </c>
      <c r="Q2819" s="109" t="str">
        <f t="shared" si="269"/>
        <v/>
      </c>
      <c r="R2819" s="77"/>
      <c r="S2819" s="76"/>
      <c r="T2819" s="76"/>
      <c r="U2819" s="76"/>
    </row>
    <row r="2820" s="67" customFormat="1" customHeight="1" spans="2:21">
      <c r="B2820" s="68"/>
      <c r="C2820" s="69"/>
      <c r="D2820" s="69"/>
      <c r="E2820" s="69"/>
      <c r="F2820" s="70"/>
      <c r="G2820" s="71"/>
      <c r="H2820" s="72"/>
      <c r="I2820" s="103" t="str">
        <f>IF(B2820="","",_xlfn.XLOOKUP(N2820,#REF!,#REF!))</f>
        <v/>
      </c>
      <c r="J2820" s="100" t="str">
        <f>IF(B2820="","",_xlfn.XLOOKUP(N2820,#REF!,芝麻工资表!B:B))</f>
        <v/>
      </c>
      <c r="K2820" s="100" t="str">
        <f t="shared" si="264"/>
        <v/>
      </c>
      <c r="L2820" s="100" t="str">
        <f t="shared" si="265"/>
        <v/>
      </c>
      <c r="M2820" s="100" t="str">
        <f>IF(Q2820="","",_xlfn.XLOOKUP(Q2820,立项!W:W,立项!H:H))</f>
        <v/>
      </c>
      <c r="N2820" s="104" t="str">
        <f t="shared" si="266"/>
        <v/>
      </c>
      <c r="O2820" s="104" t="str">
        <f t="shared" si="267"/>
        <v/>
      </c>
      <c r="P2820" s="105" t="str">
        <f t="shared" si="268"/>
        <v/>
      </c>
      <c r="Q2820" s="109" t="str">
        <f t="shared" si="269"/>
        <v/>
      </c>
      <c r="R2820" s="77"/>
      <c r="S2820" s="76"/>
      <c r="T2820" s="76"/>
      <c r="U2820" s="76"/>
    </row>
    <row r="2821" s="67" customFormat="1" customHeight="1" spans="2:21">
      <c r="B2821" s="68"/>
      <c r="C2821" s="69"/>
      <c r="D2821" s="69"/>
      <c r="E2821" s="69"/>
      <c r="F2821" s="70"/>
      <c r="G2821" s="71"/>
      <c r="H2821" s="72"/>
      <c r="I2821" s="103" t="str">
        <f>IF(B2821="","",_xlfn.XLOOKUP(N2821,#REF!,#REF!))</f>
        <v/>
      </c>
      <c r="J2821" s="100" t="str">
        <f>IF(B2821="","",_xlfn.XLOOKUP(N2821,#REF!,芝麻工资表!B:B))</f>
        <v/>
      </c>
      <c r="K2821" s="100" t="str">
        <f t="shared" si="264"/>
        <v/>
      </c>
      <c r="L2821" s="100" t="str">
        <f t="shared" si="265"/>
        <v/>
      </c>
      <c r="M2821" s="100" t="str">
        <f>IF(Q2821="","",_xlfn.XLOOKUP(Q2821,立项!W:W,立项!H:H))</f>
        <v/>
      </c>
      <c r="N2821" s="104" t="str">
        <f t="shared" si="266"/>
        <v/>
      </c>
      <c r="O2821" s="104" t="str">
        <f t="shared" si="267"/>
        <v/>
      </c>
      <c r="P2821" s="105" t="str">
        <f t="shared" si="268"/>
        <v/>
      </c>
      <c r="Q2821" s="109" t="str">
        <f t="shared" si="269"/>
        <v/>
      </c>
      <c r="R2821" s="77"/>
      <c r="S2821" s="76"/>
      <c r="T2821" s="76"/>
      <c r="U2821" s="76"/>
    </row>
    <row r="2822" s="67" customFormat="1" customHeight="1" spans="2:21">
      <c r="B2822" s="68"/>
      <c r="C2822" s="69"/>
      <c r="D2822" s="69"/>
      <c r="E2822" s="69"/>
      <c r="F2822" s="70"/>
      <c r="G2822" s="71"/>
      <c r="H2822" s="72"/>
      <c r="I2822" s="103" t="str">
        <f>IF(B2822="","",_xlfn.XLOOKUP(N2822,#REF!,#REF!))</f>
        <v/>
      </c>
      <c r="J2822" s="100" t="str">
        <f>IF(B2822="","",_xlfn.XLOOKUP(N2822,#REF!,芝麻工资表!B:B))</f>
        <v/>
      </c>
      <c r="K2822" s="100" t="str">
        <f t="shared" si="264"/>
        <v/>
      </c>
      <c r="L2822" s="100" t="str">
        <f t="shared" si="265"/>
        <v/>
      </c>
      <c r="M2822" s="100" t="str">
        <f>IF(Q2822="","",_xlfn.XLOOKUP(Q2822,立项!W:W,立项!H:H))</f>
        <v/>
      </c>
      <c r="N2822" s="104" t="str">
        <f t="shared" si="266"/>
        <v/>
      </c>
      <c r="O2822" s="104" t="str">
        <f t="shared" si="267"/>
        <v/>
      </c>
      <c r="P2822" s="105" t="str">
        <f t="shared" si="268"/>
        <v/>
      </c>
      <c r="Q2822" s="109" t="str">
        <f t="shared" si="269"/>
        <v/>
      </c>
      <c r="R2822" s="77"/>
      <c r="S2822" s="76"/>
      <c r="T2822" s="76"/>
      <c r="U2822" s="76"/>
    </row>
    <row r="2823" s="67" customFormat="1" customHeight="1" spans="2:21">
      <c r="B2823" s="68"/>
      <c r="C2823" s="69"/>
      <c r="D2823" s="69"/>
      <c r="E2823" s="69"/>
      <c r="F2823" s="70"/>
      <c r="G2823" s="71"/>
      <c r="H2823" s="72"/>
      <c r="I2823" s="103" t="str">
        <f>IF(B2823="","",_xlfn.XLOOKUP(N2823,#REF!,#REF!))</f>
        <v/>
      </c>
      <c r="J2823" s="100" t="str">
        <f>IF(B2823="","",_xlfn.XLOOKUP(N2823,#REF!,芝麻工资表!B:B))</f>
        <v/>
      </c>
      <c r="K2823" s="100" t="str">
        <f t="shared" si="264"/>
        <v/>
      </c>
      <c r="L2823" s="100" t="str">
        <f t="shared" si="265"/>
        <v/>
      </c>
      <c r="M2823" s="100" t="str">
        <f>IF(Q2823="","",_xlfn.XLOOKUP(Q2823,立项!W:W,立项!H:H))</f>
        <v/>
      </c>
      <c r="N2823" s="104" t="str">
        <f t="shared" si="266"/>
        <v/>
      </c>
      <c r="O2823" s="104" t="str">
        <f t="shared" si="267"/>
        <v/>
      </c>
      <c r="P2823" s="105" t="str">
        <f t="shared" si="268"/>
        <v/>
      </c>
      <c r="Q2823" s="109" t="str">
        <f t="shared" si="269"/>
        <v/>
      </c>
      <c r="R2823" s="77"/>
      <c r="S2823" s="76"/>
      <c r="T2823" s="76"/>
      <c r="U2823" s="76"/>
    </row>
    <row r="2824" s="67" customFormat="1" customHeight="1" spans="2:21">
      <c r="B2824" s="68"/>
      <c r="C2824" s="69"/>
      <c r="D2824" s="69"/>
      <c r="E2824" s="69"/>
      <c r="F2824" s="70"/>
      <c r="G2824" s="71"/>
      <c r="H2824" s="72"/>
      <c r="I2824" s="103" t="str">
        <f>IF(B2824="","",_xlfn.XLOOKUP(N2824,#REF!,#REF!))</f>
        <v/>
      </c>
      <c r="J2824" s="100" t="str">
        <f>IF(B2824="","",_xlfn.XLOOKUP(N2824,#REF!,芝麻工资表!B:B))</f>
        <v/>
      </c>
      <c r="K2824" s="100" t="str">
        <f t="shared" si="264"/>
        <v/>
      </c>
      <c r="L2824" s="100" t="str">
        <f t="shared" si="265"/>
        <v/>
      </c>
      <c r="M2824" s="100" t="str">
        <f>IF(Q2824="","",_xlfn.XLOOKUP(Q2824,立项!W:W,立项!H:H))</f>
        <v/>
      </c>
      <c r="N2824" s="104" t="str">
        <f t="shared" si="266"/>
        <v/>
      </c>
      <c r="O2824" s="104" t="str">
        <f t="shared" si="267"/>
        <v/>
      </c>
      <c r="P2824" s="105" t="str">
        <f t="shared" si="268"/>
        <v/>
      </c>
      <c r="Q2824" s="109" t="str">
        <f t="shared" si="269"/>
        <v/>
      </c>
      <c r="R2824" s="77"/>
      <c r="S2824" s="76"/>
      <c r="T2824" s="76"/>
      <c r="U2824" s="76"/>
    </row>
    <row r="2825" s="67" customFormat="1" customHeight="1" spans="2:21">
      <c r="B2825" s="68"/>
      <c r="C2825" s="69"/>
      <c r="D2825" s="69"/>
      <c r="E2825" s="69"/>
      <c r="F2825" s="70"/>
      <c r="G2825" s="71"/>
      <c r="H2825" s="72"/>
      <c r="I2825" s="103" t="str">
        <f>IF(B2825="","",_xlfn.XLOOKUP(N2825,#REF!,#REF!))</f>
        <v/>
      </c>
      <c r="J2825" s="100" t="str">
        <f>IF(B2825="","",_xlfn.XLOOKUP(N2825,#REF!,芝麻工资表!B:B))</f>
        <v/>
      </c>
      <c r="K2825" s="100" t="str">
        <f t="shared" si="264"/>
        <v/>
      </c>
      <c r="L2825" s="100" t="str">
        <f t="shared" si="265"/>
        <v/>
      </c>
      <c r="M2825" s="100" t="str">
        <f>IF(Q2825="","",_xlfn.XLOOKUP(Q2825,立项!W:W,立项!H:H))</f>
        <v/>
      </c>
      <c r="N2825" s="104" t="str">
        <f t="shared" si="266"/>
        <v/>
      </c>
      <c r="O2825" s="104" t="str">
        <f t="shared" si="267"/>
        <v/>
      </c>
      <c r="P2825" s="105" t="str">
        <f t="shared" si="268"/>
        <v/>
      </c>
      <c r="Q2825" s="109" t="str">
        <f t="shared" si="269"/>
        <v/>
      </c>
      <c r="R2825" s="77"/>
      <c r="S2825" s="76"/>
      <c r="T2825" s="76"/>
      <c r="U2825" s="76"/>
    </row>
    <row r="2826" s="67" customFormat="1" customHeight="1" spans="2:21">
      <c r="B2826" s="68"/>
      <c r="C2826" s="69"/>
      <c r="D2826" s="69"/>
      <c r="E2826" s="69"/>
      <c r="F2826" s="70"/>
      <c r="G2826" s="71"/>
      <c r="H2826" s="72"/>
      <c r="I2826" s="103" t="str">
        <f>IF(B2826="","",_xlfn.XLOOKUP(N2826,#REF!,#REF!))</f>
        <v/>
      </c>
      <c r="J2826" s="100" t="str">
        <f>IF(B2826="","",_xlfn.XLOOKUP(N2826,#REF!,芝麻工资表!B:B))</f>
        <v/>
      </c>
      <c r="K2826" s="100" t="str">
        <f t="shared" si="264"/>
        <v/>
      </c>
      <c r="L2826" s="100" t="str">
        <f t="shared" si="265"/>
        <v/>
      </c>
      <c r="M2826" s="100" t="str">
        <f>IF(Q2826="","",_xlfn.XLOOKUP(Q2826,立项!W:W,立项!H:H))</f>
        <v/>
      </c>
      <c r="N2826" s="104" t="str">
        <f t="shared" si="266"/>
        <v/>
      </c>
      <c r="O2826" s="104" t="str">
        <f t="shared" si="267"/>
        <v/>
      </c>
      <c r="P2826" s="105" t="str">
        <f t="shared" si="268"/>
        <v/>
      </c>
      <c r="Q2826" s="109" t="str">
        <f t="shared" si="269"/>
        <v/>
      </c>
      <c r="R2826" s="77"/>
      <c r="S2826" s="76"/>
      <c r="T2826" s="76"/>
      <c r="U2826" s="76"/>
    </row>
    <row r="2827" s="67" customFormat="1" customHeight="1" spans="2:21">
      <c r="B2827" s="68"/>
      <c r="C2827" s="69"/>
      <c r="D2827" s="69"/>
      <c r="E2827" s="69"/>
      <c r="F2827" s="70"/>
      <c r="G2827" s="71"/>
      <c r="H2827" s="72"/>
      <c r="I2827" s="103" t="str">
        <f>IF(B2827="","",_xlfn.XLOOKUP(N2827,#REF!,#REF!))</f>
        <v/>
      </c>
      <c r="J2827" s="100" t="str">
        <f>IF(B2827="","",_xlfn.XLOOKUP(N2827,#REF!,芝麻工资表!B:B))</f>
        <v/>
      </c>
      <c r="K2827" s="100" t="str">
        <f t="shared" si="264"/>
        <v/>
      </c>
      <c r="L2827" s="100" t="str">
        <f t="shared" si="265"/>
        <v/>
      </c>
      <c r="M2827" s="100" t="str">
        <f>IF(Q2827="","",_xlfn.XLOOKUP(Q2827,立项!W:W,立项!H:H))</f>
        <v/>
      </c>
      <c r="N2827" s="104" t="str">
        <f t="shared" si="266"/>
        <v/>
      </c>
      <c r="O2827" s="104" t="str">
        <f t="shared" si="267"/>
        <v/>
      </c>
      <c r="P2827" s="105" t="str">
        <f t="shared" si="268"/>
        <v/>
      </c>
      <c r="Q2827" s="109" t="str">
        <f t="shared" si="269"/>
        <v/>
      </c>
      <c r="R2827" s="77"/>
      <c r="S2827" s="76"/>
      <c r="T2827" s="76"/>
      <c r="U2827" s="76"/>
    </row>
    <row r="2828" s="67" customFormat="1" customHeight="1" spans="2:21">
      <c r="B2828" s="68"/>
      <c r="C2828" s="69"/>
      <c r="D2828" s="69"/>
      <c r="E2828" s="69"/>
      <c r="F2828" s="70"/>
      <c r="G2828" s="71"/>
      <c r="H2828" s="72"/>
      <c r="I2828" s="103" t="str">
        <f>IF(B2828="","",_xlfn.XLOOKUP(N2828,#REF!,#REF!))</f>
        <v/>
      </c>
      <c r="J2828" s="100" t="str">
        <f>IF(B2828="","",_xlfn.XLOOKUP(N2828,#REF!,芝麻工资表!B:B))</f>
        <v/>
      </c>
      <c r="K2828" s="100" t="str">
        <f t="shared" si="264"/>
        <v/>
      </c>
      <c r="L2828" s="100" t="str">
        <f t="shared" si="265"/>
        <v/>
      </c>
      <c r="M2828" s="100" t="str">
        <f>IF(Q2828="","",_xlfn.XLOOKUP(Q2828,立项!W:W,立项!H:H))</f>
        <v/>
      </c>
      <c r="N2828" s="104" t="str">
        <f t="shared" si="266"/>
        <v/>
      </c>
      <c r="O2828" s="104" t="str">
        <f t="shared" si="267"/>
        <v/>
      </c>
      <c r="P2828" s="105" t="str">
        <f t="shared" si="268"/>
        <v/>
      </c>
      <c r="Q2828" s="109" t="str">
        <f t="shared" si="269"/>
        <v/>
      </c>
      <c r="R2828" s="77"/>
      <c r="S2828" s="76"/>
      <c r="T2828" s="76"/>
      <c r="U2828" s="76"/>
    </row>
    <row r="2829" s="67" customFormat="1" customHeight="1" spans="2:21">
      <c r="B2829" s="68"/>
      <c r="C2829" s="69"/>
      <c r="D2829" s="69"/>
      <c r="E2829" s="69"/>
      <c r="F2829" s="70"/>
      <c r="G2829" s="71"/>
      <c r="H2829" s="72"/>
      <c r="I2829" s="103" t="str">
        <f>IF(B2829="","",_xlfn.XLOOKUP(N2829,#REF!,#REF!))</f>
        <v/>
      </c>
      <c r="J2829" s="100" t="str">
        <f>IF(B2829="","",_xlfn.XLOOKUP(N2829,#REF!,芝麻工资表!B:B))</f>
        <v/>
      </c>
      <c r="K2829" s="100" t="str">
        <f t="shared" si="264"/>
        <v/>
      </c>
      <c r="L2829" s="100" t="str">
        <f t="shared" si="265"/>
        <v/>
      </c>
      <c r="M2829" s="100" t="str">
        <f>IF(Q2829="","",_xlfn.XLOOKUP(Q2829,立项!W:W,立项!H:H))</f>
        <v/>
      </c>
      <c r="N2829" s="104" t="str">
        <f t="shared" si="266"/>
        <v/>
      </c>
      <c r="O2829" s="104" t="str">
        <f t="shared" si="267"/>
        <v/>
      </c>
      <c r="P2829" s="105" t="str">
        <f t="shared" si="268"/>
        <v/>
      </c>
      <c r="Q2829" s="109" t="str">
        <f t="shared" si="269"/>
        <v/>
      </c>
      <c r="R2829" s="77"/>
      <c r="S2829" s="76"/>
      <c r="T2829" s="76"/>
      <c r="U2829" s="76"/>
    </row>
    <row r="2830" s="67" customFormat="1" customHeight="1" spans="2:21">
      <c r="B2830" s="68"/>
      <c r="C2830" s="69"/>
      <c r="D2830" s="69"/>
      <c r="E2830" s="69"/>
      <c r="F2830" s="70"/>
      <c r="G2830" s="71"/>
      <c r="H2830" s="72"/>
      <c r="I2830" s="103" t="str">
        <f>IF(B2830="","",_xlfn.XLOOKUP(N2830,#REF!,#REF!))</f>
        <v/>
      </c>
      <c r="J2830" s="100" t="str">
        <f>IF(B2830="","",_xlfn.XLOOKUP(N2830,#REF!,芝麻工资表!B:B))</f>
        <v/>
      </c>
      <c r="K2830" s="100" t="str">
        <f t="shared" si="264"/>
        <v/>
      </c>
      <c r="L2830" s="100" t="str">
        <f t="shared" si="265"/>
        <v/>
      </c>
      <c r="M2830" s="100" t="str">
        <f>IF(Q2830="","",_xlfn.XLOOKUP(Q2830,立项!W:W,立项!H:H))</f>
        <v/>
      </c>
      <c r="N2830" s="104" t="str">
        <f t="shared" si="266"/>
        <v/>
      </c>
      <c r="O2830" s="104" t="str">
        <f t="shared" si="267"/>
        <v/>
      </c>
      <c r="P2830" s="105" t="str">
        <f t="shared" si="268"/>
        <v/>
      </c>
      <c r="Q2830" s="109" t="str">
        <f t="shared" si="269"/>
        <v/>
      </c>
      <c r="R2830" s="77"/>
      <c r="S2830" s="76"/>
      <c r="T2830" s="76"/>
      <c r="U2830" s="76"/>
    </row>
    <row r="2831" s="67" customFormat="1" customHeight="1" spans="2:21">
      <c r="B2831" s="68"/>
      <c r="C2831" s="69"/>
      <c r="D2831" s="69"/>
      <c r="E2831" s="69"/>
      <c r="F2831" s="70"/>
      <c r="G2831" s="71"/>
      <c r="H2831" s="72"/>
      <c r="I2831" s="103" t="str">
        <f>IF(B2831="","",_xlfn.XLOOKUP(N2831,#REF!,#REF!))</f>
        <v/>
      </c>
      <c r="J2831" s="100" t="str">
        <f>IF(B2831="","",_xlfn.XLOOKUP(N2831,#REF!,芝麻工资表!B:B))</f>
        <v/>
      </c>
      <c r="K2831" s="100" t="str">
        <f t="shared" si="264"/>
        <v/>
      </c>
      <c r="L2831" s="100" t="str">
        <f t="shared" si="265"/>
        <v/>
      </c>
      <c r="M2831" s="100" t="str">
        <f>IF(Q2831="","",_xlfn.XLOOKUP(Q2831,立项!W:W,立项!H:H))</f>
        <v/>
      </c>
      <c r="N2831" s="104" t="str">
        <f t="shared" si="266"/>
        <v/>
      </c>
      <c r="O2831" s="104" t="str">
        <f t="shared" si="267"/>
        <v/>
      </c>
      <c r="P2831" s="105" t="str">
        <f t="shared" si="268"/>
        <v/>
      </c>
      <c r="Q2831" s="109" t="str">
        <f t="shared" si="269"/>
        <v/>
      </c>
      <c r="R2831" s="77"/>
      <c r="S2831" s="76"/>
      <c r="T2831" s="76"/>
      <c r="U2831" s="76"/>
    </row>
    <row r="2832" s="67" customFormat="1" customHeight="1" spans="2:21">
      <c r="B2832" s="68"/>
      <c r="C2832" s="69"/>
      <c r="D2832" s="69"/>
      <c r="E2832" s="69"/>
      <c r="F2832" s="70"/>
      <c r="G2832" s="71"/>
      <c r="H2832" s="72"/>
      <c r="I2832" s="103" t="str">
        <f>IF(B2832="","",_xlfn.XLOOKUP(N2832,#REF!,#REF!))</f>
        <v/>
      </c>
      <c r="J2832" s="100" t="str">
        <f>IF(B2832="","",_xlfn.XLOOKUP(N2832,#REF!,芝麻工资表!B:B))</f>
        <v/>
      </c>
      <c r="K2832" s="100" t="str">
        <f t="shared" si="264"/>
        <v/>
      </c>
      <c r="L2832" s="100" t="str">
        <f t="shared" si="265"/>
        <v/>
      </c>
      <c r="M2832" s="100" t="str">
        <f>IF(Q2832="","",_xlfn.XLOOKUP(Q2832,立项!W:W,立项!H:H))</f>
        <v/>
      </c>
      <c r="N2832" s="104" t="str">
        <f t="shared" si="266"/>
        <v/>
      </c>
      <c r="O2832" s="104" t="str">
        <f t="shared" si="267"/>
        <v/>
      </c>
      <c r="P2832" s="105" t="str">
        <f t="shared" si="268"/>
        <v/>
      </c>
      <c r="Q2832" s="109" t="str">
        <f t="shared" si="269"/>
        <v/>
      </c>
      <c r="R2832" s="77"/>
      <c r="S2832" s="76"/>
      <c r="T2832" s="76"/>
      <c r="U2832" s="76"/>
    </row>
    <row r="2833" s="67" customFormat="1" customHeight="1" spans="2:21">
      <c r="B2833" s="68"/>
      <c r="C2833" s="69"/>
      <c r="D2833" s="69"/>
      <c r="E2833" s="69"/>
      <c r="F2833" s="70"/>
      <c r="G2833" s="71"/>
      <c r="H2833" s="72"/>
      <c r="I2833" s="103" t="str">
        <f>IF(B2833="","",_xlfn.XLOOKUP(N2833,#REF!,#REF!))</f>
        <v/>
      </c>
      <c r="J2833" s="100" t="str">
        <f>IF(B2833="","",_xlfn.XLOOKUP(N2833,#REF!,芝麻工资表!B:B))</f>
        <v/>
      </c>
      <c r="K2833" s="100" t="str">
        <f t="shared" si="264"/>
        <v/>
      </c>
      <c r="L2833" s="100" t="str">
        <f t="shared" si="265"/>
        <v/>
      </c>
      <c r="M2833" s="100" t="str">
        <f>IF(Q2833="","",_xlfn.XLOOKUP(Q2833,立项!W:W,立项!H:H))</f>
        <v/>
      </c>
      <c r="N2833" s="104" t="str">
        <f t="shared" si="266"/>
        <v/>
      </c>
      <c r="O2833" s="104" t="str">
        <f t="shared" si="267"/>
        <v/>
      </c>
      <c r="P2833" s="105" t="str">
        <f t="shared" si="268"/>
        <v/>
      </c>
      <c r="Q2833" s="109" t="str">
        <f t="shared" si="269"/>
        <v/>
      </c>
      <c r="R2833" s="77"/>
      <c r="S2833" s="76"/>
      <c r="T2833" s="76"/>
      <c r="U2833" s="76"/>
    </row>
    <row r="2834" s="67" customFormat="1" customHeight="1" spans="2:21">
      <c r="B2834" s="68"/>
      <c r="C2834" s="69"/>
      <c r="D2834" s="69"/>
      <c r="E2834" s="69"/>
      <c r="F2834" s="70"/>
      <c r="G2834" s="71"/>
      <c r="H2834" s="72"/>
      <c r="I2834" s="103" t="str">
        <f>IF(B2834="","",_xlfn.XLOOKUP(N2834,#REF!,#REF!))</f>
        <v/>
      </c>
      <c r="J2834" s="100" t="str">
        <f>IF(B2834="","",_xlfn.XLOOKUP(N2834,#REF!,芝麻工资表!B:B))</f>
        <v/>
      </c>
      <c r="K2834" s="100" t="str">
        <f t="shared" si="264"/>
        <v/>
      </c>
      <c r="L2834" s="100" t="str">
        <f t="shared" si="265"/>
        <v/>
      </c>
      <c r="M2834" s="100" t="str">
        <f>IF(Q2834="","",_xlfn.XLOOKUP(Q2834,立项!W:W,立项!H:H))</f>
        <v/>
      </c>
      <c r="N2834" s="104" t="str">
        <f t="shared" si="266"/>
        <v/>
      </c>
      <c r="O2834" s="104" t="str">
        <f t="shared" si="267"/>
        <v/>
      </c>
      <c r="P2834" s="105" t="str">
        <f t="shared" si="268"/>
        <v/>
      </c>
      <c r="Q2834" s="109" t="str">
        <f t="shared" si="269"/>
        <v/>
      </c>
      <c r="R2834" s="77"/>
      <c r="S2834" s="76"/>
      <c r="T2834" s="76"/>
      <c r="U2834" s="76"/>
    </row>
    <row r="2835" s="67" customFormat="1" customHeight="1" spans="2:21">
      <c r="B2835" s="68"/>
      <c r="C2835" s="69"/>
      <c r="D2835" s="69"/>
      <c r="E2835" s="69"/>
      <c r="F2835" s="70"/>
      <c r="G2835" s="71"/>
      <c r="H2835" s="72"/>
      <c r="I2835" s="103" t="str">
        <f>IF(B2835="","",_xlfn.XLOOKUP(N2835,#REF!,#REF!))</f>
        <v/>
      </c>
      <c r="J2835" s="100" t="str">
        <f>IF(B2835="","",_xlfn.XLOOKUP(N2835,#REF!,芝麻工资表!B:B))</f>
        <v/>
      </c>
      <c r="K2835" s="100" t="str">
        <f t="shared" si="264"/>
        <v/>
      </c>
      <c r="L2835" s="100" t="str">
        <f t="shared" si="265"/>
        <v/>
      </c>
      <c r="M2835" s="100" t="str">
        <f>IF(Q2835="","",_xlfn.XLOOKUP(Q2835,立项!W:W,立项!H:H))</f>
        <v/>
      </c>
      <c r="N2835" s="104" t="str">
        <f t="shared" si="266"/>
        <v/>
      </c>
      <c r="O2835" s="104" t="str">
        <f t="shared" si="267"/>
        <v/>
      </c>
      <c r="P2835" s="105" t="str">
        <f t="shared" si="268"/>
        <v/>
      </c>
      <c r="Q2835" s="109" t="str">
        <f t="shared" si="269"/>
        <v/>
      </c>
      <c r="R2835" s="77"/>
      <c r="S2835" s="76"/>
      <c r="T2835" s="76"/>
      <c r="U2835" s="76"/>
    </row>
    <row r="2836" s="67" customFormat="1" customHeight="1" spans="2:21">
      <c r="B2836" s="68"/>
      <c r="C2836" s="69"/>
      <c r="D2836" s="69"/>
      <c r="E2836" s="69"/>
      <c r="F2836" s="70"/>
      <c r="G2836" s="71"/>
      <c r="H2836" s="72"/>
      <c r="I2836" s="103" t="str">
        <f>IF(B2836="","",_xlfn.XLOOKUP(N2836,#REF!,#REF!))</f>
        <v/>
      </c>
      <c r="J2836" s="100" t="str">
        <f>IF(B2836="","",_xlfn.XLOOKUP(N2836,#REF!,芝麻工资表!B:B))</f>
        <v/>
      </c>
      <c r="K2836" s="100" t="str">
        <f t="shared" si="264"/>
        <v/>
      </c>
      <c r="L2836" s="100" t="str">
        <f t="shared" si="265"/>
        <v/>
      </c>
      <c r="M2836" s="100" t="str">
        <f>IF(Q2836="","",_xlfn.XLOOKUP(Q2836,立项!W:W,立项!H:H))</f>
        <v/>
      </c>
      <c r="N2836" s="104" t="str">
        <f t="shared" si="266"/>
        <v/>
      </c>
      <c r="O2836" s="104" t="str">
        <f t="shared" si="267"/>
        <v/>
      </c>
      <c r="P2836" s="105" t="str">
        <f t="shared" si="268"/>
        <v/>
      </c>
      <c r="Q2836" s="109" t="str">
        <f t="shared" si="269"/>
        <v/>
      </c>
      <c r="R2836" s="77"/>
      <c r="S2836" s="76"/>
      <c r="T2836" s="76"/>
      <c r="U2836" s="76"/>
    </row>
    <row r="2837" s="67" customFormat="1" customHeight="1" spans="2:21">
      <c r="B2837" s="68"/>
      <c r="C2837" s="69"/>
      <c r="D2837" s="69"/>
      <c r="E2837" s="69"/>
      <c r="F2837" s="70"/>
      <c r="G2837" s="71"/>
      <c r="H2837" s="72"/>
      <c r="I2837" s="103" t="str">
        <f>IF(B2837="","",_xlfn.XLOOKUP(N2837,#REF!,#REF!))</f>
        <v/>
      </c>
      <c r="J2837" s="100" t="str">
        <f>IF(B2837="","",_xlfn.XLOOKUP(N2837,#REF!,芝麻工资表!B:B))</f>
        <v/>
      </c>
      <c r="K2837" s="100" t="str">
        <f t="shared" si="264"/>
        <v/>
      </c>
      <c r="L2837" s="100" t="str">
        <f t="shared" si="265"/>
        <v/>
      </c>
      <c r="M2837" s="100" t="str">
        <f>IF(Q2837="","",_xlfn.XLOOKUP(Q2837,立项!W:W,立项!H:H))</f>
        <v/>
      </c>
      <c r="N2837" s="104" t="str">
        <f t="shared" si="266"/>
        <v/>
      </c>
      <c r="O2837" s="104" t="str">
        <f t="shared" si="267"/>
        <v/>
      </c>
      <c r="P2837" s="105" t="str">
        <f t="shared" si="268"/>
        <v/>
      </c>
      <c r="Q2837" s="109" t="str">
        <f t="shared" si="269"/>
        <v/>
      </c>
      <c r="R2837" s="77"/>
      <c r="S2837" s="76"/>
      <c r="T2837" s="76"/>
      <c r="U2837" s="76"/>
    </row>
    <row r="2838" s="67" customFormat="1" customHeight="1" spans="2:21">
      <c r="B2838" s="68"/>
      <c r="C2838" s="69"/>
      <c r="D2838" s="69"/>
      <c r="E2838" s="69"/>
      <c r="F2838" s="70"/>
      <c r="G2838" s="71"/>
      <c r="H2838" s="72"/>
      <c r="I2838" s="103" t="str">
        <f>IF(B2838="","",_xlfn.XLOOKUP(N2838,#REF!,#REF!))</f>
        <v/>
      </c>
      <c r="J2838" s="100" t="str">
        <f>IF(B2838="","",_xlfn.XLOOKUP(N2838,#REF!,芝麻工资表!B:B))</f>
        <v/>
      </c>
      <c r="K2838" s="100" t="str">
        <f t="shared" si="264"/>
        <v/>
      </c>
      <c r="L2838" s="100" t="str">
        <f t="shared" si="265"/>
        <v/>
      </c>
      <c r="M2838" s="100" t="str">
        <f>IF(Q2838="","",_xlfn.XLOOKUP(Q2838,立项!W:W,立项!H:H))</f>
        <v/>
      </c>
      <c r="N2838" s="104" t="str">
        <f t="shared" si="266"/>
        <v/>
      </c>
      <c r="O2838" s="104" t="str">
        <f t="shared" si="267"/>
        <v/>
      </c>
      <c r="P2838" s="105" t="str">
        <f t="shared" si="268"/>
        <v/>
      </c>
      <c r="Q2838" s="109" t="str">
        <f t="shared" si="269"/>
        <v/>
      </c>
      <c r="R2838" s="77"/>
      <c r="S2838" s="76"/>
      <c r="T2838" s="76"/>
      <c r="U2838" s="76"/>
    </row>
    <row r="2839" s="67" customFormat="1" customHeight="1" spans="2:21">
      <c r="B2839" s="68"/>
      <c r="C2839" s="69"/>
      <c r="D2839" s="69"/>
      <c r="E2839" s="69"/>
      <c r="F2839" s="70"/>
      <c r="G2839" s="71"/>
      <c r="H2839" s="72"/>
      <c r="I2839" s="103" t="str">
        <f>IF(B2839="","",_xlfn.XLOOKUP(N2839,#REF!,#REF!))</f>
        <v/>
      </c>
      <c r="J2839" s="100" t="str">
        <f>IF(B2839="","",_xlfn.XLOOKUP(N2839,#REF!,芝麻工资表!B:B))</f>
        <v/>
      </c>
      <c r="K2839" s="100" t="str">
        <f t="shared" si="264"/>
        <v/>
      </c>
      <c r="L2839" s="100" t="str">
        <f t="shared" si="265"/>
        <v/>
      </c>
      <c r="M2839" s="100" t="str">
        <f>IF(Q2839="","",_xlfn.XLOOKUP(Q2839,立项!W:W,立项!H:H))</f>
        <v/>
      </c>
      <c r="N2839" s="104" t="str">
        <f t="shared" si="266"/>
        <v/>
      </c>
      <c r="O2839" s="104" t="str">
        <f t="shared" si="267"/>
        <v/>
      </c>
      <c r="P2839" s="105" t="str">
        <f t="shared" si="268"/>
        <v/>
      </c>
      <c r="Q2839" s="109" t="str">
        <f t="shared" si="269"/>
        <v/>
      </c>
      <c r="R2839" s="77"/>
      <c r="S2839" s="76"/>
      <c r="T2839" s="76"/>
      <c r="U2839" s="76"/>
    </row>
    <row r="2840" s="67" customFormat="1" customHeight="1" spans="2:21">
      <c r="B2840" s="68"/>
      <c r="C2840" s="69"/>
      <c r="D2840" s="69"/>
      <c r="E2840" s="69"/>
      <c r="F2840" s="70"/>
      <c r="G2840" s="71"/>
      <c r="H2840" s="72"/>
      <c r="I2840" s="103" t="str">
        <f>IF(B2840="","",_xlfn.XLOOKUP(N2840,#REF!,#REF!))</f>
        <v/>
      </c>
      <c r="J2840" s="100" t="str">
        <f>IF(B2840="","",_xlfn.XLOOKUP(N2840,#REF!,芝麻工资表!B:B))</f>
        <v/>
      </c>
      <c r="K2840" s="100" t="str">
        <f t="shared" si="264"/>
        <v/>
      </c>
      <c r="L2840" s="100" t="str">
        <f t="shared" si="265"/>
        <v/>
      </c>
      <c r="M2840" s="100" t="str">
        <f>IF(Q2840="","",_xlfn.XLOOKUP(Q2840,立项!W:W,立项!H:H))</f>
        <v/>
      </c>
      <c r="N2840" s="104" t="str">
        <f t="shared" si="266"/>
        <v/>
      </c>
      <c r="O2840" s="104" t="str">
        <f t="shared" si="267"/>
        <v/>
      </c>
      <c r="P2840" s="105" t="str">
        <f t="shared" si="268"/>
        <v/>
      </c>
      <c r="Q2840" s="109" t="str">
        <f t="shared" si="269"/>
        <v/>
      </c>
      <c r="R2840" s="77"/>
      <c r="S2840" s="76"/>
      <c r="T2840" s="76"/>
      <c r="U2840" s="76"/>
    </row>
    <row r="2841" s="67" customFormat="1" customHeight="1" spans="2:21">
      <c r="B2841" s="68"/>
      <c r="C2841" s="69"/>
      <c r="D2841" s="69"/>
      <c r="E2841" s="69"/>
      <c r="F2841" s="70"/>
      <c r="G2841" s="71"/>
      <c r="H2841" s="72"/>
      <c r="I2841" s="103" t="str">
        <f>IF(B2841="","",_xlfn.XLOOKUP(N2841,#REF!,#REF!))</f>
        <v/>
      </c>
      <c r="J2841" s="100" t="str">
        <f>IF(B2841="","",_xlfn.XLOOKUP(N2841,#REF!,芝麻工资表!B:B))</f>
        <v/>
      </c>
      <c r="K2841" s="100" t="str">
        <f t="shared" si="264"/>
        <v/>
      </c>
      <c r="L2841" s="100" t="str">
        <f t="shared" si="265"/>
        <v/>
      </c>
      <c r="M2841" s="100" t="str">
        <f>IF(Q2841="","",_xlfn.XLOOKUP(Q2841,立项!W:W,立项!H:H))</f>
        <v/>
      </c>
      <c r="N2841" s="104" t="str">
        <f t="shared" si="266"/>
        <v/>
      </c>
      <c r="O2841" s="104" t="str">
        <f t="shared" si="267"/>
        <v/>
      </c>
      <c r="P2841" s="105" t="str">
        <f t="shared" si="268"/>
        <v/>
      </c>
      <c r="Q2841" s="109" t="str">
        <f t="shared" si="269"/>
        <v/>
      </c>
      <c r="R2841" s="77"/>
      <c r="S2841" s="76"/>
      <c r="T2841" s="76"/>
      <c r="U2841" s="76"/>
    </row>
    <row r="2842" s="67" customFormat="1" customHeight="1" spans="2:21">
      <c r="B2842" s="68"/>
      <c r="C2842" s="69"/>
      <c r="D2842" s="69"/>
      <c r="E2842" s="69"/>
      <c r="F2842" s="70"/>
      <c r="G2842" s="71"/>
      <c r="H2842" s="72"/>
      <c r="I2842" s="103" t="str">
        <f>IF(B2842="","",_xlfn.XLOOKUP(N2842,#REF!,#REF!))</f>
        <v/>
      </c>
      <c r="J2842" s="100" t="str">
        <f>IF(B2842="","",_xlfn.XLOOKUP(N2842,#REF!,芝麻工资表!B:B))</f>
        <v/>
      </c>
      <c r="K2842" s="100" t="str">
        <f t="shared" si="264"/>
        <v/>
      </c>
      <c r="L2842" s="100" t="str">
        <f t="shared" si="265"/>
        <v/>
      </c>
      <c r="M2842" s="100" t="str">
        <f>IF(Q2842="","",_xlfn.XLOOKUP(Q2842,立项!W:W,立项!H:H))</f>
        <v/>
      </c>
      <c r="N2842" s="104" t="str">
        <f t="shared" si="266"/>
        <v/>
      </c>
      <c r="O2842" s="104" t="str">
        <f t="shared" si="267"/>
        <v/>
      </c>
      <c r="P2842" s="105" t="str">
        <f t="shared" si="268"/>
        <v/>
      </c>
      <c r="Q2842" s="109" t="str">
        <f t="shared" si="269"/>
        <v/>
      </c>
      <c r="R2842" s="77"/>
      <c r="S2842" s="76"/>
      <c r="T2842" s="76"/>
      <c r="U2842" s="76"/>
    </row>
    <row r="2843" s="67" customFormat="1" customHeight="1" spans="2:21">
      <c r="B2843" s="68"/>
      <c r="C2843" s="69"/>
      <c r="D2843" s="69"/>
      <c r="E2843" s="69"/>
      <c r="F2843" s="70"/>
      <c r="G2843" s="71"/>
      <c r="H2843" s="72"/>
      <c r="I2843" s="103" t="str">
        <f>IF(B2843="","",_xlfn.XLOOKUP(N2843,#REF!,#REF!))</f>
        <v/>
      </c>
      <c r="J2843" s="100" t="str">
        <f>IF(B2843="","",_xlfn.XLOOKUP(N2843,#REF!,芝麻工资表!B:B))</f>
        <v/>
      </c>
      <c r="K2843" s="100" t="str">
        <f t="shared" si="264"/>
        <v/>
      </c>
      <c r="L2843" s="100" t="str">
        <f t="shared" si="265"/>
        <v/>
      </c>
      <c r="M2843" s="100" t="str">
        <f>IF(Q2843="","",_xlfn.XLOOKUP(Q2843,立项!W:W,立项!H:H))</f>
        <v/>
      </c>
      <c r="N2843" s="104" t="str">
        <f t="shared" si="266"/>
        <v/>
      </c>
      <c r="O2843" s="104" t="str">
        <f t="shared" si="267"/>
        <v/>
      </c>
      <c r="P2843" s="105" t="str">
        <f t="shared" si="268"/>
        <v/>
      </c>
      <c r="Q2843" s="109" t="str">
        <f t="shared" si="269"/>
        <v/>
      </c>
      <c r="R2843" s="77"/>
      <c r="S2843" s="76"/>
      <c r="T2843" s="76"/>
      <c r="U2843" s="76"/>
    </row>
    <row r="2844" s="67" customFormat="1" customHeight="1" spans="2:21">
      <c r="B2844" s="68"/>
      <c r="C2844" s="69"/>
      <c r="D2844" s="69"/>
      <c r="E2844" s="69"/>
      <c r="F2844" s="70"/>
      <c r="G2844" s="71"/>
      <c r="H2844" s="72"/>
      <c r="I2844" s="103" t="str">
        <f>IF(B2844="","",_xlfn.XLOOKUP(N2844,#REF!,#REF!))</f>
        <v/>
      </c>
      <c r="J2844" s="100" t="str">
        <f>IF(B2844="","",_xlfn.XLOOKUP(N2844,#REF!,芝麻工资表!B:B))</f>
        <v/>
      </c>
      <c r="K2844" s="100" t="str">
        <f t="shared" si="264"/>
        <v/>
      </c>
      <c r="L2844" s="100" t="str">
        <f t="shared" si="265"/>
        <v/>
      </c>
      <c r="M2844" s="100" t="str">
        <f>IF(Q2844="","",_xlfn.XLOOKUP(Q2844,立项!W:W,立项!H:H))</f>
        <v/>
      </c>
      <c r="N2844" s="104" t="str">
        <f t="shared" si="266"/>
        <v/>
      </c>
      <c r="O2844" s="104" t="str">
        <f t="shared" si="267"/>
        <v/>
      </c>
      <c r="P2844" s="105" t="str">
        <f t="shared" si="268"/>
        <v/>
      </c>
      <c r="Q2844" s="109" t="str">
        <f t="shared" si="269"/>
        <v/>
      </c>
      <c r="R2844" s="77"/>
      <c r="S2844" s="76"/>
      <c r="T2844" s="76"/>
      <c r="U2844" s="76"/>
    </row>
    <row r="2845" s="67" customFormat="1" customHeight="1" spans="2:21">
      <c r="B2845" s="68"/>
      <c r="C2845" s="69"/>
      <c r="D2845" s="69"/>
      <c r="E2845" s="69"/>
      <c r="F2845" s="70"/>
      <c r="G2845" s="71"/>
      <c r="H2845" s="72"/>
      <c r="I2845" s="103" t="str">
        <f>IF(B2845="","",_xlfn.XLOOKUP(N2845,#REF!,#REF!))</f>
        <v/>
      </c>
      <c r="J2845" s="100" t="str">
        <f>IF(B2845="","",_xlfn.XLOOKUP(N2845,#REF!,芝麻工资表!B:B))</f>
        <v/>
      </c>
      <c r="K2845" s="100" t="str">
        <f t="shared" si="264"/>
        <v/>
      </c>
      <c r="L2845" s="100" t="str">
        <f t="shared" si="265"/>
        <v/>
      </c>
      <c r="M2845" s="100" t="str">
        <f>IF(Q2845="","",_xlfn.XLOOKUP(Q2845,立项!W:W,立项!H:H))</f>
        <v/>
      </c>
      <c r="N2845" s="104" t="str">
        <f t="shared" si="266"/>
        <v/>
      </c>
      <c r="O2845" s="104" t="str">
        <f t="shared" si="267"/>
        <v/>
      </c>
      <c r="P2845" s="105" t="str">
        <f t="shared" si="268"/>
        <v/>
      </c>
      <c r="Q2845" s="109" t="str">
        <f t="shared" si="269"/>
        <v/>
      </c>
      <c r="R2845" s="77"/>
      <c r="S2845" s="76"/>
      <c r="T2845" s="76"/>
      <c r="U2845" s="76"/>
    </row>
    <row r="2846" s="67" customFormat="1" customHeight="1" spans="2:21">
      <c r="B2846" s="68"/>
      <c r="C2846" s="69"/>
      <c r="D2846" s="69"/>
      <c r="E2846" s="69"/>
      <c r="F2846" s="70"/>
      <c r="G2846" s="71"/>
      <c r="H2846" s="72"/>
      <c r="I2846" s="103" t="str">
        <f>IF(B2846="","",_xlfn.XLOOKUP(N2846,#REF!,#REF!))</f>
        <v/>
      </c>
      <c r="J2846" s="100" t="str">
        <f>IF(B2846="","",_xlfn.XLOOKUP(N2846,#REF!,芝麻工资表!B:B))</f>
        <v/>
      </c>
      <c r="K2846" s="100" t="str">
        <f t="shared" si="264"/>
        <v/>
      </c>
      <c r="L2846" s="100" t="str">
        <f t="shared" si="265"/>
        <v/>
      </c>
      <c r="M2846" s="100" t="str">
        <f>IF(Q2846="","",_xlfn.XLOOKUP(Q2846,立项!W:W,立项!H:H))</f>
        <v/>
      </c>
      <c r="N2846" s="104" t="str">
        <f t="shared" si="266"/>
        <v/>
      </c>
      <c r="O2846" s="104" t="str">
        <f t="shared" si="267"/>
        <v/>
      </c>
      <c r="P2846" s="105" t="str">
        <f t="shared" si="268"/>
        <v/>
      </c>
      <c r="Q2846" s="109" t="str">
        <f t="shared" si="269"/>
        <v/>
      </c>
      <c r="R2846" s="77"/>
      <c r="S2846" s="76"/>
      <c r="T2846" s="76"/>
      <c r="U2846" s="76"/>
    </row>
    <row r="2847" s="67" customFormat="1" customHeight="1" spans="2:21">
      <c r="B2847" s="68"/>
      <c r="C2847" s="69"/>
      <c r="D2847" s="69"/>
      <c r="E2847" s="69"/>
      <c r="F2847" s="70"/>
      <c r="G2847" s="71"/>
      <c r="H2847" s="72"/>
      <c r="I2847" s="103" t="str">
        <f>IF(B2847="","",_xlfn.XLOOKUP(N2847,#REF!,#REF!))</f>
        <v/>
      </c>
      <c r="J2847" s="100" t="str">
        <f>IF(B2847="","",_xlfn.XLOOKUP(N2847,#REF!,芝麻工资表!B:B))</f>
        <v/>
      </c>
      <c r="K2847" s="100" t="str">
        <f t="shared" si="264"/>
        <v/>
      </c>
      <c r="L2847" s="100" t="str">
        <f t="shared" si="265"/>
        <v/>
      </c>
      <c r="M2847" s="100" t="str">
        <f>IF(Q2847="","",_xlfn.XLOOKUP(Q2847,立项!W:W,立项!H:H))</f>
        <v/>
      </c>
      <c r="N2847" s="104" t="str">
        <f t="shared" si="266"/>
        <v/>
      </c>
      <c r="O2847" s="104" t="str">
        <f t="shared" si="267"/>
        <v/>
      </c>
      <c r="P2847" s="105" t="str">
        <f t="shared" si="268"/>
        <v/>
      </c>
      <c r="Q2847" s="109" t="str">
        <f t="shared" si="269"/>
        <v/>
      </c>
      <c r="R2847" s="77"/>
      <c r="S2847" s="76"/>
      <c r="T2847" s="76"/>
      <c r="U2847" s="76"/>
    </row>
    <row r="2848" s="67" customFormat="1" customHeight="1" spans="2:21">
      <c r="B2848" s="68"/>
      <c r="C2848" s="69"/>
      <c r="D2848" s="69"/>
      <c r="E2848" s="69"/>
      <c r="F2848" s="70"/>
      <c r="G2848" s="71"/>
      <c r="H2848" s="72"/>
      <c r="I2848" s="103" t="str">
        <f>IF(B2848="","",_xlfn.XLOOKUP(N2848,#REF!,#REF!))</f>
        <v/>
      </c>
      <c r="J2848" s="100" t="str">
        <f>IF(B2848="","",_xlfn.XLOOKUP(N2848,#REF!,芝麻工资表!B:B))</f>
        <v/>
      </c>
      <c r="K2848" s="100" t="str">
        <f t="shared" si="264"/>
        <v/>
      </c>
      <c r="L2848" s="100" t="str">
        <f t="shared" si="265"/>
        <v/>
      </c>
      <c r="M2848" s="100" t="str">
        <f>IF(Q2848="","",_xlfn.XLOOKUP(Q2848,立项!W:W,立项!H:H))</f>
        <v/>
      </c>
      <c r="N2848" s="104" t="str">
        <f t="shared" si="266"/>
        <v/>
      </c>
      <c r="O2848" s="104" t="str">
        <f t="shared" si="267"/>
        <v/>
      </c>
      <c r="P2848" s="105" t="str">
        <f t="shared" si="268"/>
        <v/>
      </c>
      <c r="Q2848" s="109" t="str">
        <f t="shared" si="269"/>
        <v/>
      </c>
      <c r="R2848" s="77"/>
      <c r="S2848" s="76"/>
      <c r="T2848" s="76"/>
      <c r="U2848" s="76"/>
    </row>
    <row r="2849" s="67" customFormat="1" customHeight="1" spans="2:21">
      <c r="B2849" s="68"/>
      <c r="C2849" s="69"/>
      <c r="D2849" s="69"/>
      <c r="E2849" s="69"/>
      <c r="F2849" s="70"/>
      <c r="G2849" s="71"/>
      <c r="H2849" s="72"/>
      <c r="I2849" s="103" t="str">
        <f>IF(B2849="","",_xlfn.XLOOKUP(N2849,#REF!,#REF!))</f>
        <v/>
      </c>
      <c r="J2849" s="100" t="str">
        <f>IF(B2849="","",_xlfn.XLOOKUP(N2849,#REF!,芝麻工资表!B:B))</f>
        <v/>
      </c>
      <c r="K2849" s="100" t="str">
        <f t="shared" si="264"/>
        <v/>
      </c>
      <c r="L2849" s="100" t="str">
        <f t="shared" si="265"/>
        <v/>
      </c>
      <c r="M2849" s="100" t="str">
        <f>IF(Q2849="","",_xlfn.XLOOKUP(Q2849,立项!W:W,立项!H:H))</f>
        <v/>
      </c>
      <c r="N2849" s="104" t="str">
        <f t="shared" si="266"/>
        <v/>
      </c>
      <c r="O2849" s="104" t="str">
        <f t="shared" si="267"/>
        <v/>
      </c>
      <c r="P2849" s="105" t="str">
        <f t="shared" si="268"/>
        <v/>
      </c>
      <c r="Q2849" s="109" t="str">
        <f t="shared" si="269"/>
        <v/>
      </c>
      <c r="R2849" s="77"/>
      <c r="S2849" s="76"/>
      <c r="T2849" s="76"/>
      <c r="U2849" s="76"/>
    </row>
    <row r="2850" s="67" customFormat="1" customHeight="1" spans="2:21">
      <c r="B2850" s="68"/>
      <c r="C2850" s="69"/>
      <c r="D2850" s="69"/>
      <c r="E2850" s="69"/>
      <c r="F2850" s="70"/>
      <c r="G2850" s="71"/>
      <c r="H2850" s="72"/>
      <c r="I2850" s="103" t="str">
        <f>IF(B2850="","",_xlfn.XLOOKUP(N2850,#REF!,#REF!))</f>
        <v/>
      </c>
      <c r="J2850" s="100" t="str">
        <f>IF(B2850="","",_xlfn.XLOOKUP(N2850,#REF!,芝麻工资表!B:B))</f>
        <v/>
      </c>
      <c r="K2850" s="100" t="str">
        <f t="shared" si="264"/>
        <v/>
      </c>
      <c r="L2850" s="100" t="str">
        <f t="shared" si="265"/>
        <v/>
      </c>
      <c r="M2850" s="100" t="str">
        <f>IF(Q2850="","",_xlfn.XLOOKUP(Q2850,立项!W:W,立项!H:H))</f>
        <v/>
      </c>
      <c r="N2850" s="104" t="str">
        <f t="shared" si="266"/>
        <v/>
      </c>
      <c r="O2850" s="104" t="str">
        <f t="shared" si="267"/>
        <v/>
      </c>
      <c r="P2850" s="105" t="str">
        <f t="shared" si="268"/>
        <v/>
      </c>
      <c r="Q2850" s="109" t="str">
        <f t="shared" si="269"/>
        <v/>
      </c>
      <c r="R2850" s="77"/>
      <c r="S2850" s="76"/>
      <c r="T2850" s="76"/>
      <c r="U2850" s="76"/>
    </row>
    <row r="2851" s="67" customFormat="1" customHeight="1" spans="2:21">
      <c r="B2851" s="68"/>
      <c r="C2851" s="69"/>
      <c r="D2851" s="69"/>
      <c r="E2851" s="69"/>
      <c r="F2851" s="70"/>
      <c r="G2851" s="71"/>
      <c r="H2851" s="72"/>
      <c r="I2851" s="103" t="str">
        <f>IF(B2851="","",_xlfn.XLOOKUP(N2851,#REF!,#REF!))</f>
        <v/>
      </c>
      <c r="J2851" s="100" t="str">
        <f>IF(B2851="","",_xlfn.XLOOKUP(N2851,#REF!,芝麻工资表!B:B))</f>
        <v/>
      </c>
      <c r="K2851" s="100" t="str">
        <f t="shared" si="264"/>
        <v/>
      </c>
      <c r="L2851" s="100" t="str">
        <f t="shared" si="265"/>
        <v/>
      </c>
      <c r="M2851" s="100" t="str">
        <f>IF(Q2851="","",_xlfn.XLOOKUP(Q2851,立项!W:W,立项!H:H))</f>
        <v/>
      </c>
      <c r="N2851" s="104" t="str">
        <f t="shared" si="266"/>
        <v/>
      </c>
      <c r="O2851" s="104" t="str">
        <f t="shared" si="267"/>
        <v/>
      </c>
      <c r="P2851" s="105" t="str">
        <f t="shared" si="268"/>
        <v/>
      </c>
      <c r="Q2851" s="109" t="str">
        <f t="shared" si="269"/>
        <v/>
      </c>
      <c r="R2851" s="77"/>
      <c r="S2851" s="76"/>
      <c r="T2851" s="76"/>
      <c r="U2851" s="76"/>
    </row>
    <row r="2852" s="67" customFormat="1" customHeight="1" spans="2:21">
      <c r="B2852" s="68"/>
      <c r="C2852" s="69"/>
      <c r="D2852" s="69"/>
      <c r="E2852" s="69"/>
      <c r="F2852" s="70"/>
      <c r="G2852" s="71"/>
      <c r="H2852" s="72"/>
      <c r="I2852" s="103" t="str">
        <f>IF(B2852="","",_xlfn.XLOOKUP(N2852,#REF!,#REF!))</f>
        <v/>
      </c>
      <c r="J2852" s="100" t="str">
        <f>IF(B2852="","",_xlfn.XLOOKUP(N2852,#REF!,芝麻工资表!B:B))</f>
        <v/>
      </c>
      <c r="K2852" s="100" t="str">
        <f t="shared" si="264"/>
        <v/>
      </c>
      <c r="L2852" s="100" t="str">
        <f t="shared" si="265"/>
        <v/>
      </c>
      <c r="M2852" s="100" t="str">
        <f>IF(Q2852="","",_xlfn.XLOOKUP(Q2852,立项!W:W,立项!H:H))</f>
        <v/>
      </c>
      <c r="N2852" s="104" t="str">
        <f t="shared" si="266"/>
        <v/>
      </c>
      <c r="O2852" s="104" t="str">
        <f t="shared" si="267"/>
        <v/>
      </c>
      <c r="P2852" s="105" t="str">
        <f t="shared" si="268"/>
        <v/>
      </c>
      <c r="Q2852" s="109" t="str">
        <f t="shared" si="269"/>
        <v/>
      </c>
      <c r="R2852" s="77"/>
      <c r="S2852" s="76"/>
      <c r="T2852" s="76"/>
      <c r="U2852" s="76"/>
    </row>
    <row r="2853" s="67" customFormat="1" customHeight="1" spans="2:21">
      <c r="B2853" s="68"/>
      <c r="C2853" s="69"/>
      <c r="D2853" s="69"/>
      <c r="E2853" s="69"/>
      <c r="F2853" s="70"/>
      <c r="G2853" s="71"/>
      <c r="H2853" s="72"/>
      <c r="I2853" s="103" t="str">
        <f>IF(B2853="","",_xlfn.XLOOKUP(N2853,#REF!,#REF!))</f>
        <v/>
      </c>
      <c r="J2853" s="100" t="str">
        <f>IF(B2853="","",_xlfn.XLOOKUP(N2853,#REF!,芝麻工资表!B:B))</f>
        <v/>
      </c>
      <c r="K2853" s="100" t="str">
        <f t="shared" si="264"/>
        <v/>
      </c>
      <c r="L2853" s="100" t="str">
        <f t="shared" si="265"/>
        <v/>
      </c>
      <c r="M2853" s="100" t="str">
        <f>IF(Q2853="","",_xlfn.XLOOKUP(Q2853,立项!W:W,立项!H:H))</f>
        <v/>
      </c>
      <c r="N2853" s="104" t="str">
        <f t="shared" si="266"/>
        <v/>
      </c>
      <c r="O2853" s="104" t="str">
        <f t="shared" si="267"/>
        <v/>
      </c>
      <c r="P2853" s="105" t="str">
        <f t="shared" si="268"/>
        <v/>
      </c>
      <c r="Q2853" s="109" t="str">
        <f t="shared" si="269"/>
        <v/>
      </c>
      <c r="R2853" s="77"/>
      <c r="S2853" s="76"/>
      <c r="T2853" s="76"/>
      <c r="U2853" s="76"/>
    </row>
    <row r="2854" s="67" customFormat="1" customHeight="1" spans="2:21">
      <c r="B2854" s="68"/>
      <c r="C2854" s="69"/>
      <c r="D2854" s="69"/>
      <c r="E2854" s="69"/>
      <c r="F2854" s="70"/>
      <c r="G2854" s="71"/>
      <c r="H2854" s="72"/>
      <c r="I2854" s="103" t="str">
        <f>IF(B2854="","",_xlfn.XLOOKUP(N2854,#REF!,#REF!))</f>
        <v/>
      </c>
      <c r="J2854" s="100" t="str">
        <f>IF(B2854="","",_xlfn.XLOOKUP(N2854,#REF!,芝麻工资表!B:B))</f>
        <v/>
      </c>
      <c r="K2854" s="100" t="str">
        <f t="shared" si="264"/>
        <v/>
      </c>
      <c r="L2854" s="100" t="str">
        <f t="shared" si="265"/>
        <v/>
      </c>
      <c r="M2854" s="100" t="str">
        <f>IF(Q2854="","",_xlfn.XLOOKUP(Q2854,立项!W:W,立项!H:H))</f>
        <v/>
      </c>
      <c r="N2854" s="104" t="str">
        <f t="shared" si="266"/>
        <v/>
      </c>
      <c r="O2854" s="104" t="str">
        <f t="shared" si="267"/>
        <v/>
      </c>
      <c r="P2854" s="105" t="str">
        <f t="shared" si="268"/>
        <v/>
      </c>
      <c r="Q2854" s="109" t="str">
        <f t="shared" si="269"/>
        <v/>
      </c>
      <c r="R2854" s="77"/>
      <c r="S2854" s="76"/>
      <c r="T2854" s="76"/>
      <c r="U2854" s="76"/>
    </row>
    <row r="2855" s="67" customFormat="1" customHeight="1" spans="2:21">
      <c r="B2855" s="68"/>
      <c r="C2855" s="69"/>
      <c r="D2855" s="69"/>
      <c r="E2855" s="69"/>
      <c r="F2855" s="70"/>
      <c r="G2855" s="71"/>
      <c r="H2855" s="72"/>
      <c r="I2855" s="103" t="str">
        <f>IF(B2855="","",_xlfn.XLOOKUP(N2855,#REF!,#REF!))</f>
        <v/>
      </c>
      <c r="J2855" s="100" t="str">
        <f>IF(B2855="","",_xlfn.XLOOKUP(N2855,#REF!,芝麻工资表!B:B))</f>
        <v/>
      </c>
      <c r="K2855" s="100" t="str">
        <f t="shared" si="264"/>
        <v/>
      </c>
      <c r="L2855" s="100" t="str">
        <f t="shared" si="265"/>
        <v/>
      </c>
      <c r="M2855" s="100" t="str">
        <f>IF(Q2855="","",_xlfn.XLOOKUP(Q2855,立项!W:W,立项!H:H))</f>
        <v/>
      </c>
      <c r="N2855" s="104" t="str">
        <f t="shared" si="266"/>
        <v/>
      </c>
      <c r="O2855" s="104" t="str">
        <f t="shared" si="267"/>
        <v/>
      </c>
      <c r="P2855" s="105" t="str">
        <f t="shared" si="268"/>
        <v/>
      </c>
      <c r="Q2855" s="109" t="str">
        <f t="shared" si="269"/>
        <v/>
      </c>
      <c r="R2855" s="77"/>
      <c r="S2855" s="76"/>
      <c r="T2855" s="76"/>
      <c r="U2855" s="76"/>
    </row>
    <row r="2856" s="67" customFormat="1" customHeight="1" spans="2:21">
      <c r="B2856" s="68"/>
      <c r="C2856" s="69"/>
      <c r="D2856" s="69"/>
      <c r="E2856" s="69"/>
      <c r="F2856" s="70"/>
      <c r="G2856" s="71"/>
      <c r="H2856" s="72"/>
      <c r="I2856" s="103" t="str">
        <f>IF(B2856="","",_xlfn.XLOOKUP(N2856,#REF!,#REF!))</f>
        <v/>
      </c>
      <c r="J2856" s="100" t="str">
        <f>IF(B2856="","",_xlfn.XLOOKUP(N2856,#REF!,芝麻工资表!B:B))</f>
        <v/>
      </c>
      <c r="K2856" s="100" t="str">
        <f t="shared" si="264"/>
        <v/>
      </c>
      <c r="L2856" s="100" t="str">
        <f t="shared" si="265"/>
        <v/>
      </c>
      <c r="M2856" s="100" t="str">
        <f>IF(Q2856="","",_xlfn.XLOOKUP(Q2856,立项!W:W,立项!H:H))</f>
        <v/>
      </c>
      <c r="N2856" s="104" t="str">
        <f t="shared" si="266"/>
        <v/>
      </c>
      <c r="O2856" s="104" t="str">
        <f t="shared" si="267"/>
        <v/>
      </c>
      <c r="P2856" s="105" t="str">
        <f t="shared" si="268"/>
        <v/>
      </c>
      <c r="Q2856" s="109" t="str">
        <f t="shared" si="269"/>
        <v/>
      </c>
      <c r="R2856" s="77"/>
      <c r="S2856" s="76"/>
      <c r="T2856" s="76"/>
      <c r="U2856" s="76"/>
    </row>
    <row r="2857" s="67" customFormat="1" customHeight="1" spans="2:21">
      <c r="B2857" s="68"/>
      <c r="C2857" s="69"/>
      <c r="D2857" s="69"/>
      <c r="E2857" s="69"/>
      <c r="F2857" s="70"/>
      <c r="G2857" s="71"/>
      <c r="H2857" s="72"/>
      <c r="I2857" s="103" t="str">
        <f>IF(B2857="","",_xlfn.XLOOKUP(N2857,#REF!,#REF!))</f>
        <v/>
      </c>
      <c r="J2857" s="100" t="str">
        <f>IF(B2857="","",_xlfn.XLOOKUP(N2857,#REF!,芝麻工资表!B:B))</f>
        <v/>
      </c>
      <c r="K2857" s="100" t="str">
        <f t="shared" si="264"/>
        <v/>
      </c>
      <c r="L2857" s="100" t="str">
        <f t="shared" si="265"/>
        <v/>
      </c>
      <c r="M2857" s="100" t="str">
        <f>IF(Q2857="","",_xlfn.XLOOKUP(Q2857,立项!W:W,立项!H:H))</f>
        <v/>
      </c>
      <c r="N2857" s="104" t="str">
        <f t="shared" si="266"/>
        <v/>
      </c>
      <c r="O2857" s="104" t="str">
        <f t="shared" si="267"/>
        <v/>
      </c>
      <c r="P2857" s="105" t="str">
        <f t="shared" si="268"/>
        <v/>
      </c>
      <c r="Q2857" s="109" t="str">
        <f t="shared" si="269"/>
        <v/>
      </c>
      <c r="R2857" s="77"/>
      <c r="S2857" s="76"/>
      <c r="T2857" s="76"/>
      <c r="U2857" s="76"/>
    </row>
    <row r="2858" s="67" customFormat="1" customHeight="1" spans="2:21">
      <c r="B2858" s="68"/>
      <c r="C2858" s="69"/>
      <c r="D2858" s="69"/>
      <c r="E2858" s="69"/>
      <c r="F2858" s="70"/>
      <c r="G2858" s="71"/>
      <c r="H2858" s="72"/>
      <c r="I2858" s="103" t="str">
        <f>IF(B2858="","",_xlfn.XLOOKUP(N2858,#REF!,#REF!))</f>
        <v/>
      </c>
      <c r="J2858" s="100" t="str">
        <f>IF(B2858="","",_xlfn.XLOOKUP(N2858,#REF!,芝麻工资表!B:B))</f>
        <v/>
      </c>
      <c r="K2858" s="100" t="str">
        <f t="shared" si="264"/>
        <v/>
      </c>
      <c r="L2858" s="100" t="str">
        <f t="shared" si="265"/>
        <v/>
      </c>
      <c r="M2858" s="100" t="str">
        <f>IF(Q2858="","",_xlfn.XLOOKUP(Q2858,立项!W:W,立项!H:H))</f>
        <v/>
      </c>
      <c r="N2858" s="104" t="str">
        <f t="shared" si="266"/>
        <v/>
      </c>
      <c r="O2858" s="104" t="str">
        <f t="shared" si="267"/>
        <v/>
      </c>
      <c r="P2858" s="105" t="str">
        <f t="shared" si="268"/>
        <v/>
      </c>
      <c r="Q2858" s="109" t="str">
        <f t="shared" si="269"/>
        <v/>
      </c>
      <c r="R2858" s="77"/>
      <c r="S2858" s="76"/>
      <c r="T2858" s="76"/>
      <c r="U2858" s="76"/>
    </row>
    <row r="2859" s="67" customFormat="1" customHeight="1" spans="2:21">
      <c r="B2859" s="68"/>
      <c r="C2859" s="69"/>
      <c r="D2859" s="69"/>
      <c r="E2859" s="69"/>
      <c r="F2859" s="70"/>
      <c r="G2859" s="71"/>
      <c r="H2859" s="72"/>
      <c r="I2859" s="103" t="str">
        <f>IF(B2859="","",_xlfn.XLOOKUP(N2859,#REF!,#REF!))</f>
        <v/>
      </c>
      <c r="J2859" s="100" t="str">
        <f>IF(B2859="","",_xlfn.XLOOKUP(N2859,#REF!,芝麻工资表!B:B))</f>
        <v/>
      </c>
      <c r="K2859" s="100" t="str">
        <f t="shared" si="264"/>
        <v/>
      </c>
      <c r="L2859" s="100" t="str">
        <f t="shared" si="265"/>
        <v/>
      </c>
      <c r="M2859" s="100" t="str">
        <f>IF(Q2859="","",_xlfn.XLOOKUP(Q2859,立项!W:W,立项!H:H))</f>
        <v/>
      </c>
      <c r="N2859" s="104" t="str">
        <f t="shared" si="266"/>
        <v/>
      </c>
      <c r="O2859" s="104" t="str">
        <f t="shared" si="267"/>
        <v/>
      </c>
      <c r="P2859" s="105" t="str">
        <f t="shared" si="268"/>
        <v/>
      </c>
      <c r="Q2859" s="109" t="str">
        <f t="shared" si="269"/>
        <v/>
      </c>
      <c r="R2859" s="77"/>
      <c r="S2859" s="76"/>
      <c r="T2859" s="76"/>
      <c r="U2859" s="76"/>
    </row>
    <row r="2860" s="67" customFormat="1" customHeight="1" spans="2:21">
      <c r="B2860" s="68"/>
      <c r="C2860" s="69"/>
      <c r="D2860" s="69"/>
      <c r="E2860" s="69"/>
      <c r="F2860" s="70"/>
      <c r="G2860" s="71"/>
      <c r="H2860" s="72"/>
      <c r="I2860" s="103" t="str">
        <f>IF(B2860="","",_xlfn.XLOOKUP(N2860,#REF!,#REF!))</f>
        <v/>
      </c>
      <c r="J2860" s="100" t="str">
        <f>IF(B2860="","",_xlfn.XLOOKUP(N2860,#REF!,芝麻工资表!B:B))</f>
        <v/>
      </c>
      <c r="K2860" s="100" t="str">
        <f t="shared" si="264"/>
        <v/>
      </c>
      <c r="L2860" s="100" t="str">
        <f t="shared" si="265"/>
        <v/>
      </c>
      <c r="M2860" s="100" t="str">
        <f>IF(Q2860="","",_xlfn.XLOOKUP(Q2860,立项!W:W,立项!H:H))</f>
        <v/>
      </c>
      <c r="N2860" s="104" t="str">
        <f t="shared" si="266"/>
        <v/>
      </c>
      <c r="O2860" s="104" t="str">
        <f t="shared" si="267"/>
        <v/>
      </c>
      <c r="P2860" s="105" t="str">
        <f t="shared" si="268"/>
        <v/>
      </c>
      <c r="Q2860" s="109" t="str">
        <f t="shared" si="269"/>
        <v/>
      </c>
      <c r="R2860" s="77"/>
      <c r="S2860" s="76"/>
      <c r="T2860" s="76"/>
      <c r="U2860" s="76"/>
    </row>
    <row r="2861" s="67" customFormat="1" customHeight="1" spans="2:21">
      <c r="B2861" s="68"/>
      <c r="C2861" s="69"/>
      <c r="D2861" s="69"/>
      <c r="E2861" s="69"/>
      <c r="F2861" s="70"/>
      <c r="G2861" s="71"/>
      <c r="H2861" s="72"/>
      <c r="I2861" s="103" t="str">
        <f>IF(B2861="","",_xlfn.XLOOKUP(N2861,#REF!,#REF!))</f>
        <v/>
      </c>
      <c r="J2861" s="100" t="str">
        <f>IF(B2861="","",_xlfn.XLOOKUP(N2861,#REF!,芝麻工资表!B:B))</f>
        <v/>
      </c>
      <c r="K2861" s="100" t="str">
        <f t="shared" si="264"/>
        <v/>
      </c>
      <c r="L2861" s="100" t="str">
        <f t="shared" si="265"/>
        <v/>
      </c>
      <c r="M2861" s="100" t="str">
        <f>IF(Q2861="","",_xlfn.XLOOKUP(Q2861,立项!W:W,立项!H:H))</f>
        <v/>
      </c>
      <c r="N2861" s="104" t="str">
        <f t="shared" si="266"/>
        <v/>
      </c>
      <c r="O2861" s="104" t="str">
        <f t="shared" si="267"/>
        <v/>
      </c>
      <c r="P2861" s="105" t="str">
        <f t="shared" si="268"/>
        <v/>
      </c>
      <c r="Q2861" s="109" t="str">
        <f t="shared" si="269"/>
        <v/>
      </c>
      <c r="R2861" s="77"/>
      <c r="S2861" s="76"/>
      <c r="T2861" s="76"/>
      <c r="U2861" s="76"/>
    </row>
    <row r="2862" s="67" customFormat="1" customHeight="1" spans="2:21">
      <c r="B2862" s="68"/>
      <c r="C2862" s="69"/>
      <c r="D2862" s="69"/>
      <c r="E2862" s="69"/>
      <c r="F2862" s="70"/>
      <c r="G2862" s="71"/>
      <c r="H2862" s="72"/>
      <c r="I2862" s="103" t="str">
        <f>IF(B2862="","",_xlfn.XLOOKUP(N2862,#REF!,#REF!))</f>
        <v/>
      </c>
      <c r="J2862" s="100" t="str">
        <f>IF(B2862="","",_xlfn.XLOOKUP(N2862,#REF!,芝麻工资表!B:B))</f>
        <v/>
      </c>
      <c r="K2862" s="100" t="str">
        <f t="shared" si="264"/>
        <v/>
      </c>
      <c r="L2862" s="100" t="str">
        <f t="shared" si="265"/>
        <v/>
      </c>
      <c r="M2862" s="100" t="str">
        <f>IF(Q2862="","",_xlfn.XLOOKUP(Q2862,立项!W:W,立项!H:H))</f>
        <v/>
      </c>
      <c r="N2862" s="104" t="str">
        <f t="shared" si="266"/>
        <v/>
      </c>
      <c r="O2862" s="104" t="str">
        <f t="shared" si="267"/>
        <v/>
      </c>
      <c r="P2862" s="105" t="str">
        <f t="shared" si="268"/>
        <v/>
      </c>
      <c r="Q2862" s="109" t="str">
        <f t="shared" si="269"/>
        <v/>
      </c>
      <c r="R2862" s="77"/>
      <c r="S2862" s="76"/>
      <c r="T2862" s="76"/>
      <c r="U2862" s="76"/>
    </row>
    <row r="2863" s="67" customFormat="1" customHeight="1" spans="2:21">
      <c r="B2863" s="68"/>
      <c r="C2863" s="69"/>
      <c r="D2863" s="69"/>
      <c r="E2863" s="69"/>
      <c r="F2863" s="70"/>
      <c r="G2863" s="71"/>
      <c r="H2863" s="72"/>
      <c r="I2863" s="103" t="str">
        <f>IF(B2863="","",_xlfn.XLOOKUP(N2863,#REF!,#REF!))</f>
        <v/>
      </c>
      <c r="J2863" s="100" t="str">
        <f>IF(B2863="","",_xlfn.XLOOKUP(N2863,#REF!,芝麻工资表!B:B))</f>
        <v/>
      </c>
      <c r="K2863" s="100" t="str">
        <f t="shared" si="264"/>
        <v/>
      </c>
      <c r="L2863" s="100" t="str">
        <f t="shared" si="265"/>
        <v/>
      </c>
      <c r="M2863" s="100" t="str">
        <f>IF(Q2863="","",_xlfn.XLOOKUP(Q2863,立项!W:W,立项!H:H))</f>
        <v/>
      </c>
      <c r="N2863" s="104" t="str">
        <f t="shared" si="266"/>
        <v/>
      </c>
      <c r="O2863" s="104" t="str">
        <f t="shared" si="267"/>
        <v/>
      </c>
      <c r="P2863" s="105" t="str">
        <f t="shared" si="268"/>
        <v/>
      </c>
      <c r="Q2863" s="109" t="str">
        <f t="shared" si="269"/>
        <v/>
      </c>
      <c r="R2863" s="77"/>
      <c r="S2863" s="76"/>
      <c r="T2863" s="76"/>
      <c r="U2863" s="76"/>
    </row>
    <row r="2864" s="67" customFormat="1" customHeight="1" spans="2:21">
      <c r="B2864" s="68"/>
      <c r="C2864" s="69"/>
      <c r="D2864" s="69"/>
      <c r="E2864" s="69"/>
      <c r="F2864" s="70"/>
      <c r="G2864" s="71"/>
      <c r="H2864" s="72"/>
      <c r="I2864" s="103" t="str">
        <f>IF(B2864="","",_xlfn.XLOOKUP(N2864,#REF!,#REF!))</f>
        <v/>
      </c>
      <c r="J2864" s="100" t="str">
        <f>IF(B2864="","",_xlfn.XLOOKUP(N2864,#REF!,芝麻工资表!B:B))</f>
        <v/>
      </c>
      <c r="K2864" s="100" t="str">
        <f t="shared" si="264"/>
        <v/>
      </c>
      <c r="L2864" s="100" t="str">
        <f t="shared" si="265"/>
        <v/>
      </c>
      <c r="M2864" s="100" t="str">
        <f>IF(Q2864="","",_xlfn.XLOOKUP(Q2864,立项!W:W,立项!H:H))</f>
        <v/>
      </c>
      <c r="N2864" s="104" t="str">
        <f t="shared" si="266"/>
        <v/>
      </c>
      <c r="O2864" s="104" t="str">
        <f t="shared" si="267"/>
        <v/>
      </c>
      <c r="P2864" s="105" t="str">
        <f t="shared" si="268"/>
        <v/>
      </c>
      <c r="Q2864" s="109" t="str">
        <f t="shared" si="269"/>
        <v/>
      </c>
      <c r="R2864" s="77"/>
      <c r="S2864" s="76"/>
      <c r="T2864" s="76"/>
      <c r="U2864" s="76"/>
    </row>
    <row r="2865" s="67" customFormat="1" customHeight="1" spans="2:21">
      <c r="B2865" s="68"/>
      <c r="C2865" s="69"/>
      <c r="D2865" s="69"/>
      <c r="E2865" s="69"/>
      <c r="F2865" s="70"/>
      <c r="G2865" s="71"/>
      <c r="H2865" s="72"/>
      <c r="I2865" s="103" t="str">
        <f>IF(B2865="","",_xlfn.XLOOKUP(N2865,#REF!,#REF!))</f>
        <v/>
      </c>
      <c r="J2865" s="100" t="str">
        <f>IF(B2865="","",_xlfn.XLOOKUP(N2865,#REF!,芝麻工资表!B:B))</f>
        <v/>
      </c>
      <c r="K2865" s="100" t="str">
        <f t="shared" si="264"/>
        <v/>
      </c>
      <c r="L2865" s="100" t="str">
        <f t="shared" si="265"/>
        <v/>
      </c>
      <c r="M2865" s="100" t="str">
        <f>IF(Q2865="","",_xlfn.XLOOKUP(Q2865,立项!W:W,立项!H:H))</f>
        <v/>
      </c>
      <c r="N2865" s="104" t="str">
        <f t="shared" si="266"/>
        <v/>
      </c>
      <c r="O2865" s="104" t="str">
        <f t="shared" si="267"/>
        <v/>
      </c>
      <c r="P2865" s="105" t="str">
        <f t="shared" si="268"/>
        <v/>
      </c>
      <c r="Q2865" s="109" t="str">
        <f t="shared" si="269"/>
        <v/>
      </c>
      <c r="R2865" s="77"/>
      <c r="S2865" s="76"/>
      <c r="T2865" s="76"/>
      <c r="U2865" s="76"/>
    </row>
    <row r="2866" s="67" customFormat="1" customHeight="1" spans="2:21">
      <c r="B2866" s="68"/>
      <c r="C2866" s="69"/>
      <c r="D2866" s="69"/>
      <c r="E2866" s="69"/>
      <c r="F2866" s="70"/>
      <c r="G2866" s="71"/>
      <c r="H2866" s="72"/>
      <c r="I2866" s="103" t="str">
        <f>IF(B2866="","",_xlfn.XLOOKUP(N2866,#REF!,#REF!))</f>
        <v/>
      </c>
      <c r="J2866" s="100" t="str">
        <f>IF(B2866="","",_xlfn.XLOOKUP(N2866,#REF!,芝麻工资表!B:B))</f>
        <v/>
      </c>
      <c r="K2866" s="100" t="str">
        <f t="shared" si="264"/>
        <v/>
      </c>
      <c r="L2866" s="100" t="str">
        <f t="shared" si="265"/>
        <v/>
      </c>
      <c r="M2866" s="100" t="str">
        <f>IF(Q2866="","",_xlfn.XLOOKUP(Q2866,立项!W:W,立项!H:H))</f>
        <v/>
      </c>
      <c r="N2866" s="104" t="str">
        <f t="shared" si="266"/>
        <v/>
      </c>
      <c r="O2866" s="104" t="str">
        <f t="shared" si="267"/>
        <v/>
      </c>
      <c r="P2866" s="105" t="str">
        <f t="shared" si="268"/>
        <v/>
      </c>
      <c r="Q2866" s="109" t="str">
        <f t="shared" si="269"/>
        <v/>
      </c>
      <c r="R2866" s="77"/>
      <c r="S2866" s="76"/>
      <c r="T2866" s="76"/>
      <c r="U2866" s="76"/>
    </row>
    <row r="2867" s="67" customFormat="1" customHeight="1" spans="2:21">
      <c r="B2867" s="68"/>
      <c r="C2867" s="69"/>
      <c r="D2867" s="69"/>
      <c r="E2867" s="69"/>
      <c r="F2867" s="70"/>
      <c r="G2867" s="71"/>
      <c r="H2867" s="72"/>
      <c r="I2867" s="103" t="str">
        <f>IF(B2867="","",_xlfn.XLOOKUP(N2867,#REF!,#REF!))</f>
        <v/>
      </c>
      <c r="J2867" s="100" t="str">
        <f>IF(B2867="","",_xlfn.XLOOKUP(N2867,#REF!,芝麻工资表!B:B))</f>
        <v/>
      </c>
      <c r="K2867" s="100" t="str">
        <f t="shared" si="264"/>
        <v/>
      </c>
      <c r="L2867" s="100" t="str">
        <f t="shared" si="265"/>
        <v/>
      </c>
      <c r="M2867" s="100" t="str">
        <f>IF(Q2867="","",_xlfn.XLOOKUP(Q2867,立项!W:W,立项!H:H))</f>
        <v/>
      </c>
      <c r="N2867" s="104" t="str">
        <f t="shared" si="266"/>
        <v/>
      </c>
      <c r="O2867" s="104" t="str">
        <f t="shared" si="267"/>
        <v/>
      </c>
      <c r="P2867" s="105" t="str">
        <f t="shared" si="268"/>
        <v/>
      </c>
      <c r="Q2867" s="109" t="str">
        <f t="shared" si="269"/>
        <v/>
      </c>
      <c r="R2867" s="77"/>
      <c r="S2867" s="76"/>
      <c r="T2867" s="76"/>
      <c r="U2867" s="76"/>
    </row>
    <row r="2868" s="67" customFormat="1" customHeight="1" spans="2:21">
      <c r="B2868" s="68"/>
      <c r="C2868" s="69"/>
      <c r="D2868" s="69"/>
      <c r="E2868" s="69"/>
      <c r="F2868" s="70"/>
      <c r="G2868" s="71"/>
      <c r="H2868" s="72"/>
      <c r="I2868" s="103" t="str">
        <f>IF(B2868="","",_xlfn.XLOOKUP(N2868,#REF!,#REF!))</f>
        <v/>
      </c>
      <c r="J2868" s="100" t="str">
        <f>IF(B2868="","",_xlfn.XLOOKUP(N2868,#REF!,芝麻工资表!B:B))</f>
        <v/>
      </c>
      <c r="K2868" s="100" t="str">
        <f t="shared" si="264"/>
        <v/>
      </c>
      <c r="L2868" s="100" t="str">
        <f t="shared" si="265"/>
        <v/>
      </c>
      <c r="M2868" s="100" t="str">
        <f>IF(Q2868="","",_xlfn.XLOOKUP(Q2868,立项!W:W,立项!H:H))</f>
        <v/>
      </c>
      <c r="N2868" s="104" t="str">
        <f t="shared" si="266"/>
        <v/>
      </c>
      <c r="O2868" s="104" t="str">
        <f t="shared" si="267"/>
        <v/>
      </c>
      <c r="P2868" s="105" t="str">
        <f t="shared" si="268"/>
        <v/>
      </c>
      <c r="Q2868" s="109" t="str">
        <f t="shared" si="269"/>
        <v/>
      </c>
      <c r="R2868" s="77"/>
      <c r="S2868" s="76"/>
      <c r="T2868" s="76"/>
      <c r="U2868" s="76"/>
    </row>
    <row r="2869" s="67" customFormat="1" customHeight="1" spans="2:21">
      <c r="B2869" s="68"/>
      <c r="C2869" s="69"/>
      <c r="D2869" s="69"/>
      <c r="E2869" s="69"/>
      <c r="F2869" s="70"/>
      <c r="G2869" s="71"/>
      <c r="H2869" s="72"/>
      <c r="I2869" s="103" t="str">
        <f>IF(B2869="","",_xlfn.XLOOKUP(N2869,#REF!,#REF!))</f>
        <v/>
      </c>
      <c r="J2869" s="100" t="str">
        <f>IF(B2869="","",_xlfn.XLOOKUP(N2869,#REF!,芝麻工资表!B:B))</f>
        <v/>
      </c>
      <c r="K2869" s="100" t="str">
        <f t="shared" si="264"/>
        <v/>
      </c>
      <c r="L2869" s="100" t="str">
        <f t="shared" si="265"/>
        <v/>
      </c>
      <c r="M2869" s="100" t="str">
        <f>IF(Q2869="","",_xlfn.XLOOKUP(Q2869,立项!W:W,立项!H:H))</f>
        <v/>
      </c>
      <c r="N2869" s="104" t="str">
        <f t="shared" si="266"/>
        <v/>
      </c>
      <c r="O2869" s="104" t="str">
        <f t="shared" si="267"/>
        <v/>
      </c>
      <c r="P2869" s="105" t="str">
        <f t="shared" si="268"/>
        <v/>
      </c>
      <c r="Q2869" s="109" t="str">
        <f t="shared" si="269"/>
        <v/>
      </c>
      <c r="R2869" s="77"/>
      <c r="S2869" s="76"/>
      <c r="T2869" s="76"/>
      <c r="U2869" s="76"/>
    </row>
    <row r="2870" s="67" customFormat="1" customHeight="1" spans="2:21">
      <c r="B2870" s="68"/>
      <c r="C2870" s="69"/>
      <c r="D2870" s="69"/>
      <c r="E2870" s="69"/>
      <c r="F2870" s="70"/>
      <c r="G2870" s="71"/>
      <c r="H2870" s="72"/>
      <c r="I2870" s="103" t="str">
        <f>IF(B2870="","",_xlfn.XLOOKUP(N2870,#REF!,#REF!))</f>
        <v/>
      </c>
      <c r="J2870" s="100" t="str">
        <f>IF(B2870="","",_xlfn.XLOOKUP(N2870,#REF!,芝麻工资表!B:B))</f>
        <v/>
      </c>
      <c r="K2870" s="100" t="str">
        <f t="shared" si="264"/>
        <v/>
      </c>
      <c r="L2870" s="100" t="str">
        <f t="shared" si="265"/>
        <v/>
      </c>
      <c r="M2870" s="100" t="str">
        <f>IF(Q2870="","",_xlfn.XLOOKUP(Q2870,立项!W:W,立项!H:H))</f>
        <v/>
      </c>
      <c r="N2870" s="104" t="str">
        <f t="shared" si="266"/>
        <v/>
      </c>
      <c r="O2870" s="104" t="str">
        <f t="shared" si="267"/>
        <v/>
      </c>
      <c r="P2870" s="105" t="str">
        <f t="shared" si="268"/>
        <v/>
      </c>
      <c r="Q2870" s="109" t="str">
        <f t="shared" si="269"/>
        <v/>
      </c>
      <c r="R2870" s="77"/>
      <c r="S2870" s="76"/>
      <c r="T2870" s="76"/>
      <c r="U2870" s="76"/>
    </row>
    <row r="2871" s="67" customFormat="1" customHeight="1" spans="2:21">
      <c r="B2871" s="68"/>
      <c r="C2871" s="69"/>
      <c r="D2871" s="69"/>
      <c r="E2871" s="69"/>
      <c r="F2871" s="70"/>
      <c r="G2871" s="71"/>
      <c r="H2871" s="72"/>
      <c r="I2871" s="103" t="str">
        <f>IF(B2871="","",_xlfn.XLOOKUP(N2871,#REF!,#REF!))</f>
        <v/>
      </c>
      <c r="J2871" s="100" t="str">
        <f>IF(B2871="","",_xlfn.XLOOKUP(N2871,#REF!,芝麻工资表!B:B))</f>
        <v/>
      </c>
      <c r="K2871" s="100" t="str">
        <f t="shared" si="264"/>
        <v/>
      </c>
      <c r="L2871" s="100" t="str">
        <f t="shared" si="265"/>
        <v/>
      </c>
      <c r="M2871" s="100" t="str">
        <f>IF(Q2871="","",_xlfn.XLOOKUP(Q2871,立项!W:W,立项!H:H))</f>
        <v/>
      </c>
      <c r="N2871" s="104" t="str">
        <f t="shared" si="266"/>
        <v/>
      </c>
      <c r="O2871" s="104" t="str">
        <f t="shared" si="267"/>
        <v/>
      </c>
      <c r="P2871" s="105" t="str">
        <f t="shared" si="268"/>
        <v/>
      </c>
      <c r="Q2871" s="109" t="str">
        <f t="shared" si="269"/>
        <v/>
      </c>
      <c r="R2871" s="77"/>
      <c r="S2871" s="76"/>
      <c r="T2871" s="76"/>
      <c r="U2871" s="76"/>
    </row>
    <row r="2872" s="67" customFormat="1" customHeight="1" spans="2:21">
      <c r="B2872" s="68"/>
      <c r="C2872" s="69"/>
      <c r="D2872" s="69"/>
      <c r="E2872" s="69"/>
      <c r="F2872" s="70"/>
      <c r="G2872" s="71"/>
      <c r="H2872" s="72"/>
      <c r="I2872" s="103" t="str">
        <f>IF(B2872="","",_xlfn.XLOOKUP(N2872,#REF!,#REF!))</f>
        <v/>
      </c>
      <c r="J2872" s="100" t="str">
        <f>IF(B2872="","",_xlfn.XLOOKUP(N2872,#REF!,芝麻工资表!B:B))</f>
        <v/>
      </c>
      <c r="K2872" s="100" t="str">
        <f t="shared" si="264"/>
        <v/>
      </c>
      <c r="L2872" s="100" t="str">
        <f t="shared" si="265"/>
        <v/>
      </c>
      <c r="M2872" s="100" t="str">
        <f>IF(Q2872="","",_xlfn.XLOOKUP(Q2872,立项!W:W,立项!H:H))</f>
        <v/>
      </c>
      <c r="N2872" s="104" t="str">
        <f t="shared" si="266"/>
        <v/>
      </c>
      <c r="O2872" s="104" t="str">
        <f t="shared" si="267"/>
        <v/>
      </c>
      <c r="P2872" s="105" t="str">
        <f t="shared" si="268"/>
        <v/>
      </c>
      <c r="Q2872" s="109" t="str">
        <f t="shared" si="269"/>
        <v/>
      </c>
      <c r="R2872" s="77"/>
      <c r="S2872" s="76"/>
      <c r="T2872" s="76"/>
      <c r="U2872" s="76"/>
    </row>
    <row r="2873" s="67" customFormat="1" customHeight="1" spans="2:21">
      <c r="B2873" s="68"/>
      <c r="C2873" s="69"/>
      <c r="D2873" s="69"/>
      <c r="E2873" s="69"/>
      <c r="F2873" s="70"/>
      <c r="G2873" s="71"/>
      <c r="H2873" s="72"/>
      <c r="I2873" s="103" t="str">
        <f>IF(B2873="","",_xlfn.XLOOKUP(N2873,#REF!,#REF!))</f>
        <v/>
      </c>
      <c r="J2873" s="100" t="str">
        <f>IF(B2873="","",_xlfn.XLOOKUP(N2873,#REF!,芝麻工资表!B:B))</f>
        <v/>
      </c>
      <c r="K2873" s="100" t="str">
        <f t="shared" si="264"/>
        <v/>
      </c>
      <c r="L2873" s="100" t="str">
        <f t="shared" si="265"/>
        <v/>
      </c>
      <c r="M2873" s="100" t="str">
        <f>IF(Q2873="","",_xlfn.XLOOKUP(Q2873,立项!W:W,立项!H:H))</f>
        <v/>
      </c>
      <c r="N2873" s="104" t="str">
        <f t="shared" si="266"/>
        <v/>
      </c>
      <c r="O2873" s="104" t="str">
        <f t="shared" si="267"/>
        <v/>
      </c>
      <c r="P2873" s="105" t="str">
        <f t="shared" si="268"/>
        <v/>
      </c>
      <c r="Q2873" s="109" t="str">
        <f t="shared" si="269"/>
        <v/>
      </c>
      <c r="R2873" s="77"/>
      <c r="S2873" s="76"/>
      <c r="T2873" s="76"/>
      <c r="U2873" s="76"/>
    </row>
    <row r="2874" s="67" customFormat="1" customHeight="1" spans="2:21">
      <c r="B2874" s="68"/>
      <c r="C2874" s="69"/>
      <c r="D2874" s="69"/>
      <c r="E2874" s="69"/>
      <c r="F2874" s="70"/>
      <c r="G2874" s="71"/>
      <c r="H2874" s="72"/>
      <c r="I2874" s="103" t="str">
        <f>IF(B2874="","",_xlfn.XLOOKUP(N2874,#REF!,#REF!))</f>
        <v/>
      </c>
      <c r="J2874" s="100" t="str">
        <f>IF(B2874="","",_xlfn.XLOOKUP(N2874,#REF!,芝麻工资表!B:B))</f>
        <v/>
      </c>
      <c r="K2874" s="100" t="str">
        <f t="shared" si="264"/>
        <v/>
      </c>
      <c r="L2874" s="100" t="str">
        <f t="shared" si="265"/>
        <v/>
      </c>
      <c r="M2874" s="100" t="str">
        <f>IF(Q2874="","",_xlfn.XLOOKUP(Q2874,立项!W:W,立项!H:H))</f>
        <v/>
      </c>
      <c r="N2874" s="104" t="str">
        <f t="shared" si="266"/>
        <v/>
      </c>
      <c r="O2874" s="104" t="str">
        <f t="shared" si="267"/>
        <v/>
      </c>
      <c r="P2874" s="105" t="str">
        <f t="shared" si="268"/>
        <v/>
      </c>
      <c r="Q2874" s="109" t="str">
        <f t="shared" si="269"/>
        <v/>
      </c>
      <c r="R2874" s="77"/>
      <c r="S2874" s="76"/>
      <c r="T2874" s="76"/>
      <c r="U2874" s="76"/>
    </row>
    <row r="2875" s="67" customFormat="1" customHeight="1" spans="2:21">
      <c r="B2875" s="68"/>
      <c r="C2875" s="69"/>
      <c r="D2875" s="69"/>
      <c r="E2875" s="69"/>
      <c r="F2875" s="70"/>
      <c r="G2875" s="71"/>
      <c r="H2875" s="72"/>
      <c r="I2875" s="103" t="str">
        <f>IF(B2875="","",_xlfn.XLOOKUP(N2875,#REF!,#REF!))</f>
        <v/>
      </c>
      <c r="J2875" s="100" t="str">
        <f>IF(B2875="","",_xlfn.XLOOKUP(N2875,#REF!,芝麻工资表!B:B))</f>
        <v/>
      </c>
      <c r="K2875" s="100" t="str">
        <f t="shared" si="264"/>
        <v/>
      </c>
      <c r="L2875" s="100" t="str">
        <f t="shared" si="265"/>
        <v/>
      </c>
      <c r="M2875" s="100" t="str">
        <f>IF(Q2875="","",_xlfn.XLOOKUP(Q2875,立项!W:W,立项!H:H))</f>
        <v/>
      </c>
      <c r="N2875" s="104" t="str">
        <f t="shared" si="266"/>
        <v/>
      </c>
      <c r="O2875" s="104" t="str">
        <f t="shared" si="267"/>
        <v/>
      </c>
      <c r="P2875" s="105" t="str">
        <f t="shared" si="268"/>
        <v/>
      </c>
      <c r="Q2875" s="109" t="str">
        <f t="shared" si="269"/>
        <v/>
      </c>
      <c r="R2875" s="77"/>
      <c r="S2875" s="76"/>
      <c r="T2875" s="76"/>
      <c r="U2875" s="76"/>
    </row>
    <row r="2876" s="67" customFormat="1" customHeight="1" spans="2:21">
      <c r="B2876" s="68"/>
      <c r="C2876" s="69"/>
      <c r="D2876" s="69"/>
      <c r="E2876" s="69"/>
      <c r="F2876" s="70"/>
      <c r="G2876" s="71"/>
      <c r="H2876" s="72"/>
      <c r="I2876" s="103" t="str">
        <f>IF(B2876="","",_xlfn.XLOOKUP(N2876,#REF!,#REF!))</f>
        <v/>
      </c>
      <c r="J2876" s="100" t="str">
        <f>IF(B2876="","",_xlfn.XLOOKUP(N2876,#REF!,芝麻工资表!B:B))</f>
        <v/>
      </c>
      <c r="K2876" s="100" t="str">
        <f t="shared" si="264"/>
        <v/>
      </c>
      <c r="L2876" s="100" t="str">
        <f t="shared" si="265"/>
        <v/>
      </c>
      <c r="M2876" s="100" t="str">
        <f>IF(Q2876="","",_xlfn.XLOOKUP(Q2876,立项!W:W,立项!H:H))</f>
        <v/>
      </c>
      <c r="N2876" s="104" t="str">
        <f t="shared" si="266"/>
        <v/>
      </c>
      <c r="O2876" s="104" t="str">
        <f t="shared" si="267"/>
        <v/>
      </c>
      <c r="P2876" s="105" t="str">
        <f t="shared" si="268"/>
        <v/>
      </c>
      <c r="Q2876" s="109" t="str">
        <f t="shared" si="269"/>
        <v/>
      </c>
      <c r="R2876" s="77"/>
      <c r="S2876" s="76"/>
      <c r="T2876" s="76"/>
      <c r="U2876" s="76"/>
    </row>
    <row r="2877" s="67" customFormat="1" customHeight="1" spans="2:21">
      <c r="B2877" s="68"/>
      <c r="C2877" s="69"/>
      <c r="D2877" s="69"/>
      <c r="E2877" s="69"/>
      <c r="F2877" s="70"/>
      <c r="G2877" s="71"/>
      <c r="H2877" s="72"/>
      <c r="I2877" s="103" t="str">
        <f>IF(B2877="","",_xlfn.XLOOKUP(N2877,#REF!,#REF!))</f>
        <v/>
      </c>
      <c r="J2877" s="100" t="str">
        <f>IF(B2877="","",_xlfn.XLOOKUP(N2877,#REF!,芝麻工资表!B:B))</f>
        <v/>
      </c>
      <c r="K2877" s="100" t="str">
        <f t="shared" si="264"/>
        <v/>
      </c>
      <c r="L2877" s="100" t="str">
        <f t="shared" si="265"/>
        <v/>
      </c>
      <c r="M2877" s="100" t="str">
        <f>IF(Q2877="","",_xlfn.XLOOKUP(Q2877,立项!W:W,立项!H:H))</f>
        <v/>
      </c>
      <c r="N2877" s="104" t="str">
        <f t="shared" si="266"/>
        <v/>
      </c>
      <c r="O2877" s="104" t="str">
        <f t="shared" si="267"/>
        <v/>
      </c>
      <c r="P2877" s="105" t="str">
        <f t="shared" si="268"/>
        <v/>
      </c>
      <c r="Q2877" s="109" t="str">
        <f t="shared" si="269"/>
        <v/>
      </c>
      <c r="R2877" s="77"/>
      <c r="S2877" s="76"/>
      <c r="T2877" s="76"/>
      <c r="U2877" s="76"/>
    </row>
    <row r="2878" s="67" customFormat="1" customHeight="1" spans="2:21">
      <c r="B2878" s="68"/>
      <c r="C2878" s="69"/>
      <c r="D2878" s="69"/>
      <c r="E2878" s="69"/>
      <c r="F2878" s="70"/>
      <c r="G2878" s="71"/>
      <c r="H2878" s="72"/>
      <c r="I2878" s="103" t="str">
        <f>IF(B2878="","",_xlfn.XLOOKUP(N2878,#REF!,#REF!))</f>
        <v/>
      </c>
      <c r="J2878" s="100" t="str">
        <f>IF(B2878="","",_xlfn.XLOOKUP(N2878,#REF!,芝麻工资表!B:B))</f>
        <v/>
      </c>
      <c r="K2878" s="100" t="str">
        <f t="shared" si="264"/>
        <v/>
      </c>
      <c r="L2878" s="100" t="str">
        <f t="shared" si="265"/>
        <v/>
      </c>
      <c r="M2878" s="100" t="str">
        <f>IF(Q2878="","",_xlfn.XLOOKUP(Q2878,立项!W:W,立项!H:H))</f>
        <v/>
      </c>
      <c r="N2878" s="104" t="str">
        <f t="shared" si="266"/>
        <v/>
      </c>
      <c r="O2878" s="104" t="str">
        <f t="shared" si="267"/>
        <v/>
      </c>
      <c r="P2878" s="105" t="str">
        <f t="shared" si="268"/>
        <v/>
      </c>
      <c r="Q2878" s="109" t="str">
        <f t="shared" si="269"/>
        <v/>
      </c>
      <c r="R2878" s="77"/>
      <c r="S2878" s="76"/>
      <c r="T2878" s="76"/>
      <c r="U2878" s="76"/>
    </row>
    <row r="2879" s="67" customFormat="1" customHeight="1" spans="2:21">
      <c r="B2879" s="68"/>
      <c r="C2879" s="69"/>
      <c r="D2879" s="69"/>
      <c r="E2879" s="69"/>
      <c r="F2879" s="70"/>
      <c r="G2879" s="71"/>
      <c r="H2879" s="72"/>
      <c r="I2879" s="103" t="str">
        <f>IF(B2879="","",_xlfn.XLOOKUP(N2879,#REF!,#REF!))</f>
        <v/>
      </c>
      <c r="J2879" s="100" t="str">
        <f>IF(B2879="","",_xlfn.XLOOKUP(N2879,#REF!,芝麻工资表!B:B))</f>
        <v/>
      </c>
      <c r="K2879" s="100" t="str">
        <f t="shared" si="264"/>
        <v/>
      </c>
      <c r="L2879" s="100" t="str">
        <f t="shared" si="265"/>
        <v/>
      </c>
      <c r="M2879" s="100" t="str">
        <f>IF(Q2879="","",_xlfn.XLOOKUP(Q2879,立项!W:W,立项!H:H))</f>
        <v/>
      </c>
      <c r="N2879" s="104" t="str">
        <f t="shared" si="266"/>
        <v/>
      </c>
      <c r="O2879" s="104" t="str">
        <f t="shared" si="267"/>
        <v/>
      </c>
      <c r="P2879" s="105" t="str">
        <f t="shared" si="268"/>
        <v/>
      </c>
      <c r="Q2879" s="109" t="str">
        <f t="shared" si="269"/>
        <v/>
      </c>
      <c r="R2879" s="77"/>
      <c r="S2879" s="76"/>
      <c r="T2879" s="76"/>
      <c r="U2879" s="76"/>
    </row>
    <row r="2880" s="67" customFormat="1" customHeight="1" spans="2:21">
      <c r="B2880" s="68"/>
      <c r="C2880" s="69"/>
      <c r="D2880" s="69"/>
      <c r="E2880" s="69"/>
      <c r="F2880" s="70"/>
      <c r="G2880" s="71"/>
      <c r="H2880" s="72"/>
      <c r="I2880" s="103" t="str">
        <f>IF(B2880="","",_xlfn.XLOOKUP(N2880,#REF!,#REF!))</f>
        <v/>
      </c>
      <c r="J2880" s="100" t="str">
        <f>IF(B2880="","",_xlfn.XLOOKUP(N2880,#REF!,芝麻工资表!B:B))</f>
        <v/>
      </c>
      <c r="K2880" s="100" t="str">
        <f t="shared" si="264"/>
        <v/>
      </c>
      <c r="L2880" s="100" t="str">
        <f t="shared" si="265"/>
        <v/>
      </c>
      <c r="M2880" s="100" t="str">
        <f>IF(Q2880="","",_xlfn.XLOOKUP(Q2880,立项!W:W,立项!H:H))</f>
        <v/>
      </c>
      <c r="N2880" s="104" t="str">
        <f t="shared" si="266"/>
        <v/>
      </c>
      <c r="O2880" s="104" t="str">
        <f t="shared" si="267"/>
        <v/>
      </c>
      <c r="P2880" s="105" t="str">
        <f t="shared" si="268"/>
        <v/>
      </c>
      <c r="Q2880" s="109" t="str">
        <f t="shared" si="269"/>
        <v/>
      </c>
      <c r="R2880" s="77"/>
      <c r="S2880" s="76"/>
      <c r="T2880" s="76"/>
      <c r="U2880" s="76"/>
    </row>
    <row r="2881" s="67" customFormat="1" customHeight="1" spans="2:21">
      <c r="B2881" s="68"/>
      <c r="C2881" s="69"/>
      <c r="D2881" s="69"/>
      <c r="E2881" s="69"/>
      <c r="F2881" s="70"/>
      <c r="G2881" s="71"/>
      <c r="H2881" s="72"/>
      <c r="I2881" s="103" t="str">
        <f>IF(B2881="","",_xlfn.XLOOKUP(N2881,#REF!,#REF!))</f>
        <v/>
      </c>
      <c r="J2881" s="100" t="str">
        <f>IF(B2881="","",_xlfn.XLOOKUP(N2881,#REF!,芝麻工资表!B:B))</f>
        <v/>
      </c>
      <c r="K2881" s="100" t="str">
        <f t="shared" si="264"/>
        <v/>
      </c>
      <c r="L2881" s="100" t="str">
        <f t="shared" si="265"/>
        <v/>
      </c>
      <c r="M2881" s="100" t="str">
        <f>IF(Q2881="","",_xlfn.XLOOKUP(Q2881,立项!W:W,立项!H:H))</f>
        <v/>
      </c>
      <c r="N2881" s="104" t="str">
        <f t="shared" si="266"/>
        <v/>
      </c>
      <c r="O2881" s="104" t="str">
        <f t="shared" si="267"/>
        <v/>
      </c>
      <c r="P2881" s="105" t="str">
        <f t="shared" si="268"/>
        <v/>
      </c>
      <c r="Q2881" s="109" t="str">
        <f t="shared" si="269"/>
        <v/>
      </c>
      <c r="R2881" s="77"/>
      <c r="S2881" s="76"/>
      <c r="T2881" s="76"/>
      <c r="U2881" s="76"/>
    </row>
    <row r="2882" s="67" customFormat="1" customHeight="1" spans="2:21">
      <c r="B2882" s="68"/>
      <c r="C2882" s="69"/>
      <c r="D2882" s="69"/>
      <c r="E2882" s="69"/>
      <c r="F2882" s="70"/>
      <c r="G2882" s="71"/>
      <c r="H2882" s="72"/>
      <c r="I2882" s="103" t="str">
        <f>IF(B2882="","",_xlfn.XLOOKUP(N2882,#REF!,#REF!))</f>
        <v/>
      </c>
      <c r="J2882" s="100" t="str">
        <f>IF(B2882="","",_xlfn.XLOOKUP(N2882,#REF!,芝麻工资表!B:B))</f>
        <v/>
      </c>
      <c r="K2882" s="100" t="str">
        <f t="shared" ref="K2882:K2945" si="270">IF(F2882="","",F2882-L2882)</f>
        <v/>
      </c>
      <c r="L2882" s="100" t="str">
        <f t="shared" ref="L2882:L2945" si="271">IF(F2882="","",F2882*G2882/(1+G2882))</f>
        <v/>
      </c>
      <c r="M2882" s="100" t="str">
        <f>IF(Q2882="","",_xlfn.XLOOKUP(Q2882,立项!W:W,立项!H:H))</f>
        <v/>
      </c>
      <c r="N2882" s="104" t="str">
        <f t="shared" ref="N2882:N2945" si="272">IF(H2882="","",LEFT(B2882,7))</f>
        <v/>
      </c>
      <c r="O2882" s="104" t="str">
        <f t="shared" ref="O2882:O2945" si="273">IF(H2882="","",MONTH(H2882))</f>
        <v/>
      </c>
      <c r="P2882" s="105" t="str">
        <f t="shared" ref="P2882:P2945" si="274">IF(H2882="","",DAY(H2882))</f>
        <v/>
      </c>
      <c r="Q2882" s="109" t="str">
        <f t="shared" ref="Q2882:Q2945" si="275">IF(B2882="","",MID(B2882,9,16))</f>
        <v/>
      </c>
      <c r="R2882" s="77"/>
      <c r="S2882" s="76"/>
      <c r="T2882" s="76"/>
      <c r="U2882" s="76"/>
    </row>
    <row r="2883" s="67" customFormat="1" customHeight="1" spans="2:21">
      <c r="B2883" s="68"/>
      <c r="C2883" s="69"/>
      <c r="D2883" s="69"/>
      <c r="E2883" s="69"/>
      <c r="F2883" s="70"/>
      <c r="G2883" s="71"/>
      <c r="H2883" s="72"/>
      <c r="I2883" s="103" t="str">
        <f>IF(B2883="","",_xlfn.XLOOKUP(N2883,#REF!,#REF!))</f>
        <v/>
      </c>
      <c r="J2883" s="100" t="str">
        <f>IF(B2883="","",_xlfn.XLOOKUP(N2883,#REF!,芝麻工资表!B:B))</f>
        <v/>
      </c>
      <c r="K2883" s="100" t="str">
        <f t="shared" si="270"/>
        <v/>
      </c>
      <c r="L2883" s="100" t="str">
        <f t="shared" si="271"/>
        <v/>
      </c>
      <c r="M2883" s="100" t="str">
        <f>IF(Q2883="","",_xlfn.XLOOKUP(Q2883,立项!W:W,立项!H:H))</f>
        <v/>
      </c>
      <c r="N2883" s="104" t="str">
        <f t="shared" si="272"/>
        <v/>
      </c>
      <c r="O2883" s="104" t="str">
        <f t="shared" si="273"/>
        <v/>
      </c>
      <c r="P2883" s="105" t="str">
        <f t="shared" si="274"/>
        <v/>
      </c>
      <c r="Q2883" s="109" t="str">
        <f t="shared" si="275"/>
        <v/>
      </c>
      <c r="R2883" s="77"/>
      <c r="S2883" s="76"/>
      <c r="T2883" s="76"/>
      <c r="U2883" s="76"/>
    </row>
    <row r="2884" s="67" customFormat="1" customHeight="1" spans="2:21">
      <c r="B2884" s="68"/>
      <c r="C2884" s="69"/>
      <c r="D2884" s="69"/>
      <c r="E2884" s="69"/>
      <c r="F2884" s="70"/>
      <c r="G2884" s="71"/>
      <c r="H2884" s="72"/>
      <c r="I2884" s="103" t="str">
        <f>IF(B2884="","",_xlfn.XLOOKUP(N2884,#REF!,#REF!))</f>
        <v/>
      </c>
      <c r="J2884" s="100" t="str">
        <f>IF(B2884="","",_xlfn.XLOOKUP(N2884,#REF!,芝麻工资表!B:B))</f>
        <v/>
      </c>
      <c r="K2884" s="100" t="str">
        <f t="shared" si="270"/>
        <v/>
      </c>
      <c r="L2884" s="100" t="str">
        <f t="shared" si="271"/>
        <v/>
      </c>
      <c r="M2884" s="100" t="str">
        <f>IF(Q2884="","",_xlfn.XLOOKUP(Q2884,立项!W:W,立项!H:H))</f>
        <v/>
      </c>
      <c r="N2884" s="104" t="str">
        <f t="shared" si="272"/>
        <v/>
      </c>
      <c r="O2884" s="104" t="str">
        <f t="shared" si="273"/>
        <v/>
      </c>
      <c r="P2884" s="105" t="str">
        <f t="shared" si="274"/>
        <v/>
      </c>
      <c r="Q2884" s="109" t="str">
        <f t="shared" si="275"/>
        <v/>
      </c>
      <c r="R2884" s="77"/>
      <c r="S2884" s="76"/>
      <c r="T2884" s="76"/>
      <c r="U2884" s="76"/>
    </row>
    <row r="2885" s="67" customFormat="1" customHeight="1" spans="2:21">
      <c r="B2885" s="68"/>
      <c r="C2885" s="69"/>
      <c r="D2885" s="69"/>
      <c r="E2885" s="69"/>
      <c r="F2885" s="70"/>
      <c r="G2885" s="71"/>
      <c r="H2885" s="72"/>
      <c r="I2885" s="103" t="str">
        <f>IF(B2885="","",_xlfn.XLOOKUP(N2885,#REF!,#REF!))</f>
        <v/>
      </c>
      <c r="J2885" s="100" t="str">
        <f>IF(B2885="","",_xlfn.XLOOKUP(N2885,#REF!,芝麻工资表!B:B))</f>
        <v/>
      </c>
      <c r="K2885" s="100" t="str">
        <f t="shared" si="270"/>
        <v/>
      </c>
      <c r="L2885" s="100" t="str">
        <f t="shared" si="271"/>
        <v/>
      </c>
      <c r="M2885" s="100" t="str">
        <f>IF(Q2885="","",_xlfn.XLOOKUP(Q2885,立项!W:W,立项!H:H))</f>
        <v/>
      </c>
      <c r="N2885" s="104" t="str">
        <f t="shared" si="272"/>
        <v/>
      </c>
      <c r="O2885" s="104" t="str">
        <f t="shared" si="273"/>
        <v/>
      </c>
      <c r="P2885" s="105" t="str">
        <f t="shared" si="274"/>
        <v/>
      </c>
      <c r="Q2885" s="109" t="str">
        <f t="shared" si="275"/>
        <v/>
      </c>
      <c r="R2885" s="77"/>
      <c r="S2885" s="76"/>
      <c r="T2885" s="76"/>
      <c r="U2885" s="76"/>
    </row>
    <row r="2886" s="67" customFormat="1" customHeight="1" spans="2:21">
      <c r="B2886" s="68"/>
      <c r="C2886" s="69"/>
      <c r="D2886" s="69"/>
      <c r="E2886" s="69"/>
      <c r="F2886" s="70"/>
      <c r="G2886" s="71"/>
      <c r="H2886" s="72"/>
      <c r="I2886" s="103" t="str">
        <f>IF(B2886="","",_xlfn.XLOOKUP(N2886,#REF!,#REF!))</f>
        <v/>
      </c>
      <c r="J2886" s="100" t="str">
        <f>IF(B2886="","",_xlfn.XLOOKUP(N2886,#REF!,芝麻工资表!B:B))</f>
        <v/>
      </c>
      <c r="K2886" s="100" t="str">
        <f t="shared" si="270"/>
        <v/>
      </c>
      <c r="L2886" s="100" t="str">
        <f t="shared" si="271"/>
        <v/>
      </c>
      <c r="M2886" s="100" t="str">
        <f>IF(Q2886="","",_xlfn.XLOOKUP(Q2886,立项!W:W,立项!H:H))</f>
        <v/>
      </c>
      <c r="N2886" s="104" t="str">
        <f t="shared" si="272"/>
        <v/>
      </c>
      <c r="O2886" s="104" t="str">
        <f t="shared" si="273"/>
        <v/>
      </c>
      <c r="P2886" s="105" t="str">
        <f t="shared" si="274"/>
        <v/>
      </c>
      <c r="Q2886" s="109" t="str">
        <f t="shared" si="275"/>
        <v/>
      </c>
      <c r="R2886" s="77"/>
      <c r="S2886" s="76"/>
      <c r="T2886" s="76"/>
      <c r="U2886" s="76"/>
    </row>
    <row r="2887" s="67" customFormat="1" customHeight="1" spans="2:21">
      <c r="B2887" s="68"/>
      <c r="C2887" s="69"/>
      <c r="D2887" s="69"/>
      <c r="E2887" s="69"/>
      <c r="F2887" s="70"/>
      <c r="G2887" s="71"/>
      <c r="H2887" s="72"/>
      <c r="I2887" s="103" t="str">
        <f>IF(B2887="","",_xlfn.XLOOKUP(N2887,#REF!,#REF!))</f>
        <v/>
      </c>
      <c r="J2887" s="100" t="str">
        <f>IF(B2887="","",_xlfn.XLOOKUP(N2887,#REF!,芝麻工资表!B:B))</f>
        <v/>
      </c>
      <c r="K2887" s="100" t="str">
        <f t="shared" si="270"/>
        <v/>
      </c>
      <c r="L2887" s="100" t="str">
        <f t="shared" si="271"/>
        <v/>
      </c>
      <c r="M2887" s="100" t="str">
        <f>IF(Q2887="","",_xlfn.XLOOKUP(Q2887,立项!W:W,立项!H:H))</f>
        <v/>
      </c>
      <c r="N2887" s="104" t="str">
        <f t="shared" si="272"/>
        <v/>
      </c>
      <c r="O2887" s="104" t="str">
        <f t="shared" si="273"/>
        <v/>
      </c>
      <c r="P2887" s="105" t="str">
        <f t="shared" si="274"/>
        <v/>
      </c>
      <c r="Q2887" s="109" t="str">
        <f t="shared" si="275"/>
        <v/>
      </c>
      <c r="R2887" s="77"/>
      <c r="S2887" s="76"/>
      <c r="T2887" s="76"/>
      <c r="U2887" s="76"/>
    </row>
    <row r="2888" s="67" customFormat="1" customHeight="1" spans="2:21">
      <c r="B2888" s="68"/>
      <c r="C2888" s="69"/>
      <c r="D2888" s="69"/>
      <c r="E2888" s="69"/>
      <c r="F2888" s="70"/>
      <c r="G2888" s="71"/>
      <c r="H2888" s="72"/>
      <c r="I2888" s="103" t="str">
        <f>IF(B2888="","",_xlfn.XLOOKUP(N2888,#REF!,#REF!))</f>
        <v/>
      </c>
      <c r="J2888" s="100" t="str">
        <f>IF(B2888="","",_xlfn.XLOOKUP(N2888,#REF!,芝麻工资表!B:B))</f>
        <v/>
      </c>
      <c r="K2888" s="100" t="str">
        <f t="shared" si="270"/>
        <v/>
      </c>
      <c r="L2888" s="100" t="str">
        <f t="shared" si="271"/>
        <v/>
      </c>
      <c r="M2888" s="100" t="str">
        <f>IF(Q2888="","",_xlfn.XLOOKUP(Q2888,立项!W:W,立项!H:H))</f>
        <v/>
      </c>
      <c r="N2888" s="104" t="str">
        <f t="shared" si="272"/>
        <v/>
      </c>
      <c r="O2888" s="104" t="str">
        <f t="shared" si="273"/>
        <v/>
      </c>
      <c r="P2888" s="105" t="str">
        <f t="shared" si="274"/>
        <v/>
      </c>
      <c r="Q2888" s="109" t="str">
        <f t="shared" si="275"/>
        <v/>
      </c>
      <c r="R2888" s="77"/>
      <c r="S2888" s="76"/>
      <c r="T2888" s="76"/>
      <c r="U2888" s="76"/>
    </row>
    <row r="2889" s="67" customFormat="1" customHeight="1" spans="2:21">
      <c r="B2889" s="68"/>
      <c r="C2889" s="69"/>
      <c r="D2889" s="69"/>
      <c r="E2889" s="69"/>
      <c r="F2889" s="70"/>
      <c r="G2889" s="71"/>
      <c r="H2889" s="72"/>
      <c r="I2889" s="103" t="str">
        <f>IF(B2889="","",_xlfn.XLOOKUP(N2889,#REF!,#REF!))</f>
        <v/>
      </c>
      <c r="J2889" s="100" t="str">
        <f>IF(B2889="","",_xlfn.XLOOKUP(N2889,#REF!,芝麻工资表!B:B))</f>
        <v/>
      </c>
      <c r="K2889" s="100" t="str">
        <f t="shared" si="270"/>
        <v/>
      </c>
      <c r="L2889" s="100" t="str">
        <f t="shared" si="271"/>
        <v/>
      </c>
      <c r="M2889" s="100" t="str">
        <f>IF(Q2889="","",_xlfn.XLOOKUP(Q2889,立项!W:W,立项!H:H))</f>
        <v/>
      </c>
      <c r="N2889" s="104" t="str">
        <f t="shared" si="272"/>
        <v/>
      </c>
      <c r="O2889" s="104" t="str">
        <f t="shared" si="273"/>
        <v/>
      </c>
      <c r="P2889" s="105" t="str">
        <f t="shared" si="274"/>
        <v/>
      </c>
      <c r="Q2889" s="109" t="str">
        <f t="shared" si="275"/>
        <v/>
      </c>
      <c r="R2889" s="77"/>
      <c r="S2889" s="76"/>
      <c r="T2889" s="76"/>
      <c r="U2889" s="76"/>
    </row>
    <row r="2890" s="67" customFormat="1" customHeight="1" spans="2:21">
      <c r="B2890" s="68"/>
      <c r="C2890" s="69"/>
      <c r="D2890" s="69"/>
      <c r="E2890" s="69"/>
      <c r="F2890" s="70"/>
      <c r="G2890" s="71"/>
      <c r="H2890" s="72"/>
      <c r="I2890" s="103" t="str">
        <f>IF(B2890="","",_xlfn.XLOOKUP(N2890,#REF!,#REF!))</f>
        <v/>
      </c>
      <c r="J2890" s="100" t="str">
        <f>IF(B2890="","",_xlfn.XLOOKUP(N2890,#REF!,芝麻工资表!B:B))</f>
        <v/>
      </c>
      <c r="K2890" s="100" t="str">
        <f t="shared" si="270"/>
        <v/>
      </c>
      <c r="L2890" s="100" t="str">
        <f t="shared" si="271"/>
        <v/>
      </c>
      <c r="M2890" s="100" t="str">
        <f>IF(Q2890="","",_xlfn.XLOOKUP(Q2890,立项!W:W,立项!H:H))</f>
        <v/>
      </c>
      <c r="N2890" s="104" t="str">
        <f t="shared" si="272"/>
        <v/>
      </c>
      <c r="O2890" s="104" t="str">
        <f t="shared" si="273"/>
        <v/>
      </c>
      <c r="P2890" s="105" t="str">
        <f t="shared" si="274"/>
        <v/>
      </c>
      <c r="Q2890" s="109" t="str">
        <f t="shared" si="275"/>
        <v/>
      </c>
      <c r="R2890" s="77"/>
      <c r="S2890" s="76"/>
      <c r="T2890" s="76"/>
      <c r="U2890" s="76"/>
    </row>
    <row r="2891" s="67" customFormat="1" customHeight="1" spans="2:21">
      <c r="B2891" s="68"/>
      <c r="C2891" s="69"/>
      <c r="D2891" s="69"/>
      <c r="E2891" s="69"/>
      <c r="F2891" s="70"/>
      <c r="G2891" s="71"/>
      <c r="H2891" s="72"/>
      <c r="I2891" s="103" t="str">
        <f>IF(B2891="","",_xlfn.XLOOKUP(N2891,#REF!,#REF!))</f>
        <v/>
      </c>
      <c r="J2891" s="100" t="str">
        <f>IF(B2891="","",_xlfn.XLOOKUP(N2891,#REF!,芝麻工资表!B:B))</f>
        <v/>
      </c>
      <c r="K2891" s="100" t="str">
        <f t="shared" si="270"/>
        <v/>
      </c>
      <c r="L2891" s="100" t="str">
        <f t="shared" si="271"/>
        <v/>
      </c>
      <c r="M2891" s="100" t="str">
        <f>IF(Q2891="","",_xlfn.XLOOKUP(Q2891,立项!W:W,立项!H:H))</f>
        <v/>
      </c>
      <c r="N2891" s="104" t="str">
        <f t="shared" si="272"/>
        <v/>
      </c>
      <c r="O2891" s="104" t="str">
        <f t="shared" si="273"/>
        <v/>
      </c>
      <c r="P2891" s="105" t="str">
        <f t="shared" si="274"/>
        <v/>
      </c>
      <c r="Q2891" s="109" t="str">
        <f t="shared" si="275"/>
        <v/>
      </c>
      <c r="R2891" s="77"/>
      <c r="S2891" s="76"/>
      <c r="T2891" s="76"/>
      <c r="U2891" s="76"/>
    </row>
    <row r="2892" s="67" customFormat="1" customHeight="1" spans="2:21">
      <c r="B2892" s="68"/>
      <c r="C2892" s="69"/>
      <c r="D2892" s="69"/>
      <c r="E2892" s="69"/>
      <c r="F2892" s="70"/>
      <c r="G2892" s="71"/>
      <c r="H2892" s="72"/>
      <c r="I2892" s="103" t="str">
        <f>IF(B2892="","",_xlfn.XLOOKUP(N2892,#REF!,#REF!))</f>
        <v/>
      </c>
      <c r="J2892" s="100" t="str">
        <f>IF(B2892="","",_xlfn.XLOOKUP(N2892,#REF!,芝麻工资表!B:B))</f>
        <v/>
      </c>
      <c r="K2892" s="100" t="str">
        <f t="shared" si="270"/>
        <v/>
      </c>
      <c r="L2892" s="100" t="str">
        <f t="shared" si="271"/>
        <v/>
      </c>
      <c r="M2892" s="100" t="str">
        <f>IF(Q2892="","",_xlfn.XLOOKUP(Q2892,立项!W:W,立项!H:H))</f>
        <v/>
      </c>
      <c r="N2892" s="104" t="str">
        <f t="shared" si="272"/>
        <v/>
      </c>
      <c r="O2892" s="104" t="str">
        <f t="shared" si="273"/>
        <v/>
      </c>
      <c r="P2892" s="105" t="str">
        <f t="shared" si="274"/>
        <v/>
      </c>
      <c r="Q2892" s="109" t="str">
        <f t="shared" si="275"/>
        <v/>
      </c>
      <c r="R2892" s="77"/>
      <c r="S2892" s="76"/>
      <c r="T2892" s="76"/>
      <c r="U2892" s="76"/>
    </row>
    <row r="2893" s="67" customFormat="1" customHeight="1" spans="2:21">
      <c r="B2893" s="68"/>
      <c r="C2893" s="69"/>
      <c r="D2893" s="69"/>
      <c r="E2893" s="69"/>
      <c r="F2893" s="70"/>
      <c r="G2893" s="71"/>
      <c r="H2893" s="72"/>
      <c r="I2893" s="103" t="str">
        <f>IF(B2893="","",_xlfn.XLOOKUP(N2893,#REF!,#REF!))</f>
        <v/>
      </c>
      <c r="J2893" s="100" t="str">
        <f>IF(B2893="","",_xlfn.XLOOKUP(N2893,#REF!,芝麻工资表!B:B))</f>
        <v/>
      </c>
      <c r="K2893" s="100" t="str">
        <f t="shared" si="270"/>
        <v/>
      </c>
      <c r="L2893" s="100" t="str">
        <f t="shared" si="271"/>
        <v/>
      </c>
      <c r="M2893" s="100" t="str">
        <f>IF(Q2893="","",_xlfn.XLOOKUP(Q2893,立项!W:W,立项!H:H))</f>
        <v/>
      </c>
      <c r="N2893" s="104" t="str">
        <f t="shared" si="272"/>
        <v/>
      </c>
      <c r="O2893" s="104" t="str">
        <f t="shared" si="273"/>
        <v/>
      </c>
      <c r="P2893" s="105" t="str">
        <f t="shared" si="274"/>
        <v/>
      </c>
      <c r="Q2893" s="109" t="str">
        <f t="shared" si="275"/>
        <v/>
      </c>
      <c r="R2893" s="77"/>
      <c r="S2893" s="76"/>
      <c r="T2893" s="76"/>
      <c r="U2893" s="76"/>
    </row>
    <row r="2894" s="67" customFormat="1" customHeight="1" spans="2:21">
      <c r="B2894" s="68"/>
      <c r="C2894" s="69"/>
      <c r="D2894" s="69"/>
      <c r="E2894" s="69"/>
      <c r="F2894" s="70"/>
      <c r="G2894" s="71"/>
      <c r="H2894" s="72"/>
      <c r="I2894" s="103" t="str">
        <f>IF(B2894="","",_xlfn.XLOOKUP(N2894,#REF!,#REF!))</f>
        <v/>
      </c>
      <c r="J2894" s="100" t="str">
        <f>IF(B2894="","",_xlfn.XLOOKUP(N2894,#REF!,芝麻工资表!B:B))</f>
        <v/>
      </c>
      <c r="K2894" s="100" t="str">
        <f t="shared" si="270"/>
        <v/>
      </c>
      <c r="L2894" s="100" t="str">
        <f t="shared" si="271"/>
        <v/>
      </c>
      <c r="M2894" s="100" t="str">
        <f>IF(Q2894="","",_xlfn.XLOOKUP(Q2894,立项!W:W,立项!H:H))</f>
        <v/>
      </c>
      <c r="N2894" s="104" t="str">
        <f t="shared" si="272"/>
        <v/>
      </c>
      <c r="O2894" s="104" t="str">
        <f t="shared" si="273"/>
        <v/>
      </c>
      <c r="P2894" s="105" t="str">
        <f t="shared" si="274"/>
        <v/>
      </c>
      <c r="Q2894" s="109" t="str">
        <f t="shared" si="275"/>
        <v/>
      </c>
      <c r="R2894" s="77"/>
      <c r="S2894" s="76"/>
      <c r="T2894" s="76"/>
      <c r="U2894" s="76"/>
    </row>
    <row r="2895" s="67" customFormat="1" customHeight="1" spans="2:21">
      <c r="B2895" s="68"/>
      <c r="C2895" s="69"/>
      <c r="D2895" s="69"/>
      <c r="E2895" s="69"/>
      <c r="F2895" s="70"/>
      <c r="G2895" s="71"/>
      <c r="H2895" s="72"/>
      <c r="I2895" s="103" t="str">
        <f>IF(B2895="","",_xlfn.XLOOKUP(N2895,#REF!,#REF!))</f>
        <v/>
      </c>
      <c r="J2895" s="100" t="str">
        <f>IF(B2895="","",_xlfn.XLOOKUP(N2895,#REF!,芝麻工资表!B:B))</f>
        <v/>
      </c>
      <c r="K2895" s="100" t="str">
        <f t="shared" si="270"/>
        <v/>
      </c>
      <c r="L2895" s="100" t="str">
        <f t="shared" si="271"/>
        <v/>
      </c>
      <c r="M2895" s="100" t="str">
        <f>IF(Q2895="","",_xlfn.XLOOKUP(Q2895,立项!W:W,立项!H:H))</f>
        <v/>
      </c>
      <c r="N2895" s="104" t="str">
        <f t="shared" si="272"/>
        <v/>
      </c>
      <c r="O2895" s="104" t="str">
        <f t="shared" si="273"/>
        <v/>
      </c>
      <c r="P2895" s="105" t="str">
        <f t="shared" si="274"/>
        <v/>
      </c>
      <c r="Q2895" s="109" t="str">
        <f t="shared" si="275"/>
        <v/>
      </c>
      <c r="R2895" s="77"/>
      <c r="S2895" s="76"/>
      <c r="T2895" s="76"/>
      <c r="U2895" s="76"/>
    </row>
    <row r="2896" s="67" customFormat="1" customHeight="1" spans="2:21">
      <c r="B2896" s="68"/>
      <c r="C2896" s="69"/>
      <c r="D2896" s="69"/>
      <c r="E2896" s="69"/>
      <c r="F2896" s="70"/>
      <c r="G2896" s="71"/>
      <c r="H2896" s="72"/>
      <c r="I2896" s="103" t="str">
        <f>IF(B2896="","",_xlfn.XLOOKUP(N2896,#REF!,#REF!))</f>
        <v/>
      </c>
      <c r="J2896" s="100" t="str">
        <f>IF(B2896="","",_xlfn.XLOOKUP(N2896,#REF!,芝麻工资表!B:B))</f>
        <v/>
      </c>
      <c r="K2896" s="100" t="str">
        <f t="shared" si="270"/>
        <v/>
      </c>
      <c r="L2896" s="100" t="str">
        <f t="shared" si="271"/>
        <v/>
      </c>
      <c r="M2896" s="100" t="str">
        <f>IF(Q2896="","",_xlfn.XLOOKUP(Q2896,立项!W:W,立项!H:H))</f>
        <v/>
      </c>
      <c r="N2896" s="104" t="str">
        <f t="shared" si="272"/>
        <v/>
      </c>
      <c r="O2896" s="104" t="str">
        <f t="shared" si="273"/>
        <v/>
      </c>
      <c r="P2896" s="105" t="str">
        <f t="shared" si="274"/>
        <v/>
      </c>
      <c r="Q2896" s="109" t="str">
        <f t="shared" si="275"/>
        <v/>
      </c>
      <c r="R2896" s="77"/>
      <c r="S2896" s="76"/>
      <c r="T2896" s="76"/>
      <c r="U2896" s="76"/>
    </row>
    <row r="2897" s="67" customFormat="1" customHeight="1" spans="2:21">
      <c r="B2897" s="68"/>
      <c r="C2897" s="69"/>
      <c r="D2897" s="69"/>
      <c r="E2897" s="69"/>
      <c r="F2897" s="70"/>
      <c r="G2897" s="71"/>
      <c r="H2897" s="72"/>
      <c r="I2897" s="103" t="str">
        <f>IF(B2897="","",_xlfn.XLOOKUP(N2897,#REF!,#REF!))</f>
        <v/>
      </c>
      <c r="J2897" s="100" t="str">
        <f>IF(B2897="","",_xlfn.XLOOKUP(N2897,#REF!,芝麻工资表!B:B))</f>
        <v/>
      </c>
      <c r="K2897" s="100" t="str">
        <f t="shared" si="270"/>
        <v/>
      </c>
      <c r="L2897" s="100" t="str">
        <f t="shared" si="271"/>
        <v/>
      </c>
      <c r="M2897" s="100" t="str">
        <f>IF(Q2897="","",_xlfn.XLOOKUP(Q2897,立项!W:W,立项!H:H))</f>
        <v/>
      </c>
      <c r="N2897" s="104" t="str">
        <f t="shared" si="272"/>
        <v/>
      </c>
      <c r="O2897" s="104" t="str">
        <f t="shared" si="273"/>
        <v/>
      </c>
      <c r="P2897" s="105" t="str">
        <f t="shared" si="274"/>
        <v/>
      </c>
      <c r="Q2897" s="109" t="str">
        <f t="shared" si="275"/>
        <v/>
      </c>
      <c r="R2897" s="77"/>
      <c r="S2897" s="76"/>
      <c r="T2897" s="76"/>
      <c r="U2897" s="76"/>
    </row>
    <row r="2898" s="67" customFormat="1" customHeight="1" spans="2:21">
      <c r="B2898" s="68"/>
      <c r="C2898" s="69"/>
      <c r="D2898" s="69"/>
      <c r="E2898" s="69"/>
      <c r="F2898" s="70"/>
      <c r="G2898" s="71"/>
      <c r="H2898" s="72"/>
      <c r="I2898" s="103" t="str">
        <f>IF(B2898="","",_xlfn.XLOOKUP(N2898,#REF!,#REF!))</f>
        <v/>
      </c>
      <c r="J2898" s="100" t="str">
        <f>IF(B2898="","",_xlfn.XLOOKUP(N2898,#REF!,芝麻工资表!B:B))</f>
        <v/>
      </c>
      <c r="K2898" s="100" t="str">
        <f t="shared" si="270"/>
        <v/>
      </c>
      <c r="L2898" s="100" t="str">
        <f t="shared" si="271"/>
        <v/>
      </c>
      <c r="M2898" s="100" t="str">
        <f>IF(Q2898="","",_xlfn.XLOOKUP(Q2898,立项!W:W,立项!H:H))</f>
        <v/>
      </c>
      <c r="N2898" s="104" t="str">
        <f t="shared" si="272"/>
        <v/>
      </c>
      <c r="O2898" s="104" t="str">
        <f t="shared" si="273"/>
        <v/>
      </c>
      <c r="P2898" s="105" t="str">
        <f t="shared" si="274"/>
        <v/>
      </c>
      <c r="Q2898" s="109" t="str">
        <f t="shared" si="275"/>
        <v/>
      </c>
      <c r="R2898" s="77"/>
      <c r="S2898" s="76"/>
      <c r="T2898" s="76"/>
      <c r="U2898" s="76"/>
    </row>
    <row r="2899" s="67" customFormat="1" customHeight="1" spans="2:21">
      <c r="B2899" s="68"/>
      <c r="C2899" s="69"/>
      <c r="D2899" s="69"/>
      <c r="E2899" s="69"/>
      <c r="F2899" s="70"/>
      <c r="G2899" s="71"/>
      <c r="H2899" s="72"/>
      <c r="I2899" s="103" t="str">
        <f>IF(B2899="","",_xlfn.XLOOKUP(N2899,#REF!,#REF!))</f>
        <v/>
      </c>
      <c r="J2899" s="100" t="str">
        <f>IF(B2899="","",_xlfn.XLOOKUP(N2899,#REF!,芝麻工资表!B:B))</f>
        <v/>
      </c>
      <c r="K2899" s="100" t="str">
        <f t="shared" si="270"/>
        <v/>
      </c>
      <c r="L2899" s="100" t="str">
        <f t="shared" si="271"/>
        <v/>
      </c>
      <c r="M2899" s="100" t="str">
        <f>IF(Q2899="","",_xlfn.XLOOKUP(Q2899,立项!W:W,立项!H:H))</f>
        <v/>
      </c>
      <c r="N2899" s="104" t="str">
        <f t="shared" si="272"/>
        <v/>
      </c>
      <c r="O2899" s="104" t="str">
        <f t="shared" si="273"/>
        <v/>
      </c>
      <c r="P2899" s="105" t="str">
        <f t="shared" si="274"/>
        <v/>
      </c>
      <c r="Q2899" s="109" t="str">
        <f t="shared" si="275"/>
        <v/>
      </c>
      <c r="R2899" s="77"/>
      <c r="S2899" s="76"/>
      <c r="T2899" s="76"/>
      <c r="U2899" s="76"/>
    </row>
    <row r="2900" s="67" customFormat="1" customHeight="1" spans="2:21">
      <c r="B2900" s="68"/>
      <c r="C2900" s="69"/>
      <c r="D2900" s="69"/>
      <c r="E2900" s="69"/>
      <c r="F2900" s="70"/>
      <c r="G2900" s="71"/>
      <c r="H2900" s="72"/>
      <c r="I2900" s="103" t="str">
        <f>IF(B2900="","",_xlfn.XLOOKUP(N2900,#REF!,#REF!))</f>
        <v/>
      </c>
      <c r="J2900" s="100" t="str">
        <f>IF(B2900="","",_xlfn.XLOOKUP(N2900,#REF!,芝麻工资表!B:B))</f>
        <v/>
      </c>
      <c r="K2900" s="100" t="str">
        <f t="shared" si="270"/>
        <v/>
      </c>
      <c r="L2900" s="100" t="str">
        <f t="shared" si="271"/>
        <v/>
      </c>
      <c r="M2900" s="100" t="str">
        <f>IF(Q2900="","",_xlfn.XLOOKUP(Q2900,立项!W:W,立项!H:H))</f>
        <v/>
      </c>
      <c r="N2900" s="104" t="str">
        <f t="shared" si="272"/>
        <v/>
      </c>
      <c r="O2900" s="104" t="str">
        <f t="shared" si="273"/>
        <v/>
      </c>
      <c r="P2900" s="105" t="str">
        <f t="shared" si="274"/>
        <v/>
      </c>
      <c r="Q2900" s="109" t="str">
        <f t="shared" si="275"/>
        <v/>
      </c>
      <c r="R2900" s="77"/>
      <c r="S2900" s="76"/>
      <c r="T2900" s="76"/>
      <c r="U2900" s="76"/>
    </row>
    <row r="2901" s="67" customFormat="1" customHeight="1" spans="2:21">
      <c r="B2901" s="68"/>
      <c r="C2901" s="69"/>
      <c r="D2901" s="69"/>
      <c r="E2901" s="69"/>
      <c r="F2901" s="70"/>
      <c r="G2901" s="71"/>
      <c r="H2901" s="72"/>
      <c r="I2901" s="103" t="str">
        <f>IF(B2901="","",_xlfn.XLOOKUP(N2901,#REF!,#REF!))</f>
        <v/>
      </c>
      <c r="J2901" s="100" t="str">
        <f>IF(B2901="","",_xlfn.XLOOKUP(N2901,#REF!,芝麻工资表!B:B))</f>
        <v/>
      </c>
      <c r="K2901" s="100" t="str">
        <f t="shared" si="270"/>
        <v/>
      </c>
      <c r="L2901" s="100" t="str">
        <f t="shared" si="271"/>
        <v/>
      </c>
      <c r="M2901" s="100" t="str">
        <f>IF(Q2901="","",_xlfn.XLOOKUP(Q2901,立项!W:W,立项!H:H))</f>
        <v/>
      </c>
      <c r="N2901" s="104" t="str">
        <f t="shared" si="272"/>
        <v/>
      </c>
      <c r="O2901" s="104" t="str">
        <f t="shared" si="273"/>
        <v/>
      </c>
      <c r="P2901" s="105" t="str">
        <f t="shared" si="274"/>
        <v/>
      </c>
      <c r="Q2901" s="109" t="str">
        <f t="shared" si="275"/>
        <v/>
      </c>
      <c r="R2901" s="77"/>
      <c r="S2901" s="76"/>
      <c r="T2901" s="76"/>
      <c r="U2901" s="76"/>
    </row>
    <row r="2902" s="67" customFormat="1" customHeight="1" spans="2:21">
      <c r="B2902" s="68"/>
      <c r="C2902" s="69"/>
      <c r="D2902" s="69"/>
      <c r="E2902" s="69"/>
      <c r="F2902" s="70"/>
      <c r="G2902" s="71"/>
      <c r="H2902" s="72"/>
      <c r="I2902" s="103" t="str">
        <f>IF(B2902="","",_xlfn.XLOOKUP(N2902,#REF!,#REF!))</f>
        <v/>
      </c>
      <c r="J2902" s="100" t="str">
        <f>IF(B2902="","",_xlfn.XLOOKUP(N2902,#REF!,芝麻工资表!B:B))</f>
        <v/>
      </c>
      <c r="K2902" s="100" t="str">
        <f t="shared" si="270"/>
        <v/>
      </c>
      <c r="L2902" s="100" t="str">
        <f t="shared" si="271"/>
        <v/>
      </c>
      <c r="M2902" s="100" t="str">
        <f>IF(Q2902="","",_xlfn.XLOOKUP(Q2902,立项!W:W,立项!H:H))</f>
        <v/>
      </c>
      <c r="N2902" s="104" t="str">
        <f t="shared" si="272"/>
        <v/>
      </c>
      <c r="O2902" s="104" t="str">
        <f t="shared" si="273"/>
        <v/>
      </c>
      <c r="P2902" s="105" t="str">
        <f t="shared" si="274"/>
        <v/>
      </c>
      <c r="Q2902" s="109" t="str">
        <f t="shared" si="275"/>
        <v/>
      </c>
      <c r="R2902" s="77"/>
      <c r="S2902" s="76"/>
      <c r="T2902" s="76"/>
      <c r="U2902" s="76"/>
    </row>
    <row r="2903" s="67" customFormat="1" customHeight="1" spans="2:21">
      <c r="B2903" s="68"/>
      <c r="C2903" s="69"/>
      <c r="D2903" s="69"/>
      <c r="E2903" s="69"/>
      <c r="F2903" s="70"/>
      <c r="G2903" s="71"/>
      <c r="H2903" s="72"/>
      <c r="I2903" s="103" t="str">
        <f>IF(B2903="","",_xlfn.XLOOKUP(N2903,#REF!,#REF!))</f>
        <v/>
      </c>
      <c r="J2903" s="100" t="str">
        <f>IF(B2903="","",_xlfn.XLOOKUP(N2903,#REF!,芝麻工资表!B:B))</f>
        <v/>
      </c>
      <c r="K2903" s="100" t="str">
        <f t="shared" si="270"/>
        <v/>
      </c>
      <c r="L2903" s="100" t="str">
        <f t="shared" si="271"/>
        <v/>
      </c>
      <c r="M2903" s="100" t="str">
        <f>IF(Q2903="","",_xlfn.XLOOKUP(Q2903,立项!W:W,立项!H:H))</f>
        <v/>
      </c>
      <c r="N2903" s="104" t="str">
        <f t="shared" si="272"/>
        <v/>
      </c>
      <c r="O2903" s="104" t="str">
        <f t="shared" si="273"/>
        <v/>
      </c>
      <c r="P2903" s="105" t="str">
        <f t="shared" si="274"/>
        <v/>
      </c>
      <c r="Q2903" s="109" t="str">
        <f t="shared" si="275"/>
        <v/>
      </c>
      <c r="R2903" s="77"/>
      <c r="S2903" s="76"/>
      <c r="T2903" s="76"/>
      <c r="U2903" s="76"/>
    </row>
    <row r="2904" s="67" customFormat="1" customHeight="1" spans="2:21">
      <c r="B2904" s="68"/>
      <c r="C2904" s="69"/>
      <c r="D2904" s="69"/>
      <c r="E2904" s="69"/>
      <c r="F2904" s="70"/>
      <c r="G2904" s="71"/>
      <c r="H2904" s="72"/>
      <c r="I2904" s="103" t="str">
        <f>IF(B2904="","",_xlfn.XLOOKUP(N2904,#REF!,#REF!))</f>
        <v/>
      </c>
      <c r="J2904" s="100" t="str">
        <f>IF(B2904="","",_xlfn.XLOOKUP(N2904,#REF!,芝麻工资表!B:B))</f>
        <v/>
      </c>
      <c r="K2904" s="100" t="str">
        <f t="shared" si="270"/>
        <v/>
      </c>
      <c r="L2904" s="100" t="str">
        <f t="shared" si="271"/>
        <v/>
      </c>
      <c r="M2904" s="100" t="str">
        <f>IF(Q2904="","",_xlfn.XLOOKUP(Q2904,立项!W:W,立项!H:H))</f>
        <v/>
      </c>
      <c r="N2904" s="104" t="str">
        <f t="shared" si="272"/>
        <v/>
      </c>
      <c r="O2904" s="104" t="str">
        <f t="shared" si="273"/>
        <v/>
      </c>
      <c r="P2904" s="105" t="str">
        <f t="shared" si="274"/>
        <v/>
      </c>
      <c r="Q2904" s="109" t="str">
        <f t="shared" si="275"/>
        <v/>
      </c>
      <c r="R2904" s="77"/>
      <c r="S2904" s="76"/>
      <c r="T2904" s="76"/>
      <c r="U2904" s="76"/>
    </row>
    <row r="2905" s="67" customFormat="1" customHeight="1" spans="2:21">
      <c r="B2905" s="68"/>
      <c r="C2905" s="69"/>
      <c r="D2905" s="69"/>
      <c r="E2905" s="69"/>
      <c r="F2905" s="70"/>
      <c r="G2905" s="71"/>
      <c r="H2905" s="72"/>
      <c r="I2905" s="103" t="str">
        <f>IF(B2905="","",_xlfn.XLOOKUP(N2905,#REF!,#REF!))</f>
        <v/>
      </c>
      <c r="J2905" s="100" t="str">
        <f>IF(B2905="","",_xlfn.XLOOKUP(N2905,#REF!,芝麻工资表!B:B))</f>
        <v/>
      </c>
      <c r="K2905" s="100" t="str">
        <f t="shared" si="270"/>
        <v/>
      </c>
      <c r="L2905" s="100" t="str">
        <f t="shared" si="271"/>
        <v/>
      </c>
      <c r="M2905" s="100" t="str">
        <f>IF(Q2905="","",_xlfn.XLOOKUP(Q2905,立项!W:W,立项!H:H))</f>
        <v/>
      </c>
      <c r="N2905" s="104" t="str">
        <f t="shared" si="272"/>
        <v/>
      </c>
      <c r="O2905" s="104" t="str">
        <f t="shared" si="273"/>
        <v/>
      </c>
      <c r="P2905" s="105" t="str">
        <f t="shared" si="274"/>
        <v/>
      </c>
      <c r="Q2905" s="109" t="str">
        <f t="shared" si="275"/>
        <v/>
      </c>
      <c r="R2905" s="77"/>
      <c r="S2905" s="76"/>
      <c r="T2905" s="76"/>
      <c r="U2905" s="76"/>
    </row>
    <row r="2906" s="67" customFormat="1" customHeight="1" spans="2:21">
      <c r="B2906" s="68"/>
      <c r="C2906" s="69"/>
      <c r="D2906" s="69"/>
      <c r="E2906" s="69"/>
      <c r="F2906" s="70"/>
      <c r="G2906" s="71"/>
      <c r="H2906" s="72"/>
      <c r="I2906" s="103" t="str">
        <f>IF(B2906="","",_xlfn.XLOOKUP(N2906,#REF!,#REF!))</f>
        <v/>
      </c>
      <c r="J2906" s="100" t="str">
        <f>IF(B2906="","",_xlfn.XLOOKUP(N2906,#REF!,芝麻工资表!B:B))</f>
        <v/>
      </c>
      <c r="K2906" s="100" t="str">
        <f t="shared" si="270"/>
        <v/>
      </c>
      <c r="L2906" s="100" t="str">
        <f t="shared" si="271"/>
        <v/>
      </c>
      <c r="M2906" s="100" t="str">
        <f>IF(Q2906="","",_xlfn.XLOOKUP(Q2906,立项!W:W,立项!H:H))</f>
        <v/>
      </c>
      <c r="N2906" s="104" t="str">
        <f t="shared" si="272"/>
        <v/>
      </c>
      <c r="O2906" s="104" t="str">
        <f t="shared" si="273"/>
        <v/>
      </c>
      <c r="P2906" s="105" t="str">
        <f t="shared" si="274"/>
        <v/>
      </c>
      <c r="Q2906" s="109" t="str">
        <f t="shared" si="275"/>
        <v/>
      </c>
      <c r="R2906" s="77"/>
      <c r="S2906" s="76"/>
      <c r="T2906" s="76"/>
      <c r="U2906" s="76"/>
    </row>
    <row r="2907" s="67" customFormat="1" customHeight="1" spans="2:21">
      <c r="B2907" s="68"/>
      <c r="C2907" s="69"/>
      <c r="D2907" s="69"/>
      <c r="E2907" s="69"/>
      <c r="F2907" s="70"/>
      <c r="G2907" s="71"/>
      <c r="H2907" s="72"/>
      <c r="I2907" s="103" t="str">
        <f>IF(B2907="","",_xlfn.XLOOKUP(N2907,#REF!,#REF!))</f>
        <v/>
      </c>
      <c r="J2907" s="100" t="str">
        <f>IF(B2907="","",_xlfn.XLOOKUP(N2907,#REF!,芝麻工资表!B:B))</f>
        <v/>
      </c>
      <c r="K2907" s="100" t="str">
        <f t="shared" si="270"/>
        <v/>
      </c>
      <c r="L2907" s="100" t="str">
        <f t="shared" si="271"/>
        <v/>
      </c>
      <c r="M2907" s="100" t="str">
        <f>IF(Q2907="","",_xlfn.XLOOKUP(Q2907,立项!W:W,立项!H:H))</f>
        <v/>
      </c>
      <c r="N2907" s="104" t="str">
        <f t="shared" si="272"/>
        <v/>
      </c>
      <c r="O2907" s="104" t="str">
        <f t="shared" si="273"/>
        <v/>
      </c>
      <c r="P2907" s="105" t="str">
        <f t="shared" si="274"/>
        <v/>
      </c>
      <c r="Q2907" s="109" t="str">
        <f t="shared" si="275"/>
        <v/>
      </c>
      <c r="R2907" s="77"/>
      <c r="S2907" s="76"/>
      <c r="T2907" s="76"/>
      <c r="U2907" s="76"/>
    </row>
    <row r="2908" s="67" customFormat="1" customHeight="1" spans="2:21">
      <c r="B2908" s="68"/>
      <c r="C2908" s="69"/>
      <c r="D2908" s="69"/>
      <c r="E2908" s="69"/>
      <c r="F2908" s="70"/>
      <c r="G2908" s="71"/>
      <c r="H2908" s="72"/>
      <c r="I2908" s="103" t="str">
        <f>IF(B2908="","",_xlfn.XLOOKUP(N2908,#REF!,#REF!))</f>
        <v/>
      </c>
      <c r="J2908" s="100" t="str">
        <f>IF(B2908="","",_xlfn.XLOOKUP(N2908,#REF!,芝麻工资表!B:B))</f>
        <v/>
      </c>
      <c r="K2908" s="100" t="str">
        <f t="shared" si="270"/>
        <v/>
      </c>
      <c r="L2908" s="100" t="str">
        <f t="shared" si="271"/>
        <v/>
      </c>
      <c r="M2908" s="100" t="str">
        <f>IF(Q2908="","",_xlfn.XLOOKUP(Q2908,立项!W:W,立项!H:H))</f>
        <v/>
      </c>
      <c r="N2908" s="104" t="str">
        <f t="shared" si="272"/>
        <v/>
      </c>
      <c r="O2908" s="104" t="str">
        <f t="shared" si="273"/>
        <v/>
      </c>
      <c r="P2908" s="105" t="str">
        <f t="shared" si="274"/>
        <v/>
      </c>
      <c r="Q2908" s="109" t="str">
        <f t="shared" si="275"/>
        <v/>
      </c>
      <c r="R2908" s="77"/>
      <c r="S2908" s="76"/>
      <c r="T2908" s="76"/>
      <c r="U2908" s="76"/>
    </row>
    <row r="2909" s="67" customFormat="1" customHeight="1" spans="2:21">
      <c r="B2909" s="68"/>
      <c r="C2909" s="69"/>
      <c r="D2909" s="69"/>
      <c r="E2909" s="69"/>
      <c r="F2909" s="70"/>
      <c r="G2909" s="71"/>
      <c r="H2909" s="72"/>
      <c r="I2909" s="103" t="str">
        <f>IF(B2909="","",_xlfn.XLOOKUP(N2909,#REF!,#REF!))</f>
        <v/>
      </c>
      <c r="J2909" s="100" t="str">
        <f>IF(B2909="","",_xlfn.XLOOKUP(N2909,#REF!,芝麻工资表!B:B))</f>
        <v/>
      </c>
      <c r="K2909" s="100" t="str">
        <f t="shared" si="270"/>
        <v/>
      </c>
      <c r="L2909" s="100" t="str">
        <f t="shared" si="271"/>
        <v/>
      </c>
      <c r="M2909" s="100" t="str">
        <f>IF(Q2909="","",_xlfn.XLOOKUP(Q2909,立项!W:W,立项!H:H))</f>
        <v/>
      </c>
      <c r="N2909" s="104" t="str">
        <f t="shared" si="272"/>
        <v/>
      </c>
      <c r="O2909" s="104" t="str">
        <f t="shared" si="273"/>
        <v/>
      </c>
      <c r="P2909" s="105" t="str">
        <f t="shared" si="274"/>
        <v/>
      </c>
      <c r="Q2909" s="109" t="str">
        <f t="shared" si="275"/>
        <v/>
      </c>
      <c r="R2909" s="77"/>
      <c r="S2909" s="76"/>
      <c r="T2909" s="76"/>
      <c r="U2909" s="76"/>
    </row>
    <row r="2910" s="67" customFormat="1" customHeight="1" spans="2:21">
      <c r="B2910" s="68"/>
      <c r="C2910" s="69"/>
      <c r="D2910" s="69"/>
      <c r="E2910" s="69"/>
      <c r="F2910" s="70"/>
      <c r="G2910" s="71"/>
      <c r="H2910" s="72"/>
      <c r="I2910" s="103" t="str">
        <f>IF(B2910="","",_xlfn.XLOOKUP(N2910,#REF!,#REF!))</f>
        <v/>
      </c>
      <c r="J2910" s="100" t="str">
        <f>IF(B2910="","",_xlfn.XLOOKUP(N2910,#REF!,芝麻工资表!B:B))</f>
        <v/>
      </c>
      <c r="K2910" s="100" t="str">
        <f t="shared" si="270"/>
        <v/>
      </c>
      <c r="L2910" s="100" t="str">
        <f t="shared" si="271"/>
        <v/>
      </c>
      <c r="M2910" s="100" t="str">
        <f>IF(Q2910="","",_xlfn.XLOOKUP(Q2910,立项!W:W,立项!H:H))</f>
        <v/>
      </c>
      <c r="N2910" s="104" t="str">
        <f t="shared" si="272"/>
        <v/>
      </c>
      <c r="O2910" s="104" t="str">
        <f t="shared" si="273"/>
        <v/>
      </c>
      <c r="P2910" s="105" t="str">
        <f t="shared" si="274"/>
        <v/>
      </c>
      <c r="Q2910" s="109" t="str">
        <f t="shared" si="275"/>
        <v/>
      </c>
      <c r="R2910" s="77"/>
      <c r="S2910" s="76"/>
      <c r="T2910" s="76"/>
      <c r="U2910" s="76"/>
    </row>
    <row r="2911" s="67" customFormat="1" customHeight="1" spans="2:21">
      <c r="B2911" s="68"/>
      <c r="C2911" s="69"/>
      <c r="D2911" s="69"/>
      <c r="E2911" s="69"/>
      <c r="F2911" s="70"/>
      <c r="G2911" s="71"/>
      <c r="H2911" s="72"/>
      <c r="I2911" s="103" t="str">
        <f>IF(B2911="","",_xlfn.XLOOKUP(N2911,#REF!,#REF!))</f>
        <v/>
      </c>
      <c r="J2911" s="100" t="str">
        <f>IF(B2911="","",_xlfn.XLOOKUP(N2911,#REF!,芝麻工资表!B:B))</f>
        <v/>
      </c>
      <c r="K2911" s="100" t="str">
        <f t="shared" si="270"/>
        <v/>
      </c>
      <c r="L2911" s="100" t="str">
        <f t="shared" si="271"/>
        <v/>
      </c>
      <c r="M2911" s="100" t="str">
        <f>IF(Q2911="","",_xlfn.XLOOKUP(Q2911,立项!W:W,立项!H:H))</f>
        <v/>
      </c>
      <c r="N2911" s="104" t="str">
        <f t="shared" si="272"/>
        <v/>
      </c>
      <c r="O2911" s="104" t="str">
        <f t="shared" si="273"/>
        <v/>
      </c>
      <c r="P2911" s="105" t="str">
        <f t="shared" si="274"/>
        <v/>
      </c>
      <c r="Q2911" s="109" t="str">
        <f t="shared" si="275"/>
        <v/>
      </c>
      <c r="R2911" s="77"/>
      <c r="S2911" s="76"/>
      <c r="T2911" s="76"/>
      <c r="U2911" s="76"/>
    </row>
    <row r="2912" s="67" customFormat="1" customHeight="1" spans="2:21">
      <c r="B2912" s="68"/>
      <c r="C2912" s="69"/>
      <c r="D2912" s="69"/>
      <c r="E2912" s="69"/>
      <c r="F2912" s="70"/>
      <c r="G2912" s="71"/>
      <c r="H2912" s="72"/>
      <c r="I2912" s="103" t="str">
        <f>IF(B2912="","",_xlfn.XLOOKUP(N2912,#REF!,#REF!))</f>
        <v/>
      </c>
      <c r="J2912" s="100" t="str">
        <f>IF(B2912="","",_xlfn.XLOOKUP(N2912,#REF!,芝麻工资表!B:B))</f>
        <v/>
      </c>
      <c r="K2912" s="100" t="str">
        <f t="shared" si="270"/>
        <v/>
      </c>
      <c r="L2912" s="100" t="str">
        <f t="shared" si="271"/>
        <v/>
      </c>
      <c r="M2912" s="100" t="str">
        <f>IF(Q2912="","",_xlfn.XLOOKUP(Q2912,立项!W:W,立项!H:H))</f>
        <v/>
      </c>
      <c r="N2912" s="104" t="str">
        <f t="shared" si="272"/>
        <v/>
      </c>
      <c r="O2912" s="104" t="str">
        <f t="shared" si="273"/>
        <v/>
      </c>
      <c r="P2912" s="105" t="str">
        <f t="shared" si="274"/>
        <v/>
      </c>
      <c r="Q2912" s="109" t="str">
        <f t="shared" si="275"/>
        <v/>
      </c>
      <c r="R2912" s="77"/>
      <c r="S2912" s="76"/>
      <c r="T2912" s="76"/>
      <c r="U2912" s="76"/>
    </row>
    <row r="2913" s="67" customFormat="1" customHeight="1" spans="2:21">
      <c r="B2913" s="68"/>
      <c r="C2913" s="69"/>
      <c r="D2913" s="69"/>
      <c r="E2913" s="69"/>
      <c r="F2913" s="70"/>
      <c r="G2913" s="71"/>
      <c r="H2913" s="72"/>
      <c r="I2913" s="103" t="str">
        <f>IF(B2913="","",_xlfn.XLOOKUP(N2913,#REF!,#REF!))</f>
        <v/>
      </c>
      <c r="J2913" s="100" t="str">
        <f>IF(B2913="","",_xlfn.XLOOKUP(N2913,#REF!,芝麻工资表!B:B))</f>
        <v/>
      </c>
      <c r="K2913" s="100" t="str">
        <f t="shared" si="270"/>
        <v/>
      </c>
      <c r="L2913" s="100" t="str">
        <f t="shared" si="271"/>
        <v/>
      </c>
      <c r="M2913" s="100" t="str">
        <f>IF(Q2913="","",_xlfn.XLOOKUP(Q2913,立项!W:W,立项!H:H))</f>
        <v/>
      </c>
      <c r="N2913" s="104" t="str">
        <f t="shared" si="272"/>
        <v/>
      </c>
      <c r="O2913" s="104" t="str">
        <f t="shared" si="273"/>
        <v/>
      </c>
      <c r="P2913" s="105" t="str">
        <f t="shared" si="274"/>
        <v/>
      </c>
      <c r="Q2913" s="109" t="str">
        <f t="shared" si="275"/>
        <v/>
      </c>
      <c r="R2913" s="77"/>
      <c r="S2913" s="76"/>
      <c r="T2913" s="76"/>
      <c r="U2913" s="76"/>
    </row>
    <row r="2914" s="67" customFormat="1" customHeight="1" spans="2:21">
      <c r="B2914" s="68"/>
      <c r="C2914" s="69"/>
      <c r="D2914" s="69"/>
      <c r="E2914" s="69"/>
      <c r="F2914" s="70"/>
      <c r="G2914" s="71"/>
      <c r="H2914" s="72"/>
      <c r="I2914" s="103" t="str">
        <f>IF(B2914="","",_xlfn.XLOOKUP(N2914,#REF!,#REF!))</f>
        <v/>
      </c>
      <c r="J2914" s="100" t="str">
        <f>IF(B2914="","",_xlfn.XLOOKUP(N2914,#REF!,芝麻工资表!B:B))</f>
        <v/>
      </c>
      <c r="K2914" s="100" t="str">
        <f t="shared" si="270"/>
        <v/>
      </c>
      <c r="L2914" s="100" t="str">
        <f t="shared" si="271"/>
        <v/>
      </c>
      <c r="M2914" s="100" t="str">
        <f>IF(Q2914="","",_xlfn.XLOOKUP(Q2914,立项!W:W,立项!H:H))</f>
        <v/>
      </c>
      <c r="N2914" s="104" t="str">
        <f t="shared" si="272"/>
        <v/>
      </c>
      <c r="O2914" s="104" t="str">
        <f t="shared" si="273"/>
        <v/>
      </c>
      <c r="P2914" s="105" t="str">
        <f t="shared" si="274"/>
        <v/>
      </c>
      <c r="Q2914" s="109" t="str">
        <f t="shared" si="275"/>
        <v/>
      </c>
      <c r="R2914" s="77"/>
      <c r="S2914" s="76"/>
      <c r="T2914" s="76"/>
      <c r="U2914" s="76"/>
    </row>
    <row r="2915" s="67" customFormat="1" customHeight="1" spans="2:21">
      <c r="B2915" s="68"/>
      <c r="C2915" s="69"/>
      <c r="D2915" s="69"/>
      <c r="E2915" s="69"/>
      <c r="F2915" s="70"/>
      <c r="G2915" s="71"/>
      <c r="H2915" s="72"/>
      <c r="I2915" s="103" t="str">
        <f>IF(B2915="","",_xlfn.XLOOKUP(N2915,#REF!,#REF!))</f>
        <v/>
      </c>
      <c r="J2915" s="100" t="str">
        <f>IF(B2915="","",_xlfn.XLOOKUP(N2915,#REF!,芝麻工资表!B:B))</f>
        <v/>
      </c>
      <c r="K2915" s="100" t="str">
        <f t="shared" si="270"/>
        <v/>
      </c>
      <c r="L2915" s="100" t="str">
        <f t="shared" si="271"/>
        <v/>
      </c>
      <c r="M2915" s="100" t="str">
        <f>IF(Q2915="","",_xlfn.XLOOKUP(Q2915,立项!W:W,立项!H:H))</f>
        <v/>
      </c>
      <c r="N2915" s="104" t="str">
        <f t="shared" si="272"/>
        <v/>
      </c>
      <c r="O2915" s="104" t="str">
        <f t="shared" si="273"/>
        <v/>
      </c>
      <c r="P2915" s="105" t="str">
        <f t="shared" si="274"/>
        <v/>
      </c>
      <c r="Q2915" s="109" t="str">
        <f t="shared" si="275"/>
        <v/>
      </c>
      <c r="R2915" s="77"/>
      <c r="S2915" s="76"/>
      <c r="T2915" s="76"/>
      <c r="U2915" s="76"/>
    </row>
    <row r="2916" s="67" customFormat="1" customHeight="1" spans="2:21">
      <c r="B2916" s="68"/>
      <c r="C2916" s="69"/>
      <c r="D2916" s="69"/>
      <c r="E2916" s="69"/>
      <c r="F2916" s="70"/>
      <c r="G2916" s="71"/>
      <c r="H2916" s="72"/>
      <c r="I2916" s="103" t="str">
        <f>IF(B2916="","",_xlfn.XLOOKUP(N2916,#REF!,#REF!))</f>
        <v/>
      </c>
      <c r="J2916" s="100" t="str">
        <f>IF(B2916="","",_xlfn.XLOOKUP(N2916,#REF!,芝麻工资表!B:B))</f>
        <v/>
      </c>
      <c r="K2916" s="100" t="str">
        <f t="shared" si="270"/>
        <v/>
      </c>
      <c r="L2916" s="100" t="str">
        <f t="shared" si="271"/>
        <v/>
      </c>
      <c r="M2916" s="100" t="str">
        <f>IF(Q2916="","",_xlfn.XLOOKUP(Q2916,立项!W:W,立项!H:H))</f>
        <v/>
      </c>
      <c r="N2916" s="104" t="str">
        <f t="shared" si="272"/>
        <v/>
      </c>
      <c r="O2916" s="104" t="str">
        <f t="shared" si="273"/>
        <v/>
      </c>
      <c r="P2916" s="105" t="str">
        <f t="shared" si="274"/>
        <v/>
      </c>
      <c r="Q2916" s="109" t="str">
        <f t="shared" si="275"/>
        <v/>
      </c>
      <c r="R2916" s="77"/>
      <c r="S2916" s="76"/>
      <c r="T2916" s="76"/>
      <c r="U2916" s="76"/>
    </row>
    <row r="2917" s="67" customFormat="1" customHeight="1" spans="2:21">
      <c r="B2917" s="68"/>
      <c r="C2917" s="69"/>
      <c r="D2917" s="69"/>
      <c r="E2917" s="69"/>
      <c r="F2917" s="70"/>
      <c r="G2917" s="71"/>
      <c r="H2917" s="72"/>
      <c r="I2917" s="103" t="str">
        <f>IF(B2917="","",_xlfn.XLOOKUP(N2917,#REF!,#REF!))</f>
        <v/>
      </c>
      <c r="J2917" s="100" t="str">
        <f>IF(B2917="","",_xlfn.XLOOKUP(N2917,#REF!,芝麻工资表!B:B))</f>
        <v/>
      </c>
      <c r="K2917" s="100" t="str">
        <f t="shared" si="270"/>
        <v/>
      </c>
      <c r="L2917" s="100" t="str">
        <f t="shared" si="271"/>
        <v/>
      </c>
      <c r="M2917" s="100" t="str">
        <f>IF(Q2917="","",_xlfn.XLOOKUP(Q2917,立项!W:W,立项!H:H))</f>
        <v/>
      </c>
      <c r="N2917" s="104" t="str">
        <f t="shared" si="272"/>
        <v/>
      </c>
      <c r="O2917" s="104" t="str">
        <f t="shared" si="273"/>
        <v/>
      </c>
      <c r="P2917" s="105" t="str">
        <f t="shared" si="274"/>
        <v/>
      </c>
      <c r="Q2917" s="109" t="str">
        <f t="shared" si="275"/>
        <v/>
      </c>
      <c r="R2917" s="77"/>
      <c r="S2917" s="76"/>
      <c r="T2917" s="76"/>
      <c r="U2917" s="76"/>
    </row>
    <row r="2918" s="67" customFormat="1" customHeight="1" spans="2:21">
      <c r="B2918" s="68"/>
      <c r="C2918" s="69"/>
      <c r="D2918" s="69"/>
      <c r="E2918" s="69"/>
      <c r="F2918" s="70"/>
      <c r="G2918" s="71"/>
      <c r="H2918" s="72"/>
      <c r="I2918" s="103" t="str">
        <f>IF(B2918="","",_xlfn.XLOOKUP(N2918,#REF!,#REF!))</f>
        <v/>
      </c>
      <c r="J2918" s="100" t="str">
        <f>IF(B2918="","",_xlfn.XLOOKUP(N2918,#REF!,芝麻工资表!B:B))</f>
        <v/>
      </c>
      <c r="K2918" s="100" t="str">
        <f t="shared" si="270"/>
        <v/>
      </c>
      <c r="L2918" s="100" t="str">
        <f t="shared" si="271"/>
        <v/>
      </c>
      <c r="M2918" s="100" t="str">
        <f>IF(Q2918="","",_xlfn.XLOOKUP(Q2918,立项!W:W,立项!H:H))</f>
        <v/>
      </c>
      <c r="N2918" s="104" t="str">
        <f t="shared" si="272"/>
        <v/>
      </c>
      <c r="O2918" s="104" t="str">
        <f t="shared" si="273"/>
        <v/>
      </c>
      <c r="P2918" s="105" t="str">
        <f t="shared" si="274"/>
        <v/>
      </c>
      <c r="Q2918" s="109" t="str">
        <f t="shared" si="275"/>
        <v/>
      </c>
      <c r="R2918" s="77"/>
      <c r="S2918" s="76"/>
      <c r="T2918" s="76"/>
      <c r="U2918" s="76"/>
    </row>
    <row r="2919" s="67" customFormat="1" customHeight="1" spans="2:21">
      <c r="B2919" s="68"/>
      <c r="C2919" s="69"/>
      <c r="D2919" s="69"/>
      <c r="E2919" s="69"/>
      <c r="F2919" s="70"/>
      <c r="G2919" s="71"/>
      <c r="H2919" s="72"/>
      <c r="I2919" s="103" t="str">
        <f>IF(B2919="","",_xlfn.XLOOKUP(N2919,#REF!,#REF!))</f>
        <v/>
      </c>
      <c r="J2919" s="100" t="str">
        <f>IF(B2919="","",_xlfn.XLOOKUP(N2919,#REF!,芝麻工资表!B:B))</f>
        <v/>
      </c>
      <c r="K2919" s="100" t="str">
        <f t="shared" si="270"/>
        <v/>
      </c>
      <c r="L2919" s="100" t="str">
        <f t="shared" si="271"/>
        <v/>
      </c>
      <c r="M2919" s="100" t="str">
        <f>IF(Q2919="","",_xlfn.XLOOKUP(Q2919,立项!W:W,立项!H:H))</f>
        <v/>
      </c>
      <c r="N2919" s="104" t="str">
        <f t="shared" si="272"/>
        <v/>
      </c>
      <c r="O2919" s="104" t="str">
        <f t="shared" si="273"/>
        <v/>
      </c>
      <c r="P2919" s="105" t="str">
        <f t="shared" si="274"/>
        <v/>
      </c>
      <c r="Q2919" s="109" t="str">
        <f t="shared" si="275"/>
        <v/>
      </c>
      <c r="R2919" s="77"/>
      <c r="S2919" s="76"/>
      <c r="T2919" s="76"/>
      <c r="U2919" s="76"/>
    </row>
    <row r="2920" s="67" customFormat="1" customHeight="1" spans="2:21">
      <c r="B2920" s="68"/>
      <c r="C2920" s="69"/>
      <c r="D2920" s="69"/>
      <c r="E2920" s="69"/>
      <c r="F2920" s="70"/>
      <c r="G2920" s="71"/>
      <c r="H2920" s="72"/>
      <c r="I2920" s="103" t="str">
        <f>IF(B2920="","",_xlfn.XLOOKUP(N2920,#REF!,#REF!))</f>
        <v/>
      </c>
      <c r="J2920" s="100" t="str">
        <f>IF(B2920="","",_xlfn.XLOOKUP(N2920,#REF!,芝麻工资表!B:B))</f>
        <v/>
      </c>
      <c r="K2920" s="100" t="str">
        <f t="shared" si="270"/>
        <v/>
      </c>
      <c r="L2920" s="100" t="str">
        <f t="shared" si="271"/>
        <v/>
      </c>
      <c r="M2920" s="100" t="str">
        <f>IF(Q2920="","",_xlfn.XLOOKUP(Q2920,立项!W:W,立项!H:H))</f>
        <v/>
      </c>
      <c r="N2920" s="104" t="str">
        <f t="shared" si="272"/>
        <v/>
      </c>
      <c r="O2920" s="104" t="str">
        <f t="shared" si="273"/>
        <v/>
      </c>
      <c r="P2920" s="105" t="str">
        <f t="shared" si="274"/>
        <v/>
      </c>
      <c r="Q2920" s="109" t="str">
        <f t="shared" si="275"/>
        <v/>
      </c>
      <c r="R2920" s="77"/>
      <c r="S2920" s="76"/>
      <c r="T2920" s="76"/>
      <c r="U2920" s="76"/>
    </row>
    <row r="2921" s="67" customFormat="1" customHeight="1" spans="2:21">
      <c r="B2921" s="68"/>
      <c r="C2921" s="69"/>
      <c r="D2921" s="69"/>
      <c r="E2921" s="69"/>
      <c r="F2921" s="70"/>
      <c r="G2921" s="71"/>
      <c r="H2921" s="72"/>
      <c r="I2921" s="103" t="str">
        <f>IF(B2921="","",_xlfn.XLOOKUP(N2921,#REF!,#REF!))</f>
        <v/>
      </c>
      <c r="J2921" s="100" t="str">
        <f>IF(B2921="","",_xlfn.XLOOKUP(N2921,#REF!,芝麻工资表!B:B))</f>
        <v/>
      </c>
      <c r="K2921" s="100" t="str">
        <f t="shared" si="270"/>
        <v/>
      </c>
      <c r="L2921" s="100" t="str">
        <f t="shared" si="271"/>
        <v/>
      </c>
      <c r="M2921" s="100" t="str">
        <f>IF(Q2921="","",_xlfn.XLOOKUP(Q2921,立项!W:W,立项!H:H))</f>
        <v/>
      </c>
      <c r="N2921" s="104" t="str">
        <f t="shared" si="272"/>
        <v/>
      </c>
      <c r="O2921" s="104" t="str">
        <f t="shared" si="273"/>
        <v/>
      </c>
      <c r="P2921" s="105" t="str">
        <f t="shared" si="274"/>
        <v/>
      </c>
      <c r="Q2921" s="109" t="str">
        <f t="shared" si="275"/>
        <v/>
      </c>
      <c r="R2921" s="77"/>
      <c r="S2921" s="76"/>
      <c r="T2921" s="76"/>
      <c r="U2921" s="76"/>
    </row>
    <row r="2922" s="67" customFormat="1" customHeight="1" spans="2:21">
      <c r="B2922" s="68"/>
      <c r="C2922" s="69"/>
      <c r="D2922" s="69"/>
      <c r="E2922" s="69"/>
      <c r="F2922" s="70"/>
      <c r="G2922" s="71"/>
      <c r="H2922" s="72"/>
      <c r="I2922" s="103" t="str">
        <f>IF(B2922="","",_xlfn.XLOOKUP(N2922,#REF!,#REF!))</f>
        <v/>
      </c>
      <c r="J2922" s="100" t="str">
        <f>IF(B2922="","",_xlfn.XLOOKUP(N2922,#REF!,芝麻工资表!B:B))</f>
        <v/>
      </c>
      <c r="K2922" s="100" t="str">
        <f t="shared" si="270"/>
        <v/>
      </c>
      <c r="L2922" s="100" t="str">
        <f t="shared" si="271"/>
        <v/>
      </c>
      <c r="M2922" s="100" t="str">
        <f>IF(Q2922="","",_xlfn.XLOOKUP(Q2922,立项!W:W,立项!H:H))</f>
        <v/>
      </c>
      <c r="N2922" s="104" t="str">
        <f t="shared" si="272"/>
        <v/>
      </c>
      <c r="O2922" s="104" t="str">
        <f t="shared" si="273"/>
        <v/>
      </c>
      <c r="P2922" s="105" t="str">
        <f t="shared" si="274"/>
        <v/>
      </c>
      <c r="Q2922" s="109" t="str">
        <f t="shared" si="275"/>
        <v/>
      </c>
      <c r="R2922" s="77"/>
      <c r="S2922" s="76"/>
      <c r="T2922" s="76"/>
      <c r="U2922" s="76"/>
    </row>
    <row r="2923" s="67" customFormat="1" customHeight="1" spans="2:21">
      <c r="B2923" s="68"/>
      <c r="C2923" s="69"/>
      <c r="D2923" s="69"/>
      <c r="E2923" s="69"/>
      <c r="F2923" s="70"/>
      <c r="G2923" s="71"/>
      <c r="H2923" s="72"/>
      <c r="I2923" s="103" t="str">
        <f>IF(B2923="","",_xlfn.XLOOKUP(N2923,#REF!,#REF!))</f>
        <v/>
      </c>
      <c r="J2923" s="100" t="str">
        <f>IF(B2923="","",_xlfn.XLOOKUP(N2923,#REF!,芝麻工资表!B:B))</f>
        <v/>
      </c>
      <c r="K2923" s="100" t="str">
        <f t="shared" si="270"/>
        <v/>
      </c>
      <c r="L2923" s="100" t="str">
        <f t="shared" si="271"/>
        <v/>
      </c>
      <c r="M2923" s="100" t="str">
        <f>IF(Q2923="","",_xlfn.XLOOKUP(Q2923,立项!W:W,立项!H:H))</f>
        <v/>
      </c>
      <c r="N2923" s="104" t="str">
        <f t="shared" si="272"/>
        <v/>
      </c>
      <c r="O2923" s="104" t="str">
        <f t="shared" si="273"/>
        <v/>
      </c>
      <c r="P2923" s="105" t="str">
        <f t="shared" si="274"/>
        <v/>
      </c>
      <c r="Q2923" s="109" t="str">
        <f t="shared" si="275"/>
        <v/>
      </c>
      <c r="R2923" s="77"/>
      <c r="S2923" s="76"/>
      <c r="T2923" s="76"/>
      <c r="U2923" s="76"/>
    </row>
    <row r="2924" s="67" customFormat="1" customHeight="1" spans="2:21">
      <c r="B2924" s="68"/>
      <c r="C2924" s="69"/>
      <c r="D2924" s="69"/>
      <c r="E2924" s="69"/>
      <c r="F2924" s="70"/>
      <c r="G2924" s="71"/>
      <c r="H2924" s="72"/>
      <c r="I2924" s="103" t="str">
        <f>IF(B2924="","",_xlfn.XLOOKUP(N2924,#REF!,#REF!))</f>
        <v/>
      </c>
      <c r="J2924" s="100" t="str">
        <f>IF(B2924="","",_xlfn.XLOOKUP(N2924,#REF!,芝麻工资表!B:B))</f>
        <v/>
      </c>
      <c r="K2924" s="100" t="str">
        <f t="shared" si="270"/>
        <v/>
      </c>
      <c r="L2924" s="100" t="str">
        <f t="shared" si="271"/>
        <v/>
      </c>
      <c r="M2924" s="100" t="str">
        <f>IF(Q2924="","",_xlfn.XLOOKUP(Q2924,立项!W:W,立项!H:H))</f>
        <v/>
      </c>
      <c r="N2924" s="104" t="str">
        <f t="shared" si="272"/>
        <v/>
      </c>
      <c r="O2924" s="104" t="str">
        <f t="shared" si="273"/>
        <v/>
      </c>
      <c r="P2924" s="105" t="str">
        <f t="shared" si="274"/>
        <v/>
      </c>
      <c r="Q2924" s="109" t="str">
        <f t="shared" si="275"/>
        <v/>
      </c>
      <c r="R2924" s="77"/>
      <c r="S2924" s="76"/>
      <c r="T2924" s="76"/>
      <c r="U2924" s="76"/>
    </row>
    <row r="2925" s="67" customFormat="1" customHeight="1" spans="2:21">
      <c r="B2925" s="68"/>
      <c r="C2925" s="69"/>
      <c r="D2925" s="69"/>
      <c r="E2925" s="69"/>
      <c r="F2925" s="70"/>
      <c r="G2925" s="71"/>
      <c r="H2925" s="72"/>
      <c r="I2925" s="103" t="str">
        <f>IF(B2925="","",_xlfn.XLOOKUP(N2925,#REF!,#REF!))</f>
        <v/>
      </c>
      <c r="J2925" s="100" t="str">
        <f>IF(B2925="","",_xlfn.XLOOKUP(N2925,#REF!,芝麻工资表!B:B))</f>
        <v/>
      </c>
      <c r="K2925" s="100" t="str">
        <f t="shared" si="270"/>
        <v/>
      </c>
      <c r="L2925" s="100" t="str">
        <f t="shared" si="271"/>
        <v/>
      </c>
      <c r="M2925" s="100" t="str">
        <f>IF(Q2925="","",_xlfn.XLOOKUP(Q2925,立项!W:W,立项!H:H))</f>
        <v/>
      </c>
      <c r="N2925" s="104" t="str">
        <f t="shared" si="272"/>
        <v/>
      </c>
      <c r="O2925" s="104" t="str">
        <f t="shared" si="273"/>
        <v/>
      </c>
      <c r="P2925" s="105" t="str">
        <f t="shared" si="274"/>
        <v/>
      </c>
      <c r="Q2925" s="109" t="str">
        <f t="shared" si="275"/>
        <v/>
      </c>
      <c r="R2925" s="77"/>
      <c r="S2925" s="76"/>
      <c r="T2925" s="76"/>
      <c r="U2925" s="76"/>
    </row>
    <row r="2926" s="67" customFormat="1" customHeight="1" spans="2:21">
      <c r="B2926" s="68"/>
      <c r="C2926" s="69"/>
      <c r="D2926" s="69"/>
      <c r="E2926" s="69"/>
      <c r="F2926" s="70"/>
      <c r="G2926" s="71"/>
      <c r="H2926" s="72"/>
      <c r="I2926" s="103" t="str">
        <f>IF(B2926="","",_xlfn.XLOOKUP(N2926,#REF!,#REF!))</f>
        <v/>
      </c>
      <c r="J2926" s="100" t="str">
        <f>IF(B2926="","",_xlfn.XLOOKUP(N2926,#REF!,芝麻工资表!B:B))</f>
        <v/>
      </c>
      <c r="K2926" s="100" t="str">
        <f t="shared" si="270"/>
        <v/>
      </c>
      <c r="L2926" s="100" t="str">
        <f t="shared" si="271"/>
        <v/>
      </c>
      <c r="M2926" s="100" t="str">
        <f>IF(Q2926="","",_xlfn.XLOOKUP(Q2926,立项!W:W,立项!H:H))</f>
        <v/>
      </c>
      <c r="N2926" s="104" t="str">
        <f t="shared" si="272"/>
        <v/>
      </c>
      <c r="O2926" s="104" t="str">
        <f t="shared" si="273"/>
        <v/>
      </c>
      <c r="P2926" s="105" t="str">
        <f t="shared" si="274"/>
        <v/>
      </c>
      <c r="Q2926" s="109" t="str">
        <f t="shared" si="275"/>
        <v/>
      </c>
      <c r="R2926" s="77"/>
      <c r="S2926" s="76"/>
      <c r="T2926" s="76"/>
      <c r="U2926" s="76"/>
    </row>
    <row r="2927" s="67" customFormat="1" customHeight="1" spans="2:21">
      <c r="B2927" s="68"/>
      <c r="C2927" s="69"/>
      <c r="D2927" s="69"/>
      <c r="E2927" s="69"/>
      <c r="F2927" s="70"/>
      <c r="G2927" s="71"/>
      <c r="H2927" s="72"/>
      <c r="I2927" s="103" t="str">
        <f>IF(B2927="","",_xlfn.XLOOKUP(N2927,#REF!,#REF!))</f>
        <v/>
      </c>
      <c r="J2927" s="100" t="str">
        <f>IF(B2927="","",_xlfn.XLOOKUP(N2927,#REF!,芝麻工资表!B:B))</f>
        <v/>
      </c>
      <c r="K2927" s="100" t="str">
        <f t="shared" si="270"/>
        <v/>
      </c>
      <c r="L2927" s="100" t="str">
        <f t="shared" si="271"/>
        <v/>
      </c>
      <c r="M2927" s="100" t="str">
        <f>IF(Q2927="","",_xlfn.XLOOKUP(Q2927,立项!W:W,立项!H:H))</f>
        <v/>
      </c>
      <c r="N2927" s="104" t="str">
        <f t="shared" si="272"/>
        <v/>
      </c>
      <c r="O2927" s="104" t="str">
        <f t="shared" si="273"/>
        <v/>
      </c>
      <c r="P2927" s="105" t="str">
        <f t="shared" si="274"/>
        <v/>
      </c>
      <c r="Q2927" s="109" t="str">
        <f t="shared" si="275"/>
        <v/>
      </c>
      <c r="R2927" s="77"/>
      <c r="S2927" s="76"/>
      <c r="T2927" s="76"/>
      <c r="U2927" s="76"/>
    </row>
    <row r="2928" s="67" customFormat="1" customHeight="1" spans="2:21">
      <c r="B2928" s="68"/>
      <c r="C2928" s="69"/>
      <c r="D2928" s="69"/>
      <c r="E2928" s="69"/>
      <c r="F2928" s="70"/>
      <c r="G2928" s="71"/>
      <c r="H2928" s="72"/>
      <c r="I2928" s="103" t="str">
        <f>IF(B2928="","",_xlfn.XLOOKUP(N2928,#REF!,#REF!))</f>
        <v/>
      </c>
      <c r="J2928" s="100" t="str">
        <f>IF(B2928="","",_xlfn.XLOOKUP(N2928,#REF!,芝麻工资表!B:B))</f>
        <v/>
      </c>
      <c r="K2928" s="100" t="str">
        <f t="shared" si="270"/>
        <v/>
      </c>
      <c r="L2928" s="100" t="str">
        <f t="shared" si="271"/>
        <v/>
      </c>
      <c r="M2928" s="100" t="str">
        <f>IF(Q2928="","",_xlfn.XLOOKUP(Q2928,立项!W:W,立项!H:H))</f>
        <v/>
      </c>
      <c r="N2928" s="104" t="str">
        <f t="shared" si="272"/>
        <v/>
      </c>
      <c r="O2928" s="104" t="str">
        <f t="shared" si="273"/>
        <v/>
      </c>
      <c r="P2928" s="105" t="str">
        <f t="shared" si="274"/>
        <v/>
      </c>
      <c r="Q2928" s="109" t="str">
        <f t="shared" si="275"/>
        <v/>
      </c>
      <c r="R2928" s="77"/>
      <c r="S2928" s="76"/>
      <c r="T2928" s="76"/>
      <c r="U2928" s="76"/>
    </row>
    <row r="2929" s="67" customFormat="1" customHeight="1" spans="2:21">
      <c r="B2929" s="68"/>
      <c r="C2929" s="69"/>
      <c r="D2929" s="69"/>
      <c r="E2929" s="69"/>
      <c r="F2929" s="70"/>
      <c r="G2929" s="71"/>
      <c r="H2929" s="72"/>
      <c r="I2929" s="103" t="str">
        <f>IF(B2929="","",_xlfn.XLOOKUP(N2929,#REF!,#REF!))</f>
        <v/>
      </c>
      <c r="J2929" s="100" t="str">
        <f>IF(B2929="","",_xlfn.XLOOKUP(N2929,#REF!,芝麻工资表!B:B))</f>
        <v/>
      </c>
      <c r="K2929" s="100" t="str">
        <f t="shared" si="270"/>
        <v/>
      </c>
      <c r="L2929" s="100" t="str">
        <f t="shared" si="271"/>
        <v/>
      </c>
      <c r="M2929" s="100" t="str">
        <f>IF(Q2929="","",_xlfn.XLOOKUP(Q2929,立项!W:W,立项!H:H))</f>
        <v/>
      </c>
      <c r="N2929" s="104" t="str">
        <f t="shared" si="272"/>
        <v/>
      </c>
      <c r="O2929" s="104" t="str">
        <f t="shared" si="273"/>
        <v/>
      </c>
      <c r="P2929" s="105" t="str">
        <f t="shared" si="274"/>
        <v/>
      </c>
      <c r="Q2929" s="109" t="str">
        <f t="shared" si="275"/>
        <v/>
      </c>
      <c r="R2929" s="77"/>
      <c r="S2929" s="76"/>
      <c r="T2929" s="76"/>
      <c r="U2929" s="76"/>
    </row>
    <row r="2930" s="67" customFormat="1" customHeight="1" spans="2:21">
      <c r="B2930" s="68"/>
      <c r="C2930" s="69"/>
      <c r="D2930" s="69"/>
      <c r="E2930" s="69"/>
      <c r="F2930" s="70"/>
      <c r="G2930" s="71"/>
      <c r="H2930" s="72"/>
      <c r="I2930" s="103" t="str">
        <f>IF(B2930="","",_xlfn.XLOOKUP(N2930,#REF!,#REF!))</f>
        <v/>
      </c>
      <c r="J2930" s="100" t="str">
        <f>IF(B2930="","",_xlfn.XLOOKUP(N2930,#REF!,芝麻工资表!B:B))</f>
        <v/>
      </c>
      <c r="K2930" s="100" t="str">
        <f t="shared" si="270"/>
        <v/>
      </c>
      <c r="L2930" s="100" t="str">
        <f t="shared" si="271"/>
        <v/>
      </c>
      <c r="M2930" s="100" t="str">
        <f>IF(Q2930="","",_xlfn.XLOOKUP(Q2930,立项!W:W,立项!H:H))</f>
        <v/>
      </c>
      <c r="N2930" s="104" t="str">
        <f t="shared" si="272"/>
        <v/>
      </c>
      <c r="O2930" s="104" t="str">
        <f t="shared" si="273"/>
        <v/>
      </c>
      <c r="P2930" s="105" t="str">
        <f t="shared" si="274"/>
        <v/>
      </c>
      <c r="Q2930" s="109" t="str">
        <f t="shared" si="275"/>
        <v/>
      </c>
      <c r="R2930" s="77"/>
      <c r="S2930" s="76"/>
      <c r="T2930" s="76"/>
      <c r="U2930" s="76"/>
    </row>
    <row r="2931" s="67" customFormat="1" customHeight="1" spans="2:21">
      <c r="B2931" s="68"/>
      <c r="C2931" s="69"/>
      <c r="D2931" s="69"/>
      <c r="E2931" s="69"/>
      <c r="F2931" s="70"/>
      <c r="G2931" s="71"/>
      <c r="H2931" s="72"/>
      <c r="I2931" s="103" t="str">
        <f>IF(B2931="","",_xlfn.XLOOKUP(N2931,#REF!,#REF!))</f>
        <v/>
      </c>
      <c r="J2931" s="100" t="str">
        <f>IF(B2931="","",_xlfn.XLOOKUP(N2931,#REF!,芝麻工资表!B:B))</f>
        <v/>
      </c>
      <c r="K2931" s="100" t="str">
        <f t="shared" si="270"/>
        <v/>
      </c>
      <c r="L2931" s="100" t="str">
        <f t="shared" si="271"/>
        <v/>
      </c>
      <c r="M2931" s="100" t="str">
        <f>IF(Q2931="","",_xlfn.XLOOKUP(Q2931,立项!W:W,立项!H:H))</f>
        <v/>
      </c>
      <c r="N2931" s="104" t="str">
        <f t="shared" si="272"/>
        <v/>
      </c>
      <c r="O2931" s="104" t="str">
        <f t="shared" si="273"/>
        <v/>
      </c>
      <c r="P2931" s="105" t="str">
        <f t="shared" si="274"/>
        <v/>
      </c>
      <c r="Q2931" s="109" t="str">
        <f t="shared" si="275"/>
        <v/>
      </c>
      <c r="R2931" s="77"/>
      <c r="S2931" s="76"/>
      <c r="T2931" s="76"/>
      <c r="U2931" s="76"/>
    </row>
    <row r="2932" s="67" customFormat="1" customHeight="1" spans="2:21">
      <c r="B2932" s="68"/>
      <c r="C2932" s="69"/>
      <c r="D2932" s="69"/>
      <c r="E2932" s="69"/>
      <c r="F2932" s="70"/>
      <c r="G2932" s="71"/>
      <c r="H2932" s="72"/>
      <c r="I2932" s="103" t="str">
        <f>IF(B2932="","",_xlfn.XLOOKUP(N2932,#REF!,#REF!))</f>
        <v/>
      </c>
      <c r="J2932" s="100" t="str">
        <f>IF(B2932="","",_xlfn.XLOOKUP(N2932,#REF!,芝麻工资表!B:B))</f>
        <v/>
      </c>
      <c r="K2932" s="100" t="str">
        <f t="shared" si="270"/>
        <v/>
      </c>
      <c r="L2932" s="100" t="str">
        <f t="shared" si="271"/>
        <v/>
      </c>
      <c r="M2932" s="100" t="str">
        <f>IF(Q2932="","",_xlfn.XLOOKUP(Q2932,立项!W:W,立项!H:H))</f>
        <v/>
      </c>
      <c r="N2932" s="104" t="str">
        <f t="shared" si="272"/>
        <v/>
      </c>
      <c r="O2932" s="104" t="str">
        <f t="shared" si="273"/>
        <v/>
      </c>
      <c r="P2932" s="105" t="str">
        <f t="shared" si="274"/>
        <v/>
      </c>
      <c r="Q2932" s="109" t="str">
        <f t="shared" si="275"/>
        <v/>
      </c>
      <c r="R2932" s="77"/>
      <c r="S2932" s="76"/>
      <c r="T2932" s="76"/>
      <c r="U2932" s="76"/>
    </row>
    <row r="2933" s="67" customFormat="1" customHeight="1" spans="2:21">
      <c r="B2933" s="68"/>
      <c r="C2933" s="69"/>
      <c r="D2933" s="69"/>
      <c r="E2933" s="69"/>
      <c r="F2933" s="70"/>
      <c r="G2933" s="71"/>
      <c r="H2933" s="72"/>
      <c r="I2933" s="103" t="str">
        <f>IF(B2933="","",_xlfn.XLOOKUP(N2933,#REF!,#REF!))</f>
        <v/>
      </c>
      <c r="J2933" s="100" t="str">
        <f>IF(B2933="","",_xlfn.XLOOKUP(N2933,#REF!,芝麻工资表!B:B))</f>
        <v/>
      </c>
      <c r="K2933" s="100" t="str">
        <f t="shared" si="270"/>
        <v/>
      </c>
      <c r="L2933" s="100" t="str">
        <f t="shared" si="271"/>
        <v/>
      </c>
      <c r="M2933" s="100" t="str">
        <f>IF(Q2933="","",_xlfn.XLOOKUP(Q2933,立项!W:W,立项!H:H))</f>
        <v/>
      </c>
      <c r="N2933" s="104" t="str">
        <f t="shared" si="272"/>
        <v/>
      </c>
      <c r="O2933" s="104" t="str">
        <f t="shared" si="273"/>
        <v/>
      </c>
      <c r="P2933" s="105" t="str">
        <f t="shared" si="274"/>
        <v/>
      </c>
      <c r="Q2933" s="109" t="str">
        <f t="shared" si="275"/>
        <v/>
      </c>
      <c r="R2933" s="77"/>
      <c r="S2933" s="76"/>
      <c r="T2933" s="76"/>
      <c r="U2933" s="76"/>
    </row>
    <row r="2934" s="67" customFormat="1" customHeight="1" spans="2:21">
      <c r="B2934" s="68"/>
      <c r="C2934" s="69"/>
      <c r="D2934" s="69"/>
      <c r="E2934" s="69"/>
      <c r="F2934" s="70"/>
      <c r="G2934" s="71"/>
      <c r="H2934" s="72"/>
      <c r="I2934" s="103" t="str">
        <f>IF(B2934="","",_xlfn.XLOOKUP(N2934,#REF!,#REF!))</f>
        <v/>
      </c>
      <c r="J2934" s="100" t="str">
        <f>IF(B2934="","",_xlfn.XLOOKUP(N2934,#REF!,芝麻工资表!B:B))</f>
        <v/>
      </c>
      <c r="K2934" s="100" t="str">
        <f t="shared" si="270"/>
        <v/>
      </c>
      <c r="L2934" s="100" t="str">
        <f t="shared" si="271"/>
        <v/>
      </c>
      <c r="M2934" s="100" t="str">
        <f>IF(Q2934="","",_xlfn.XLOOKUP(Q2934,立项!W:W,立项!H:H))</f>
        <v/>
      </c>
      <c r="N2934" s="104" t="str">
        <f t="shared" si="272"/>
        <v/>
      </c>
      <c r="O2934" s="104" t="str">
        <f t="shared" si="273"/>
        <v/>
      </c>
      <c r="P2934" s="105" t="str">
        <f t="shared" si="274"/>
        <v/>
      </c>
      <c r="Q2934" s="109" t="str">
        <f t="shared" si="275"/>
        <v/>
      </c>
      <c r="R2934" s="77"/>
      <c r="S2934" s="76"/>
      <c r="T2934" s="76"/>
      <c r="U2934" s="76"/>
    </row>
    <row r="2935" s="67" customFormat="1" customHeight="1" spans="2:21">
      <c r="B2935" s="68"/>
      <c r="C2935" s="69"/>
      <c r="D2935" s="69"/>
      <c r="E2935" s="69"/>
      <c r="F2935" s="70"/>
      <c r="G2935" s="71"/>
      <c r="H2935" s="72"/>
      <c r="I2935" s="103" t="str">
        <f>IF(B2935="","",_xlfn.XLOOKUP(N2935,#REF!,#REF!))</f>
        <v/>
      </c>
      <c r="J2935" s="100" t="str">
        <f>IF(B2935="","",_xlfn.XLOOKUP(N2935,#REF!,芝麻工资表!B:B))</f>
        <v/>
      </c>
      <c r="K2935" s="100" t="str">
        <f t="shared" si="270"/>
        <v/>
      </c>
      <c r="L2935" s="100" t="str">
        <f t="shared" si="271"/>
        <v/>
      </c>
      <c r="M2935" s="100" t="str">
        <f>IF(Q2935="","",_xlfn.XLOOKUP(Q2935,立项!W:W,立项!H:H))</f>
        <v/>
      </c>
      <c r="N2935" s="104" t="str">
        <f t="shared" si="272"/>
        <v/>
      </c>
      <c r="O2935" s="104" t="str">
        <f t="shared" si="273"/>
        <v/>
      </c>
      <c r="P2935" s="105" t="str">
        <f t="shared" si="274"/>
        <v/>
      </c>
      <c r="Q2935" s="109" t="str">
        <f t="shared" si="275"/>
        <v/>
      </c>
      <c r="R2935" s="77"/>
      <c r="S2935" s="76"/>
      <c r="T2935" s="76"/>
      <c r="U2935" s="76"/>
    </row>
    <row r="2936" s="67" customFormat="1" customHeight="1" spans="2:21">
      <c r="B2936" s="68"/>
      <c r="C2936" s="69"/>
      <c r="D2936" s="69"/>
      <c r="E2936" s="69"/>
      <c r="F2936" s="70"/>
      <c r="G2936" s="71"/>
      <c r="H2936" s="72"/>
      <c r="I2936" s="103" t="str">
        <f>IF(B2936="","",_xlfn.XLOOKUP(N2936,#REF!,#REF!))</f>
        <v/>
      </c>
      <c r="J2936" s="100" t="str">
        <f>IF(B2936="","",_xlfn.XLOOKUP(N2936,#REF!,芝麻工资表!B:B))</f>
        <v/>
      </c>
      <c r="K2936" s="100" t="str">
        <f t="shared" si="270"/>
        <v/>
      </c>
      <c r="L2936" s="100" t="str">
        <f t="shared" si="271"/>
        <v/>
      </c>
      <c r="M2936" s="100" t="str">
        <f>IF(Q2936="","",_xlfn.XLOOKUP(Q2936,立项!W:W,立项!H:H))</f>
        <v/>
      </c>
      <c r="N2936" s="104" t="str">
        <f t="shared" si="272"/>
        <v/>
      </c>
      <c r="O2936" s="104" t="str">
        <f t="shared" si="273"/>
        <v/>
      </c>
      <c r="P2936" s="105" t="str">
        <f t="shared" si="274"/>
        <v/>
      </c>
      <c r="Q2936" s="109" t="str">
        <f t="shared" si="275"/>
        <v/>
      </c>
      <c r="R2936" s="77"/>
      <c r="S2936" s="76"/>
      <c r="T2936" s="76"/>
      <c r="U2936" s="76"/>
    </row>
    <row r="2937" s="67" customFormat="1" customHeight="1" spans="2:21">
      <c r="B2937" s="68"/>
      <c r="C2937" s="69"/>
      <c r="D2937" s="69"/>
      <c r="E2937" s="69"/>
      <c r="F2937" s="70"/>
      <c r="G2937" s="71"/>
      <c r="H2937" s="72"/>
      <c r="I2937" s="103" t="str">
        <f>IF(B2937="","",_xlfn.XLOOKUP(N2937,#REF!,#REF!))</f>
        <v/>
      </c>
      <c r="J2937" s="100" t="str">
        <f>IF(B2937="","",_xlfn.XLOOKUP(N2937,#REF!,芝麻工资表!B:B))</f>
        <v/>
      </c>
      <c r="K2937" s="100" t="str">
        <f t="shared" si="270"/>
        <v/>
      </c>
      <c r="L2937" s="100" t="str">
        <f t="shared" si="271"/>
        <v/>
      </c>
      <c r="M2937" s="100" t="str">
        <f>IF(Q2937="","",_xlfn.XLOOKUP(Q2937,立项!W:W,立项!H:H))</f>
        <v/>
      </c>
      <c r="N2937" s="104" t="str">
        <f t="shared" si="272"/>
        <v/>
      </c>
      <c r="O2937" s="104" t="str">
        <f t="shared" si="273"/>
        <v/>
      </c>
      <c r="P2937" s="105" t="str">
        <f t="shared" si="274"/>
        <v/>
      </c>
      <c r="Q2937" s="109" t="str">
        <f t="shared" si="275"/>
        <v/>
      </c>
      <c r="R2937" s="77"/>
      <c r="S2937" s="76"/>
      <c r="T2937" s="76"/>
      <c r="U2937" s="76"/>
    </row>
    <row r="2938" s="67" customFormat="1" customHeight="1" spans="2:21">
      <c r="B2938" s="68"/>
      <c r="C2938" s="69"/>
      <c r="D2938" s="69"/>
      <c r="E2938" s="69"/>
      <c r="F2938" s="70"/>
      <c r="G2938" s="71"/>
      <c r="H2938" s="72"/>
      <c r="I2938" s="103" t="str">
        <f>IF(B2938="","",_xlfn.XLOOKUP(N2938,#REF!,#REF!))</f>
        <v/>
      </c>
      <c r="J2938" s="100" t="str">
        <f>IF(B2938="","",_xlfn.XLOOKUP(N2938,#REF!,芝麻工资表!B:B))</f>
        <v/>
      </c>
      <c r="K2938" s="100" t="str">
        <f t="shared" si="270"/>
        <v/>
      </c>
      <c r="L2938" s="100" t="str">
        <f t="shared" si="271"/>
        <v/>
      </c>
      <c r="M2938" s="100" t="str">
        <f>IF(Q2938="","",_xlfn.XLOOKUP(Q2938,立项!W:W,立项!H:H))</f>
        <v/>
      </c>
      <c r="N2938" s="104" t="str">
        <f t="shared" si="272"/>
        <v/>
      </c>
      <c r="O2938" s="104" t="str">
        <f t="shared" si="273"/>
        <v/>
      </c>
      <c r="P2938" s="105" t="str">
        <f t="shared" si="274"/>
        <v/>
      </c>
      <c r="Q2938" s="109" t="str">
        <f t="shared" si="275"/>
        <v/>
      </c>
      <c r="R2938" s="77"/>
      <c r="S2938" s="76"/>
      <c r="T2938" s="76"/>
      <c r="U2938" s="76"/>
    </row>
    <row r="2939" s="67" customFormat="1" customHeight="1" spans="2:21">
      <c r="B2939" s="68"/>
      <c r="C2939" s="69"/>
      <c r="D2939" s="69"/>
      <c r="E2939" s="69"/>
      <c r="F2939" s="70"/>
      <c r="G2939" s="71"/>
      <c r="H2939" s="72"/>
      <c r="I2939" s="103" t="str">
        <f>IF(B2939="","",_xlfn.XLOOKUP(N2939,#REF!,#REF!))</f>
        <v/>
      </c>
      <c r="J2939" s="100" t="str">
        <f>IF(B2939="","",_xlfn.XLOOKUP(N2939,#REF!,芝麻工资表!B:B))</f>
        <v/>
      </c>
      <c r="K2939" s="100" t="str">
        <f t="shared" si="270"/>
        <v/>
      </c>
      <c r="L2939" s="100" t="str">
        <f t="shared" si="271"/>
        <v/>
      </c>
      <c r="M2939" s="100" t="str">
        <f>IF(Q2939="","",_xlfn.XLOOKUP(Q2939,立项!W:W,立项!H:H))</f>
        <v/>
      </c>
      <c r="N2939" s="104" t="str">
        <f t="shared" si="272"/>
        <v/>
      </c>
      <c r="O2939" s="104" t="str">
        <f t="shared" si="273"/>
        <v/>
      </c>
      <c r="P2939" s="105" t="str">
        <f t="shared" si="274"/>
        <v/>
      </c>
      <c r="Q2939" s="109" t="str">
        <f t="shared" si="275"/>
        <v/>
      </c>
      <c r="R2939" s="77"/>
      <c r="S2939" s="76"/>
      <c r="T2939" s="76"/>
      <c r="U2939" s="76"/>
    </row>
    <row r="2940" s="67" customFormat="1" customHeight="1" spans="2:21">
      <c r="B2940" s="68"/>
      <c r="C2940" s="69"/>
      <c r="D2940" s="69"/>
      <c r="E2940" s="69"/>
      <c r="F2940" s="70"/>
      <c r="G2940" s="71"/>
      <c r="H2940" s="72"/>
      <c r="I2940" s="103" t="str">
        <f>IF(B2940="","",_xlfn.XLOOKUP(N2940,#REF!,#REF!))</f>
        <v/>
      </c>
      <c r="J2940" s="100" t="str">
        <f>IF(B2940="","",_xlfn.XLOOKUP(N2940,#REF!,芝麻工资表!B:B))</f>
        <v/>
      </c>
      <c r="K2940" s="100" t="str">
        <f t="shared" si="270"/>
        <v/>
      </c>
      <c r="L2940" s="100" t="str">
        <f t="shared" si="271"/>
        <v/>
      </c>
      <c r="M2940" s="100" t="str">
        <f>IF(Q2940="","",_xlfn.XLOOKUP(Q2940,立项!W:W,立项!H:H))</f>
        <v/>
      </c>
      <c r="N2940" s="104" t="str">
        <f t="shared" si="272"/>
        <v/>
      </c>
      <c r="O2940" s="104" t="str">
        <f t="shared" si="273"/>
        <v/>
      </c>
      <c r="P2940" s="105" t="str">
        <f t="shared" si="274"/>
        <v/>
      </c>
      <c r="Q2940" s="109" t="str">
        <f t="shared" si="275"/>
        <v/>
      </c>
      <c r="R2940" s="77"/>
      <c r="S2940" s="76"/>
      <c r="T2940" s="76"/>
      <c r="U2940" s="76"/>
    </row>
    <row r="2941" s="67" customFormat="1" customHeight="1" spans="2:21">
      <c r="B2941" s="68"/>
      <c r="C2941" s="69"/>
      <c r="D2941" s="69"/>
      <c r="E2941" s="69"/>
      <c r="F2941" s="70"/>
      <c r="G2941" s="71"/>
      <c r="H2941" s="72"/>
      <c r="I2941" s="103" t="str">
        <f>IF(B2941="","",_xlfn.XLOOKUP(N2941,#REF!,#REF!))</f>
        <v/>
      </c>
      <c r="J2941" s="100" t="str">
        <f>IF(B2941="","",_xlfn.XLOOKUP(N2941,#REF!,芝麻工资表!B:B))</f>
        <v/>
      </c>
      <c r="K2941" s="100" t="str">
        <f t="shared" si="270"/>
        <v/>
      </c>
      <c r="L2941" s="100" t="str">
        <f t="shared" si="271"/>
        <v/>
      </c>
      <c r="M2941" s="100" t="str">
        <f>IF(Q2941="","",_xlfn.XLOOKUP(Q2941,立项!W:W,立项!H:H))</f>
        <v/>
      </c>
      <c r="N2941" s="104" t="str">
        <f t="shared" si="272"/>
        <v/>
      </c>
      <c r="O2941" s="104" t="str">
        <f t="shared" si="273"/>
        <v/>
      </c>
      <c r="P2941" s="105" t="str">
        <f t="shared" si="274"/>
        <v/>
      </c>
      <c r="Q2941" s="109" t="str">
        <f t="shared" si="275"/>
        <v/>
      </c>
      <c r="R2941" s="77"/>
      <c r="S2941" s="76"/>
      <c r="T2941" s="76"/>
      <c r="U2941" s="76"/>
    </row>
    <row r="2942" s="67" customFormat="1" customHeight="1" spans="2:21">
      <c r="B2942" s="68"/>
      <c r="C2942" s="69"/>
      <c r="D2942" s="69"/>
      <c r="E2942" s="69"/>
      <c r="F2942" s="70"/>
      <c r="G2942" s="71"/>
      <c r="H2942" s="72"/>
      <c r="I2942" s="103" t="str">
        <f>IF(B2942="","",_xlfn.XLOOKUP(N2942,#REF!,#REF!))</f>
        <v/>
      </c>
      <c r="J2942" s="100" t="str">
        <f>IF(B2942="","",_xlfn.XLOOKUP(N2942,#REF!,芝麻工资表!B:B))</f>
        <v/>
      </c>
      <c r="K2942" s="100" t="str">
        <f t="shared" si="270"/>
        <v/>
      </c>
      <c r="L2942" s="100" t="str">
        <f t="shared" si="271"/>
        <v/>
      </c>
      <c r="M2942" s="100" t="str">
        <f>IF(Q2942="","",_xlfn.XLOOKUP(Q2942,立项!W:W,立项!H:H))</f>
        <v/>
      </c>
      <c r="N2942" s="104" t="str">
        <f t="shared" si="272"/>
        <v/>
      </c>
      <c r="O2942" s="104" t="str">
        <f t="shared" si="273"/>
        <v/>
      </c>
      <c r="P2942" s="105" t="str">
        <f t="shared" si="274"/>
        <v/>
      </c>
      <c r="Q2942" s="109" t="str">
        <f t="shared" si="275"/>
        <v/>
      </c>
      <c r="R2942" s="77"/>
      <c r="S2942" s="76"/>
      <c r="T2942" s="76"/>
      <c r="U2942" s="76"/>
    </row>
    <row r="2943" s="67" customFormat="1" customHeight="1" spans="2:21">
      <c r="B2943" s="68"/>
      <c r="C2943" s="69"/>
      <c r="D2943" s="69"/>
      <c r="E2943" s="69"/>
      <c r="F2943" s="70"/>
      <c r="G2943" s="71"/>
      <c r="H2943" s="72"/>
      <c r="I2943" s="103" t="str">
        <f>IF(B2943="","",_xlfn.XLOOKUP(N2943,#REF!,#REF!))</f>
        <v/>
      </c>
      <c r="J2943" s="100" t="str">
        <f>IF(B2943="","",_xlfn.XLOOKUP(N2943,#REF!,芝麻工资表!B:B))</f>
        <v/>
      </c>
      <c r="K2943" s="100" t="str">
        <f t="shared" si="270"/>
        <v/>
      </c>
      <c r="L2943" s="100" t="str">
        <f t="shared" si="271"/>
        <v/>
      </c>
      <c r="M2943" s="100" t="str">
        <f>IF(Q2943="","",_xlfn.XLOOKUP(Q2943,立项!W:W,立项!H:H))</f>
        <v/>
      </c>
      <c r="N2943" s="104" t="str">
        <f t="shared" si="272"/>
        <v/>
      </c>
      <c r="O2943" s="104" t="str">
        <f t="shared" si="273"/>
        <v/>
      </c>
      <c r="P2943" s="105" t="str">
        <f t="shared" si="274"/>
        <v/>
      </c>
      <c r="Q2943" s="109" t="str">
        <f t="shared" si="275"/>
        <v/>
      </c>
      <c r="R2943" s="77"/>
      <c r="S2943" s="76"/>
      <c r="T2943" s="76"/>
      <c r="U2943" s="76"/>
    </row>
    <row r="2944" s="67" customFormat="1" customHeight="1" spans="2:21">
      <c r="B2944" s="68"/>
      <c r="C2944" s="69"/>
      <c r="D2944" s="69"/>
      <c r="E2944" s="69"/>
      <c r="F2944" s="70"/>
      <c r="G2944" s="71"/>
      <c r="H2944" s="72"/>
      <c r="I2944" s="103" t="str">
        <f>IF(B2944="","",_xlfn.XLOOKUP(N2944,#REF!,#REF!))</f>
        <v/>
      </c>
      <c r="J2944" s="100" t="str">
        <f>IF(B2944="","",_xlfn.XLOOKUP(N2944,#REF!,芝麻工资表!B:B))</f>
        <v/>
      </c>
      <c r="K2944" s="100" t="str">
        <f t="shared" si="270"/>
        <v/>
      </c>
      <c r="L2944" s="100" t="str">
        <f t="shared" si="271"/>
        <v/>
      </c>
      <c r="M2944" s="100" t="str">
        <f>IF(Q2944="","",_xlfn.XLOOKUP(Q2944,立项!W:W,立项!H:H))</f>
        <v/>
      </c>
      <c r="N2944" s="104" t="str">
        <f t="shared" si="272"/>
        <v/>
      </c>
      <c r="O2944" s="104" t="str">
        <f t="shared" si="273"/>
        <v/>
      </c>
      <c r="P2944" s="105" t="str">
        <f t="shared" si="274"/>
        <v/>
      </c>
      <c r="Q2944" s="109" t="str">
        <f t="shared" si="275"/>
        <v/>
      </c>
      <c r="R2944" s="77"/>
      <c r="S2944" s="76"/>
      <c r="T2944" s="76"/>
      <c r="U2944" s="76"/>
    </row>
    <row r="2945" s="67" customFormat="1" customHeight="1" spans="2:21">
      <c r="B2945" s="68"/>
      <c r="C2945" s="69"/>
      <c r="D2945" s="69"/>
      <c r="E2945" s="69"/>
      <c r="F2945" s="70"/>
      <c r="G2945" s="71"/>
      <c r="H2945" s="72"/>
      <c r="I2945" s="103" t="str">
        <f>IF(B2945="","",_xlfn.XLOOKUP(N2945,#REF!,#REF!))</f>
        <v/>
      </c>
      <c r="J2945" s="100" t="str">
        <f>IF(B2945="","",_xlfn.XLOOKUP(N2945,#REF!,芝麻工资表!B:B))</f>
        <v/>
      </c>
      <c r="K2945" s="100" t="str">
        <f t="shared" si="270"/>
        <v/>
      </c>
      <c r="L2945" s="100" t="str">
        <f t="shared" si="271"/>
        <v/>
      </c>
      <c r="M2945" s="100" t="str">
        <f>IF(Q2945="","",_xlfn.XLOOKUP(Q2945,立项!W:W,立项!H:H))</f>
        <v/>
      </c>
      <c r="N2945" s="104" t="str">
        <f t="shared" si="272"/>
        <v/>
      </c>
      <c r="O2945" s="104" t="str">
        <f t="shared" si="273"/>
        <v/>
      </c>
      <c r="P2945" s="105" t="str">
        <f t="shared" si="274"/>
        <v/>
      </c>
      <c r="Q2945" s="109" t="str">
        <f t="shared" si="275"/>
        <v/>
      </c>
      <c r="R2945" s="77"/>
      <c r="S2945" s="76"/>
      <c r="T2945" s="76"/>
      <c r="U2945" s="76"/>
    </row>
    <row r="2946" s="67" customFormat="1" customHeight="1" spans="2:21">
      <c r="B2946" s="68"/>
      <c r="C2946" s="69"/>
      <c r="D2946" s="69"/>
      <c r="E2946" s="69"/>
      <c r="F2946" s="70"/>
      <c r="G2946" s="71"/>
      <c r="H2946" s="72"/>
      <c r="I2946" s="103" t="str">
        <f>IF(B2946="","",_xlfn.XLOOKUP(N2946,#REF!,#REF!))</f>
        <v/>
      </c>
      <c r="J2946" s="100" t="str">
        <f>IF(B2946="","",_xlfn.XLOOKUP(N2946,#REF!,芝麻工资表!B:B))</f>
        <v/>
      </c>
      <c r="K2946" s="100" t="str">
        <f t="shared" ref="K2946:K2998" si="276">IF(F2946="","",F2946-L2946)</f>
        <v/>
      </c>
      <c r="L2946" s="100" t="str">
        <f t="shared" ref="L2946:L2998" si="277">IF(F2946="","",F2946*G2946/(1+G2946))</f>
        <v/>
      </c>
      <c r="M2946" s="100" t="str">
        <f>IF(Q2946="","",_xlfn.XLOOKUP(Q2946,立项!W:W,立项!H:H))</f>
        <v/>
      </c>
      <c r="N2946" s="104" t="str">
        <f t="shared" ref="N2946:N2998" si="278">IF(H2946="","",LEFT(B2946,7))</f>
        <v/>
      </c>
      <c r="O2946" s="104" t="str">
        <f t="shared" ref="O2946:O2998" si="279">IF(H2946="","",MONTH(H2946))</f>
        <v/>
      </c>
      <c r="P2946" s="105" t="str">
        <f t="shared" ref="P2946:P2998" si="280">IF(H2946="","",DAY(H2946))</f>
        <v/>
      </c>
      <c r="Q2946" s="109" t="str">
        <f t="shared" ref="Q2946:Q2998" si="281">IF(B2946="","",MID(B2946,9,16))</f>
        <v/>
      </c>
      <c r="R2946" s="77"/>
      <c r="S2946" s="76"/>
      <c r="T2946" s="76"/>
      <c r="U2946" s="76"/>
    </row>
    <row r="2947" s="67" customFormat="1" customHeight="1" spans="2:21">
      <c r="B2947" s="68"/>
      <c r="C2947" s="69"/>
      <c r="D2947" s="69"/>
      <c r="E2947" s="69"/>
      <c r="F2947" s="70"/>
      <c r="G2947" s="71"/>
      <c r="H2947" s="72"/>
      <c r="I2947" s="103" t="str">
        <f>IF(B2947="","",_xlfn.XLOOKUP(N2947,#REF!,#REF!))</f>
        <v/>
      </c>
      <c r="J2947" s="100" t="str">
        <f>IF(B2947="","",_xlfn.XLOOKUP(N2947,#REF!,芝麻工资表!B:B))</f>
        <v/>
      </c>
      <c r="K2947" s="100" t="str">
        <f t="shared" si="276"/>
        <v/>
      </c>
      <c r="L2947" s="100" t="str">
        <f t="shared" si="277"/>
        <v/>
      </c>
      <c r="M2947" s="100" t="str">
        <f>IF(Q2947="","",_xlfn.XLOOKUP(Q2947,立项!W:W,立项!H:H))</f>
        <v/>
      </c>
      <c r="N2947" s="104" t="str">
        <f t="shared" si="278"/>
        <v/>
      </c>
      <c r="O2947" s="104" t="str">
        <f t="shared" si="279"/>
        <v/>
      </c>
      <c r="P2947" s="105" t="str">
        <f t="shared" si="280"/>
        <v/>
      </c>
      <c r="Q2947" s="109" t="str">
        <f t="shared" si="281"/>
        <v/>
      </c>
      <c r="R2947" s="77"/>
      <c r="S2947" s="76"/>
      <c r="T2947" s="76"/>
      <c r="U2947" s="76"/>
    </row>
    <row r="2948" s="67" customFormat="1" customHeight="1" spans="2:21">
      <c r="B2948" s="68"/>
      <c r="C2948" s="69"/>
      <c r="D2948" s="69"/>
      <c r="E2948" s="69"/>
      <c r="F2948" s="70"/>
      <c r="G2948" s="71"/>
      <c r="H2948" s="72"/>
      <c r="I2948" s="103" t="str">
        <f>IF(B2948="","",_xlfn.XLOOKUP(N2948,#REF!,#REF!))</f>
        <v/>
      </c>
      <c r="J2948" s="100" t="str">
        <f>IF(B2948="","",_xlfn.XLOOKUP(N2948,#REF!,芝麻工资表!B:B))</f>
        <v/>
      </c>
      <c r="K2948" s="100" t="str">
        <f t="shared" si="276"/>
        <v/>
      </c>
      <c r="L2948" s="100" t="str">
        <f t="shared" si="277"/>
        <v/>
      </c>
      <c r="M2948" s="100" t="str">
        <f>IF(Q2948="","",_xlfn.XLOOKUP(Q2948,立项!W:W,立项!H:H))</f>
        <v/>
      </c>
      <c r="N2948" s="104" t="str">
        <f t="shared" si="278"/>
        <v/>
      </c>
      <c r="O2948" s="104" t="str">
        <f t="shared" si="279"/>
        <v/>
      </c>
      <c r="P2948" s="105" t="str">
        <f t="shared" si="280"/>
        <v/>
      </c>
      <c r="Q2948" s="109" t="str">
        <f t="shared" si="281"/>
        <v/>
      </c>
      <c r="R2948" s="77"/>
      <c r="S2948" s="76"/>
      <c r="T2948" s="76"/>
      <c r="U2948" s="76"/>
    </row>
    <row r="2949" s="67" customFormat="1" customHeight="1" spans="2:21">
      <c r="B2949" s="68"/>
      <c r="C2949" s="69"/>
      <c r="D2949" s="69"/>
      <c r="E2949" s="69"/>
      <c r="F2949" s="70"/>
      <c r="G2949" s="71"/>
      <c r="H2949" s="72"/>
      <c r="I2949" s="103" t="str">
        <f>IF(B2949="","",_xlfn.XLOOKUP(N2949,#REF!,#REF!))</f>
        <v/>
      </c>
      <c r="J2949" s="100" t="str">
        <f>IF(B2949="","",_xlfn.XLOOKUP(N2949,#REF!,芝麻工资表!B:B))</f>
        <v/>
      </c>
      <c r="K2949" s="100" t="str">
        <f t="shared" si="276"/>
        <v/>
      </c>
      <c r="L2949" s="100" t="str">
        <f t="shared" si="277"/>
        <v/>
      </c>
      <c r="M2949" s="100" t="str">
        <f>IF(Q2949="","",_xlfn.XLOOKUP(Q2949,立项!W:W,立项!H:H))</f>
        <v/>
      </c>
      <c r="N2949" s="104" t="str">
        <f t="shared" si="278"/>
        <v/>
      </c>
      <c r="O2949" s="104" t="str">
        <f t="shared" si="279"/>
        <v/>
      </c>
      <c r="P2949" s="105" t="str">
        <f t="shared" si="280"/>
        <v/>
      </c>
      <c r="Q2949" s="109" t="str">
        <f t="shared" si="281"/>
        <v/>
      </c>
      <c r="R2949" s="77"/>
      <c r="S2949" s="76"/>
      <c r="T2949" s="76"/>
      <c r="U2949" s="76"/>
    </row>
    <row r="2950" s="67" customFormat="1" customHeight="1" spans="2:21">
      <c r="B2950" s="68"/>
      <c r="C2950" s="69"/>
      <c r="D2950" s="69"/>
      <c r="E2950" s="69"/>
      <c r="F2950" s="70"/>
      <c r="G2950" s="71"/>
      <c r="H2950" s="72"/>
      <c r="I2950" s="103" t="str">
        <f>IF(B2950="","",_xlfn.XLOOKUP(N2950,#REF!,#REF!))</f>
        <v/>
      </c>
      <c r="J2950" s="100" t="str">
        <f>IF(B2950="","",_xlfn.XLOOKUP(N2950,#REF!,芝麻工资表!B:B))</f>
        <v/>
      </c>
      <c r="K2950" s="100" t="str">
        <f t="shared" si="276"/>
        <v/>
      </c>
      <c r="L2950" s="100" t="str">
        <f t="shared" si="277"/>
        <v/>
      </c>
      <c r="M2950" s="100" t="str">
        <f>IF(Q2950="","",_xlfn.XLOOKUP(Q2950,立项!W:W,立项!H:H))</f>
        <v/>
      </c>
      <c r="N2950" s="104" t="str">
        <f t="shared" si="278"/>
        <v/>
      </c>
      <c r="O2950" s="104" t="str">
        <f t="shared" si="279"/>
        <v/>
      </c>
      <c r="P2950" s="105" t="str">
        <f t="shared" si="280"/>
        <v/>
      </c>
      <c r="Q2950" s="109" t="str">
        <f t="shared" si="281"/>
        <v/>
      </c>
      <c r="R2950" s="77"/>
      <c r="S2950" s="76"/>
      <c r="T2950" s="76"/>
      <c r="U2950" s="76"/>
    </row>
    <row r="2951" s="67" customFormat="1" customHeight="1" spans="2:21">
      <c r="B2951" s="68"/>
      <c r="C2951" s="69"/>
      <c r="D2951" s="69"/>
      <c r="E2951" s="69"/>
      <c r="F2951" s="70"/>
      <c r="G2951" s="71"/>
      <c r="H2951" s="72"/>
      <c r="I2951" s="103" t="str">
        <f>IF(B2951="","",_xlfn.XLOOKUP(N2951,#REF!,#REF!))</f>
        <v/>
      </c>
      <c r="J2951" s="100" t="str">
        <f>IF(B2951="","",_xlfn.XLOOKUP(N2951,#REF!,芝麻工资表!B:B))</f>
        <v/>
      </c>
      <c r="K2951" s="100" t="str">
        <f t="shared" si="276"/>
        <v/>
      </c>
      <c r="L2951" s="100" t="str">
        <f t="shared" si="277"/>
        <v/>
      </c>
      <c r="M2951" s="100" t="str">
        <f>IF(Q2951="","",_xlfn.XLOOKUP(Q2951,立项!W:W,立项!H:H))</f>
        <v/>
      </c>
      <c r="N2951" s="104" t="str">
        <f t="shared" si="278"/>
        <v/>
      </c>
      <c r="O2951" s="104" t="str">
        <f t="shared" si="279"/>
        <v/>
      </c>
      <c r="P2951" s="105" t="str">
        <f t="shared" si="280"/>
        <v/>
      </c>
      <c r="Q2951" s="109" t="str">
        <f t="shared" si="281"/>
        <v/>
      </c>
      <c r="R2951" s="77"/>
      <c r="S2951" s="76"/>
      <c r="T2951" s="76"/>
      <c r="U2951" s="76"/>
    </row>
    <row r="2952" s="67" customFormat="1" customHeight="1" spans="2:21">
      <c r="B2952" s="68"/>
      <c r="C2952" s="69"/>
      <c r="D2952" s="69"/>
      <c r="E2952" s="69"/>
      <c r="F2952" s="70"/>
      <c r="G2952" s="71"/>
      <c r="H2952" s="72"/>
      <c r="I2952" s="103" t="str">
        <f>IF(B2952="","",_xlfn.XLOOKUP(N2952,#REF!,#REF!))</f>
        <v/>
      </c>
      <c r="J2952" s="100" t="str">
        <f>IF(B2952="","",_xlfn.XLOOKUP(N2952,#REF!,芝麻工资表!B:B))</f>
        <v/>
      </c>
      <c r="K2952" s="100" t="str">
        <f t="shared" si="276"/>
        <v/>
      </c>
      <c r="L2952" s="100" t="str">
        <f t="shared" si="277"/>
        <v/>
      </c>
      <c r="M2952" s="100" t="str">
        <f>IF(Q2952="","",_xlfn.XLOOKUP(Q2952,立项!W:W,立项!H:H))</f>
        <v/>
      </c>
      <c r="N2952" s="104" t="str">
        <f t="shared" si="278"/>
        <v/>
      </c>
      <c r="O2952" s="104" t="str">
        <f t="shared" si="279"/>
        <v/>
      </c>
      <c r="P2952" s="105" t="str">
        <f t="shared" si="280"/>
        <v/>
      </c>
      <c r="Q2952" s="109" t="str">
        <f t="shared" si="281"/>
        <v/>
      </c>
      <c r="R2952" s="77"/>
      <c r="S2952" s="76"/>
      <c r="T2952" s="76"/>
      <c r="U2952" s="76"/>
    </row>
    <row r="2953" s="67" customFormat="1" customHeight="1" spans="2:21">
      <c r="B2953" s="68"/>
      <c r="C2953" s="69"/>
      <c r="D2953" s="69"/>
      <c r="E2953" s="69"/>
      <c r="F2953" s="70"/>
      <c r="G2953" s="71"/>
      <c r="H2953" s="72"/>
      <c r="I2953" s="103" t="str">
        <f>IF(B2953="","",_xlfn.XLOOKUP(N2953,#REF!,#REF!))</f>
        <v/>
      </c>
      <c r="J2953" s="100" t="str">
        <f>IF(B2953="","",_xlfn.XLOOKUP(N2953,#REF!,芝麻工资表!B:B))</f>
        <v/>
      </c>
      <c r="K2953" s="100" t="str">
        <f t="shared" si="276"/>
        <v/>
      </c>
      <c r="L2953" s="100" t="str">
        <f t="shared" si="277"/>
        <v/>
      </c>
      <c r="M2953" s="100" t="str">
        <f>IF(Q2953="","",_xlfn.XLOOKUP(Q2953,立项!W:W,立项!H:H))</f>
        <v/>
      </c>
      <c r="N2953" s="104" t="str">
        <f t="shared" si="278"/>
        <v/>
      </c>
      <c r="O2953" s="104" t="str">
        <f t="shared" si="279"/>
        <v/>
      </c>
      <c r="P2953" s="105" t="str">
        <f t="shared" si="280"/>
        <v/>
      </c>
      <c r="Q2953" s="109" t="str">
        <f t="shared" si="281"/>
        <v/>
      </c>
      <c r="R2953" s="77"/>
      <c r="S2953" s="76"/>
      <c r="T2953" s="76"/>
      <c r="U2953" s="76"/>
    </row>
    <row r="2954" s="67" customFormat="1" customHeight="1" spans="2:21">
      <c r="B2954" s="68"/>
      <c r="C2954" s="69"/>
      <c r="D2954" s="69"/>
      <c r="E2954" s="69"/>
      <c r="F2954" s="70"/>
      <c r="G2954" s="71"/>
      <c r="H2954" s="72"/>
      <c r="I2954" s="103" t="str">
        <f>IF(B2954="","",_xlfn.XLOOKUP(N2954,#REF!,#REF!))</f>
        <v/>
      </c>
      <c r="J2954" s="100" t="str">
        <f>IF(B2954="","",_xlfn.XLOOKUP(N2954,#REF!,芝麻工资表!B:B))</f>
        <v/>
      </c>
      <c r="K2954" s="100" t="str">
        <f t="shared" si="276"/>
        <v/>
      </c>
      <c r="L2954" s="100" t="str">
        <f t="shared" si="277"/>
        <v/>
      </c>
      <c r="M2954" s="100" t="str">
        <f>IF(Q2954="","",_xlfn.XLOOKUP(Q2954,立项!W:W,立项!H:H))</f>
        <v/>
      </c>
      <c r="N2954" s="104" t="str">
        <f t="shared" si="278"/>
        <v/>
      </c>
      <c r="O2954" s="104" t="str">
        <f t="shared" si="279"/>
        <v/>
      </c>
      <c r="P2954" s="105" t="str">
        <f t="shared" si="280"/>
        <v/>
      </c>
      <c r="Q2954" s="109" t="str">
        <f t="shared" si="281"/>
        <v/>
      </c>
      <c r="R2954" s="77"/>
      <c r="S2954" s="76"/>
      <c r="T2954" s="76"/>
      <c r="U2954" s="76"/>
    </row>
    <row r="2955" s="67" customFormat="1" customHeight="1" spans="2:21">
      <c r="B2955" s="68"/>
      <c r="C2955" s="69"/>
      <c r="D2955" s="69"/>
      <c r="E2955" s="69"/>
      <c r="F2955" s="70"/>
      <c r="G2955" s="71"/>
      <c r="H2955" s="72"/>
      <c r="I2955" s="103" t="str">
        <f>IF(B2955="","",_xlfn.XLOOKUP(N2955,#REF!,#REF!))</f>
        <v/>
      </c>
      <c r="J2955" s="100" t="str">
        <f>IF(B2955="","",_xlfn.XLOOKUP(N2955,#REF!,芝麻工资表!B:B))</f>
        <v/>
      </c>
      <c r="K2955" s="100" t="str">
        <f t="shared" si="276"/>
        <v/>
      </c>
      <c r="L2955" s="100" t="str">
        <f t="shared" si="277"/>
        <v/>
      </c>
      <c r="M2955" s="100" t="str">
        <f>IF(Q2955="","",_xlfn.XLOOKUP(Q2955,立项!W:W,立项!H:H))</f>
        <v/>
      </c>
      <c r="N2955" s="104" t="str">
        <f t="shared" si="278"/>
        <v/>
      </c>
      <c r="O2955" s="104" t="str">
        <f t="shared" si="279"/>
        <v/>
      </c>
      <c r="P2955" s="105" t="str">
        <f t="shared" si="280"/>
        <v/>
      </c>
      <c r="Q2955" s="109" t="str">
        <f t="shared" si="281"/>
        <v/>
      </c>
      <c r="R2955" s="77"/>
      <c r="S2955" s="76"/>
      <c r="T2955" s="76"/>
      <c r="U2955" s="76"/>
    </row>
    <row r="2956" s="67" customFormat="1" customHeight="1" spans="2:21">
      <c r="B2956" s="68"/>
      <c r="C2956" s="69"/>
      <c r="D2956" s="69"/>
      <c r="E2956" s="69"/>
      <c r="F2956" s="70"/>
      <c r="G2956" s="71"/>
      <c r="H2956" s="72"/>
      <c r="I2956" s="103" t="str">
        <f>IF(B2956="","",_xlfn.XLOOKUP(N2956,#REF!,#REF!))</f>
        <v/>
      </c>
      <c r="J2956" s="100" t="str">
        <f>IF(B2956="","",_xlfn.XLOOKUP(N2956,#REF!,芝麻工资表!B:B))</f>
        <v/>
      </c>
      <c r="K2956" s="100" t="str">
        <f t="shared" si="276"/>
        <v/>
      </c>
      <c r="L2956" s="100" t="str">
        <f t="shared" si="277"/>
        <v/>
      </c>
      <c r="M2956" s="100" t="str">
        <f>IF(Q2956="","",_xlfn.XLOOKUP(Q2956,立项!W:W,立项!H:H))</f>
        <v/>
      </c>
      <c r="N2956" s="104" t="str">
        <f t="shared" si="278"/>
        <v/>
      </c>
      <c r="O2956" s="104" t="str">
        <f t="shared" si="279"/>
        <v/>
      </c>
      <c r="P2956" s="105" t="str">
        <f t="shared" si="280"/>
        <v/>
      </c>
      <c r="Q2956" s="109" t="str">
        <f t="shared" si="281"/>
        <v/>
      </c>
      <c r="R2956" s="77"/>
      <c r="S2956" s="76"/>
      <c r="T2956" s="76"/>
      <c r="U2956" s="76"/>
    </row>
    <row r="2957" s="67" customFormat="1" customHeight="1" spans="2:21">
      <c r="B2957" s="68"/>
      <c r="C2957" s="69"/>
      <c r="D2957" s="69"/>
      <c r="E2957" s="69"/>
      <c r="F2957" s="70"/>
      <c r="G2957" s="71"/>
      <c r="H2957" s="72"/>
      <c r="I2957" s="103" t="str">
        <f>IF(B2957="","",_xlfn.XLOOKUP(N2957,#REF!,#REF!))</f>
        <v/>
      </c>
      <c r="J2957" s="100" t="str">
        <f>IF(B2957="","",_xlfn.XLOOKUP(N2957,#REF!,芝麻工资表!B:B))</f>
        <v/>
      </c>
      <c r="K2957" s="100" t="str">
        <f t="shared" si="276"/>
        <v/>
      </c>
      <c r="L2957" s="100" t="str">
        <f t="shared" si="277"/>
        <v/>
      </c>
      <c r="M2957" s="100" t="str">
        <f>IF(Q2957="","",_xlfn.XLOOKUP(Q2957,立项!W:W,立项!H:H))</f>
        <v/>
      </c>
      <c r="N2957" s="104" t="str">
        <f t="shared" si="278"/>
        <v/>
      </c>
      <c r="O2957" s="104" t="str">
        <f t="shared" si="279"/>
        <v/>
      </c>
      <c r="P2957" s="105" t="str">
        <f t="shared" si="280"/>
        <v/>
      </c>
      <c r="Q2957" s="109" t="str">
        <f t="shared" si="281"/>
        <v/>
      </c>
      <c r="R2957" s="77"/>
      <c r="S2957" s="76"/>
      <c r="T2957" s="76"/>
      <c r="U2957" s="76"/>
    </row>
    <row r="2958" s="67" customFormat="1" customHeight="1" spans="2:21">
      <c r="B2958" s="68"/>
      <c r="C2958" s="69"/>
      <c r="D2958" s="69"/>
      <c r="E2958" s="69"/>
      <c r="F2958" s="70"/>
      <c r="G2958" s="71"/>
      <c r="H2958" s="72"/>
      <c r="I2958" s="103" t="str">
        <f>IF(B2958="","",_xlfn.XLOOKUP(N2958,#REF!,#REF!))</f>
        <v/>
      </c>
      <c r="J2958" s="100" t="str">
        <f>IF(B2958="","",_xlfn.XLOOKUP(N2958,#REF!,芝麻工资表!B:B))</f>
        <v/>
      </c>
      <c r="K2958" s="100" t="str">
        <f t="shared" si="276"/>
        <v/>
      </c>
      <c r="L2958" s="100" t="str">
        <f t="shared" si="277"/>
        <v/>
      </c>
      <c r="M2958" s="100" t="str">
        <f>IF(Q2958="","",_xlfn.XLOOKUP(Q2958,立项!W:W,立项!H:H))</f>
        <v/>
      </c>
      <c r="N2958" s="104" t="str">
        <f t="shared" si="278"/>
        <v/>
      </c>
      <c r="O2958" s="104" t="str">
        <f t="shared" si="279"/>
        <v/>
      </c>
      <c r="P2958" s="105" t="str">
        <f t="shared" si="280"/>
        <v/>
      </c>
      <c r="Q2958" s="109" t="str">
        <f t="shared" si="281"/>
        <v/>
      </c>
      <c r="R2958" s="77"/>
      <c r="S2958" s="76"/>
      <c r="T2958" s="76"/>
      <c r="U2958" s="76"/>
    </row>
    <row r="2959" s="67" customFormat="1" customHeight="1" spans="2:21">
      <c r="B2959" s="68"/>
      <c r="C2959" s="69"/>
      <c r="D2959" s="69"/>
      <c r="E2959" s="69"/>
      <c r="F2959" s="70"/>
      <c r="G2959" s="71"/>
      <c r="H2959" s="72"/>
      <c r="I2959" s="103" t="str">
        <f>IF(B2959="","",_xlfn.XLOOKUP(N2959,#REF!,#REF!))</f>
        <v/>
      </c>
      <c r="J2959" s="100" t="str">
        <f>IF(B2959="","",_xlfn.XLOOKUP(N2959,#REF!,芝麻工资表!B:B))</f>
        <v/>
      </c>
      <c r="K2959" s="100" t="str">
        <f t="shared" si="276"/>
        <v/>
      </c>
      <c r="L2959" s="100" t="str">
        <f t="shared" si="277"/>
        <v/>
      </c>
      <c r="M2959" s="100" t="str">
        <f>IF(Q2959="","",_xlfn.XLOOKUP(Q2959,立项!W:W,立项!H:H))</f>
        <v/>
      </c>
      <c r="N2959" s="104" t="str">
        <f t="shared" si="278"/>
        <v/>
      </c>
      <c r="O2959" s="104" t="str">
        <f t="shared" si="279"/>
        <v/>
      </c>
      <c r="P2959" s="105" t="str">
        <f t="shared" si="280"/>
        <v/>
      </c>
      <c r="Q2959" s="109" t="str">
        <f t="shared" si="281"/>
        <v/>
      </c>
      <c r="R2959" s="77"/>
      <c r="S2959" s="76"/>
      <c r="T2959" s="76"/>
      <c r="U2959" s="76"/>
    </row>
    <row r="2960" s="67" customFormat="1" customHeight="1" spans="2:21">
      <c r="B2960" s="68"/>
      <c r="C2960" s="69"/>
      <c r="D2960" s="69"/>
      <c r="E2960" s="69"/>
      <c r="F2960" s="70"/>
      <c r="G2960" s="71"/>
      <c r="H2960" s="72"/>
      <c r="I2960" s="103" t="str">
        <f>IF(B2960="","",_xlfn.XLOOKUP(N2960,#REF!,#REF!))</f>
        <v/>
      </c>
      <c r="J2960" s="100" t="str">
        <f>IF(B2960="","",_xlfn.XLOOKUP(N2960,#REF!,芝麻工资表!B:B))</f>
        <v/>
      </c>
      <c r="K2960" s="100" t="str">
        <f t="shared" si="276"/>
        <v/>
      </c>
      <c r="L2960" s="100" t="str">
        <f t="shared" si="277"/>
        <v/>
      </c>
      <c r="M2960" s="100" t="str">
        <f>IF(Q2960="","",_xlfn.XLOOKUP(Q2960,立项!W:W,立项!H:H))</f>
        <v/>
      </c>
      <c r="N2960" s="104" t="str">
        <f t="shared" si="278"/>
        <v/>
      </c>
      <c r="O2960" s="104" t="str">
        <f t="shared" si="279"/>
        <v/>
      </c>
      <c r="P2960" s="105" t="str">
        <f t="shared" si="280"/>
        <v/>
      </c>
      <c r="Q2960" s="109" t="str">
        <f t="shared" si="281"/>
        <v/>
      </c>
      <c r="R2960" s="77"/>
      <c r="S2960" s="76"/>
      <c r="T2960" s="76"/>
      <c r="U2960" s="76"/>
    </row>
    <row r="2961" s="67" customFormat="1" customHeight="1" spans="2:21">
      <c r="B2961" s="68"/>
      <c r="C2961" s="69"/>
      <c r="D2961" s="69"/>
      <c r="E2961" s="69"/>
      <c r="F2961" s="70"/>
      <c r="G2961" s="71"/>
      <c r="H2961" s="72"/>
      <c r="I2961" s="103" t="str">
        <f>IF(B2961="","",_xlfn.XLOOKUP(N2961,#REF!,#REF!))</f>
        <v/>
      </c>
      <c r="J2961" s="100" t="str">
        <f>IF(B2961="","",_xlfn.XLOOKUP(N2961,#REF!,芝麻工资表!B:B))</f>
        <v/>
      </c>
      <c r="K2961" s="100" t="str">
        <f t="shared" si="276"/>
        <v/>
      </c>
      <c r="L2961" s="100" t="str">
        <f t="shared" si="277"/>
        <v/>
      </c>
      <c r="M2961" s="100" t="str">
        <f>IF(Q2961="","",_xlfn.XLOOKUP(Q2961,立项!W:W,立项!H:H))</f>
        <v/>
      </c>
      <c r="N2961" s="104" t="str">
        <f t="shared" si="278"/>
        <v/>
      </c>
      <c r="O2961" s="104" t="str">
        <f t="shared" si="279"/>
        <v/>
      </c>
      <c r="P2961" s="105" t="str">
        <f t="shared" si="280"/>
        <v/>
      </c>
      <c r="Q2961" s="109" t="str">
        <f t="shared" si="281"/>
        <v/>
      </c>
      <c r="R2961" s="77"/>
      <c r="S2961" s="76"/>
      <c r="T2961" s="76"/>
      <c r="U2961" s="76"/>
    </row>
    <row r="2962" s="67" customFormat="1" customHeight="1" spans="2:21">
      <c r="B2962" s="68"/>
      <c r="C2962" s="69"/>
      <c r="D2962" s="69"/>
      <c r="E2962" s="69"/>
      <c r="F2962" s="70"/>
      <c r="G2962" s="71"/>
      <c r="H2962" s="72"/>
      <c r="I2962" s="103" t="str">
        <f>IF(B2962="","",_xlfn.XLOOKUP(N2962,#REF!,#REF!))</f>
        <v/>
      </c>
      <c r="J2962" s="100" t="str">
        <f>IF(B2962="","",_xlfn.XLOOKUP(N2962,#REF!,芝麻工资表!B:B))</f>
        <v/>
      </c>
      <c r="K2962" s="100" t="str">
        <f t="shared" si="276"/>
        <v/>
      </c>
      <c r="L2962" s="100" t="str">
        <f t="shared" si="277"/>
        <v/>
      </c>
      <c r="M2962" s="100" t="str">
        <f>IF(Q2962="","",_xlfn.XLOOKUP(Q2962,立项!W:W,立项!H:H))</f>
        <v/>
      </c>
      <c r="N2962" s="104" t="str">
        <f t="shared" si="278"/>
        <v/>
      </c>
      <c r="O2962" s="104" t="str">
        <f t="shared" si="279"/>
        <v/>
      </c>
      <c r="P2962" s="105" t="str">
        <f t="shared" si="280"/>
        <v/>
      </c>
      <c r="Q2962" s="109" t="str">
        <f t="shared" si="281"/>
        <v/>
      </c>
      <c r="R2962" s="77"/>
      <c r="S2962" s="76"/>
      <c r="T2962" s="76"/>
      <c r="U2962" s="76"/>
    </row>
    <row r="2963" s="67" customFormat="1" customHeight="1" spans="2:21">
      <c r="B2963" s="68"/>
      <c r="C2963" s="69"/>
      <c r="D2963" s="69"/>
      <c r="E2963" s="69"/>
      <c r="F2963" s="70"/>
      <c r="G2963" s="71"/>
      <c r="H2963" s="72"/>
      <c r="I2963" s="103" t="str">
        <f>IF(B2963="","",_xlfn.XLOOKUP(N2963,#REF!,#REF!))</f>
        <v/>
      </c>
      <c r="J2963" s="100" t="str">
        <f>IF(B2963="","",_xlfn.XLOOKUP(N2963,#REF!,芝麻工资表!B:B))</f>
        <v/>
      </c>
      <c r="K2963" s="100" t="str">
        <f t="shared" si="276"/>
        <v/>
      </c>
      <c r="L2963" s="100" t="str">
        <f t="shared" si="277"/>
        <v/>
      </c>
      <c r="M2963" s="100" t="str">
        <f>IF(Q2963="","",_xlfn.XLOOKUP(Q2963,立项!W:W,立项!H:H))</f>
        <v/>
      </c>
      <c r="N2963" s="104" t="str">
        <f t="shared" si="278"/>
        <v/>
      </c>
      <c r="O2963" s="104" t="str">
        <f t="shared" si="279"/>
        <v/>
      </c>
      <c r="P2963" s="105" t="str">
        <f t="shared" si="280"/>
        <v/>
      </c>
      <c r="Q2963" s="109" t="str">
        <f t="shared" si="281"/>
        <v/>
      </c>
      <c r="R2963" s="77"/>
      <c r="S2963" s="76"/>
      <c r="T2963" s="76"/>
      <c r="U2963" s="76"/>
    </row>
    <row r="2964" s="67" customFormat="1" customHeight="1" spans="2:21">
      <c r="B2964" s="68"/>
      <c r="C2964" s="69"/>
      <c r="D2964" s="69"/>
      <c r="E2964" s="69"/>
      <c r="F2964" s="70"/>
      <c r="G2964" s="71"/>
      <c r="H2964" s="72"/>
      <c r="I2964" s="103" t="str">
        <f>IF(B2964="","",_xlfn.XLOOKUP(N2964,#REF!,#REF!))</f>
        <v/>
      </c>
      <c r="J2964" s="100" t="str">
        <f>IF(B2964="","",_xlfn.XLOOKUP(N2964,#REF!,芝麻工资表!B:B))</f>
        <v/>
      </c>
      <c r="K2964" s="100" t="str">
        <f t="shared" si="276"/>
        <v/>
      </c>
      <c r="L2964" s="100" t="str">
        <f t="shared" si="277"/>
        <v/>
      </c>
      <c r="M2964" s="100" t="str">
        <f>IF(Q2964="","",_xlfn.XLOOKUP(Q2964,立项!W:W,立项!H:H))</f>
        <v/>
      </c>
      <c r="N2964" s="104" t="str">
        <f t="shared" si="278"/>
        <v/>
      </c>
      <c r="O2964" s="104" t="str">
        <f t="shared" si="279"/>
        <v/>
      </c>
      <c r="P2964" s="105" t="str">
        <f t="shared" si="280"/>
        <v/>
      </c>
      <c r="Q2964" s="109" t="str">
        <f t="shared" si="281"/>
        <v/>
      </c>
      <c r="R2964" s="77"/>
      <c r="S2964" s="76"/>
      <c r="T2964" s="76"/>
      <c r="U2964" s="76"/>
    </row>
    <row r="2965" s="67" customFormat="1" customHeight="1" spans="2:21">
      <c r="B2965" s="68"/>
      <c r="C2965" s="69"/>
      <c r="D2965" s="69"/>
      <c r="E2965" s="69"/>
      <c r="F2965" s="70"/>
      <c r="G2965" s="71"/>
      <c r="H2965" s="72"/>
      <c r="I2965" s="103" t="str">
        <f>IF(B2965="","",_xlfn.XLOOKUP(N2965,#REF!,#REF!))</f>
        <v/>
      </c>
      <c r="J2965" s="100" t="str">
        <f>IF(B2965="","",_xlfn.XLOOKUP(N2965,#REF!,芝麻工资表!B:B))</f>
        <v/>
      </c>
      <c r="K2965" s="100" t="str">
        <f t="shared" si="276"/>
        <v/>
      </c>
      <c r="L2965" s="100" t="str">
        <f t="shared" si="277"/>
        <v/>
      </c>
      <c r="M2965" s="100" t="str">
        <f>IF(Q2965="","",_xlfn.XLOOKUP(Q2965,立项!W:W,立项!H:H))</f>
        <v/>
      </c>
      <c r="N2965" s="104" t="str">
        <f t="shared" si="278"/>
        <v/>
      </c>
      <c r="O2965" s="104" t="str">
        <f t="shared" si="279"/>
        <v/>
      </c>
      <c r="P2965" s="105" t="str">
        <f t="shared" si="280"/>
        <v/>
      </c>
      <c r="Q2965" s="109" t="str">
        <f t="shared" si="281"/>
        <v/>
      </c>
      <c r="R2965" s="77"/>
      <c r="S2965" s="76"/>
      <c r="T2965" s="76"/>
      <c r="U2965" s="76"/>
    </row>
    <row r="2966" s="67" customFormat="1" customHeight="1" spans="2:21">
      <c r="B2966" s="68"/>
      <c r="C2966" s="69"/>
      <c r="D2966" s="69"/>
      <c r="E2966" s="69"/>
      <c r="F2966" s="70"/>
      <c r="G2966" s="71"/>
      <c r="H2966" s="72"/>
      <c r="I2966" s="103" t="str">
        <f>IF(B2966="","",_xlfn.XLOOKUP(N2966,#REF!,#REF!))</f>
        <v/>
      </c>
      <c r="J2966" s="100" t="str">
        <f>IF(B2966="","",_xlfn.XLOOKUP(N2966,#REF!,芝麻工资表!B:B))</f>
        <v/>
      </c>
      <c r="K2966" s="100" t="str">
        <f t="shared" si="276"/>
        <v/>
      </c>
      <c r="L2966" s="100" t="str">
        <f t="shared" si="277"/>
        <v/>
      </c>
      <c r="M2966" s="100" t="str">
        <f>IF(Q2966="","",_xlfn.XLOOKUP(Q2966,立项!W:W,立项!H:H))</f>
        <v/>
      </c>
      <c r="N2966" s="104" t="str">
        <f t="shared" si="278"/>
        <v/>
      </c>
      <c r="O2966" s="104" t="str">
        <f t="shared" si="279"/>
        <v/>
      </c>
      <c r="P2966" s="105" t="str">
        <f t="shared" si="280"/>
        <v/>
      </c>
      <c r="Q2966" s="109" t="str">
        <f t="shared" si="281"/>
        <v/>
      </c>
      <c r="R2966" s="77"/>
      <c r="S2966" s="76"/>
      <c r="T2966" s="76"/>
      <c r="U2966" s="76"/>
    </row>
    <row r="2967" s="67" customFormat="1" customHeight="1" spans="2:21">
      <c r="B2967" s="68"/>
      <c r="C2967" s="69"/>
      <c r="D2967" s="69"/>
      <c r="E2967" s="69"/>
      <c r="F2967" s="70"/>
      <c r="G2967" s="71"/>
      <c r="H2967" s="72"/>
      <c r="I2967" s="103" t="str">
        <f>IF(B2967="","",_xlfn.XLOOKUP(N2967,#REF!,#REF!))</f>
        <v/>
      </c>
      <c r="J2967" s="100" t="str">
        <f>IF(B2967="","",_xlfn.XLOOKUP(N2967,#REF!,芝麻工资表!B:B))</f>
        <v/>
      </c>
      <c r="K2967" s="100" t="str">
        <f t="shared" si="276"/>
        <v/>
      </c>
      <c r="L2967" s="100" t="str">
        <f t="shared" si="277"/>
        <v/>
      </c>
      <c r="M2967" s="100" t="str">
        <f>IF(Q2967="","",_xlfn.XLOOKUP(Q2967,立项!W:W,立项!H:H))</f>
        <v/>
      </c>
      <c r="N2967" s="104" t="str">
        <f t="shared" si="278"/>
        <v/>
      </c>
      <c r="O2967" s="104" t="str">
        <f t="shared" si="279"/>
        <v/>
      </c>
      <c r="P2967" s="105" t="str">
        <f t="shared" si="280"/>
        <v/>
      </c>
      <c r="Q2967" s="109" t="str">
        <f t="shared" si="281"/>
        <v/>
      </c>
      <c r="R2967" s="77"/>
      <c r="S2967" s="76"/>
      <c r="T2967" s="76"/>
      <c r="U2967" s="76"/>
    </row>
    <row r="2968" s="67" customFormat="1" customHeight="1" spans="2:21">
      <c r="B2968" s="68"/>
      <c r="C2968" s="69"/>
      <c r="D2968" s="69"/>
      <c r="E2968" s="69"/>
      <c r="F2968" s="70"/>
      <c r="G2968" s="71"/>
      <c r="H2968" s="72"/>
      <c r="I2968" s="103" t="str">
        <f>IF(B2968="","",_xlfn.XLOOKUP(N2968,#REF!,#REF!))</f>
        <v/>
      </c>
      <c r="J2968" s="100" t="str">
        <f>IF(B2968="","",_xlfn.XLOOKUP(N2968,#REF!,芝麻工资表!B:B))</f>
        <v/>
      </c>
      <c r="K2968" s="100" t="str">
        <f t="shared" si="276"/>
        <v/>
      </c>
      <c r="L2968" s="100" t="str">
        <f t="shared" si="277"/>
        <v/>
      </c>
      <c r="M2968" s="100" t="str">
        <f>IF(Q2968="","",_xlfn.XLOOKUP(Q2968,立项!W:W,立项!H:H))</f>
        <v/>
      </c>
      <c r="N2968" s="104" t="str">
        <f t="shared" si="278"/>
        <v/>
      </c>
      <c r="O2968" s="104" t="str">
        <f t="shared" si="279"/>
        <v/>
      </c>
      <c r="P2968" s="105" t="str">
        <f t="shared" si="280"/>
        <v/>
      </c>
      <c r="Q2968" s="109" t="str">
        <f t="shared" si="281"/>
        <v/>
      </c>
      <c r="R2968" s="77"/>
      <c r="S2968" s="76"/>
      <c r="T2968" s="76"/>
      <c r="U2968" s="76"/>
    </row>
    <row r="2969" s="67" customFormat="1" customHeight="1" spans="2:21">
      <c r="B2969" s="68"/>
      <c r="C2969" s="69"/>
      <c r="D2969" s="69"/>
      <c r="E2969" s="69"/>
      <c r="F2969" s="70"/>
      <c r="G2969" s="71"/>
      <c r="H2969" s="72"/>
      <c r="I2969" s="103" t="str">
        <f>IF(B2969="","",_xlfn.XLOOKUP(N2969,#REF!,#REF!))</f>
        <v/>
      </c>
      <c r="J2969" s="100" t="str">
        <f>IF(B2969="","",_xlfn.XLOOKUP(N2969,#REF!,芝麻工资表!B:B))</f>
        <v/>
      </c>
      <c r="K2969" s="100" t="str">
        <f t="shared" si="276"/>
        <v/>
      </c>
      <c r="L2969" s="100" t="str">
        <f t="shared" si="277"/>
        <v/>
      </c>
      <c r="M2969" s="100" t="str">
        <f>IF(Q2969="","",_xlfn.XLOOKUP(Q2969,立项!W:W,立项!H:H))</f>
        <v/>
      </c>
      <c r="N2969" s="104" t="str">
        <f t="shared" si="278"/>
        <v/>
      </c>
      <c r="O2969" s="104" t="str">
        <f t="shared" si="279"/>
        <v/>
      </c>
      <c r="P2969" s="105" t="str">
        <f t="shared" si="280"/>
        <v/>
      </c>
      <c r="Q2969" s="109" t="str">
        <f t="shared" si="281"/>
        <v/>
      </c>
      <c r="R2969" s="77"/>
      <c r="S2969" s="76"/>
      <c r="T2969" s="76"/>
      <c r="U2969" s="76"/>
    </row>
    <row r="2970" s="67" customFormat="1" customHeight="1" spans="2:21">
      <c r="B2970" s="68"/>
      <c r="C2970" s="69"/>
      <c r="D2970" s="69"/>
      <c r="E2970" s="69"/>
      <c r="F2970" s="70"/>
      <c r="G2970" s="71"/>
      <c r="H2970" s="72"/>
      <c r="I2970" s="103" t="str">
        <f>IF(B2970="","",_xlfn.XLOOKUP(N2970,#REF!,#REF!))</f>
        <v/>
      </c>
      <c r="J2970" s="100" t="str">
        <f>IF(B2970="","",_xlfn.XLOOKUP(N2970,#REF!,芝麻工资表!B:B))</f>
        <v/>
      </c>
      <c r="K2970" s="100" t="str">
        <f t="shared" si="276"/>
        <v/>
      </c>
      <c r="L2970" s="100" t="str">
        <f t="shared" si="277"/>
        <v/>
      </c>
      <c r="M2970" s="100" t="str">
        <f>IF(Q2970="","",_xlfn.XLOOKUP(Q2970,立项!W:W,立项!H:H))</f>
        <v/>
      </c>
      <c r="N2970" s="104" t="str">
        <f t="shared" si="278"/>
        <v/>
      </c>
      <c r="O2970" s="104" t="str">
        <f t="shared" si="279"/>
        <v/>
      </c>
      <c r="P2970" s="105" t="str">
        <f t="shared" si="280"/>
        <v/>
      </c>
      <c r="Q2970" s="109" t="str">
        <f t="shared" si="281"/>
        <v/>
      </c>
      <c r="R2970" s="77"/>
      <c r="S2970" s="76"/>
      <c r="T2970" s="76"/>
      <c r="U2970" s="76"/>
    </row>
    <row r="2971" s="67" customFormat="1" customHeight="1" spans="2:21">
      <c r="B2971" s="68"/>
      <c r="C2971" s="69"/>
      <c r="D2971" s="69"/>
      <c r="E2971" s="69"/>
      <c r="F2971" s="70"/>
      <c r="G2971" s="71"/>
      <c r="H2971" s="72"/>
      <c r="I2971" s="103" t="str">
        <f>IF(B2971="","",_xlfn.XLOOKUP(N2971,#REF!,#REF!))</f>
        <v/>
      </c>
      <c r="J2971" s="100" t="str">
        <f>IF(B2971="","",_xlfn.XLOOKUP(N2971,#REF!,芝麻工资表!B:B))</f>
        <v/>
      </c>
      <c r="K2971" s="100" t="str">
        <f t="shared" si="276"/>
        <v/>
      </c>
      <c r="L2971" s="100" t="str">
        <f t="shared" si="277"/>
        <v/>
      </c>
      <c r="M2971" s="100" t="str">
        <f>IF(Q2971="","",_xlfn.XLOOKUP(Q2971,立项!W:W,立项!H:H))</f>
        <v/>
      </c>
      <c r="N2971" s="104" t="str">
        <f t="shared" si="278"/>
        <v/>
      </c>
      <c r="O2971" s="104" t="str">
        <f t="shared" si="279"/>
        <v/>
      </c>
      <c r="P2971" s="105" t="str">
        <f t="shared" si="280"/>
        <v/>
      </c>
      <c r="Q2971" s="109" t="str">
        <f t="shared" si="281"/>
        <v/>
      </c>
      <c r="R2971" s="77"/>
      <c r="S2971" s="76"/>
      <c r="T2971" s="76"/>
      <c r="U2971" s="76"/>
    </row>
    <row r="2972" s="67" customFormat="1" customHeight="1" spans="2:21">
      <c r="B2972" s="68"/>
      <c r="C2972" s="69"/>
      <c r="D2972" s="69"/>
      <c r="E2972" s="69"/>
      <c r="F2972" s="70"/>
      <c r="G2972" s="71"/>
      <c r="H2972" s="72"/>
      <c r="I2972" s="103" t="str">
        <f>IF(B2972="","",_xlfn.XLOOKUP(N2972,#REF!,#REF!))</f>
        <v/>
      </c>
      <c r="J2972" s="100" t="str">
        <f>IF(B2972="","",_xlfn.XLOOKUP(N2972,#REF!,芝麻工资表!B:B))</f>
        <v/>
      </c>
      <c r="K2972" s="100" t="str">
        <f t="shared" si="276"/>
        <v/>
      </c>
      <c r="L2972" s="100" t="str">
        <f t="shared" si="277"/>
        <v/>
      </c>
      <c r="M2972" s="100" t="str">
        <f>IF(Q2972="","",_xlfn.XLOOKUP(Q2972,立项!W:W,立项!H:H))</f>
        <v/>
      </c>
      <c r="N2972" s="104" t="str">
        <f t="shared" si="278"/>
        <v/>
      </c>
      <c r="O2972" s="104" t="str">
        <f t="shared" si="279"/>
        <v/>
      </c>
      <c r="P2972" s="105" t="str">
        <f t="shared" si="280"/>
        <v/>
      </c>
      <c r="Q2972" s="109" t="str">
        <f t="shared" si="281"/>
        <v/>
      </c>
      <c r="R2972" s="77"/>
      <c r="S2972" s="76"/>
      <c r="T2972" s="76"/>
      <c r="U2972" s="76"/>
    </row>
    <row r="2973" s="67" customFormat="1" customHeight="1" spans="2:21">
      <c r="B2973" s="68"/>
      <c r="C2973" s="69"/>
      <c r="D2973" s="69"/>
      <c r="E2973" s="69"/>
      <c r="F2973" s="70"/>
      <c r="G2973" s="71"/>
      <c r="H2973" s="72"/>
      <c r="I2973" s="103" t="str">
        <f>IF(B2973="","",_xlfn.XLOOKUP(N2973,#REF!,#REF!))</f>
        <v/>
      </c>
      <c r="J2973" s="100" t="str">
        <f>IF(B2973="","",_xlfn.XLOOKUP(N2973,#REF!,芝麻工资表!B:B))</f>
        <v/>
      </c>
      <c r="K2973" s="100" t="str">
        <f t="shared" si="276"/>
        <v/>
      </c>
      <c r="L2973" s="100" t="str">
        <f t="shared" si="277"/>
        <v/>
      </c>
      <c r="M2973" s="100" t="str">
        <f>IF(Q2973="","",_xlfn.XLOOKUP(Q2973,立项!W:W,立项!H:H))</f>
        <v/>
      </c>
      <c r="N2973" s="104" t="str">
        <f t="shared" si="278"/>
        <v/>
      </c>
      <c r="O2973" s="104" t="str">
        <f t="shared" si="279"/>
        <v/>
      </c>
      <c r="P2973" s="105" t="str">
        <f t="shared" si="280"/>
        <v/>
      </c>
      <c r="Q2973" s="109" t="str">
        <f t="shared" si="281"/>
        <v/>
      </c>
      <c r="R2973" s="77"/>
      <c r="S2973" s="76"/>
      <c r="T2973" s="76"/>
      <c r="U2973" s="76"/>
    </row>
    <row r="2974" s="67" customFormat="1" customHeight="1" spans="2:21">
      <c r="B2974" s="68"/>
      <c r="C2974" s="69"/>
      <c r="D2974" s="69"/>
      <c r="E2974" s="69"/>
      <c r="F2974" s="70"/>
      <c r="G2974" s="71"/>
      <c r="H2974" s="72"/>
      <c r="I2974" s="103" t="str">
        <f>IF(B2974="","",_xlfn.XLOOKUP(N2974,#REF!,#REF!))</f>
        <v/>
      </c>
      <c r="J2974" s="100" t="str">
        <f>IF(B2974="","",_xlfn.XLOOKUP(N2974,#REF!,芝麻工资表!B:B))</f>
        <v/>
      </c>
      <c r="K2974" s="100" t="str">
        <f t="shared" si="276"/>
        <v/>
      </c>
      <c r="L2974" s="100" t="str">
        <f t="shared" si="277"/>
        <v/>
      </c>
      <c r="M2974" s="100" t="str">
        <f>IF(Q2974="","",_xlfn.XLOOKUP(Q2974,立项!W:W,立项!H:H))</f>
        <v/>
      </c>
      <c r="N2974" s="104" t="str">
        <f t="shared" si="278"/>
        <v/>
      </c>
      <c r="O2974" s="104" t="str">
        <f t="shared" si="279"/>
        <v/>
      </c>
      <c r="P2974" s="105" t="str">
        <f t="shared" si="280"/>
        <v/>
      </c>
      <c r="Q2974" s="109" t="str">
        <f t="shared" si="281"/>
        <v/>
      </c>
      <c r="R2974" s="77"/>
      <c r="S2974" s="76"/>
      <c r="T2974" s="76"/>
      <c r="U2974" s="76"/>
    </row>
    <row r="2975" s="67" customFormat="1" customHeight="1" spans="2:21">
      <c r="B2975" s="68"/>
      <c r="C2975" s="69"/>
      <c r="D2975" s="69"/>
      <c r="E2975" s="69"/>
      <c r="F2975" s="70"/>
      <c r="G2975" s="71"/>
      <c r="H2975" s="72"/>
      <c r="I2975" s="103" t="str">
        <f>IF(B2975="","",_xlfn.XLOOKUP(N2975,#REF!,#REF!))</f>
        <v/>
      </c>
      <c r="J2975" s="100" t="str">
        <f>IF(B2975="","",_xlfn.XLOOKUP(N2975,#REF!,芝麻工资表!B:B))</f>
        <v/>
      </c>
      <c r="K2975" s="100" t="str">
        <f t="shared" si="276"/>
        <v/>
      </c>
      <c r="L2975" s="100" t="str">
        <f t="shared" si="277"/>
        <v/>
      </c>
      <c r="M2975" s="100" t="str">
        <f>IF(Q2975="","",_xlfn.XLOOKUP(Q2975,立项!W:W,立项!H:H))</f>
        <v/>
      </c>
      <c r="N2975" s="104" t="str">
        <f t="shared" si="278"/>
        <v/>
      </c>
      <c r="O2975" s="104" t="str">
        <f t="shared" si="279"/>
        <v/>
      </c>
      <c r="P2975" s="105" t="str">
        <f t="shared" si="280"/>
        <v/>
      </c>
      <c r="Q2975" s="109" t="str">
        <f t="shared" si="281"/>
        <v/>
      </c>
      <c r="R2975" s="77"/>
      <c r="S2975" s="76"/>
      <c r="T2975" s="76"/>
      <c r="U2975" s="76"/>
    </row>
    <row r="2976" s="67" customFormat="1" customHeight="1" spans="2:21">
      <c r="B2976" s="68"/>
      <c r="C2976" s="69"/>
      <c r="D2976" s="69"/>
      <c r="E2976" s="69"/>
      <c r="F2976" s="70"/>
      <c r="G2976" s="71"/>
      <c r="H2976" s="72"/>
      <c r="I2976" s="103" t="str">
        <f>IF(B2976="","",_xlfn.XLOOKUP(N2976,#REF!,#REF!))</f>
        <v/>
      </c>
      <c r="J2976" s="100" t="str">
        <f>IF(B2976="","",_xlfn.XLOOKUP(N2976,#REF!,芝麻工资表!B:B))</f>
        <v/>
      </c>
      <c r="K2976" s="100" t="str">
        <f t="shared" si="276"/>
        <v/>
      </c>
      <c r="L2976" s="100" t="str">
        <f t="shared" si="277"/>
        <v/>
      </c>
      <c r="M2976" s="100" t="str">
        <f>IF(Q2976="","",_xlfn.XLOOKUP(Q2976,立项!W:W,立项!H:H))</f>
        <v/>
      </c>
      <c r="N2976" s="104" t="str">
        <f t="shared" si="278"/>
        <v/>
      </c>
      <c r="O2976" s="104" t="str">
        <f t="shared" si="279"/>
        <v/>
      </c>
      <c r="P2976" s="105" t="str">
        <f t="shared" si="280"/>
        <v/>
      </c>
      <c r="Q2976" s="109" t="str">
        <f t="shared" si="281"/>
        <v/>
      </c>
      <c r="R2976" s="77"/>
      <c r="S2976" s="76"/>
      <c r="T2976" s="76"/>
      <c r="U2976" s="76"/>
    </row>
    <row r="2977" s="67" customFormat="1" customHeight="1" spans="2:21">
      <c r="B2977" s="68"/>
      <c r="C2977" s="69"/>
      <c r="D2977" s="69"/>
      <c r="E2977" s="69"/>
      <c r="F2977" s="70"/>
      <c r="G2977" s="71"/>
      <c r="H2977" s="72"/>
      <c r="I2977" s="103" t="str">
        <f>IF(B2977="","",_xlfn.XLOOKUP(N2977,#REF!,#REF!))</f>
        <v/>
      </c>
      <c r="J2977" s="100" t="str">
        <f>IF(B2977="","",_xlfn.XLOOKUP(N2977,#REF!,芝麻工资表!B:B))</f>
        <v/>
      </c>
      <c r="K2977" s="100" t="str">
        <f t="shared" si="276"/>
        <v/>
      </c>
      <c r="L2977" s="100" t="str">
        <f t="shared" si="277"/>
        <v/>
      </c>
      <c r="M2977" s="100" t="str">
        <f>IF(Q2977="","",_xlfn.XLOOKUP(Q2977,立项!W:W,立项!H:H))</f>
        <v/>
      </c>
      <c r="N2977" s="104" t="str">
        <f t="shared" si="278"/>
        <v/>
      </c>
      <c r="O2977" s="104" t="str">
        <f t="shared" si="279"/>
        <v/>
      </c>
      <c r="P2977" s="105" t="str">
        <f t="shared" si="280"/>
        <v/>
      </c>
      <c r="Q2977" s="109" t="str">
        <f t="shared" si="281"/>
        <v/>
      </c>
      <c r="R2977" s="77"/>
      <c r="S2977" s="76"/>
      <c r="T2977" s="76"/>
      <c r="U2977" s="76"/>
    </row>
    <row r="2978" s="67" customFormat="1" customHeight="1" spans="2:21">
      <c r="B2978" s="68"/>
      <c r="C2978" s="69"/>
      <c r="D2978" s="69"/>
      <c r="E2978" s="69"/>
      <c r="F2978" s="70"/>
      <c r="G2978" s="71"/>
      <c r="H2978" s="72"/>
      <c r="I2978" s="103" t="str">
        <f>IF(B2978="","",_xlfn.XLOOKUP(N2978,#REF!,#REF!))</f>
        <v/>
      </c>
      <c r="J2978" s="100" t="str">
        <f>IF(B2978="","",_xlfn.XLOOKUP(N2978,#REF!,芝麻工资表!B:B))</f>
        <v/>
      </c>
      <c r="K2978" s="100" t="str">
        <f t="shared" si="276"/>
        <v/>
      </c>
      <c r="L2978" s="100" t="str">
        <f t="shared" si="277"/>
        <v/>
      </c>
      <c r="M2978" s="100" t="str">
        <f>IF(Q2978="","",_xlfn.XLOOKUP(Q2978,立项!W:W,立项!H:H))</f>
        <v/>
      </c>
      <c r="N2978" s="104" t="str">
        <f t="shared" si="278"/>
        <v/>
      </c>
      <c r="O2978" s="104" t="str">
        <f t="shared" si="279"/>
        <v/>
      </c>
      <c r="P2978" s="105" t="str">
        <f t="shared" si="280"/>
        <v/>
      </c>
      <c r="Q2978" s="109" t="str">
        <f t="shared" si="281"/>
        <v/>
      </c>
      <c r="R2978" s="77"/>
      <c r="S2978" s="76"/>
      <c r="T2978" s="76"/>
      <c r="U2978" s="76"/>
    </row>
    <row r="2979" s="67" customFormat="1" customHeight="1" spans="2:21">
      <c r="B2979" s="68"/>
      <c r="C2979" s="69"/>
      <c r="D2979" s="69"/>
      <c r="E2979" s="69"/>
      <c r="F2979" s="70"/>
      <c r="G2979" s="71"/>
      <c r="H2979" s="72"/>
      <c r="I2979" s="103" t="str">
        <f>IF(B2979="","",_xlfn.XLOOKUP(N2979,#REF!,#REF!))</f>
        <v/>
      </c>
      <c r="J2979" s="100" t="str">
        <f>IF(B2979="","",_xlfn.XLOOKUP(N2979,#REF!,芝麻工资表!B:B))</f>
        <v/>
      </c>
      <c r="K2979" s="100" t="str">
        <f t="shared" si="276"/>
        <v/>
      </c>
      <c r="L2979" s="100" t="str">
        <f t="shared" si="277"/>
        <v/>
      </c>
      <c r="M2979" s="100" t="str">
        <f>IF(Q2979="","",_xlfn.XLOOKUP(Q2979,立项!W:W,立项!H:H))</f>
        <v/>
      </c>
      <c r="N2979" s="104" t="str">
        <f t="shared" si="278"/>
        <v/>
      </c>
      <c r="O2979" s="104" t="str">
        <f t="shared" si="279"/>
        <v/>
      </c>
      <c r="P2979" s="105" t="str">
        <f t="shared" si="280"/>
        <v/>
      </c>
      <c r="Q2979" s="109" t="str">
        <f t="shared" si="281"/>
        <v/>
      </c>
      <c r="R2979" s="77"/>
      <c r="S2979" s="76"/>
      <c r="T2979" s="76"/>
      <c r="U2979" s="76"/>
    </row>
    <row r="2980" s="67" customFormat="1" customHeight="1" spans="2:21">
      <c r="B2980" s="68"/>
      <c r="C2980" s="69"/>
      <c r="D2980" s="69"/>
      <c r="E2980" s="69"/>
      <c r="F2980" s="70"/>
      <c r="G2980" s="71"/>
      <c r="H2980" s="72"/>
      <c r="I2980" s="103" t="str">
        <f>IF(B2980="","",_xlfn.XLOOKUP(N2980,#REF!,#REF!))</f>
        <v/>
      </c>
      <c r="J2980" s="100" t="str">
        <f>IF(B2980="","",_xlfn.XLOOKUP(N2980,#REF!,芝麻工资表!B:B))</f>
        <v/>
      </c>
      <c r="K2980" s="100" t="str">
        <f t="shared" si="276"/>
        <v/>
      </c>
      <c r="L2980" s="100" t="str">
        <f t="shared" si="277"/>
        <v/>
      </c>
      <c r="M2980" s="100" t="str">
        <f>IF(Q2980="","",_xlfn.XLOOKUP(Q2980,立项!W:W,立项!H:H))</f>
        <v/>
      </c>
      <c r="N2980" s="104" t="str">
        <f t="shared" si="278"/>
        <v/>
      </c>
      <c r="O2980" s="104" t="str">
        <f t="shared" si="279"/>
        <v/>
      </c>
      <c r="P2980" s="105" t="str">
        <f t="shared" si="280"/>
        <v/>
      </c>
      <c r="Q2980" s="109" t="str">
        <f t="shared" si="281"/>
        <v/>
      </c>
      <c r="R2980" s="77"/>
      <c r="S2980" s="76"/>
      <c r="T2980" s="76"/>
      <c r="U2980" s="76"/>
    </row>
    <row r="2981" s="67" customFormat="1" customHeight="1" spans="2:21">
      <c r="B2981" s="68"/>
      <c r="C2981" s="69"/>
      <c r="D2981" s="69"/>
      <c r="E2981" s="69"/>
      <c r="F2981" s="70"/>
      <c r="G2981" s="71"/>
      <c r="H2981" s="72"/>
      <c r="I2981" s="103" t="str">
        <f>IF(B2981="","",_xlfn.XLOOKUP(N2981,#REF!,#REF!))</f>
        <v/>
      </c>
      <c r="J2981" s="100" t="str">
        <f>IF(B2981="","",_xlfn.XLOOKUP(N2981,#REF!,芝麻工资表!B:B))</f>
        <v/>
      </c>
      <c r="K2981" s="100" t="str">
        <f t="shared" si="276"/>
        <v/>
      </c>
      <c r="L2981" s="100" t="str">
        <f t="shared" si="277"/>
        <v/>
      </c>
      <c r="M2981" s="100" t="str">
        <f>IF(Q2981="","",_xlfn.XLOOKUP(Q2981,立项!W:W,立项!H:H))</f>
        <v/>
      </c>
      <c r="N2981" s="104" t="str">
        <f t="shared" si="278"/>
        <v/>
      </c>
      <c r="O2981" s="104" t="str">
        <f t="shared" si="279"/>
        <v/>
      </c>
      <c r="P2981" s="105" t="str">
        <f t="shared" si="280"/>
        <v/>
      </c>
      <c r="Q2981" s="109" t="str">
        <f t="shared" si="281"/>
        <v/>
      </c>
      <c r="R2981" s="77"/>
      <c r="S2981" s="76"/>
      <c r="T2981" s="76"/>
      <c r="U2981" s="76"/>
    </row>
    <row r="2982" s="67" customFormat="1" customHeight="1" spans="2:21">
      <c r="B2982" s="68"/>
      <c r="C2982" s="69"/>
      <c r="D2982" s="69"/>
      <c r="E2982" s="69"/>
      <c r="F2982" s="70"/>
      <c r="G2982" s="71"/>
      <c r="H2982" s="72"/>
      <c r="I2982" s="103" t="str">
        <f>IF(B2982="","",_xlfn.XLOOKUP(N2982,#REF!,#REF!))</f>
        <v/>
      </c>
      <c r="J2982" s="100" t="str">
        <f>IF(B2982="","",_xlfn.XLOOKUP(N2982,#REF!,芝麻工资表!B:B))</f>
        <v/>
      </c>
      <c r="K2982" s="100" t="str">
        <f t="shared" si="276"/>
        <v/>
      </c>
      <c r="L2982" s="100" t="str">
        <f t="shared" si="277"/>
        <v/>
      </c>
      <c r="M2982" s="100" t="str">
        <f>IF(Q2982="","",_xlfn.XLOOKUP(Q2982,立项!W:W,立项!H:H))</f>
        <v/>
      </c>
      <c r="N2982" s="104" t="str">
        <f t="shared" si="278"/>
        <v/>
      </c>
      <c r="O2982" s="104" t="str">
        <f t="shared" si="279"/>
        <v/>
      </c>
      <c r="P2982" s="105" t="str">
        <f t="shared" si="280"/>
        <v/>
      </c>
      <c r="Q2982" s="109" t="str">
        <f t="shared" si="281"/>
        <v/>
      </c>
      <c r="R2982" s="77"/>
      <c r="S2982" s="76"/>
      <c r="T2982" s="76"/>
      <c r="U2982" s="76"/>
    </row>
    <row r="2983" s="67" customFormat="1" customHeight="1" spans="2:21">
      <c r="B2983" s="68"/>
      <c r="C2983" s="69"/>
      <c r="D2983" s="69"/>
      <c r="E2983" s="69"/>
      <c r="F2983" s="70"/>
      <c r="G2983" s="71"/>
      <c r="H2983" s="72"/>
      <c r="I2983" s="103" t="str">
        <f>IF(B2983="","",_xlfn.XLOOKUP(N2983,#REF!,#REF!))</f>
        <v/>
      </c>
      <c r="J2983" s="100" t="str">
        <f>IF(B2983="","",_xlfn.XLOOKUP(N2983,#REF!,芝麻工资表!B:B))</f>
        <v/>
      </c>
      <c r="K2983" s="100" t="str">
        <f t="shared" si="276"/>
        <v/>
      </c>
      <c r="L2983" s="100" t="str">
        <f t="shared" si="277"/>
        <v/>
      </c>
      <c r="M2983" s="100" t="str">
        <f>IF(Q2983="","",_xlfn.XLOOKUP(Q2983,立项!W:W,立项!H:H))</f>
        <v/>
      </c>
      <c r="N2983" s="104" t="str">
        <f t="shared" si="278"/>
        <v/>
      </c>
      <c r="O2983" s="104" t="str">
        <f t="shared" si="279"/>
        <v/>
      </c>
      <c r="P2983" s="105" t="str">
        <f t="shared" si="280"/>
        <v/>
      </c>
      <c r="Q2983" s="109" t="str">
        <f t="shared" si="281"/>
        <v/>
      </c>
      <c r="R2983" s="77"/>
      <c r="S2983" s="76"/>
      <c r="T2983" s="76"/>
      <c r="U2983" s="76"/>
    </row>
    <row r="2984" s="67" customFormat="1" customHeight="1" spans="2:21">
      <c r="B2984" s="68"/>
      <c r="C2984" s="69"/>
      <c r="D2984" s="69"/>
      <c r="E2984" s="69"/>
      <c r="F2984" s="70"/>
      <c r="G2984" s="71"/>
      <c r="H2984" s="72"/>
      <c r="I2984" s="103" t="str">
        <f>IF(B2984="","",_xlfn.XLOOKUP(N2984,#REF!,#REF!))</f>
        <v/>
      </c>
      <c r="J2984" s="100" t="str">
        <f>IF(B2984="","",_xlfn.XLOOKUP(N2984,#REF!,芝麻工资表!B:B))</f>
        <v/>
      </c>
      <c r="K2984" s="100" t="str">
        <f t="shared" si="276"/>
        <v/>
      </c>
      <c r="L2984" s="100" t="str">
        <f t="shared" si="277"/>
        <v/>
      </c>
      <c r="M2984" s="100" t="str">
        <f>IF(Q2984="","",_xlfn.XLOOKUP(Q2984,立项!W:W,立项!H:H))</f>
        <v/>
      </c>
      <c r="N2984" s="104" t="str">
        <f t="shared" si="278"/>
        <v/>
      </c>
      <c r="O2984" s="104" t="str">
        <f t="shared" si="279"/>
        <v/>
      </c>
      <c r="P2984" s="105" t="str">
        <f t="shared" si="280"/>
        <v/>
      </c>
      <c r="Q2984" s="109" t="str">
        <f t="shared" si="281"/>
        <v/>
      </c>
      <c r="R2984" s="77"/>
      <c r="S2984" s="76"/>
      <c r="T2984" s="76"/>
      <c r="U2984" s="76"/>
    </row>
    <row r="2985" s="67" customFormat="1" customHeight="1" spans="2:21">
      <c r="B2985" s="68"/>
      <c r="C2985" s="69"/>
      <c r="D2985" s="69"/>
      <c r="E2985" s="69"/>
      <c r="F2985" s="70"/>
      <c r="G2985" s="71"/>
      <c r="H2985" s="72"/>
      <c r="I2985" s="103" t="str">
        <f>IF(B2985="","",_xlfn.XLOOKUP(N2985,#REF!,#REF!))</f>
        <v/>
      </c>
      <c r="J2985" s="100" t="str">
        <f>IF(B2985="","",_xlfn.XLOOKUP(N2985,#REF!,芝麻工资表!B:B))</f>
        <v/>
      </c>
      <c r="K2985" s="100" t="str">
        <f t="shared" si="276"/>
        <v/>
      </c>
      <c r="L2985" s="100" t="str">
        <f t="shared" si="277"/>
        <v/>
      </c>
      <c r="M2985" s="100" t="str">
        <f>IF(Q2985="","",_xlfn.XLOOKUP(Q2985,立项!W:W,立项!H:H))</f>
        <v/>
      </c>
      <c r="N2985" s="104" t="str">
        <f t="shared" si="278"/>
        <v/>
      </c>
      <c r="O2985" s="104" t="str">
        <f t="shared" si="279"/>
        <v/>
      </c>
      <c r="P2985" s="105" t="str">
        <f t="shared" si="280"/>
        <v/>
      </c>
      <c r="Q2985" s="109" t="str">
        <f t="shared" si="281"/>
        <v/>
      </c>
      <c r="R2985" s="77"/>
      <c r="S2985" s="76"/>
      <c r="T2985" s="76"/>
      <c r="U2985" s="76"/>
    </row>
    <row r="2986" s="67" customFormat="1" customHeight="1" spans="2:21">
      <c r="B2986" s="68"/>
      <c r="C2986" s="69"/>
      <c r="D2986" s="69"/>
      <c r="E2986" s="69"/>
      <c r="F2986" s="70"/>
      <c r="G2986" s="71"/>
      <c r="H2986" s="72"/>
      <c r="I2986" s="103" t="str">
        <f>IF(B2986="","",_xlfn.XLOOKUP(N2986,#REF!,#REF!))</f>
        <v/>
      </c>
      <c r="J2986" s="100" t="str">
        <f>IF(B2986="","",_xlfn.XLOOKUP(N2986,#REF!,芝麻工资表!B:B))</f>
        <v/>
      </c>
      <c r="K2986" s="100" t="str">
        <f t="shared" si="276"/>
        <v/>
      </c>
      <c r="L2986" s="100" t="str">
        <f t="shared" si="277"/>
        <v/>
      </c>
      <c r="M2986" s="100" t="str">
        <f>IF(Q2986="","",_xlfn.XLOOKUP(Q2986,立项!W:W,立项!H:H))</f>
        <v/>
      </c>
      <c r="N2986" s="104" t="str">
        <f t="shared" si="278"/>
        <v/>
      </c>
      <c r="O2986" s="104" t="str">
        <f t="shared" si="279"/>
        <v/>
      </c>
      <c r="P2986" s="105" t="str">
        <f t="shared" si="280"/>
        <v/>
      </c>
      <c r="Q2986" s="109" t="str">
        <f t="shared" si="281"/>
        <v/>
      </c>
      <c r="R2986" s="77"/>
      <c r="S2986" s="76"/>
      <c r="T2986" s="76"/>
      <c r="U2986" s="76"/>
    </row>
    <row r="2987" s="67" customFormat="1" customHeight="1" spans="2:21">
      <c r="B2987" s="68"/>
      <c r="C2987" s="69"/>
      <c r="D2987" s="69"/>
      <c r="E2987" s="69"/>
      <c r="F2987" s="70"/>
      <c r="G2987" s="71"/>
      <c r="H2987" s="72"/>
      <c r="I2987" s="103" t="str">
        <f>IF(B2987="","",_xlfn.XLOOKUP(N2987,#REF!,#REF!))</f>
        <v/>
      </c>
      <c r="J2987" s="100" t="str">
        <f>IF(B2987="","",_xlfn.XLOOKUP(N2987,#REF!,芝麻工资表!B:B))</f>
        <v/>
      </c>
      <c r="K2987" s="100" t="str">
        <f t="shared" si="276"/>
        <v/>
      </c>
      <c r="L2987" s="100" t="str">
        <f t="shared" si="277"/>
        <v/>
      </c>
      <c r="M2987" s="100" t="str">
        <f>IF(Q2987="","",_xlfn.XLOOKUP(Q2987,立项!W:W,立项!H:H))</f>
        <v/>
      </c>
      <c r="N2987" s="104" t="str">
        <f t="shared" si="278"/>
        <v/>
      </c>
      <c r="O2987" s="104" t="str">
        <f t="shared" si="279"/>
        <v/>
      </c>
      <c r="P2987" s="105" t="str">
        <f t="shared" si="280"/>
        <v/>
      </c>
      <c r="Q2987" s="109" t="str">
        <f t="shared" si="281"/>
        <v/>
      </c>
      <c r="R2987" s="77"/>
      <c r="S2987" s="76"/>
      <c r="T2987" s="76"/>
      <c r="U2987" s="76"/>
    </row>
    <row r="2988" s="67" customFormat="1" customHeight="1" spans="2:21">
      <c r="B2988" s="68"/>
      <c r="C2988" s="69"/>
      <c r="D2988" s="69"/>
      <c r="E2988" s="69"/>
      <c r="F2988" s="70"/>
      <c r="G2988" s="71"/>
      <c r="H2988" s="72"/>
      <c r="I2988" s="103" t="str">
        <f>IF(B2988="","",_xlfn.XLOOKUP(N2988,#REF!,#REF!))</f>
        <v/>
      </c>
      <c r="J2988" s="100" t="str">
        <f>IF(B2988="","",_xlfn.XLOOKUP(N2988,#REF!,芝麻工资表!B:B))</f>
        <v/>
      </c>
      <c r="K2988" s="100" t="str">
        <f t="shared" si="276"/>
        <v/>
      </c>
      <c r="L2988" s="100" t="str">
        <f t="shared" si="277"/>
        <v/>
      </c>
      <c r="M2988" s="100" t="str">
        <f>IF(Q2988="","",_xlfn.XLOOKUP(Q2988,立项!W:W,立项!H:H))</f>
        <v/>
      </c>
      <c r="N2988" s="104" t="str">
        <f t="shared" si="278"/>
        <v/>
      </c>
      <c r="O2988" s="104" t="str">
        <f t="shared" si="279"/>
        <v/>
      </c>
      <c r="P2988" s="105" t="str">
        <f t="shared" si="280"/>
        <v/>
      </c>
      <c r="Q2988" s="109" t="str">
        <f t="shared" si="281"/>
        <v/>
      </c>
      <c r="R2988" s="77"/>
      <c r="S2988" s="76"/>
      <c r="T2988" s="76"/>
      <c r="U2988" s="76"/>
    </row>
    <row r="2989" s="67" customFormat="1" customHeight="1" spans="2:21">
      <c r="B2989" s="68"/>
      <c r="C2989" s="69"/>
      <c r="D2989" s="69"/>
      <c r="E2989" s="69"/>
      <c r="F2989" s="70"/>
      <c r="G2989" s="71"/>
      <c r="H2989" s="72"/>
      <c r="I2989" s="103" t="str">
        <f>IF(B2989="","",_xlfn.XLOOKUP(N2989,#REF!,#REF!))</f>
        <v/>
      </c>
      <c r="J2989" s="100" t="str">
        <f>IF(B2989="","",_xlfn.XLOOKUP(N2989,#REF!,芝麻工资表!B:B))</f>
        <v/>
      </c>
      <c r="K2989" s="100" t="str">
        <f t="shared" si="276"/>
        <v/>
      </c>
      <c r="L2989" s="100" t="str">
        <f t="shared" si="277"/>
        <v/>
      </c>
      <c r="M2989" s="100" t="str">
        <f>IF(Q2989="","",_xlfn.XLOOKUP(Q2989,立项!W:W,立项!H:H))</f>
        <v/>
      </c>
      <c r="N2989" s="104" t="str">
        <f t="shared" si="278"/>
        <v/>
      </c>
      <c r="O2989" s="104" t="str">
        <f t="shared" si="279"/>
        <v/>
      </c>
      <c r="P2989" s="105" t="str">
        <f t="shared" si="280"/>
        <v/>
      </c>
      <c r="Q2989" s="109" t="str">
        <f t="shared" si="281"/>
        <v/>
      </c>
      <c r="R2989" s="77"/>
      <c r="S2989" s="76"/>
      <c r="T2989" s="76"/>
      <c r="U2989" s="76"/>
    </row>
    <row r="2990" s="67" customFormat="1" customHeight="1" spans="2:21">
      <c r="B2990" s="68"/>
      <c r="C2990" s="69"/>
      <c r="D2990" s="69"/>
      <c r="E2990" s="69"/>
      <c r="F2990" s="70"/>
      <c r="G2990" s="71"/>
      <c r="H2990" s="72"/>
      <c r="I2990" s="103" t="str">
        <f>IF(B2990="","",_xlfn.XLOOKUP(N2990,#REF!,#REF!))</f>
        <v/>
      </c>
      <c r="J2990" s="100" t="str">
        <f>IF(B2990="","",_xlfn.XLOOKUP(N2990,#REF!,芝麻工资表!B:B))</f>
        <v/>
      </c>
      <c r="K2990" s="100" t="str">
        <f t="shared" si="276"/>
        <v/>
      </c>
      <c r="L2990" s="100" t="str">
        <f t="shared" si="277"/>
        <v/>
      </c>
      <c r="M2990" s="100" t="str">
        <f>IF(Q2990="","",_xlfn.XLOOKUP(Q2990,立项!W:W,立项!H:H))</f>
        <v/>
      </c>
      <c r="N2990" s="104" t="str">
        <f t="shared" si="278"/>
        <v/>
      </c>
      <c r="O2990" s="104" t="str">
        <f t="shared" si="279"/>
        <v/>
      </c>
      <c r="P2990" s="105" t="str">
        <f t="shared" si="280"/>
        <v/>
      </c>
      <c r="Q2990" s="109" t="str">
        <f t="shared" si="281"/>
        <v/>
      </c>
      <c r="R2990" s="77"/>
      <c r="S2990" s="76"/>
      <c r="T2990" s="76"/>
      <c r="U2990" s="76"/>
    </row>
    <row r="2991" s="67" customFormat="1" customHeight="1" spans="2:21">
      <c r="B2991" s="68"/>
      <c r="C2991" s="69"/>
      <c r="D2991" s="69"/>
      <c r="E2991" s="69"/>
      <c r="F2991" s="70"/>
      <c r="G2991" s="71"/>
      <c r="H2991" s="72"/>
      <c r="I2991" s="103" t="str">
        <f>IF(B2991="","",_xlfn.XLOOKUP(N2991,#REF!,#REF!))</f>
        <v/>
      </c>
      <c r="J2991" s="100" t="str">
        <f>IF(B2991="","",_xlfn.XLOOKUP(N2991,#REF!,芝麻工资表!B:B))</f>
        <v/>
      </c>
      <c r="K2991" s="100" t="str">
        <f t="shared" si="276"/>
        <v/>
      </c>
      <c r="L2991" s="100" t="str">
        <f t="shared" si="277"/>
        <v/>
      </c>
      <c r="M2991" s="100" t="str">
        <f>IF(Q2991="","",_xlfn.XLOOKUP(Q2991,立项!W:W,立项!H:H))</f>
        <v/>
      </c>
      <c r="N2991" s="104" t="str">
        <f t="shared" si="278"/>
        <v/>
      </c>
      <c r="O2991" s="104" t="str">
        <f t="shared" si="279"/>
        <v/>
      </c>
      <c r="P2991" s="105" t="str">
        <f t="shared" si="280"/>
        <v/>
      </c>
      <c r="Q2991" s="109" t="str">
        <f t="shared" si="281"/>
        <v/>
      </c>
      <c r="R2991" s="77"/>
      <c r="S2991" s="76"/>
      <c r="T2991" s="76"/>
      <c r="U2991" s="76"/>
    </row>
    <row r="2992" s="67" customFormat="1" customHeight="1" spans="2:21">
      <c r="B2992" s="68"/>
      <c r="C2992" s="69"/>
      <c r="D2992" s="69"/>
      <c r="E2992" s="69"/>
      <c r="F2992" s="70"/>
      <c r="G2992" s="71"/>
      <c r="H2992" s="72"/>
      <c r="I2992" s="103" t="str">
        <f>IF(B2992="","",_xlfn.XLOOKUP(N2992,#REF!,#REF!))</f>
        <v/>
      </c>
      <c r="J2992" s="100" t="str">
        <f>IF(B2992="","",_xlfn.XLOOKUP(N2992,#REF!,芝麻工资表!B:B))</f>
        <v/>
      </c>
      <c r="K2992" s="100" t="str">
        <f t="shared" si="276"/>
        <v/>
      </c>
      <c r="L2992" s="100" t="str">
        <f t="shared" si="277"/>
        <v/>
      </c>
      <c r="M2992" s="100" t="str">
        <f>IF(Q2992="","",_xlfn.XLOOKUP(Q2992,立项!W:W,立项!H:H))</f>
        <v/>
      </c>
      <c r="N2992" s="104" t="str">
        <f t="shared" si="278"/>
        <v/>
      </c>
      <c r="O2992" s="104" t="str">
        <f t="shared" si="279"/>
        <v/>
      </c>
      <c r="P2992" s="105" t="str">
        <f t="shared" si="280"/>
        <v/>
      </c>
      <c r="Q2992" s="109" t="str">
        <f t="shared" si="281"/>
        <v/>
      </c>
      <c r="R2992" s="77"/>
      <c r="S2992" s="76"/>
      <c r="T2992" s="76"/>
      <c r="U2992" s="76"/>
    </row>
    <row r="2993" s="67" customFormat="1" customHeight="1" spans="2:21">
      <c r="B2993" s="68"/>
      <c r="C2993" s="69"/>
      <c r="D2993" s="69"/>
      <c r="E2993" s="69"/>
      <c r="F2993" s="70"/>
      <c r="G2993" s="71"/>
      <c r="H2993" s="72"/>
      <c r="I2993" s="103" t="str">
        <f>IF(B2993="","",_xlfn.XLOOKUP(N2993,#REF!,#REF!))</f>
        <v/>
      </c>
      <c r="J2993" s="100" t="str">
        <f>IF(B2993="","",_xlfn.XLOOKUP(N2993,#REF!,芝麻工资表!B:B))</f>
        <v/>
      </c>
      <c r="K2993" s="100" t="str">
        <f t="shared" si="276"/>
        <v/>
      </c>
      <c r="L2993" s="100" t="str">
        <f t="shared" si="277"/>
        <v/>
      </c>
      <c r="M2993" s="100" t="str">
        <f>IF(Q2993="","",_xlfn.XLOOKUP(Q2993,立项!W:W,立项!H:H))</f>
        <v/>
      </c>
      <c r="N2993" s="104" t="str">
        <f t="shared" si="278"/>
        <v/>
      </c>
      <c r="O2993" s="104" t="str">
        <f t="shared" si="279"/>
        <v/>
      </c>
      <c r="P2993" s="105" t="str">
        <f t="shared" si="280"/>
        <v/>
      </c>
      <c r="Q2993" s="109" t="str">
        <f t="shared" si="281"/>
        <v/>
      </c>
      <c r="R2993" s="77"/>
      <c r="S2993" s="76"/>
      <c r="T2993" s="76"/>
      <c r="U2993" s="76"/>
    </row>
    <row r="2994" s="67" customFormat="1" customHeight="1" spans="2:21">
      <c r="B2994" s="68"/>
      <c r="C2994" s="69"/>
      <c r="D2994" s="69"/>
      <c r="E2994" s="69"/>
      <c r="F2994" s="70"/>
      <c r="G2994" s="71"/>
      <c r="H2994" s="72"/>
      <c r="I2994" s="103" t="str">
        <f>IF(B2994="","",_xlfn.XLOOKUP(N2994,#REF!,#REF!))</f>
        <v/>
      </c>
      <c r="J2994" s="100" t="str">
        <f>IF(B2994="","",_xlfn.XLOOKUP(N2994,#REF!,芝麻工资表!B:B))</f>
        <v/>
      </c>
      <c r="K2994" s="100" t="str">
        <f t="shared" si="276"/>
        <v/>
      </c>
      <c r="L2994" s="100" t="str">
        <f t="shared" si="277"/>
        <v/>
      </c>
      <c r="M2994" s="100" t="str">
        <f>IF(Q2994="","",_xlfn.XLOOKUP(Q2994,立项!W:W,立项!H:H))</f>
        <v/>
      </c>
      <c r="N2994" s="104" t="str">
        <f t="shared" si="278"/>
        <v/>
      </c>
      <c r="O2994" s="104" t="str">
        <f t="shared" si="279"/>
        <v/>
      </c>
      <c r="P2994" s="105" t="str">
        <f t="shared" si="280"/>
        <v/>
      </c>
      <c r="Q2994" s="109" t="str">
        <f t="shared" si="281"/>
        <v/>
      </c>
      <c r="R2994" s="77"/>
      <c r="S2994" s="76"/>
      <c r="T2994" s="76"/>
      <c r="U2994" s="76"/>
    </row>
    <row r="2995" s="67" customFormat="1" customHeight="1" spans="2:21">
      <c r="B2995" s="68"/>
      <c r="C2995" s="69"/>
      <c r="D2995" s="69"/>
      <c r="E2995" s="69"/>
      <c r="F2995" s="70"/>
      <c r="G2995" s="71"/>
      <c r="H2995" s="72"/>
      <c r="I2995" s="103" t="str">
        <f>IF(B2995="","",_xlfn.XLOOKUP(N2995,#REF!,#REF!))</f>
        <v/>
      </c>
      <c r="J2995" s="100" t="str">
        <f>IF(B2995="","",_xlfn.XLOOKUP(N2995,#REF!,芝麻工资表!B:B))</f>
        <v/>
      </c>
      <c r="K2995" s="100" t="str">
        <f t="shared" si="276"/>
        <v/>
      </c>
      <c r="L2995" s="100" t="str">
        <f t="shared" si="277"/>
        <v/>
      </c>
      <c r="M2995" s="100" t="str">
        <f>IF(Q2995="","",_xlfn.XLOOKUP(Q2995,立项!W:W,立项!H:H))</f>
        <v/>
      </c>
      <c r="N2995" s="104" t="str">
        <f t="shared" si="278"/>
        <v/>
      </c>
      <c r="O2995" s="104" t="str">
        <f t="shared" si="279"/>
        <v/>
      </c>
      <c r="P2995" s="105" t="str">
        <f t="shared" si="280"/>
        <v/>
      </c>
      <c r="Q2995" s="109" t="str">
        <f t="shared" si="281"/>
        <v/>
      </c>
      <c r="R2995" s="77"/>
      <c r="S2995" s="76"/>
      <c r="T2995" s="76"/>
      <c r="U2995" s="76"/>
    </row>
    <row r="2996" s="67" customFormat="1" customHeight="1" spans="2:21">
      <c r="B2996" s="68"/>
      <c r="C2996" s="69"/>
      <c r="D2996" s="69"/>
      <c r="E2996" s="69"/>
      <c r="F2996" s="70"/>
      <c r="G2996" s="71"/>
      <c r="H2996" s="72"/>
      <c r="I2996" s="103" t="str">
        <f>IF(B2996="","",_xlfn.XLOOKUP(N2996,#REF!,#REF!))</f>
        <v/>
      </c>
      <c r="J2996" s="100" t="str">
        <f>IF(B2996="","",_xlfn.XLOOKUP(N2996,#REF!,芝麻工资表!B:B))</f>
        <v/>
      </c>
      <c r="K2996" s="100" t="str">
        <f t="shared" si="276"/>
        <v/>
      </c>
      <c r="L2996" s="100" t="str">
        <f t="shared" si="277"/>
        <v/>
      </c>
      <c r="M2996" s="100" t="str">
        <f>IF(Q2996="","",_xlfn.XLOOKUP(Q2996,立项!W:W,立项!H:H))</f>
        <v/>
      </c>
      <c r="N2996" s="104" t="str">
        <f t="shared" si="278"/>
        <v/>
      </c>
      <c r="O2996" s="104" t="str">
        <f t="shared" si="279"/>
        <v/>
      </c>
      <c r="P2996" s="105" t="str">
        <f t="shared" si="280"/>
        <v/>
      </c>
      <c r="Q2996" s="109" t="str">
        <f t="shared" si="281"/>
        <v/>
      </c>
      <c r="R2996" s="77"/>
      <c r="S2996" s="76"/>
      <c r="T2996" s="76"/>
      <c r="U2996" s="76"/>
    </row>
    <row r="2997" s="67" customFormat="1" customHeight="1" spans="2:21">
      <c r="B2997" s="68"/>
      <c r="C2997" s="69"/>
      <c r="D2997" s="69"/>
      <c r="E2997" s="69"/>
      <c r="F2997" s="70"/>
      <c r="G2997" s="71"/>
      <c r="H2997" s="72"/>
      <c r="I2997" s="103" t="str">
        <f>IF(B2997="","",_xlfn.XLOOKUP(N2997,#REF!,#REF!))</f>
        <v/>
      </c>
      <c r="J2997" s="100" t="str">
        <f>IF(B2997="","",_xlfn.XLOOKUP(N2997,#REF!,芝麻工资表!B:B))</f>
        <v/>
      </c>
      <c r="K2997" s="100" t="str">
        <f t="shared" si="276"/>
        <v/>
      </c>
      <c r="L2997" s="100" t="str">
        <f t="shared" si="277"/>
        <v/>
      </c>
      <c r="M2997" s="100" t="str">
        <f>IF(Q2997="","",_xlfn.XLOOKUP(Q2997,立项!W:W,立项!H:H))</f>
        <v/>
      </c>
      <c r="N2997" s="104" t="str">
        <f t="shared" si="278"/>
        <v/>
      </c>
      <c r="O2997" s="104" t="str">
        <f t="shared" si="279"/>
        <v/>
      </c>
      <c r="P2997" s="105" t="str">
        <f t="shared" si="280"/>
        <v/>
      </c>
      <c r="Q2997" s="109" t="str">
        <f t="shared" si="281"/>
        <v/>
      </c>
      <c r="R2997" s="77"/>
      <c r="S2997" s="76"/>
      <c r="T2997" s="76"/>
      <c r="U2997" s="76"/>
    </row>
    <row r="2998" s="67" customFormat="1" customHeight="1" spans="2:21">
      <c r="B2998" s="68"/>
      <c r="C2998" s="69"/>
      <c r="D2998" s="69"/>
      <c r="E2998" s="69"/>
      <c r="F2998" s="70"/>
      <c r="G2998" s="71"/>
      <c r="H2998" s="72"/>
      <c r="I2998" s="103" t="str">
        <f>IF(B2998="","",_xlfn.XLOOKUP(N2998,#REF!,#REF!))</f>
        <v/>
      </c>
      <c r="J2998" s="100" t="str">
        <f>IF(B2998="","",_xlfn.XLOOKUP(N2998,#REF!,芝麻工资表!B:B))</f>
        <v/>
      </c>
      <c r="K2998" s="100" t="str">
        <f t="shared" si="276"/>
        <v/>
      </c>
      <c r="L2998" s="100" t="str">
        <f t="shared" si="277"/>
        <v/>
      </c>
      <c r="M2998" s="100" t="str">
        <f>IF(Q2998="","",_xlfn.XLOOKUP(Q2998,立项!W:W,立项!H:H))</f>
        <v/>
      </c>
      <c r="N2998" s="104" t="str">
        <f t="shared" si="278"/>
        <v/>
      </c>
      <c r="O2998" s="104" t="str">
        <f t="shared" si="279"/>
        <v/>
      </c>
      <c r="P2998" s="105" t="str">
        <f t="shared" si="280"/>
        <v/>
      </c>
      <c r="Q2998" s="109" t="str">
        <f t="shared" si="281"/>
        <v/>
      </c>
      <c r="R2998" s="77"/>
      <c r="S2998" s="76"/>
      <c r="T2998" s="76"/>
      <c r="U2998" s="76"/>
    </row>
  </sheetData>
  <autoFilter xmlns:etc="http://www.wps.cn/officeDocument/2017/etCustomData" ref="A1:U2998" etc:filterBottomFollowUsedRange="0">
    <sortState ref="A1:U2998">
      <sortCondition ref="H1:H2998"/>
    </sortState>
    <extLst/>
  </autoFilter>
  <mergeCells count="1">
    <mergeCell ref="A1:A14"/>
  </mergeCells>
  <dataValidations count="6">
    <dataValidation type="list" showInputMessage="1" showErrorMessage="1" sqref="G2 G10:G23">
      <formula1>"0%,1%,3%,6%,9%,13%"</formula1>
    </dataValidation>
    <dataValidation type="list" showInputMessage="1" showErrorMessage="1" sqref="B2:B2998 B11111:B1048576">
      <formula1>应付编码</formula1>
    </dataValidation>
    <dataValidation type="list" showInputMessage="1" showErrorMessage="1" sqref="C2:C1048576">
      <formula1>应付供应商</formula1>
    </dataValidation>
    <dataValidation type="list" showInputMessage="1" showErrorMessage="1" sqref="E2:E2998 E11111:E1048576">
      <formula1>票据类型</formula1>
    </dataValidation>
    <dataValidation type="list" showInputMessage="1" showErrorMessage="1" sqref="G3:G9 G24:G2998 G11111:G1048576">
      <formula1>税率</formula1>
    </dataValidation>
    <dataValidation type="list" showInputMessage="1" showErrorMessage="1" sqref="T2:T2998 T11111:T1048576">
      <formula1>审核状态</formula1>
    </dataValidation>
  </dataValidation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Y949"/>
  <sheetViews>
    <sheetView tabSelected="1" workbookViewId="0">
      <pane xSplit="8" ySplit="1" topLeftCell="AJ2" activePane="bottomRight" state="frozen"/>
      <selection/>
      <selection pane="topRight"/>
      <selection pane="bottomLeft"/>
      <selection pane="bottomRight" activeCell="AR4" sqref="AR4"/>
    </sheetView>
  </sheetViews>
  <sheetFormatPr defaultColWidth="8.16666666666667" defaultRowHeight="12"/>
  <cols>
    <col min="1" max="1" width="2.5" style="33" customWidth="1"/>
    <col min="2" max="2" width="6.25" style="33" customWidth="1"/>
    <col min="3" max="3" width="4.375" style="33" customWidth="1"/>
    <col min="4" max="4" width="6.25" style="33" customWidth="1"/>
    <col min="5" max="5" width="8.375" style="33" customWidth="1"/>
    <col min="6" max="6" width="9.375" style="34" customWidth="1"/>
    <col min="7" max="7" width="21.625" style="33" customWidth="1"/>
    <col min="8" max="8" width="6.25" style="33" customWidth="1"/>
    <col min="9" max="9" width="12" style="33" customWidth="1"/>
    <col min="10" max="11" width="10.125" style="33" customWidth="1"/>
    <col min="12" max="14" width="9.375" style="33" customWidth="1"/>
    <col min="15" max="15" width="8.125" style="33" customWidth="1"/>
    <col min="16" max="16" width="8.875" style="33" customWidth="1"/>
    <col min="17" max="17" width="8.375" style="33" customWidth="1"/>
    <col min="18" max="18" width="8.125" style="33" customWidth="1"/>
    <col min="19" max="21" width="8.375" style="33" customWidth="1"/>
    <col min="22" max="22" width="6.25" style="33" customWidth="1"/>
    <col min="23" max="23" width="8.375" style="33" customWidth="1"/>
    <col min="24" max="27" width="5.75" style="33" customWidth="1"/>
    <col min="28" max="28" width="8.375" style="33" customWidth="1"/>
    <col min="29" max="29" width="10.125" style="33" customWidth="1"/>
    <col min="30" max="30" width="8.375" style="33" customWidth="1"/>
    <col min="31" max="31" width="8.125" style="33" customWidth="1"/>
    <col min="32" max="35" width="6.25" style="33" customWidth="1"/>
    <col min="36" max="36" width="10" style="35" customWidth="1"/>
    <col min="37" max="37" width="5.75" style="35" customWidth="1"/>
    <col min="38" max="38" width="6.25" style="35" customWidth="1"/>
    <col min="39" max="40" width="6.625" style="35" customWidth="1"/>
    <col min="41" max="41" width="6.25" style="35" customWidth="1"/>
    <col min="42" max="42" width="8.875" style="35" customWidth="1"/>
    <col min="43" max="43" width="7" style="35" customWidth="1"/>
    <col min="44" max="46" width="8.875" style="35" customWidth="1"/>
    <col min="47" max="47" width="5.125" style="35" customWidth="1"/>
    <col min="48" max="48" width="17.875" style="33" customWidth="1"/>
    <col min="49" max="49" width="11.125" style="33" customWidth="1"/>
    <col min="50" max="50" width="8.875" style="33" customWidth="1"/>
    <col min="51" max="51" width="19.875" style="33" customWidth="1"/>
    <col min="52" max="16384" width="8.16666666666667" style="35"/>
  </cols>
  <sheetData>
    <row r="1" s="31" customFormat="1" ht="48" spans="1:51">
      <c r="A1" s="36" t="s">
        <v>0</v>
      </c>
      <c r="B1" s="37" t="s">
        <v>1421</v>
      </c>
      <c r="C1" s="37" t="s">
        <v>2481</v>
      </c>
      <c r="D1" s="37" t="s">
        <v>2482</v>
      </c>
      <c r="E1" s="37" t="s">
        <v>293</v>
      </c>
      <c r="F1" s="37" t="s">
        <v>2483</v>
      </c>
      <c r="G1" s="37" t="s">
        <v>227</v>
      </c>
      <c r="H1" s="37" t="s">
        <v>2484</v>
      </c>
      <c r="I1" s="37" t="s">
        <v>1424</v>
      </c>
      <c r="J1" s="37" t="s">
        <v>216</v>
      </c>
      <c r="K1" s="37" t="s">
        <v>218</v>
      </c>
      <c r="L1" s="44" t="s">
        <v>2485</v>
      </c>
      <c r="M1" s="45" t="s">
        <v>2486</v>
      </c>
      <c r="N1" s="46" t="s">
        <v>2487</v>
      </c>
      <c r="O1" s="45" t="s">
        <v>2488</v>
      </c>
      <c r="P1" s="47" t="s">
        <v>2489</v>
      </c>
      <c r="Q1" s="46" t="s">
        <v>2490</v>
      </c>
      <c r="R1" s="46" t="s">
        <v>2491</v>
      </c>
      <c r="S1" s="46" t="s">
        <v>2492</v>
      </c>
      <c r="T1" s="54" t="s">
        <v>2493</v>
      </c>
      <c r="U1" s="54" t="s">
        <v>2494</v>
      </c>
      <c r="V1" s="54" t="s">
        <v>2495</v>
      </c>
      <c r="W1" s="54" t="s">
        <v>2496</v>
      </c>
      <c r="X1" s="54" t="s">
        <v>2497</v>
      </c>
      <c r="Y1" s="54" t="s">
        <v>2498</v>
      </c>
      <c r="Z1" s="54" t="s">
        <v>2499</v>
      </c>
      <c r="AA1" s="54" t="s">
        <v>2500</v>
      </c>
      <c r="AB1" s="54" t="s">
        <v>2501</v>
      </c>
      <c r="AC1" s="54" t="s">
        <v>2502</v>
      </c>
      <c r="AD1" s="54" t="s">
        <v>2503</v>
      </c>
      <c r="AE1" s="54" t="s">
        <v>2504</v>
      </c>
      <c r="AF1" s="54" t="s">
        <v>2505</v>
      </c>
      <c r="AG1" s="54" t="s">
        <v>2506</v>
      </c>
      <c r="AH1" s="54" t="s">
        <v>2507</v>
      </c>
      <c r="AI1" s="54" t="s">
        <v>2508</v>
      </c>
      <c r="AJ1" s="54" t="s">
        <v>2509</v>
      </c>
      <c r="AK1" s="54" t="s">
        <v>175</v>
      </c>
      <c r="AL1" s="54" t="s">
        <v>2510</v>
      </c>
      <c r="AM1" s="54" t="s">
        <v>2511</v>
      </c>
      <c r="AN1" s="54" t="s">
        <v>2512</v>
      </c>
      <c r="AO1" s="54" t="s">
        <v>2513</v>
      </c>
      <c r="AP1" s="58" t="s">
        <v>2514</v>
      </c>
      <c r="AQ1" s="58" t="s">
        <v>2515</v>
      </c>
      <c r="AR1" s="58" t="s">
        <v>2516</v>
      </c>
      <c r="AS1" s="58" t="s">
        <v>2517</v>
      </c>
      <c r="AT1" s="58" t="s">
        <v>2518</v>
      </c>
      <c r="AU1" s="58" t="s">
        <v>1429</v>
      </c>
      <c r="AV1" s="47" t="s">
        <v>2519</v>
      </c>
      <c r="AW1" s="47" t="s">
        <v>2520</v>
      </c>
      <c r="AX1" s="47" t="s">
        <v>2521</v>
      </c>
      <c r="AY1" s="63" t="s">
        <v>2522</v>
      </c>
    </row>
    <row r="2" s="32" customFormat="1" ht="24" spans="1:51">
      <c r="A2" s="38"/>
      <c r="B2" s="39" t="s">
        <v>420</v>
      </c>
      <c r="C2" s="39" t="s">
        <v>389</v>
      </c>
      <c r="D2" s="39" t="s">
        <v>404</v>
      </c>
      <c r="E2" s="9" t="s">
        <v>120</v>
      </c>
      <c r="F2" s="40" t="s">
        <v>2523</v>
      </c>
      <c r="G2" s="41" t="s">
        <v>2524</v>
      </c>
      <c r="H2" s="9" t="s">
        <v>445</v>
      </c>
      <c r="I2" s="48" t="s">
        <v>2525</v>
      </c>
      <c r="J2" s="49">
        <v>45505</v>
      </c>
      <c r="K2" s="49">
        <v>45535</v>
      </c>
      <c r="L2" s="41">
        <f>AR2</f>
        <v>4960.79</v>
      </c>
      <c r="M2" s="50" t="s">
        <v>2526</v>
      </c>
      <c r="N2" s="50" t="s">
        <v>2526</v>
      </c>
      <c r="O2" s="50" t="s">
        <v>1978</v>
      </c>
      <c r="P2" s="51">
        <v>3000</v>
      </c>
      <c r="Q2" s="51">
        <v>1500</v>
      </c>
      <c r="R2" s="51">
        <v>0</v>
      </c>
      <c r="S2" s="51">
        <v>500</v>
      </c>
      <c r="T2" s="51">
        <v>1000</v>
      </c>
      <c r="U2" s="51">
        <v>1000</v>
      </c>
      <c r="V2" s="51">
        <v>0</v>
      </c>
      <c r="W2" s="51">
        <f>SUM(P2:V2)</f>
        <v>7000</v>
      </c>
      <c r="X2" s="55">
        <v>21.75</v>
      </c>
      <c r="Y2" s="51">
        <v>0</v>
      </c>
      <c r="Z2" s="51">
        <f>ROUND((W2-Q2)/X2*Y2,2)</f>
        <v>0</v>
      </c>
      <c r="AA2" s="51">
        <v>0</v>
      </c>
      <c r="AB2" s="56">
        <f>应发应扣!F2</f>
        <v>1320</v>
      </c>
      <c r="AC2" s="56" t="str">
        <f>应发应扣!G2</f>
        <v>公积金自理</v>
      </c>
      <c r="AD2" s="51">
        <f>W2-Z2+AA2-AB2</f>
        <v>5680</v>
      </c>
      <c r="AE2" s="51">
        <v>0</v>
      </c>
      <c r="AF2" s="51"/>
      <c r="AG2" s="51">
        <v>0</v>
      </c>
      <c r="AH2" s="51">
        <v>0</v>
      </c>
      <c r="AI2" s="51"/>
      <c r="AJ2" s="51">
        <f>AE2+AD2+AG2+AH2</f>
        <v>5680</v>
      </c>
      <c r="AK2" s="56">
        <v>0</v>
      </c>
      <c r="AL2" s="57">
        <v>0</v>
      </c>
      <c r="AM2" s="12">
        <v>545.68</v>
      </c>
      <c r="AN2" s="12">
        <v>139.42</v>
      </c>
      <c r="AO2" s="12">
        <v>34.11</v>
      </c>
      <c r="AP2" s="59">
        <v>719.21</v>
      </c>
      <c r="AQ2" s="57"/>
      <c r="AR2" s="51">
        <f>AJ2-AK2-AL2-AP2+AQ2</f>
        <v>4960.79</v>
      </c>
      <c r="AS2" s="60" t="s">
        <v>389</v>
      </c>
      <c r="AT2" s="60" t="s">
        <v>389</v>
      </c>
      <c r="AU2" s="60"/>
      <c r="AV2" s="61" t="s">
        <v>2527</v>
      </c>
      <c r="AW2" s="9">
        <v>15321577428</v>
      </c>
      <c r="AX2" s="9" t="s">
        <v>2528</v>
      </c>
      <c r="AY2" s="64" t="s">
        <v>2529</v>
      </c>
    </row>
    <row r="3" s="32" customFormat="1" ht="24" spans="1:51">
      <c r="A3" s="38"/>
      <c r="B3" s="39" t="s">
        <v>420</v>
      </c>
      <c r="C3" s="39" t="s">
        <v>389</v>
      </c>
      <c r="D3" s="39" t="s">
        <v>404</v>
      </c>
      <c r="E3" s="9" t="s">
        <v>120</v>
      </c>
      <c r="F3" s="40" t="s">
        <v>2523</v>
      </c>
      <c r="G3" s="41" t="s">
        <v>2524</v>
      </c>
      <c r="H3" s="9" t="s">
        <v>447</v>
      </c>
      <c r="I3" s="48" t="s">
        <v>2525</v>
      </c>
      <c r="J3" s="49">
        <v>45505</v>
      </c>
      <c r="K3" s="49">
        <v>45535</v>
      </c>
      <c r="L3" s="41">
        <f>AR3</f>
        <v>5272.37</v>
      </c>
      <c r="M3" s="50" t="s">
        <v>2530</v>
      </c>
      <c r="N3" s="50" t="s">
        <v>2530</v>
      </c>
      <c r="O3" s="50" t="s">
        <v>1978</v>
      </c>
      <c r="P3" s="51">
        <v>3000</v>
      </c>
      <c r="Q3" s="51">
        <v>600</v>
      </c>
      <c r="R3" s="51">
        <v>0</v>
      </c>
      <c r="S3" s="51">
        <v>1400</v>
      </c>
      <c r="T3" s="51">
        <v>500</v>
      </c>
      <c r="U3" s="51">
        <v>500</v>
      </c>
      <c r="V3" s="51">
        <v>0</v>
      </c>
      <c r="W3" s="51">
        <f>SUM(P3:V3)</f>
        <v>6000</v>
      </c>
      <c r="X3" s="55">
        <v>21.75</v>
      </c>
      <c r="Y3" s="51">
        <v>0</v>
      </c>
      <c r="Z3" s="51">
        <f>ROUND((W3-Q3)/X3*Y3,2)</f>
        <v>0</v>
      </c>
      <c r="AA3" s="51">
        <v>0</v>
      </c>
      <c r="AB3" s="51">
        <f>应发应扣!F3</f>
        <v>0</v>
      </c>
      <c r="AC3" s="51">
        <f>应发应扣!G3</f>
        <v>0</v>
      </c>
      <c r="AD3" s="51">
        <f>W3-Z3-AA3-AB3</f>
        <v>6000</v>
      </c>
      <c r="AE3" s="51">
        <v>0</v>
      </c>
      <c r="AF3" s="51"/>
      <c r="AG3" s="51">
        <v>0</v>
      </c>
      <c r="AH3" s="51">
        <v>0</v>
      </c>
      <c r="AI3" s="51"/>
      <c r="AJ3" s="51">
        <f>AE3+AD3+AG3+AH3</f>
        <v>6000</v>
      </c>
      <c r="AK3" s="56">
        <v>8.42</v>
      </c>
      <c r="AL3" s="57">
        <v>0</v>
      </c>
      <c r="AM3" s="12">
        <v>545.68</v>
      </c>
      <c r="AN3" s="12">
        <v>139.42</v>
      </c>
      <c r="AO3" s="12">
        <v>34.11</v>
      </c>
      <c r="AP3" s="59">
        <v>719.21</v>
      </c>
      <c r="AQ3" s="57"/>
      <c r="AR3" s="51">
        <f>AJ3-AK3-AL3-AP3+AQ3</f>
        <v>5272.37</v>
      </c>
      <c r="AS3" s="60" t="s">
        <v>389</v>
      </c>
      <c r="AT3" s="60" t="s">
        <v>389</v>
      </c>
      <c r="AU3" s="60"/>
      <c r="AV3" s="61" t="s">
        <v>2531</v>
      </c>
      <c r="AW3" s="9">
        <v>15901289737</v>
      </c>
      <c r="AX3" s="9" t="s">
        <v>2528</v>
      </c>
      <c r="AY3" s="64" t="s">
        <v>2532</v>
      </c>
    </row>
    <row r="4" ht="37" customHeight="1" spans="1:51">
      <c r="A4" s="42"/>
      <c r="B4" s="42"/>
      <c r="C4" s="42"/>
      <c r="D4" s="42"/>
      <c r="E4" s="42"/>
      <c r="F4" s="39"/>
      <c r="G4" s="42"/>
      <c r="H4" s="42"/>
      <c r="I4" s="42"/>
      <c r="J4" s="42"/>
      <c r="K4" s="42"/>
      <c r="L4" s="52">
        <f>SUM(L2:L3)</f>
        <v>10233.16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12"/>
      <c r="AK4" s="12"/>
      <c r="AL4" s="12"/>
      <c r="AM4" s="12"/>
      <c r="AN4" s="12"/>
      <c r="AO4" s="12"/>
      <c r="AP4" s="12"/>
      <c r="AQ4" s="12"/>
      <c r="AR4" s="62">
        <f>SUM(AR2:AR3)</f>
        <v>10233.16</v>
      </c>
      <c r="AS4" s="12"/>
      <c r="AT4" s="12"/>
      <c r="AU4" s="12"/>
      <c r="AV4" s="42"/>
      <c r="AW4" s="42"/>
      <c r="AX4" s="42"/>
      <c r="AY4" s="42"/>
    </row>
    <row r="5" spans="6:6">
      <c r="F5" s="43"/>
    </row>
    <row r="6" ht="14.25" spans="6:49">
      <c r="F6" s="43"/>
      <c r="AW6" s="65"/>
    </row>
    <row r="7" spans="6:44">
      <c r="F7" s="43"/>
      <c r="AR7" s="53"/>
    </row>
    <row r="8" spans="6:6">
      <c r="F8" s="43"/>
    </row>
    <row r="9" spans="6:12">
      <c r="F9" s="43"/>
      <c r="L9" s="53"/>
    </row>
    <row r="10" spans="6:6">
      <c r="F10" s="43"/>
    </row>
    <row r="11" spans="6:6">
      <c r="F11" s="43"/>
    </row>
    <row r="12" spans="6:6">
      <c r="F12" s="43"/>
    </row>
    <row r="13" spans="6:6">
      <c r="F13" s="43"/>
    </row>
    <row r="14" spans="6:6">
      <c r="F14" s="43"/>
    </row>
    <row r="15" spans="6:6">
      <c r="F15" s="43"/>
    </row>
    <row r="16" spans="6:6">
      <c r="F16" s="43"/>
    </row>
    <row r="17" spans="6:6">
      <c r="F17" s="43"/>
    </row>
    <row r="18" spans="6:6">
      <c r="F18" s="43"/>
    </row>
    <row r="19" spans="6:6">
      <c r="F19" s="43"/>
    </row>
    <row r="20" spans="6:6">
      <c r="F20" s="43"/>
    </row>
    <row r="21" spans="6:6">
      <c r="F21" s="43"/>
    </row>
    <row r="22" spans="6:6">
      <c r="F22" s="43"/>
    </row>
    <row r="23" spans="6:6">
      <c r="F23" s="43"/>
    </row>
    <row r="24" spans="6:6">
      <c r="F24" s="43"/>
    </row>
    <row r="25" spans="6:6">
      <c r="F25" s="43"/>
    </row>
    <row r="26" spans="6:6">
      <c r="F26" s="43"/>
    </row>
    <row r="27" spans="6:6">
      <c r="F27" s="43"/>
    </row>
    <row r="28" spans="6:6">
      <c r="F28" s="43"/>
    </row>
    <row r="29" spans="6:6">
      <c r="F29" s="43"/>
    </row>
    <row r="30" spans="6:6">
      <c r="F30" s="43"/>
    </row>
    <row r="31" spans="6:6">
      <c r="F31" s="43"/>
    </row>
    <row r="32" spans="6:6">
      <c r="F32" s="43"/>
    </row>
    <row r="33" spans="6:6">
      <c r="F33" s="43"/>
    </row>
    <row r="34" spans="6:6">
      <c r="F34" s="43"/>
    </row>
    <row r="35" spans="6:6">
      <c r="F35" s="43"/>
    </row>
    <row r="36" spans="6:6">
      <c r="F36" s="43"/>
    </row>
    <row r="37" spans="6:6">
      <c r="F37" s="43"/>
    </row>
    <row r="38" spans="6:6">
      <c r="F38" s="43"/>
    </row>
    <row r="39" spans="6:6">
      <c r="F39" s="43"/>
    </row>
    <row r="40" spans="6:6">
      <c r="F40" s="43"/>
    </row>
    <row r="41" spans="6:6">
      <c r="F41" s="43"/>
    </row>
    <row r="42" spans="6:6">
      <c r="F42" s="43"/>
    </row>
    <row r="43" spans="6:6">
      <c r="F43" s="43"/>
    </row>
    <row r="44" spans="6:6">
      <c r="F44" s="43"/>
    </row>
    <row r="45" spans="6:6">
      <c r="F45" s="43"/>
    </row>
    <row r="46" spans="6:6">
      <c r="F46" s="43"/>
    </row>
    <row r="47" spans="6:6">
      <c r="F47" s="43"/>
    </row>
    <row r="48" spans="6:6">
      <c r="F48" s="43"/>
    </row>
    <row r="49" spans="6:6">
      <c r="F49" s="43"/>
    </row>
    <row r="50" spans="6:6">
      <c r="F50" s="43"/>
    </row>
    <row r="51" spans="6:6">
      <c r="F51" s="43"/>
    </row>
    <row r="52" spans="6:6">
      <c r="F52" s="43"/>
    </row>
    <row r="53" spans="6:6">
      <c r="F53" s="43"/>
    </row>
    <row r="54" spans="6:6">
      <c r="F54" s="43"/>
    </row>
    <row r="55" spans="6:6">
      <c r="F55" s="43"/>
    </row>
    <row r="56" spans="6:6">
      <c r="F56" s="43"/>
    </row>
    <row r="57" spans="6:6">
      <c r="F57" s="43"/>
    </row>
    <row r="58" spans="6:6">
      <c r="F58" s="43"/>
    </row>
    <row r="59" spans="6:6">
      <c r="F59" s="43"/>
    </row>
    <row r="60" spans="6:6">
      <c r="F60" s="43"/>
    </row>
    <row r="61" spans="6:6">
      <c r="F61" s="43"/>
    </row>
    <row r="62" spans="6:6">
      <c r="F62" s="43"/>
    </row>
    <row r="63" spans="6:6">
      <c r="F63" s="43"/>
    </row>
    <row r="64" spans="6:6">
      <c r="F64" s="43"/>
    </row>
    <row r="65" spans="6:6">
      <c r="F65" s="43"/>
    </row>
    <row r="66" spans="6:6">
      <c r="F66" s="43"/>
    </row>
    <row r="67" spans="6:6">
      <c r="F67" s="43"/>
    </row>
    <row r="68" spans="6:6">
      <c r="F68" s="43"/>
    </row>
    <row r="69" spans="6:6">
      <c r="F69" s="43"/>
    </row>
    <row r="70" spans="6:6">
      <c r="F70" s="43"/>
    </row>
    <row r="71" spans="6:6">
      <c r="F71" s="43"/>
    </row>
    <row r="72" spans="6:6">
      <c r="F72" s="43"/>
    </row>
    <row r="73" spans="6:6">
      <c r="F73" s="43"/>
    </row>
    <row r="74" spans="6:6">
      <c r="F74" s="43"/>
    </row>
    <row r="75" spans="6:6">
      <c r="F75" s="43"/>
    </row>
    <row r="76" spans="6:6">
      <c r="F76" s="43"/>
    </row>
    <row r="77" spans="6:6">
      <c r="F77" s="43"/>
    </row>
    <row r="78" spans="6:6">
      <c r="F78" s="43"/>
    </row>
    <row r="79" spans="6:6">
      <c r="F79" s="43"/>
    </row>
    <row r="80" spans="6:6">
      <c r="F80" s="43"/>
    </row>
    <row r="81" spans="6:6">
      <c r="F81" s="43"/>
    </row>
    <row r="82" spans="6:6">
      <c r="F82" s="43"/>
    </row>
    <row r="83" spans="6:6">
      <c r="F83" s="43"/>
    </row>
    <row r="84" spans="6:6">
      <c r="F84" s="43"/>
    </row>
    <row r="85" spans="6:6">
      <c r="F85" s="43"/>
    </row>
    <row r="86" spans="6:6">
      <c r="F86" s="43"/>
    </row>
    <row r="87" spans="6:6">
      <c r="F87" s="43"/>
    </row>
    <row r="88" spans="6:6">
      <c r="F88" s="43"/>
    </row>
    <row r="89" spans="6:6">
      <c r="F89" s="43"/>
    </row>
    <row r="90" spans="6:6">
      <c r="F90" s="43"/>
    </row>
    <row r="91" spans="6:6">
      <c r="F91" s="43"/>
    </row>
    <row r="92" spans="6:6">
      <c r="F92" s="43"/>
    </row>
    <row r="93" spans="6:6">
      <c r="F93" s="43"/>
    </row>
    <row r="94" spans="6:6">
      <c r="F94" s="43"/>
    </row>
    <row r="95" spans="6:6">
      <c r="F95" s="43"/>
    </row>
    <row r="96" spans="6:6">
      <c r="F96" s="43"/>
    </row>
    <row r="97" spans="6:6">
      <c r="F97" s="43"/>
    </row>
    <row r="98" spans="6:6">
      <c r="F98" s="43"/>
    </row>
    <row r="99" spans="6:6">
      <c r="F99" s="43"/>
    </row>
    <row r="100" spans="6:6">
      <c r="F100" s="43"/>
    </row>
    <row r="101" spans="6:6">
      <c r="F101" s="43"/>
    </row>
    <row r="102" spans="6:6">
      <c r="F102" s="43"/>
    </row>
    <row r="103" spans="6:6">
      <c r="F103" s="43"/>
    </row>
    <row r="104" spans="6:6">
      <c r="F104" s="43"/>
    </row>
    <row r="105" spans="6:6">
      <c r="F105" s="43"/>
    </row>
    <row r="106" spans="6:6">
      <c r="F106" s="43"/>
    </row>
    <row r="107" spans="6:6">
      <c r="F107" s="43"/>
    </row>
    <row r="108" spans="6:6">
      <c r="F108" s="43"/>
    </row>
    <row r="109" spans="6:6">
      <c r="F109" s="43"/>
    </row>
    <row r="110" spans="6:6">
      <c r="F110" s="43"/>
    </row>
    <row r="111" spans="6:6">
      <c r="F111" s="43"/>
    </row>
    <row r="112" spans="6:6">
      <c r="F112" s="43"/>
    </row>
    <row r="113" spans="6:6">
      <c r="F113" s="43"/>
    </row>
    <row r="114" spans="6:6">
      <c r="F114" s="43"/>
    </row>
    <row r="115" spans="6:6">
      <c r="F115" s="43"/>
    </row>
    <row r="116" spans="6:6">
      <c r="F116" s="43"/>
    </row>
    <row r="117" spans="6:6">
      <c r="F117" s="43"/>
    </row>
    <row r="118" spans="6:6">
      <c r="F118" s="43"/>
    </row>
    <row r="119" spans="6:6">
      <c r="F119" s="43"/>
    </row>
    <row r="120" spans="6:6">
      <c r="F120" s="43"/>
    </row>
    <row r="121" spans="6:6">
      <c r="F121" s="43"/>
    </row>
    <row r="122" spans="6:6">
      <c r="F122" s="43"/>
    </row>
    <row r="123" spans="6:6">
      <c r="F123" s="43"/>
    </row>
    <row r="124" spans="6:6">
      <c r="F124" s="43"/>
    </row>
    <row r="125" spans="6:6">
      <c r="F125" s="43"/>
    </row>
    <row r="126" spans="6:6">
      <c r="F126" s="43"/>
    </row>
    <row r="127" spans="6:6">
      <c r="F127" s="43"/>
    </row>
    <row r="128" spans="6:6">
      <c r="F128" s="43"/>
    </row>
    <row r="129" spans="6:6">
      <c r="F129" s="43"/>
    </row>
    <row r="130" spans="6:6">
      <c r="F130" s="43"/>
    </row>
    <row r="131" spans="6:6">
      <c r="F131" s="43"/>
    </row>
    <row r="132" spans="6:6">
      <c r="F132" s="43"/>
    </row>
    <row r="133" spans="6:6">
      <c r="F133" s="43"/>
    </row>
    <row r="134" spans="6:6">
      <c r="F134" s="43"/>
    </row>
    <row r="135" spans="6:6">
      <c r="F135" s="43"/>
    </row>
    <row r="136" spans="6:6">
      <c r="F136" s="43"/>
    </row>
    <row r="137" spans="6:6">
      <c r="F137" s="43"/>
    </row>
    <row r="138" spans="6:6">
      <c r="F138" s="43"/>
    </row>
    <row r="139" spans="6:6">
      <c r="F139" s="43"/>
    </row>
    <row r="140" spans="6:6">
      <c r="F140" s="43"/>
    </row>
    <row r="141" spans="6:6">
      <c r="F141" s="43"/>
    </row>
    <row r="142" spans="6:6">
      <c r="F142" s="43"/>
    </row>
    <row r="143" spans="6:6">
      <c r="F143" s="43"/>
    </row>
    <row r="144" spans="6:6">
      <c r="F144" s="43"/>
    </row>
    <row r="145" spans="6:6">
      <c r="F145" s="43"/>
    </row>
    <row r="146" spans="6:6">
      <c r="F146" s="43"/>
    </row>
    <row r="147" spans="6:6">
      <c r="F147" s="43"/>
    </row>
    <row r="148" spans="6:6">
      <c r="F148" s="43"/>
    </row>
    <row r="149" spans="6:6">
      <c r="F149" s="43"/>
    </row>
    <row r="150" spans="6:6">
      <c r="F150" s="43"/>
    </row>
    <row r="151" spans="6:6">
      <c r="F151" s="43"/>
    </row>
    <row r="152" spans="6:6">
      <c r="F152" s="43"/>
    </row>
    <row r="153" spans="6:6">
      <c r="F153" s="43"/>
    </row>
    <row r="154" spans="6:6">
      <c r="F154" s="43"/>
    </row>
    <row r="155" spans="6:6">
      <c r="F155" s="43"/>
    </row>
    <row r="156" spans="6:6">
      <c r="F156" s="43"/>
    </row>
    <row r="157" spans="6:6">
      <c r="F157" s="43"/>
    </row>
    <row r="158" spans="6:6">
      <c r="F158" s="43"/>
    </row>
    <row r="159" spans="6:6">
      <c r="F159" s="43"/>
    </row>
    <row r="160" spans="6:6">
      <c r="F160" s="43"/>
    </row>
    <row r="161" spans="6:6">
      <c r="F161" s="43"/>
    </row>
    <row r="162" spans="6:6">
      <c r="F162" s="43"/>
    </row>
    <row r="163" spans="6:6">
      <c r="F163" s="43"/>
    </row>
    <row r="164" spans="6:6">
      <c r="F164" s="43"/>
    </row>
    <row r="165" spans="6:6">
      <c r="F165" s="43"/>
    </row>
    <row r="166" spans="6:6">
      <c r="F166" s="43"/>
    </row>
    <row r="167" spans="6:6">
      <c r="F167" s="43"/>
    </row>
    <row r="168" spans="6:6">
      <c r="F168" s="43"/>
    </row>
    <row r="169" spans="6:6">
      <c r="F169" s="43"/>
    </row>
    <row r="170" spans="6:6">
      <c r="F170" s="43"/>
    </row>
    <row r="171" spans="6:6">
      <c r="F171" s="43"/>
    </row>
    <row r="172" spans="6:6">
      <c r="F172" s="43"/>
    </row>
    <row r="173" spans="6:6">
      <c r="F173" s="43"/>
    </row>
    <row r="174" spans="6:6">
      <c r="F174" s="43"/>
    </row>
    <row r="175" spans="6:6">
      <c r="F175" s="43"/>
    </row>
    <row r="176" spans="6:6">
      <c r="F176" s="43"/>
    </row>
    <row r="177" spans="6:6">
      <c r="F177" s="43"/>
    </row>
    <row r="178" spans="6:6">
      <c r="F178" s="43"/>
    </row>
    <row r="179" spans="6:6">
      <c r="F179" s="43"/>
    </row>
    <row r="180" spans="6:6">
      <c r="F180" s="43"/>
    </row>
    <row r="181" spans="6:6">
      <c r="F181" s="43"/>
    </row>
    <row r="182" spans="6:6">
      <c r="F182" s="43"/>
    </row>
    <row r="183" spans="6:6">
      <c r="F183" s="43"/>
    </row>
    <row r="184" spans="6:6">
      <c r="F184" s="43"/>
    </row>
    <row r="185" spans="6:6">
      <c r="F185" s="43"/>
    </row>
    <row r="186" spans="6:6">
      <c r="F186" s="43"/>
    </row>
    <row r="187" spans="6:6">
      <c r="F187" s="43"/>
    </row>
    <row r="188" spans="6:6">
      <c r="F188" s="43"/>
    </row>
    <row r="189" spans="6:6">
      <c r="F189" s="43"/>
    </row>
    <row r="190" spans="6:6">
      <c r="F190" s="43"/>
    </row>
    <row r="191" spans="6:6">
      <c r="F191" s="43"/>
    </row>
    <row r="192" spans="6:6">
      <c r="F192" s="43"/>
    </row>
    <row r="193" spans="6:6">
      <c r="F193" s="43"/>
    </row>
    <row r="194" spans="6:6">
      <c r="F194" s="43"/>
    </row>
    <row r="195" spans="6:6">
      <c r="F195" s="43"/>
    </row>
    <row r="196" spans="6:6">
      <c r="F196" s="43"/>
    </row>
    <row r="197" spans="6:6">
      <c r="F197" s="43"/>
    </row>
    <row r="198" spans="6:6">
      <c r="F198" s="43"/>
    </row>
    <row r="199" spans="6:6">
      <c r="F199" s="43"/>
    </row>
    <row r="200" spans="6:6">
      <c r="F200" s="43"/>
    </row>
    <row r="201" spans="6:6">
      <c r="F201" s="43"/>
    </row>
    <row r="202" spans="6:6">
      <c r="F202" s="43"/>
    </row>
    <row r="203" spans="6:6">
      <c r="F203" s="43"/>
    </row>
    <row r="204" spans="6:6">
      <c r="F204" s="43"/>
    </row>
    <row r="205" spans="6:6">
      <c r="F205" s="43"/>
    </row>
    <row r="206" spans="6:6">
      <c r="F206" s="43"/>
    </row>
    <row r="207" spans="6:6">
      <c r="F207" s="43"/>
    </row>
    <row r="208" spans="6:6">
      <c r="F208" s="43"/>
    </row>
    <row r="209" spans="6:6">
      <c r="F209" s="43"/>
    </row>
    <row r="210" spans="6:6">
      <c r="F210" s="43"/>
    </row>
    <row r="211" spans="6:6">
      <c r="F211" s="43"/>
    </row>
    <row r="212" spans="6:6">
      <c r="F212" s="43"/>
    </row>
    <row r="213" spans="6:6">
      <c r="F213" s="43"/>
    </row>
    <row r="214" spans="6:6">
      <c r="F214" s="43"/>
    </row>
    <row r="215" spans="6:6">
      <c r="F215" s="43"/>
    </row>
    <row r="216" spans="6:6">
      <c r="F216" s="43"/>
    </row>
    <row r="217" spans="6:6">
      <c r="F217" s="43"/>
    </row>
    <row r="218" spans="6:6">
      <c r="F218" s="43"/>
    </row>
    <row r="219" spans="6:6">
      <c r="F219" s="43"/>
    </row>
    <row r="220" spans="6:6">
      <c r="F220" s="43"/>
    </row>
    <row r="221" spans="6:6">
      <c r="F221" s="43"/>
    </row>
    <row r="222" spans="6:6">
      <c r="F222" s="43"/>
    </row>
    <row r="223" spans="6:6">
      <c r="F223" s="43"/>
    </row>
    <row r="224" spans="6:6">
      <c r="F224" s="43"/>
    </row>
    <row r="225" spans="6:6">
      <c r="F225" s="43"/>
    </row>
    <row r="226" spans="6:6">
      <c r="F226" s="43"/>
    </row>
    <row r="227" spans="6:6">
      <c r="F227" s="43"/>
    </row>
    <row r="228" spans="6:6">
      <c r="F228" s="43"/>
    </row>
    <row r="229" spans="6:6">
      <c r="F229" s="43"/>
    </row>
    <row r="230" spans="6:6">
      <c r="F230" s="43"/>
    </row>
    <row r="231" spans="6:6">
      <c r="F231" s="43"/>
    </row>
    <row r="232" spans="6:6">
      <c r="F232" s="43"/>
    </row>
    <row r="233" spans="6:6">
      <c r="F233" s="43"/>
    </row>
    <row r="234" spans="6:6">
      <c r="F234" s="43"/>
    </row>
    <row r="235" spans="6:6">
      <c r="F235" s="43"/>
    </row>
    <row r="236" spans="6:6">
      <c r="F236" s="43"/>
    </row>
    <row r="237" spans="6:6">
      <c r="F237" s="43"/>
    </row>
    <row r="238" spans="6:6">
      <c r="F238" s="43"/>
    </row>
    <row r="239" spans="6:6">
      <c r="F239" s="43"/>
    </row>
    <row r="240" spans="6:6">
      <c r="F240" s="43"/>
    </row>
    <row r="241" spans="6:6">
      <c r="F241" s="43"/>
    </row>
    <row r="242" spans="6:6">
      <c r="F242" s="43"/>
    </row>
    <row r="243" spans="6:6">
      <c r="F243" s="43"/>
    </row>
    <row r="244" spans="6:6">
      <c r="F244" s="43"/>
    </row>
    <row r="245" spans="6:6">
      <c r="F245" s="43"/>
    </row>
    <row r="246" spans="6:6">
      <c r="F246" s="43"/>
    </row>
    <row r="247" spans="6:6">
      <c r="F247" s="43"/>
    </row>
    <row r="248" spans="6:6">
      <c r="F248" s="43"/>
    </row>
    <row r="249" spans="6:6">
      <c r="F249" s="43"/>
    </row>
    <row r="250" spans="6:6">
      <c r="F250" s="43"/>
    </row>
    <row r="251" spans="6:6">
      <c r="F251" s="43"/>
    </row>
    <row r="252" spans="6:6">
      <c r="F252" s="43"/>
    </row>
    <row r="253" spans="6:6">
      <c r="F253" s="43"/>
    </row>
    <row r="254" spans="6:6">
      <c r="F254" s="43"/>
    </row>
    <row r="255" spans="6:6">
      <c r="F255" s="43"/>
    </row>
    <row r="256" spans="6:6">
      <c r="F256" s="43"/>
    </row>
    <row r="257" spans="6:6">
      <c r="F257" s="43"/>
    </row>
    <row r="258" spans="6:6">
      <c r="F258" s="43"/>
    </row>
    <row r="259" spans="6:6">
      <c r="F259" s="43"/>
    </row>
    <row r="260" spans="6:6">
      <c r="F260" s="43"/>
    </row>
    <row r="261" spans="6:6">
      <c r="F261" s="43"/>
    </row>
    <row r="262" spans="6:6">
      <c r="F262" s="43"/>
    </row>
    <row r="263" spans="6:6">
      <c r="F263" s="43"/>
    </row>
    <row r="264" spans="6:6">
      <c r="F264" s="43"/>
    </row>
    <row r="265" spans="6:6">
      <c r="F265" s="43"/>
    </row>
    <row r="266" spans="6:6">
      <c r="F266" s="43"/>
    </row>
    <row r="267" spans="6:6">
      <c r="F267" s="43"/>
    </row>
    <row r="268" spans="6:6">
      <c r="F268" s="43"/>
    </row>
    <row r="269" spans="6:6">
      <c r="F269" s="43"/>
    </row>
    <row r="270" spans="6:6">
      <c r="F270" s="43"/>
    </row>
    <row r="271" spans="6:6">
      <c r="F271" s="43"/>
    </row>
    <row r="272" spans="6:6">
      <c r="F272" s="43"/>
    </row>
    <row r="273" spans="6:6">
      <c r="F273" s="43"/>
    </row>
    <row r="274" spans="6:6">
      <c r="F274" s="43"/>
    </row>
    <row r="275" spans="6:6">
      <c r="F275" s="43"/>
    </row>
    <row r="276" spans="6:6">
      <c r="F276" s="43"/>
    </row>
    <row r="277" spans="6:6">
      <c r="F277" s="43"/>
    </row>
    <row r="278" spans="6:6">
      <c r="F278" s="43"/>
    </row>
    <row r="279" spans="6:6">
      <c r="F279" s="43"/>
    </row>
    <row r="280" spans="6:6">
      <c r="F280" s="43"/>
    </row>
    <row r="281" spans="6:6">
      <c r="F281" s="43"/>
    </row>
    <row r="282" spans="6:6">
      <c r="F282" s="43"/>
    </row>
    <row r="283" spans="6:6">
      <c r="F283" s="43"/>
    </row>
    <row r="284" spans="6:6">
      <c r="F284" s="43"/>
    </row>
    <row r="285" spans="6:6">
      <c r="F285" s="43"/>
    </row>
    <row r="286" spans="6:6">
      <c r="F286" s="43"/>
    </row>
    <row r="287" spans="6:6">
      <c r="F287" s="43"/>
    </row>
    <row r="288" spans="6:6">
      <c r="F288" s="43"/>
    </row>
    <row r="289" spans="6:6">
      <c r="F289" s="43"/>
    </row>
    <row r="290" spans="6:6">
      <c r="F290" s="43"/>
    </row>
    <row r="291" spans="6:6">
      <c r="F291" s="43"/>
    </row>
    <row r="292" spans="6:6">
      <c r="F292" s="43"/>
    </row>
    <row r="293" spans="6:6">
      <c r="F293" s="43"/>
    </row>
    <row r="294" spans="6:6">
      <c r="F294" s="43"/>
    </row>
    <row r="295" spans="6:6">
      <c r="F295" s="43"/>
    </row>
    <row r="296" spans="6:6">
      <c r="F296" s="43"/>
    </row>
    <row r="297" spans="6:6">
      <c r="F297" s="43"/>
    </row>
    <row r="298" spans="6:6">
      <c r="F298" s="43"/>
    </row>
    <row r="299" spans="6:6">
      <c r="F299" s="43"/>
    </row>
    <row r="300" spans="6:6">
      <c r="F300" s="43"/>
    </row>
    <row r="301" spans="6:6">
      <c r="F301" s="43"/>
    </row>
    <row r="302" spans="6:6">
      <c r="F302" s="43"/>
    </row>
    <row r="303" spans="6:6">
      <c r="F303" s="43"/>
    </row>
    <row r="304" spans="6:6">
      <c r="F304" s="43"/>
    </row>
    <row r="305" spans="6:6">
      <c r="F305" s="43"/>
    </row>
    <row r="306" spans="6:6">
      <c r="F306" s="43"/>
    </row>
    <row r="307" spans="6:6">
      <c r="F307" s="43"/>
    </row>
    <row r="308" spans="6:6">
      <c r="F308" s="43"/>
    </row>
    <row r="309" spans="6:6">
      <c r="F309" s="43"/>
    </row>
    <row r="310" spans="6:6">
      <c r="F310" s="43"/>
    </row>
    <row r="311" spans="6:6">
      <c r="F311" s="43"/>
    </row>
    <row r="312" spans="6:6">
      <c r="F312" s="43"/>
    </row>
    <row r="313" spans="6:6">
      <c r="F313" s="43"/>
    </row>
    <row r="314" spans="6:6">
      <c r="F314" s="43"/>
    </row>
    <row r="315" spans="6:6">
      <c r="F315" s="43"/>
    </row>
    <row r="316" spans="6:6">
      <c r="F316" s="43"/>
    </row>
    <row r="317" spans="6:6">
      <c r="F317" s="43"/>
    </row>
    <row r="318" spans="6:6">
      <c r="F318" s="43"/>
    </row>
    <row r="319" spans="6:6">
      <c r="F319" s="43"/>
    </row>
    <row r="320" spans="6:6">
      <c r="F320" s="43"/>
    </row>
    <row r="321" spans="6:6">
      <c r="F321" s="43"/>
    </row>
    <row r="322" spans="6:6">
      <c r="F322" s="43"/>
    </row>
    <row r="323" spans="6:6">
      <c r="F323" s="43"/>
    </row>
    <row r="324" spans="6:6">
      <c r="F324" s="43"/>
    </row>
    <row r="325" spans="6:6">
      <c r="F325" s="43"/>
    </row>
    <row r="326" spans="6:6">
      <c r="F326" s="43"/>
    </row>
    <row r="327" spans="6:6">
      <c r="F327" s="43"/>
    </row>
    <row r="328" spans="6:6">
      <c r="F328" s="43"/>
    </row>
    <row r="329" spans="6:6">
      <c r="F329" s="43"/>
    </row>
    <row r="330" spans="6:6">
      <c r="F330" s="43"/>
    </row>
    <row r="331" spans="6:6">
      <c r="F331" s="43"/>
    </row>
    <row r="332" spans="6:6">
      <c r="F332" s="43"/>
    </row>
    <row r="333" spans="6:6">
      <c r="F333" s="43"/>
    </row>
    <row r="334" spans="6:6">
      <c r="F334" s="43"/>
    </row>
    <row r="335" spans="6:6">
      <c r="F335" s="43"/>
    </row>
    <row r="336" spans="6:6">
      <c r="F336" s="43"/>
    </row>
    <row r="337" spans="6:6">
      <c r="F337" s="43"/>
    </row>
    <row r="338" spans="6:6">
      <c r="F338" s="43"/>
    </row>
    <row r="339" spans="6:6">
      <c r="F339" s="43"/>
    </row>
    <row r="340" spans="6:6">
      <c r="F340" s="43"/>
    </row>
    <row r="341" spans="6:6">
      <c r="F341" s="43"/>
    </row>
    <row r="342" spans="6:6">
      <c r="F342" s="43"/>
    </row>
    <row r="343" spans="6:6">
      <c r="F343" s="43"/>
    </row>
    <row r="344" spans="6:6">
      <c r="F344" s="43"/>
    </row>
    <row r="345" spans="6:6">
      <c r="F345" s="43"/>
    </row>
    <row r="346" spans="6:6">
      <c r="F346" s="43"/>
    </row>
    <row r="347" spans="6:6">
      <c r="F347" s="43"/>
    </row>
    <row r="348" spans="6:6">
      <c r="F348" s="43"/>
    </row>
    <row r="349" spans="6:6">
      <c r="F349" s="43"/>
    </row>
    <row r="350" spans="6:6">
      <c r="F350" s="43"/>
    </row>
    <row r="351" spans="6:6">
      <c r="F351" s="43"/>
    </row>
    <row r="352" spans="6:6">
      <c r="F352" s="43"/>
    </row>
    <row r="353" spans="6:6">
      <c r="F353" s="43"/>
    </row>
    <row r="354" spans="6:6">
      <c r="F354" s="43"/>
    </row>
    <row r="355" spans="6:6">
      <c r="F355" s="43"/>
    </row>
    <row r="356" spans="6:6">
      <c r="F356" s="43"/>
    </row>
    <row r="357" spans="6:6">
      <c r="F357" s="43"/>
    </row>
    <row r="358" spans="6:6">
      <c r="F358" s="43"/>
    </row>
    <row r="359" spans="6:6">
      <c r="F359" s="43"/>
    </row>
    <row r="360" spans="6:6">
      <c r="F360" s="43"/>
    </row>
    <row r="361" spans="6:6">
      <c r="F361" s="43"/>
    </row>
    <row r="362" spans="6:6">
      <c r="F362" s="43"/>
    </row>
    <row r="363" spans="6:6">
      <c r="F363" s="43"/>
    </row>
    <row r="364" spans="6:6">
      <c r="F364" s="43"/>
    </row>
    <row r="365" spans="6:6">
      <c r="F365" s="43"/>
    </row>
    <row r="366" spans="6:6">
      <c r="F366" s="43"/>
    </row>
    <row r="367" spans="6:6">
      <c r="F367" s="43"/>
    </row>
    <row r="368" spans="6:6">
      <c r="F368" s="43"/>
    </row>
    <row r="369" spans="6:6">
      <c r="F369" s="43"/>
    </row>
    <row r="370" spans="6:6">
      <c r="F370" s="43"/>
    </row>
    <row r="371" spans="6:6">
      <c r="F371" s="43"/>
    </row>
    <row r="372" spans="6:6">
      <c r="F372" s="43"/>
    </row>
    <row r="373" spans="6:6">
      <c r="F373" s="43"/>
    </row>
    <row r="374" spans="6:6">
      <c r="F374" s="43"/>
    </row>
    <row r="375" spans="6:6">
      <c r="F375" s="43"/>
    </row>
    <row r="376" spans="6:6">
      <c r="F376" s="43"/>
    </row>
    <row r="377" spans="6:6">
      <c r="F377" s="43"/>
    </row>
    <row r="378" spans="6:6">
      <c r="F378" s="43"/>
    </row>
    <row r="379" spans="6:6">
      <c r="F379" s="43"/>
    </row>
    <row r="380" spans="6:6">
      <c r="F380" s="43"/>
    </row>
    <row r="381" spans="6:6">
      <c r="F381" s="43"/>
    </row>
    <row r="382" spans="6:6">
      <c r="F382" s="43"/>
    </row>
    <row r="383" spans="6:6">
      <c r="F383" s="43"/>
    </row>
    <row r="384" spans="6:6">
      <c r="F384" s="43"/>
    </row>
    <row r="385" spans="6:6">
      <c r="F385" s="43"/>
    </row>
    <row r="386" spans="6:6">
      <c r="F386" s="43"/>
    </row>
    <row r="387" spans="6:6">
      <c r="F387" s="43"/>
    </row>
    <row r="388" spans="6:6">
      <c r="F388" s="43"/>
    </row>
    <row r="389" spans="6:6">
      <c r="F389" s="43"/>
    </row>
    <row r="390" spans="6:6">
      <c r="F390" s="43"/>
    </row>
    <row r="391" spans="6:6">
      <c r="F391" s="43"/>
    </row>
    <row r="392" spans="6:6">
      <c r="F392" s="43"/>
    </row>
    <row r="393" spans="6:6">
      <c r="F393" s="43"/>
    </row>
    <row r="394" spans="6:6">
      <c r="F394" s="43"/>
    </row>
    <row r="395" spans="6:6">
      <c r="F395" s="43"/>
    </row>
    <row r="396" spans="6:6">
      <c r="F396" s="43"/>
    </row>
    <row r="397" spans="6:6">
      <c r="F397" s="43"/>
    </row>
    <row r="398" spans="6:6">
      <c r="F398" s="43"/>
    </row>
    <row r="399" spans="6:6">
      <c r="F399" s="43"/>
    </row>
    <row r="400" spans="6:6">
      <c r="F400" s="43"/>
    </row>
    <row r="401" spans="6:6">
      <c r="F401" s="43"/>
    </row>
    <row r="402" spans="6:6">
      <c r="F402" s="43"/>
    </row>
    <row r="403" spans="6:6">
      <c r="F403" s="43"/>
    </row>
    <row r="404" spans="6:6">
      <c r="F404" s="43"/>
    </row>
    <row r="405" spans="6:6">
      <c r="F405" s="43"/>
    </row>
    <row r="406" spans="6:6">
      <c r="F406" s="43"/>
    </row>
    <row r="407" spans="6:6">
      <c r="F407" s="43"/>
    </row>
    <row r="408" spans="6:6">
      <c r="F408" s="43"/>
    </row>
    <row r="409" spans="6:6">
      <c r="F409" s="43"/>
    </row>
    <row r="410" spans="6:6">
      <c r="F410" s="43"/>
    </row>
    <row r="411" spans="6:6">
      <c r="F411" s="43"/>
    </row>
    <row r="412" spans="6:6">
      <c r="F412" s="43"/>
    </row>
    <row r="413" spans="6:6">
      <c r="F413" s="43"/>
    </row>
    <row r="414" spans="6:6">
      <c r="F414" s="43"/>
    </row>
    <row r="415" spans="6:6">
      <c r="F415" s="43"/>
    </row>
    <row r="416" spans="6:6">
      <c r="F416" s="43"/>
    </row>
    <row r="417" spans="6:6">
      <c r="F417" s="43"/>
    </row>
    <row r="418" spans="6:6">
      <c r="F418" s="43"/>
    </row>
    <row r="419" spans="6:6">
      <c r="F419" s="43"/>
    </row>
    <row r="420" spans="6:6">
      <c r="F420" s="43"/>
    </row>
    <row r="421" spans="6:6">
      <c r="F421" s="43"/>
    </row>
    <row r="422" spans="6:6">
      <c r="F422" s="43"/>
    </row>
    <row r="423" spans="6:6">
      <c r="F423" s="43"/>
    </row>
    <row r="424" spans="6:6">
      <c r="F424" s="43"/>
    </row>
    <row r="425" spans="6:6">
      <c r="F425" s="43"/>
    </row>
    <row r="426" spans="6:6">
      <c r="F426" s="43"/>
    </row>
    <row r="427" spans="6:6">
      <c r="F427" s="43"/>
    </row>
    <row r="428" spans="6:6">
      <c r="F428" s="43"/>
    </row>
    <row r="429" spans="6:6">
      <c r="F429" s="43"/>
    </row>
    <row r="430" spans="6:6">
      <c r="F430" s="43"/>
    </row>
    <row r="431" spans="6:6">
      <c r="F431" s="43"/>
    </row>
    <row r="432" spans="6:6">
      <c r="F432" s="43"/>
    </row>
    <row r="433" spans="6:6">
      <c r="F433" s="43"/>
    </row>
    <row r="434" spans="6:6">
      <c r="F434" s="43"/>
    </row>
    <row r="435" spans="6:6">
      <c r="F435" s="43"/>
    </row>
    <row r="436" spans="6:6">
      <c r="F436" s="43"/>
    </row>
    <row r="437" spans="6:6">
      <c r="F437" s="43"/>
    </row>
    <row r="438" spans="6:6">
      <c r="F438" s="43"/>
    </row>
    <row r="439" spans="6:6">
      <c r="F439" s="43"/>
    </row>
    <row r="440" spans="6:6">
      <c r="F440" s="43"/>
    </row>
    <row r="441" spans="6:6">
      <c r="F441" s="43"/>
    </row>
    <row r="442" spans="6:6">
      <c r="F442" s="43"/>
    </row>
    <row r="443" spans="6:6">
      <c r="F443" s="43"/>
    </row>
    <row r="444" spans="6:6">
      <c r="F444" s="43"/>
    </row>
    <row r="445" spans="6:6">
      <c r="F445" s="43"/>
    </row>
    <row r="446" spans="6:6">
      <c r="F446" s="43"/>
    </row>
    <row r="447" spans="6:6">
      <c r="F447" s="43"/>
    </row>
    <row r="448" spans="6:6">
      <c r="F448" s="43"/>
    </row>
    <row r="449" spans="6:6">
      <c r="F449" s="43"/>
    </row>
    <row r="450" spans="6:6">
      <c r="F450" s="43"/>
    </row>
    <row r="451" spans="6:6">
      <c r="F451" s="43"/>
    </row>
    <row r="452" spans="6:6">
      <c r="F452" s="43"/>
    </row>
    <row r="453" spans="6:6">
      <c r="F453" s="43"/>
    </row>
    <row r="454" spans="6:6">
      <c r="F454" s="43"/>
    </row>
    <row r="455" spans="6:6">
      <c r="F455" s="43"/>
    </row>
    <row r="456" spans="6:6">
      <c r="F456" s="43"/>
    </row>
    <row r="457" spans="6:6">
      <c r="F457" s="43"/>
    </row>
    <row r="458" spans="6:6">
      <c r="F458" s="43"/>
    </row>
    <row r="459" spans="6:6">
      <c r="F459" s="43"/>
    </row>
    <row r="460" spans="6:6">
      <c r="F460" s="43"/>
    </row>
    <row r="461" spans="6:6">
      <c r="F461" s="43"/>
    </row>
    <row r="462" spans="6:6">
      <c r="F462" s="43"/>
    </row>
    <row r="463" spans="6:6">
      <c r="F463" s="43"/>
    </row>
    <row r="464" spans="6:6">
      <c r="F464" s="43"/>
    </row>
    <row r="465" spans="6:6">
      <c r="F465" s="43"/>
    </row>
    <row r="466" spans="6:6">
      <c r="F466" s="43"/>
    </row>
    <row r="467" spans="6:6">
      <c r="F467" s="43"/>
    </row>
    <row r="468" spans="6:6">
      <c r="F468" s="43"/>
    </row>
    <row r="469" spans="6:6">
      <c r="F469" s="43"/>
    </row>
    <row r="470" spans="6:6">
      <c r="F470" s="43"/>
    </row>
    <row r="471" spans="6:6">
      <c r="F471" s="43"/>
    </row>
    <row r="472" spans="6:6">
      <c r="F472" s="43"/>
    </row>
    <row r="473" spans="6:6">
      <c r="F473" s="43"/>
    </row>
    <row r="474" spans="6:6">
      <c r="F474" s="43"/>
    </row>
    <row r="475" spans="6:6">
      <c r="F475" s="43"/>
    </row>
    <row r="476" spans="6:6">
      <c r="F476" s="43"/>
    </row>
    <row r="477" spans="6:6">
      <c r="F477" s="43"/>
    </row>
    <row r="478" spans="6:6">
      <c r="F478" s="43"/>
    </row>
    <row r="479" spans="6:6">
      <c r="F479" s="43"/>
    </row>
    <row r="480" spans="6:6">
      <c r="F480" s="43"/>
    </row>
    <row r="481" spans="6:6">
      <c r="F481" s="43"/>
    </row>
    <row r="482" spans="6:6">
      <c r="F482" s="43"/>
    </row>
    <row r="483" spans="6:6">
      <c r="F483" s="43"/>
    </row>
    <row r="484" spans="6:6">
      <c r="F484" s="43"/>
    </row>
    <row r="485" spans="6:6">
      <c r="F485" s="43"/>
    </row>
    <row r="486" spans="6:6">
      <c r="F486" s="43"/>
    </row>
    <row r="487" spans="6:6">
      <c r="F487" s="43"/>
    </row>
    <row r="488" spans="6:6">
      <c r="F488" s="43"/>
    </row>
    <row r="489" spans="6:6">
      <c r="F489" s="43"/>
    </row>
    <row r="490" spans="6:6">
      <c r="F490" s="43"/>
    </row>
    <row r="491" spans="6:6">
      <c r="F491" s="43"/>
    </row>
    <row r="492" spans="6:6">
      <c r="F492" s="43"/>
    </row>
    <row r="493" spans="6:6">
      <c r="F493" s="43"/>
    </row>
    <row r="494" spans="6:6">
      <c r="F494" s="43"/>
    </row>
    <row r="495" spans="6:6">
      <c r="F495" s="43"/>
    </row>
    <row r="496" spans="6:6">
      <c r="F496" s="43"/>
    </row>
    <row r="497" spans="6:6">
      <c r="F497" s="43"/>
    </row>
    <row r="498" spans="6:6">
      <c r="F498" s="43"/>
    </row>
    <row r="499" spans="6:6">
      <c r="F499" s="43"/>
    </row>
    <row r="500" spans="6:6">
      <c r="F500" s="43"/>
    </row>
    <row r="501" spans="6:6">
      <c r="F501" s="43"/>
    </row>
    <row r="502" spans="6:6">
      <c r="F502" s="43"/>
    </row>
    <row r="503" spans="6:6">
      <c r="F503" s="43"/>
    </row>
    <row r="504" spans="6:6">
      <c r="F504" s="43"/>
    </row>
    <row r="505" spans="6:6">
      <c r="F505" s="43"/>
    </row>
    <row r="506" spans="6:6">
      <c r="F506" s="43"/>
    </row>
    <row r="507" spans="6:6">
      <c r="F507" s="43"/>
    </row>
    <row r="508" spans="6:6">
      <c r="F508" s="43"/>
    </row>
    <row r="509" spans="6:6">
      <c r="F509" s="43"/>
    </row>
    <row r="510" spans="6:6">
      <c r="F510" s="43"/>
    </row>
    <row r="511" spans="6:6">
      <c r="F511" s="43"/>
    </row>
    <row r="512" spans="6:6">
      <c r="F512" s="43"/>
    </row>
    <row r="513" spans="6:6">
      <c r="F513" s="43"/>
    </row>
    <row r="514" spans="6:6">
      <c r="F514" s="43"/>
    </row>
    <row r="515" spans="6:6">
      <c r="F515" s="43"/>
    </row>
    <row r="516" spans="6:6">
      <c r="F516" s="43"/>
    </row>
    <row r="517" spans="6:6">
      <c r="F517" s="43"/>
    </row>
    <row r="518" spans="6:6">
      <c r="F518" s="43"/>
    </row>
    <row r="519" spans="6:6">
      <c r="F519" s="43"/>
    </row>
    <row r="520" spans="6:6">
      <c r="F520" s="43"/>
    </row>
    <row r="521" spans="6:6">
      <c r="F521" s="43"/>
    </row>
    <row r="522" spans="6:6">
      <c r="F522" s="43"/>
    </row>
    <row r="523" spans="6:6">
      <c r="F523" s="43"/>
    </row>
    <row r="524" spans="6:6">
      <c r="F524" s="43"/>
    </row>
    <row r="525" spans="6:6">
      <c r="F525" s="43"/>
    </row>
    <row r="526" spans="6:6">
      <c r="F526" s="43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1" spans="6:6">
      <c r="F531" s="43"/>
    </row>
    <row r="532" spans="6:6">
      <c r="F532" s="43"/>
    </row>
    <row r="533" spans="6:6">
      <c r="F533" s="43"/>
    </row>
    <row r="534" spans="6:6">
      <c r="F534" s="43"/>
    </row>
    <row r="535" spans="6:6">
      <c r="F535" s="43"/>
    </row>
    <row r="536" spans="6:6">
      <c r="F536" s="43"/>
    </row>
    <row r="537" spans="6:6">
      <c r="F537" s="43"/>
    </row>
    <row r="538" spans="6:6">
      <c r="F538" s="43"/>
    </row>
    <row r="539" spans="6:6">
      <c r="F539" s="43"/>
    </row>
    <row r="540" spans="6:6">
      <c r="F540" s="43"/>
    </row>
    <row r="541" spans="6:6">
      <c r="F541" s="43"/>
    </row>
    <row r="542" spans="6:6">
      <c r="F542" s="43"/>
    </row>
    <row r="543" spans="6:6">
      <c r="F543" s="43"/>
    </row>
    <row r="544" spans="6:6">
      <c r="F544" s="43"/>
    </row>
    <row r="545" spans="6:6">
      <c r="F545" s="43"/>
    </row>
    <row r="546" spans="6:6">
      <c r="F546" s="43"/>
    </row>
    <row r="547" spans="6:6">
      <c r="F547" s="43"/>
    </row>
    <row r="548" spans="6:6">
      <c r="F548" s="43"/>
    </row>
    <row r="549" spans="6:6">
      <c r="F549" s="43"/>
    </row>
    <row r="550" spans="6:6">
      <c r="F550" s="43"/>
    </row>
    <row r="551" spans="6:6">
      <c r="F551" s="43"/>
    </row>
    <row r="552" spans="6:6">
      <c r="F552" s="43"/>
    </row>
    <row r="553" spans="6:6">
      <c r="F553" s="43"/>
    </row>
    <row r="554" spans="6:6">
      <c r="F554" s="43"/>
    </row>
    <row r="555" spans="6:6">
      <c r="F555" s="43"/>
    </row>
    <row r="556" spans="6:6">
      <c r="F556" s="43"/>
    </row>
    <row r="557" spans="6:6">
      <c r="F557" s="43"/>
    </row>
    <row r="558" spans="6:6">
      <c r="F558" s="43"/>
    </row>
    <row r="559" spans="6:6">
      <c r="F559" s="43"/>
    </row>
    <row r="560" spans="6:6">
      <c r="F560" s="43"/>
    </row>
    <row r="561" spans="6:6">
      <c r="F561" s="43"/>
    </row>
    <row r="562" spans="6:6">
      <c r="F562" s="43"/>
    </row>
    <row r="563" spans="6:6">
      <c r="F563" s="43"/>
    </row>
    <row r="564" spans="6:6">
      <c r="F564" s="43"/>
    </row>
    <row r="565" spans="6:6">
      <c r="F565" s="43"/>
    </row>
    <row r="566" spans="6:6">
      <c r="F566" s="43"/>
    </row>
    <row r="567" spans="6:6">
      <c r="F567" s="43"/>
    </row>
    <row r="568" spans="6:6">
      <c r="F568" s="43"/>
    </row>
    <row r="569" spans="6:6">
      <c r="F569" s="43"/>
    </row>
    <row r="570" spans="6:6">
      <c r="F570" s="43"/>
    </row>
    <row r="571" spans="6:6">
      <c r="F571" s="43"/>
    </row>
    <row r="572" spans="6:6">
      <c r="F572" s="43"/>
    </row>
    <row r="573" spans="6:6">
      <c r="F573" s="43"/>
    </row>
    <row r="574" spans="6:6">
      <c r="F574" s="43"/>
    </row>
    <row r="575" spans="6:6">
      <c r="F575" s="43"/>
    </row>
    <row r="576" spans="6:6">
      <c r="F576" s="43"/>
    </row>
    <row r="577" spans="6:6">
      <c r="F577" s="43"/>
    </row>
    <row r="578" spans="6:6">
      <c r="F578" s="43"/>
    </row>
    <row r="579" spans="6:6">
      <c r="F579" s="43"/>
    </row>
    <row r="580" spans="6:6">
      <c r="F580" s="43"/>
    </row>
    <row r="581" spans="6:6">
      <c r="F581" s="43"/>
    </row>
    <row r="582" spans="6:6">
      <c r="F582" s="43"/>
    </row>
    <row r="583" spans="6:6">
      <c r="F583" s="43"/>
    </row>
    <row r="584" spans="6:6">
      <c r="F584" s="43"/>
    </row>
    <row r="585" spans="6:6">
      <c r="F585" s="43"/>
    </row>
    <row r="586" spans="6:6">
      <c r="F586" s="43"/>
    </row>
    <row r="587" spans="6:6">
      <c r="F587" s="43"/>
    </row>
    <row r="588" spans="6:6">
      <c r="F588" s="43"/>
    </row>
    <row r="589" spans="6:6">
      <c r="F589" s="43"/>
    </row>
    <row r="590" spans="6:6">
      <c r="F590" s="43"/>
    </row>
    <row r="591" spans="6:6">
      <c r="F591" s="43"/>
    </row>
    <row r="592" spans="6:6">
      <c r="F592" s="43"/>
    </row>
    <row r="593" spans="6:6">
      <c r="F593" s="43"/>
    </row>
    <row r="594" spans="6:6">
      <c r="F594" s="43"/>
    </row>
    <row r="595" spans="6:6">
      <c r="F595" s="43"/>
    </row>
    <row r="596" spans="6:6">
      <c r="F596" s="43"/>
    </row>
    <row r="597" spans="6:6">
      <c r="F597" s="43"/>
    </row>
    <row r="598" spans="6:6">
      <c r="F598" s="43"/>
    </row>
    <row r="599" spans="6:6">
      <c r="F599" s="43"/>
    </row>
    <row r="600" spans="6:6">
      <c r="F600" s="43"/>
    </row>
    <row r="601" spans="6:6">
      <c r="F601" s="43"/>
    </row>
    <row r="602" spans="6:6">
      <c r="F602" s="43"/>
    </row>
    <row r="603" spans="6:6">
      <c r="F603" s="43"/>
    </row>
    <row r="604" spans="6:6">
      <c r="F604" s="43"/>
    </row>
    <row r="605" spans="6:6">
      <c r="F605" s="43"/>
    </row>
    <row r="606" spans="6:6">
      <c r="F606" s="43"/>
    </row>
    <row r="607" spans="6:6">
      <c r="F607" s="43"/>
    </row>
    <row r="608" spans="6:6">
      <c r="F608" s="43"/>
    </row>
    <row r="609" spans="6:6">
      <c r="F609" s="43"/>
    </row>
    <row r="610" spans="6:6">
      <c r="F610" s="43"/>
    </row>
    <row r="611" spans="6:6">
      <c r="F611" s="43"/>
    </row>
    <row r="612" spans="6:6">
      <c r="F612" s="43"/>
    </row>
    <row r="613" spans="6:6">
      <c r="F613" s="43"/>
    </row>
    <row r="614" spans="6:6">
      <c r="F614" s="43"/>
    </row>
    <row r="615" spans="6:6">
      <c r="F615" s="43"/>
    </row>
    <row r="616" spans="6:6">
      <c r="F616" s="43"/>
    </row>
    <row r="617" spans="6:6">
      <c r="F617" s="43"/>
    </row>
    <row r="618" spans="6:6">
      <c r="F618" s="43"/>
    </row>
    <row r="619" spans="6:6">
      <c r="F619" s="43"/>
    </row>
    <row r="620" spans="6:6">
      <c r="F620" s="43"/>
    </row>
    <row r="621" spans="6:6">
      <c r="F621" s="43"/>
    </row>
    <row r="622" spans="6:6">
      <c r="F622" s="43"/>
    </row>
    <row r="623" spans="6:6">
      <c r="F623" s="43"/>
    </row>
    <row r="624" spans="6:6">
      <c r="F624" s="43"/>
    </row>
    <row r="625" spans="6:6">
      <c r="F625" s="43"/>
    </row>
    <row r="626" spans="6:6">
      <c r="F626" s="43"/>
    </row>
    <row r="627" spans="6:6">
      <c r="F627" s="43"/>
    </row>
    <row r="628" spans="6:6">
      <c r="F628" s="43"/>
    </row>
    <row r="629" spans="6:6">
      <c r="F629" s="43"/>
    </row>
    <row r="630" spans="6:6">
      <c r="F630" s="43"/>
    </row>
    <row r="631" spans="6:6">
      <c r="F631" s="43"/>
    </row>
    <row r="632" spans="6:6">
      <c r="F632" s="43"/>
    </row>
    <row r="633" spans="6:6">
      <c r="F633" s="43"/>
    </row>
    <row r="634" spans="6:6">
      <c r="F634" s="43"/>
    </row>
    <row r="635" spans="6:6">
      <c r="F635" s="43"/>
    </row>
    <row r="636" spans="6:6">
      <c r="F636" s="43"/>
    </row>
    <row r="637" spans="6:6">
      <c r="F637" s="43"/>
    </row>
    <row r="638" spans="6:6">
      <c r="F638" s="43"/>
    </row>
    <row r="639" spans="6:6">
      <c r="F639" s="43"/>
    </row>
    <row r="640" spans="6:6">
      <c r="F640" s="43"/>
    </row>
    <row r="641" spans="6:6">
      <c r="F641" s="43"/>
    </row>
    <row r="642" spans="6:6">
      <c r="F642" s="43"/>
    </row>
    <row r="643" spans="6:6">
      <c r="F643" s="43"/>
    </row>
    <row r="644" spans="6:6">
      <c r="F644" s="43"/>
    </row>
    <row r="645" spans="6:6">
      <c r="F645" s="43"/>
    </row>
    <row r="646" spans="6:6">
      <c r="F646" s="43"/>
    </row>
    <row r="647" spans="6:6">
      <c r="F647" s="43"/>
    </row>
    <row r="648" spans="6:6">
      <c r="F648" s="43"/>
    </row>
    <row r="649" spans="6:6">
      <c r="F649" s="43"/>
    </row>
    <row r="650" spans="6:6">
      <c r="F650" s="43"/>
    </row>
    <row r="651" spans="6:6">
      <c r="F651" s="43"/>
    </row>
    <row r="652" spans="6:6">
      <c r="F652" s="43"/>
    </row>
    <row r="653" spans="6:6">
      <c r="F653" s="43"/>
    </row>
    <row r="654" spans="6:6">
      <c r="F654" s="43"/>
    </row>
    <row r="655" spans="6:6">
      <c r="F655" s="43"/>
    </row>
    <row r="656" spans="6:6">
      <c r="F656" s="43"/>
    </row>
    <row r="657" spans="6:6">
      <c r="F657" s="43"/>
    </row>
    <row r="658" spans="6:6">
      <c r="F658" s="43"/>
    </row>
    <row r="659" spans="6:6">
      <c r="F659" s="43"/>
    </row>
    <row r="660" spans="6:6">
      <c r="F660" s="43"/>
    </row>
    <row r="661" spans="6:6">
      <c r="F661" s="43"/>
    </row>
    <row r="662" spans="6:6">
      <c r="F662" s="43"/>
    </row>
    <row r="663" spans="6:6">
      <c r="F663" s="43"/>
    </row>
    <row r="664" spans="6:6">
      <c r="F664" s="43"/>
    </row>
    <row r="665" spans="6:6">
      <c r="F665" s="43"/>
    </row>
    <row r="666" spans="6:6">
      <c r="F666" s="43"/>
    </row>
    <row r="667" spans="6:6">
      <c r="F667" s="43"/>
    </row>
    <row r="668" spans="6:6">
      <c r="F668" s="43"/>
    </row>
    <row r="669" spans="6:6">
      <c r="F669" s="43"/>
    </row>
    <row r="670" spans="6:6">
      <c r="F670" s="43"/>
    </row>
    <row r="671" spans="6:6">
      <c r="F671" s="43"/>
    </row>
    <row r="672" spans="6:6">
      <c r="F672" s="43"/>
    </row>
    <row r="673" spans="6:6">
      <c r="F673" s="43"/>
    </row>
    <row r="674" spans="6:6">
      <c r="F674" s="43"/>
    </row>
    <row r="675" spans="6:6">
      <c r="F675" s="43"/>
    </row>
    <row r="676" spans="6:6">
      <c r="F676" s="43"/>
    </row>
    <row r="677" spans="6:6">
      <c r="F677" s="43"/>
    </row>
    <row r="678" spans="6:6">
      <c r="F678" s="43"/>
    </row>
    <row r="679" spans="6:6">
      <c r="F679" s="43"/>
    </row>
    <row r="680" spans="6:6">
      <c r="F680" s="43"/>
    </row>
    <row r="681" spans="6:6">
      <c r="F681" s="43"/>
    </row>
    <row r="682" spans="6:6">
      <c r="F682" s="43"/>
    </row>
    <row r="683" spans="6:6">
      <c r="F683" s="43"/>
    </row>
    <row r="684" spans="6:6">
      <c r="F684" s="43"/>
    </row>
    <row r="685" spans="6:6">
      <c r="F685" s="43"/>
    </row>
    <row r="686" spans="6:6">
      <c r="F686" s="43"/>
    </row>
    <row r="687" spans="6:6">
      <c r="F687" s="43"/>
    </row>
    <row r="688" spans="6:6">
      <c r="F688" s="43"/>
    </row>
    <row r="689" spans="6:6">
      <c r="F689" s="43"/>
    </row>
    <row r="690" spans="6:6">
      <c r="F690" s="43"/>
    </row>
    <row r="691" spans="6:6">
      <c r="F691" s="43"/>
    </row>
    <row r="692" spans="6:6">
      <c r="F692" s="43"/>
    </row>
    <row r="693" spans="6:6">
      <c r="F693" s="43"/>
    </row>
    <row r="694" spans="6:6">
      <c r="F694" s="43"/>
    </row>
    <row r="695" spans="6:6">
      <c r="F695" s="43"/>
    </row>
    <row r="696" spans="6:6">
      <c r="F696" s="43"/>
    </row>
    <row r="697" spans="6:6">
      <c r="F697" s="43"/>
    </row>
    <row r="698" spans="6:6">
      <c r="F698" s="43"/>
    </row>
    <row r="699" spans="6:6">
      <c r="F699" s="43"/>
    </row>
    <row r="700" spans="6:6">
      <c r="F700" s="43"/>
    </row>
    <row r="701" spans="6:6">
      <c r="F701" s="43"/>
    </row>
    <row r="702" spans="6:6">
      <c r="F702" s="43"/>
    </row>
    <row r="703" spans="6:6">
      <c r="F703" s="43"/>
    </row>
    <row r="704" spans="6:6">
      <c r="F704" s="43"/>
    </row>
    <row r="705" spans="6:6">
      <c r="F705" s="43"/>
    </row>
    <row r="706" spans="6:6">
      <c r="F706" s="43"/>
    </row>
    <row r="707" spans="6:6">
      <c r="F707" s="43"/>
    </row>
    <row r="708" spans="6:6">
      <c r="F708" s="43"/>
    </row>
    <row r="709" spans="6:6">
      <c r="F709" s="43"/>
    </row>
    <row r="710" spans="6:6">
      <c r="F710" s="43"/>
    </row>
    <row r="711" spans="6:6">
      <c r="F711" s="43"/>
    </row>
    <row r="712" spans="6:6">
      <c r="F712" s="43"/>
    </row>
    <row r="713" spans="6:6">
      <c r="F713" s="43"/>
    </row>
    <row r="714" spans="6:6">
      <c r="F714" s="43"/>
    </row>
    <row r="715" spans="6:6">
      <c r="F715" s="43"/>
    </row>
    <row r="716" spans="6:6">
      <c r="F716" s="43"/>
    </row>
    <row r="717" spans="6:6">
      <c r="F717" s="43"/>
    </row>
    <row r="718" spans="6:6">
      <c r="F718" s="43"/>
    </row>
    <row r="719" spans="6:6">
      <c r="F719" s="43"/>
    </row>
    <row r="720" spans="6:6">
      <c r="F720" s="43"/>
    </row>
    <row r="721" spans="6:6">
      <c r="F721" s="43"/>
    </row>
    <row r="722" spans="6:6">
      <c r="F722" s="43"/>
    </row>
    <row r="723" spans="6:6">
      <c r="F723" s="43"/>
    </row>
    <row r="724" spans="6:6">
      <c r="F724" s="43"/>
    </row>
    <row r="725" spans="6:6">
      <c r="F725" s="43"/>
    </row>
    <row r="726" spans="6:6">
      <c r="F726" s="43"/>
    </row>
    <row r="727" spans="6:6">
      <c r="F727" s="43"/>
    </row>
    <row r="728" spans="6:6">
      <c r="F728" s="43"/>
    </row>
    <row r="729" spans="6:6">
      <c r="F729" s="43"/>
    </row>
    <row r="730" spans="6:6">
      <c r="F730" s="43"/>
    </row>
    <row r="731" spans="6:6">
      <c r="F731" s="43"/>
    </row>
    <row r="732" spans="6:6">
      <c r="F732" s="43"/>
    </row>
    <row r="733" spans="6:6">
      <c r="F733" s="43"/>
    </row>
    <row r="734" spans="6:6">
      <c r="F734" s="43"/>
    </row>
    <row r="735" spans="6:6">
      <c r="F735" s="43"/>
    </row>
    <row r="736" spans="6:6">
      <c r="F736" s="43"/>
    </row>
    <row r="737" spans="6:6">
      <c r="F737" s="43"/>
    </row>
    <row r="738" spans="6:6">
      <c r="F738" s="43"/>
    </row>
    <row r="739" spans="6:6">
      <c r="F739" s="43"/>
    </row>
    <row r="740" spans="6:6">
      <c r="F740" s="43"/>
    </row>
    <row r="741" spans="6:6">
      <c r="F741" s="43"/>
    </row>
    <row r="742" spans="6:6">
      <c r="F742" s="43"/>
    </row>
    <row r="743" spans="6:6">
      <c r="F743" s="43"/>
    </row>
    <row r="744" spans="6:6">
      <c r="F744" s="43"/>
    </row>
    <row r="745" spans="6:6">
      <c r="F745" s="43"/>
    </row>
    <row r="746" spans="6:6">
      <c r="F746" s="43"/>
    </row>
    <row r="747" spans="6:6">
      <c r="F747" s="43"/>
    </row>
    <row r="748" spans="6:6">
      <c r="F748" s="43"/>
    </row>
    <row r="749" spans="6:6">
      <c r="F749" s="43"/>
    </row>
    <row r="750" spans="6:6">
      <c r="F750" s="43"/>
    </row>
    <row r="751" spans="6:6">
      <c r="F751" s="43"/>
    </row>
    <row r="752" spans="6:6">
      <c r="F752" s="43"/>
    </row>
    <row r="753" spans="6:6">
      <c r="F753" s="43"/>
    </row>
    <row r="754" spans="6:6">
      <c r="F754" s="43"/>
    </row>
    <row r="755" spans="6:6">
      <c r="F755" s="43"/>
    </row>
    <row r="756" spans="6:6">
      <c r="F756" s="43"/>
    </row>
    <row r="757" spans="6:6">
      <c r="F757" s="43"/>
    </row>
    <row r="758" spans="6:6">
      <c r="F758" s="43"/>
    </row>
    <row r="759" spans="6:6">
      <c r="F759" s="43"/>
    </row>
    <row r="760" spans="6:6">
      <c r="F760" s="43"/>
    </row>
    <row r="761" spans="6:6">
      <c r="F761" s="43"/>
    </row>
    <row r="762" spans="6:6">
      <c r="F762" s="43"/>
    </row>
    <row r="763" spans="6:6">
      <c r="F763" s="43"/>
    </row>
    <row r="764" spans="6:6">
      <c r="F764" s="43"/>
    </row>
    <row r="765" spans="6:6">
      <c r="F765" s="43"/>
    </row>
    <row r="766" spans="6:6">
      <c r="F766" s="43"/>
    </row>
    <row r="767" spans="6:6">
      <c r="F767" s="43"/>
    </row>
    <row r="768" spans="6:6">
      <c r="F768" s="43"/>
    </row>
    <row r="769" spans="6:6">
      <c r="F769" s="43"/>
    </row>
    <row r="770" spans="6:6">
      <c r="F770" s="43"/>
    </row>
    <row r="771" spans="6:6">
      <c r="F771" s="43"/>
    </row>
    <row r="772" spans="6:6">
      <c r="F772" s="43"/>
    </row>
    <row r="773" spans="6:6">
      <c r="F773" s="43"/>
    </row>
    <row r="774" spans="6:6">
      <c r="F774" s="43"/>
    </row>
    <row r="775" spans="6:6">
      <c r="F775" s="43"/>
    </row>
    <row r="776" spans="6:6">
      <c r="F776" s="43"/>
    </row>
    <row r="777" spans="6:6">
      <c r="F777" s="43"/>
    </row>
    <row r="778" spans="6:6">
      <c r="F778" s="43"/>
    </row>
    <row r="779" spans="6:6">
      <c r="F779" s="43"/>
    </row>
    <row r="780" spans="6:6">
      <c r="F780" s="43"/>
    </row>
    <row r="781" spans="6:6">
      <c r="F781" s="43"/>
    </row>
    <row r="782" spans="6:6">
      <c r="F782" s="43"/>
    </row>
    <row r="783" spans="6:6">
      <c r="F783" s="43"/>
    </row>
    <row r="784" spans="6:6">
      <c r="F784" s="43"/>
    </row>
    <row r="785" spans="6:6">
      <c r="F785" s="43"/>
    </row>
    <row r="786" spans="6:6">
      <c r="F786" s="43"/>
    </row>
    <row r="787" spans="6:6">
      <c r="F787" s="43"/>
    </row>
    <row r="788" spans="6:6">
      <c r="F788" s="43"/>
    </row>
    <row r="789" spans="6:6">
      <c r="F789" s="43"/>
    </row>
    <row r="790" spans="6:6">
      <c r="F790" s="43"/>
    </row>
    <row r="791" spans="6:6">
      <c r="F791" s="43"/>
    </row>
    <row r="792" spans="6:6">
      <c r="F792" s="43"/>
    </row>
    <row r="793" spans="6:6">
      <c r="F793" s="43"/>
    </row>
    <row r="794" spans="6:6">
      <c r="F794" s="43"/>
    </row>
    <row r="795" spans="6:6">
      <c r="F795" s="43"/>
    </row>
    <row r="796" spans="6:6">
      <c r="F796" s="43"/>
    </row>
    <row r="797" spans="6:6">
      <c r="F797" s="43"/>
    </row>
    <row r="798" spans="6:6">
      <c r="F798" s="43"/>
    </row>
    <row r="799" spans="6:6">
      <c r="F799" s="43"/>
    </row>
    <row r="800" spans="6:6">
      <c r="F800" s="43"/>
    </row>
    <row r="801" spans="6:6">
      <c r="F801" s="43"/>
    </row>
    <row r="802" spans="6:6">
      <c r="F802" s="43"/>
    </row>
    <row r="803" spans="6:6">
      <c r="F803" s="43"/>
    </row>
    <row r="804" spans="6:6">
      <c r="F804" s="43"/>
    </row>
    <row r="805" spans="6:6">
      <c r="F805" s="43"/>
    </row>
    <row r="806" spans="6:6">
      <c r="F806" s="43"/>
    </row>
    <row r="807" spans="6:6">
      <c r="F807" s="43"/>
    </row>
    <row r="808" spans="6:6">
      <c r="F808" s="43"/>
    </row>
    <row r="809" spans="6:6">
      <c r="F809" s="43"/>
    </row>
    <row r="810" spans="6:6">
      <c r="F810" s="43"/>
    </row>
    <row r="811" spans="6:6">
      <c r="F811" s="43"/>
    </row>
    <row r="812" spans="6:6">
      <c r="F812" s="43"/>
    </row>
    <row r="813" spans="6:6">
      <c r="F813" s="43"/>
    </row>
    <row r="814" spans="6:6">
      <c r="F814" s="43"/>
    </row>
    <row r="815" spans="6:6">
      <c r="F815" s="43"/>
    </row>
    <row r="816" spans="6:6">
      <c r="F816" s="43"/>
    </row>
    <row r="817" spans="6:6">
      <c r="F817" s="43"/>
    </row>
    <row r="818" spans="6:6">
      <c r="F818" s="43"/>
    </row>
    <row r="819" spans="6:6">
      <c r="F819" s="43"/>
    </row>
    <row r="820" spans="6:6">
      <c r="F820" s="43"/>
    </row>
    <row r="821" spans="6:6">
      <c r="F821" s="43"/>
    </row>
    <row r="822" spans="6:6">
      <c r="F822" s="43"/>
    </row>
    <row r="823" spans="6:6">
      <c r="F823" s="43"/>
    </row>
    <row r="824" spans="6:6">
      <c r="F824" s="43"/>
    </row>
    <row r="825" spans="6:6">
      <c r="F825" s="43"/>
    </row>
    <row r="826" spans="6:6">
      <c r="F826" s="43"/>
    </row>
    <row r="827" spans="6:6">
      <c r="F827" s="43"/>
    </row>
    <row r="828" spans="6:6">
      <c r="F828" s="43"/>
    </row>
    <row r="829" spans="6:6">
      <c r="F829" s="43"/>
    </row>
    <row r="830" spans="6:6">
      <c r="F830" s="43"/>
    </row>
    <row r="831" spans="6:6">
      <c r="F831" s="43"/>
    </row>
    <row r="832" spans="6:6">
      <c r="F832" s="43"/>
    </row>
    <row r="833" spans="6:6">
      <c r="F833" s="43"/>
    </row>
    <row r="834" spans="6:6">
      <c r="F834" s="43"/>
    </row>
    <row r="835" spans="6:6">
      <c r="F835" s="43"/>
    </row>
    <row r="836" spans="6:6">
      <c r="F836" s="43"/>
    </row>
    <row r="837" spans="6:6">
      <c r="F837" s="43"/>
    </row>
    <row r="838" spans="6:6">
      <c r="F838" s="43"/>
    </row>
    <row r="839" spans="6:6">
      <c r="F839" s="43"/>
    </row>
    <row r="840" spans="6:6">
      <c r="F840" s="43"/>
    </row>
    <row r="841" spans="6:6">
      <c r="F841" s="43"/>
    </row>
    <row r="842" spans="6:6">
      <c r="F842" s="43"/>
    </row>
    <row r="843" spans="6:6">
      <c r="F843" s="43"/>
    </row>
    <row r="844" spans="6:6">
      <c r="F844" s="43"/>
    </row>
    <row r="845" spans="6:6">
      <c r="F845" s="43"/>
    </row>
    <row r="846" spans="6:6">
      <c r="F846" s="43"/>
    </row>
    <row r="847" spans="6:6">
      <c r="F847" s="43"/>
    </row>
    <row r="848" spans="6:6">
      <c r="F848" s="43"/>
    </row>
    <row r="849" spans="6:6">
      <c r="F849" s="43"/>
    </row>
    <row r="850" spans="6:6">
      <c r="F850" s="43"/>
    </row>
    <row r="851" spans="6:6">
      <c r="F851" s="43"/>
    </row>
    <row r="852" spans="6:6">
      <c r="F852" s="43"/>
    </row>
    <row r="853" spans="6:6">
      <c r="F853" s="43"/>
    </row>
    <row r="854" spans="6:6">
      <c r="F854" s="43"/>
    </row>
    <row r="855" spans="6:6">
      <c r="F855" s="43"/>
    </row>
    <row r="856" spans="6:6">
      <c r="F856" s="43"/>
    </row>
    <row r="857" spans="6:6">
      <c r="F857" s="43"/>
    </row>
    <row r="858" spans="6:6">
      <c r="F858" s="43"/>
    </row>
    <row r="859" spans="6:6">
      <c r="F859" s="43"/>
    </row>
    <row r="860" spans="6:6">
      <c r="F860" s="43"/>
    </row>
    <row r="861" spans="6:6">
      <c r="F861" s="43"/>
    </row>
    <row r="862" spans="6:6">
      <c r="F862" s="43"/>
    </row>
    <row r="863" spans="6:6">
      <c r="F863" s="43"/>
    </row>
    <row r="864" spans="6:6">
      <c r="F864" s="43"/>
    </row>
    <row r="865" spans="6:6">
      <c r="F865" s="43"/>
    </row>
    <row r="866" spans="6:6">
      <c r="F866" s="43"/>
    </row>
    <row r="867" spans="6:6">
      <c r="F867" s="43"/>
    </row>
    <row r="868" spans="6:6">
      <c r="F868" s="43"/>
    </row>
    <row r="869" spans="6:6">
      <c r="F869" s="43"/>
    </row>
    <row r="870" spans="6:6">
      <c r="F870" s="43"/>
    </row>
    <row r="871" spans="6:6">
      <c r="F871" s="43"/>
    </row>
    <row r="872" spans="6:6">
      <c r="F872" s="43"/>
    </row>
    <row r="873" spans="6:6">
      <c r="F873" s="43"/>
    </row>
    <row r="874" spans="6:6">
      <c r="F874" s="43"/>
    </row>
    <row r="875" spans="6:6">
      <c r="F875" s="43"/>
    </row>
    <row r="876" spans="6:6">
      <c r="F876" s="43"/>
    </row>
    <row r="877" spans="6:6">
      <c r="F877" s="43"/>
    </row>
    <row r="878" spans="6:6">
      <c r="F878" s="43"/>
    </row>
    <row r="879" spans="6:6">
      <c r="F879" s="43"/>
    </row>
    <row r="880" spans="6:6">
      <c r="F880" s="43"/>
    </row>
    <row r="881" spans="6:6">
      <c r="F881" s="43"/>
    </row>
    <row r="882" spans="6:6">
      <c r="F882" s="43"/>
    </row>
    <row r="883" spans="6:6">
      <c r="F883" s="43"/>
    </row>
    <row r="884" spans="6:6">
      <c r="F884" s="43"/>
    </row>
    <row r="885" spans="6:6">
      <c r="F885" s="43"/>
    </row>
    <row r="886" spans="6:6">
      <c r="F886" s="43"/>
    </row>
    <row r="887" spans="6:6">
      <c r="F887" s="43"/>
    </row>
    <row r="888" spans="6:6">
      <c r="F888" s="43"/>
    </row>
    <row r="889" spans="6:6">
      <c r="F889" s="43"/>
    </row>
    <row r="890" spans="6:6">
      <c r="F890" s="43"/>
    </row>
    <row r="891" spans="6:6">
      <c r="F891" s="43"/>
    </row>
    <row r="892" spans="6:6">
      <c r="F892" s="43"/>
    </row>
    <row r="893" spans="6:6">
      <c r="F893" s="43"/>
    </row>
    <row r="894" spans="6:6">
      <c r="F894" s="43"/>
    </row>
    <row r="895" spans="6:6">
      <c r="F895" s="43"/>
    </row>
    <row r="896" spans="6:6">
      <c r="F896" s="43"/>
    </row>
    <row r="897" spans="6:6">
      <c r="F897" s="43"/>
    </row>
    <row r="898" spans="6:6">
      <c r="F898" s="43"/>
    </row>
    <row r="899" spans="6:6">
      <c r="F899" s="43"/>
    </row>
    <row r="900" spans="6:6">
      <c r="F900" s="43"/>
    </row>
    <row r="901" spans="6:6">
      <c r="F901" s="43"/>
    </row>
    <row r="902" spans="6:6">
      <c r="F902" s="43"/>
    </row>
    <row r="903" spans="6:6">
      <c r="F903" s="43"/>
    </row>
    <row r="904" spans="6:6">
      <c r="F904" s="43"/>
    </row>
    <row r="905" spans="6:6">
      <c r="F905" s="43"/>
    </row>
    <row r="906" spans="6:6">
      <c r="F906" s="43"/>
    </row>
    <row r="907" spans="6:6">
      <c r="F907" s="43"/>
    </row>
    <row r="908" spans="6:6">
      <c r="F908" s="43"/>
    </row>
    <row r="909" spans="6:6">
      <c r="F909" s="43"/>
    </row>
    <row r="910" spans="6:6">
      <c r="F910" s="43"/>
    </row>
    <row r="911" spans="6:6">
      <c r="F911" s="43"/>
    </row>
    <row r="912" spans="6:6">
      <c r="F912" s="43"/>
    </row>
    <row r="913" spans="6:6">
      <c r="F913" s="43"/>
    </row>
    <row r="914" spans="6:6">
      <c r="F914" s="43"/>
    </row>
    <row r="915" spans="6:6">
      <c r="F915" s="43"/>
    </row>
    <row r="916" spans="6:6">
      <c r="F916" s="43"/>
    </row>
    <row r="917" spans="6:6">
      <c r="F917" s="43"/>
    </row>
    <row r="918" spans="6:6">
      <c r="F918" s="43"/>
    </row>
    <row r="919" spans="6:6">
      <c r="F919" s="43"/>
    </row>
    <row r="920" spans="6:6">
      <c r="F920" s="43"/>
    </row>
    <row r="921" spans="6:6">
      <c r="F921" s="43"/>
    </row>
    <row r="922" spans="6:6">
      <c r="F922" s="43"/>
    </row>
    <row r="923" spans="6:6">
      <c r="F923" s="43"/>
    </row>
    <row r="924" spans="6:6">
      <c r="F924" s="43"/>
    </row>
    <row r="925" spans="6:6">
      <c r="F925" s="43"/>
    </row>
    <row r="926" spans="6:6">
      <c r="F926" s="43"/>
    </row>
    <row r="927" spans="6:6">
      <c r="F927" s="43"/>
    </row>
    <row r="928" spans="6:6">
      <c r="F928" s="43"/>
    </row>
    <row r="929" spans="6:6">
      <c r="F929" s="43"/>
    </row>
    <row r="930" spans="6:6">
      <c r="F930" s="43"/>
    </row>
    <row r="931" spans="6:6">
      <c r="F931" s="43"/>
    </row>
    <row r="932" spans="6:6">
      <c r="F932" s="43"/>
    </row>
    <row r="933" spans="6:6">
      <c r="F933" s="43"/>
    </row>
    <row r="934" spans="6:6">
      <c r="F934" s="43"/>
    </row>
    <row r="935" spans="6:6">
      <c r="F935" s="43"/>
    </row>
    <row r="936" spans="6:6">
      <c r="F936" s="43"/>
    </row>
    <row r="937" spans="6:6">
      <c r="F937" s="43"/>
    </row>
    <row r="938" spans="6:6">
      <c r="F938" s="43"/>
    </row>
    <row r="939" spans="6:6">
      <c r="F939" s="43"/>
    </row>
    <row r="940" spans="6:6">
      <c r="F940" s="43"/>
    </row>
    <row r="941" spans="6:6">
      <c r="F941" s="43"/>
    </row>
    <row r="942" spans="6:6">
      <c r="F942" s="43"/>
    </row>
    <row r="943" spans="6:6">
      <c r="F943" s="43"/>
    </row>
    <row r="944" spans="6:6">
      <c r="F944" s="43"/>
    </row>
    <row r="945" spans="6:6">
      <c r="F945" s="43"/>
    </row>
    <row r="946" spans="6:6">
      <c r="F946" s="43"/>
    </row>
    <row r="947" spans="6:6">
      <c r="F947" s="43"/>
    </row>
    <row r="948" spans="6:6">
      <c r="F948" s="43"/>
    </row>
    <row r="949" spans="6:6">
      <c r="F949" s="43"/>
    </row>
  </sheetData>
  <autoFilter xmlns:etc="http://www.wps.cn/officeDocument/2017/etCustomData" ref="A1:AY4" etc:filterBottomFollowUsedRange="0">
    <extLst/>
  </autoFilter>
  <dataValidations count="6">
    <dataValidation type="list" allowBlank="1" showInputMessage="1" showErrorMessage="1" sqref="H1 H4:H1048576">
      <formula1>应付供应商</formula1>
    </dataValidation>
    <dataValidation type="list" allowBlank="1" showInputMessage="1" showErrorMessage="1" sqref="B2:B623">
      <formula1>姓名</formula1>
    </dataValidation>
    <dataValidation type="list" allowBlank="1" showInputMessage="1" showErrorMessage="1" sqref="E2:E3">
      <formula1>成本类型</formula1>
    </dataValidation>
    <dataValidation type="list" showInputMessage="1" showErrorMessage="1" sqref="E4:E1048576">
      <formula1>支出一类</formula1>
    </dataValidation>
    <dataValidation type="list" showInputMessage="1" showErrorMessage="1" sqref="F2:F949">
      <formula1>INDIRECT($E2)</formula1>
    </dataValidation>
    <dataValidation type="list" allowBlank="1" showInputMessage="1" showErrorMessage="1" sqref="C$1:D$1048576">
      <formula1>归属主体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"/>
  <sheetViews>
    <sheetView workbookViewId="0">
      <selection activeCell="AG20" sqref="AG20"/>
    </sheetView>
  </sheetViews>
  <sheetFormatPr defaultColWidth="9" defaultRowHeight="12" outlineLevelRow="3"/>
  <cols>
    <col min="1" max="1" width="6.625" style="23" customWidth="1"/>
    <col min="2" max="2" width="9.125" style="23" customWidth="1"/>
    <col min="3" max="11" width="3.125" style="23" customWidth="1"/>
    <col min="12" max="33" width="3.375" style="23" customWidth="1"/>
    <col min="34" max="34" width="4.375" style="23" customWidth="1"/>
    <col min="35" max="35" width="13.875" style="23" customWidth="1"/>
    <col min="36" max="36" width="5.425" style="23" customWidth="1"/>
    <col min="37" max="37" width="4.375" style="23" customWidth="1"/>
    <col min="38" max="16384" width="9" style="23"/>
  </cols>
  <sheetData>
    <row r="1" s="22" customFormat="1" spans="1:37">
      <c r="A1" s="24" t="s">
        <v>280</v>
      </c>
      <c r="B1" s="25" t="s">
        <v>2533</v>
      </c>
      <c r="C1" s="26" t="s">
        <v>2534</v>
      </c>
      <c r="D1" s="26" t="s">
        <v>2535</v>
      </c>
      <c r="E1" s="26" t="s">
        <v>2536</v>
      </c>
      <c r="F1" s="26" t="s">
        <v>2421</v>
      </c>
      <c r="G1" s="26" t="s">
        <v>2537</v>
      </c>
      <c r="H1" s="26" t="s">
        <v>2538</v>
      </c>
      <c r="I1" s="26" t="s">
        <v>2539</v>
      </c>
      <c r="J1" s="26" t="s">
        <v>2534</v>
      </c>
      <c r="K1" s="26" t="s">
        <v>2535</v>
      </c>
      <c r="L1" s="26" t="s">
        <v>2536</v>
      </c>
      <c r="M1" s="26" t="s">
        <v>2421</v>
      </c>
      <c r="N1" s="26" t="s">
        <v>2537</v>
      </c>
      <c r="O1" s="26" t="s">
        <v>2538</v>
      </c>
      <c r="P1" s="26" t="s">
        <v>2539</v>
      </c>
      <c r="Q1" s="26" t="s">
        <v>2534</v>
      </c>
      <c r="R1" s="26" t="s">
        <v>2535</v>
      </c>
      <c r="S1" s="26" t="s">
        <v>2536</v>
      </c>
      <c r="T1" s="26" t="s">
        <v>2421</v>
      </c>
      <c r="U1" s="26" t="s">
        <v>2537</v>
      </c>
      <c r="V1" s="26" t="s">
        <v>2538</v>
      </c>
      <c r="W1" s="26" t="s">
        <v>2539</v>
      </c>
      <c r="X1" s="26" t="s">
        <v>2534</v>
      </c>
      <c r="Y1" s="26" t="s">
        <v>2535</v>
      </c>
      <c r="Z1" s="26" t="s">
        <v>2536</v>
      </c>
      <c r="AA1" s="26" t="s">
        <v>2421</v>
      </c>
      <c r="AB1" s="26" t="s">
        <v>2537</v>
      </c>
      <c r="AC1" s="26" t="s">
        <v>2538</v>
      </c>
      <c r="AD1" s="26" t="s">
        <v>2539</v>
      </c>
      <c r="AE1" s="26" t="s">
        <v>2534</v>
      </c>
      <c r="AF1" s="26" t="s">
        <v>2535</v>
      </c>
      <c r="AG1" s="26" t="s">
        <v>2536</v>
      </c>
      <c r="AH1" s="24" t="s">
        <v>221</v>
      </c>
      <c r="AI1" s="24" t="s">
        <v>2540</v>
      </c>
      <c r="AJ1" s="24" t="s">
        <v>254</v>
      </c>
      <c r="AK1" s="24" t="s">
        <v>1429</v>
      </c>
    </row>
    <row r="2" s="22" customFormat="1" spans="1:37">
      <c r="A2" s="24"/>
      <c r="B2" s="27"/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  <c r="M2" s="24">
        <v>11</v>
      </c>
      <c r="N2" s="24">
        <v>12</v>
      </c>
      <c r="O2" s="24">
        <v>13</v>
      </c>
      <c r="P2" s="24">
        <v>14</v>
      </c>
      <c r="Q2" s="24">
        <v>15</v>
      </c>
      <c r="R2" s="24">
        <v>16</v>
      </c>
      <c r="S2" s="24">
        <v>17</v>
      </c>
      <c r="T2" s="24">
        <v>18</v>
      </c>
      <c r="U2" s="24">
        <v>19</v>
      </c>
      <c r="V2" s="24">
        <v>20</v>
      </c>
      <c r="W2" s="24">
        <v>21</v>
      </c>
      <c r="X2" s="24">
        <v>22</v>
      </c>
      <c r="Y2" s="24">
        <v>23</v>
      </c>
      <c r="Z2" s="24">
        <v>24</v>
      </c>
      <c r="AA2" s="24">
        <v>25</v>
      </c>
      <c r="AB2" s="24">
        <v>26</v>
      </c>
      <c r="AC2" s="24">
        <v>27</v>
      </c>
      <c r="AD2" s="24">
        <v>28</v>
      </c>
      <c r="AE2" s="24">
        <v>29</v>
      </c>
      <c r="AF2" s="24">
        <v>30</v>
      </c>
      <c r="AG2" s="24">
        <v>31</v>
      </c>
      <c r="AH2" s="24"/>
      <c r="AI2" s="24"/>
      <c r="AJ2" s="24"/>
      <c r="AK2" s="24"/>
    </row>
    <row r="3" ht="24" spans="1:37">
      <c r="A3" s="28" t="s">
        <v>445</v>
      </c>
      <c r="B3" s="28" t="s">
        <v>404</v>
      </c>
      <c r="C3" s="29" t="s">
        <v>2541</v>
      </c>
      <c r="D3" s="29" t="s">
        <v>2541</v>
      </c>
      <c r="E3" s="29"/>
      <c r="F3" s="29"/>
      <c r="G3" s="29" t="s">
        <v>2541</v>
      </c>
      <c r="H3" s="29" t="s">
        <v>2541</v>
      </c>
      <c r="I3" s="29" t="s">
        <v>2541</v>
      </c>
      <c r="J3" s="29" t="s">
        <v>2541</v>
      </c>
      <c r="K3" s="29" t="s">
        <v>2541</v>
      </c>
      <c r="L3" s="29"/>
      <c r="M3" s="29"/>
      <c r="N3" s="29" t="s">
        <v>2541</v>
      </c>
      <c r="O3" s="29" t="s">
        <v>2541</v>
      </c>
      <c r="P3" s="29" t="s">
        <v>2541</v>
      </c>
      <c r="Q3" s="29" t="s">
        <v>2541</v>
      </c>
      <c r="R3" s="29" t="s">
        <v>2541</v>
      </c>
      <c r="S3" s="29"/>
      <c r="T3" s="29"/>
      <c r="U3" s="29" t="s">
        <v>2541</v>
      </c>
      <c r="V3" s="29" t="s">
        <v>2541</v>
      </c>
      <c r="W3" s="29" t="s">
        <v>2541</v>
      </c>
      <c r="X3" s="29" t="s">
        <v>2541</v>
      </c>
      <c r="Y3" s="29" t="s">
        <v>2541</v>
      </c>
      <c r="Z3" s="29"/>
      <c r="AA3" s="29"/>
      <c r="AB3" s="29" t="s">
        <v>2541</v>
      </c>
      <c r="AC3" s="29" t="s">
        <v>2541</v>
      </c>
      <c r="AD3" s="29" t="s">
        <v>2541</v>
      </c>
      <c r="AE3" s="29" t="s">
        <v>2541</v>
      </c>
      <c r="AF3" s="29" t="s">
        <v>2541</v>
      </c>
      <c r="AG3" s="29"/>
      <c r="AH3" s="30" t="s">
        <v>2542</v>
      </c>
      <c r="AI3" s="29">
        <v>0</v>
      </c>
      <c r="AJ3" s="29"/>
      <c r="AK3" s="29"/>
    </row>
    <row r="4" ht="24" spans="1:37">
      <c r="A4" s="28" t="s">
        <v>447</v>
      </c>
      <c r="B4" s="28" t="s">
        <v>404</v>
      </c>
      <c r="C4" s="29" t="s">
        <v>2541</v>
      </c>
      <c r="D4" s="29" t="s">
        <v>2541</v>
      </c>
      <c r="E4" s="29"/>
      <c r="F4" s="29"/>
      <c r="G4" s="29" t="s">
        <v>2541</v>
      </c>
      <c r="H4" s="29" t="s">
        <v>2541</v>
      </c>
      <c r="I4" s="29" t="s">
        <v>2541</v>
      </c>
      <c r="J4" s="29" t="s">
        <v>2541</v>
      </c>
      <c r="K4" s="29" t="s">
        <v>2541</v>
      </c>
      <c r="L4" s="29"/>
      <c r="M4" s="29"/>
      <c r="N4" s="29" t="s">
        <v>2541</v>
      </c>
      <c r="O4" s="29" t="s">
        <v>2541</v>
      </c>
      <c r="P4" s="29" t="s">
        <v>2541</v>
      </c>
      <c r="Q4" s="29" t="s">
        <v>2541</v>
      </c>
      <c r="R4" s="29" t="s">
        <v>2541</v>
      </c>
      <c r="S4" s="29"/>
      <c r="T4" s="29"/>
      <c r="U4" s="29" t="s">
        <v>2541</v>
      </c>
      <c r="V4" s="29" t="s">
        <v>2541</v>
      </c>
      <c r="W4" s="29" t="s">
        <v>2541</v>
      </c>
      <c r="X4" s="29" t="s">
        <v>2541</v>
      </c>
      <c r="Y4" s="29" t="s">
        <v>2541</v>
      </c>
      <c r="Z4" s="29"/>
      <c r="AA4" s="29"/>
      <c r="AB4" s="29" t="s">
        <v>2541</v>
      </c>
      <c r="AC4" s="29" t="s">
        <v>2541</v>
      </c>
      <c r="AD4" s="29" t="s">
        <v>2541</v>
      </c>
      <c r="AE4" s="29" t="s">
        <v>2541</v>
      </c>
      <c r="AF4" s="29" t="s">
        <v>2541</v>
      </c>
      <c r="AG4" s="29"/>
      <c r="AH4" s="30" t="s">
        <v>2542</v>
      </c>
      <c r="AI4" s="29">
        <v>0</v>
      </c>
      <c r="AJ4" s="29"/>
      <c r="AK4" s="29"/>
    </row>
  </sheetData>
  <mergeCells count="6">
    <mergeCell ref="A1:A2"/>
    <mergeCell ref="B1:B2"/>
    <mergeCell ref="AH1:AH2"/>
    <mergeCell ref="AI1:AI2"/>
    <mergeCell ref="AJ1:AJ2"/>
    <mergeCell ref="AK1:AK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G31" sqref="G31"/>
    </sheetView>
  </sheetViews>
  <sheetFormatPr defaultColWidth="9" defaultRowHeight="15.75" outlineLevelRow="3" outlineLevelCol="6"/>
  <sheetData>
    <row r="1" spans="1:7">
      <c r="A1" s="20" t="s">
        <v>2543</v>
      </c>
      <c r="B1" s="21" t="s">
        <v>280</v>
      </c>
      <c r="C1" s="21" t="s">
        <v>2544</v>
      </c>
      <c r="D1" s="21" t="s">
        <v>31</v>
      </c>
      <c r="E1" s="21" t="s">
        <v>2486</v>
      </c>
      <c r="F1" s="21" t="s">
        <v>2545</v>
      </c>
      <c r="G1" s="21" t="s">
        <v>2546</v>
      </c>
    </row>
    <row r="2" spans="1:7">
      <c r="A2" s="12">
        <v>202207</v>
      </c>
      <c r="B2" s="9" t="s">
        <v>447</v>
      </c>
      <c r="C2" s="12" t="s">
        <v>2547</v>
      </c>
      <c r="D2" s="12" t="s">
        <v>404</v>
      </c>
      <c r="E2" s="13">
        <v>44743</v>
      </c>
      <c r="F2" s="12" t="s">
        <v>2548</v>
      </c>
      <c r="G2" s="12" t="s">
        <v>389</v>
      </c>
    </row>
    <row r="3" spans="1:7">
      <c r="A3" s="12">
        <v>202304</v>
      </c>
      <c r="B3" s="9" t="s">
        <v>445</v>
      </c>
      <c r="C3" s="12" t="s">
        <v>2549</v>
      </c>
      <c r="D3" s="12" t="s">
        <v>404</v>
      </c>
      <c r="E3" s="13">
        <v>45017</v>
      </c>
      <c r="F3" s="12" t="s">
        <v>2548</v>
      </c>
      <c r="G3" s="12" t="s">
        <v>389</v>
      </c>
    </row>
    <row r="4" spans="1:7">
      <c r="A4" s="12">
        <v>202306</v>
      </c>
      <c r="B4" s="9" t="s">
        <v>2550</v>
      </c>
      <c r="C4" s="12" t="s">
        <v>2551</v>
      </c>
      <c r="D4" s="12" t="s">
        <v>404</v>
      </c>
      <c r="E4" s="13">
        <v>45078</v>
      </c>
      <c r="F4" s="12" t="s">
        <v>2548</v>
      </c>
      <c r="G4" s="12" t="s">
        <v>389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30" sqref="G30"/>
    </sheetView>
  </sheetViews>
  <sheetFormatPr defaultColWidth="9" defaultRowHeight="15.75"/>
  <cols>
    <col min="8" max="8" width="9.25"/>
  </cols>
  <sheetData>
    <row r="1" spans="1:14">
      <c r="A1" s="10" t="s">
        <v>2543</v>
      </c>
      <c r="B1" s="10" t="s">
        <v>280</v>
      </c>
      <c r="C1" s="10" t="s">
        <v>2544</v>
      </c>
      <c r="D1" s="10" t="s">
        <v>31</v>
      </c>
      <c r="E1" s="10" t="s">
        <v>2486</v>
      </c>
      <c r="F1" s="10" t="s">
        <v>2545</v>
      </c>
      <c r="G1" s="10" t="s">
        <v>2546</v>
      </c>
      <c r="H1" s="10" t="s">
        <v>2552</v>
      </c>
      <c r="I1" s="10" t="s">
        <v>2553</v>
      </c>
      <c r="J1" s="10" t="s">
        <v>2554</v>
      </c>
      <c r="K1" s="10" t="s">
        <v>2555</v>
      </c>
      <c r="L1" s="10" t="s">
        <v>2556</v>
      </c>
      <c r="M1" s="10" t="s">
        <v>2557</v>
      </c>
      <c r="N1" s="10" t="s">
        <v>2558</v>
      </c>
    </row>
    <row r="2" spans="1:14">
      <c r="A2" s="12">
        <v>202407</v>
      </c>
      <c r="B2" s="9" t="s">
        <v>2550</v>
      </c>
      <c r="C2" s="12" t="s">
        <v>2551</v>
      </c>
      <c r="D2" s="12" t="s">
        <v>404</v>
      </c>
      <c r="E2" s="13">
        <v>45078</v>
      </c>
      <c r="F2" s="12" t="s">
        <v>2548</v>
      </c>
      <c r="G2" s="12" t="s">
        <v>389</v>
      </c>
      <c r="H2" s="13">
        <v>45473</v>
      </c>
      <c r="I2" s="12"/>
      <c r="J2" s="12"/>
      <c r="K2" s="12"/>
      <c r="L2" s="12"/>
      <c r="M2" s="12"/>
      <c r="N2" s="12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</sheetData>
  <dataValidations count="1">
    <dataValidation type="list" allowBlank="1" showInputMessage="1" showErrorMessage="1" sqref="H1">
      <formula1>[17]基础信息表!#REF!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R20" sqref="R20"/>
    </sheetView>
  </sheetViews>
  <sheetFormatPr defaultColWidth="9" defaultRowHeight="15.75"/>
  <sheetData>
    <row r="1" spans="1:15">
      <c r="A1" s="10" t="s">
        <v>2543</v>
      </c>
      <c r="B1" s="10" t="s">
        <v>280</v>
      </c>
      <c r="C1" s="10" t="s">
        <v>2559</v>
      </c>
      <c r="D1" s="10"/>
      <c r="E1" s="10"/>
      <c r="F1" s="10"/>
      <c r="G1" s="10"/>
      <c r="H1" s="10"/>
      <c r="I1" s="10" t="s">
        <v>2560</v>
      </c>
      <c r="J1" s="10"/>
      <c r="K1" s="10"/>
      <c r="L1" s="10"/>
      <c r="M1" s="10"/>
      <c r="N1" s="10"/>
      <c r="O1" s="10" t="s">
        <v>2561</v>
      </c>
    </row>
    <row r="2" spans="1:15">
      <c r="A2" s="10"/>
      <c r="B2" s="10"/>
      <c r="C2" s="18" t="s">
        <v>2544</v>
      </c>
      <c r="D2" s="18" t="s">
        <v>31</v>
      </c>
      <c r="E2" s="18" t="s">
        <v>2486</v>
      </c>
      <c r="F2" s="18" t="s">
        <v>2545</v>
      </c>
      <c r="G2" s="18" t="s">
        <v>2546</v>
      </c>
      <c r="H2" s="10" t="s">
        <v>2562</v>
      </c>
      <c r="I2" s="18" t="s">
        <v>2544</v>
      </c>
      <c r="J2" s="18" t="s">
        <v>31</v>
      </c>
      <c r="K2" s="18" t="s">
        <v>2563</v>
      </c>
      <c r="L2" s="18" t="s">
        <v>2545</v>
      </c>
      <c r="M2" s="18" t="s">
        <v>2546</v>
      </c>
      <c r="N2" s="10" t="s">
        <v>2562</v>
      </c>
      <c r="O2" s="10"/>
    </row>
    <row r="3" spans="1:15">
      <c r="A3" s="12">
        <v>202304</v>
      </c>
      <c r="B3" s="9" t="s">
        <v>445</v>
      </c>
      <c r="C3" s="12" t="s">
        <v>2564</v>
      </c>
      <c r="D3" s="12" t="s">
        <v>404</v>
      </c>
      <c r="E3" s="13">
        <v>45017</v>
      </c>
      <c r="F3" s="12" t="s">
        <v>2548</v>
      </c>
      <c r="G3" s="12" t="s">
        <v>389</v>
      </c>
      <c r="H3" s="12">
        <v>15000</v>
      </c>
      <c r="I3" s="12" t="s">
        <v>2564</v>
      </c>
      <c r="J3" s="12" t="s">
        <v>404</v>
      </c>
      <c r="K3" s="13">
        <v>45108</v>
      </c>
      <c r="L3" s="12" t="s">
        <v>2548</v>
      </c>
      <c r="M3" s="12" t="s">
        <v>389</v>
      </c>
      <c r="N3" s="12">
        <v>7000</v>
      </c>
      <c r="O3" s="12" t="s">
        <v>2565</v>
      </c>
    </row>
    <row r="4" spans="1:15">
      <c r="A4" s="12">
        <v>202308</v>
      </c>
      <c r="B4" s="9" t="s">
        <v>445</v>
      </c>
      <c r="C4" s="12" t="s">
        <v>2564</v>
      </c>
      <c r="D4" s="12" t="s">
        <v>404</v>
      </c>
      <c r="E4" s="13">
        <v>45017</v>
      </c>
      <c r="F4" s="12" t="s">
        <v>2548</v>
      </c>
      <c r="G4" s="12" t="s">
        <v>389</v>
      </c>
      <c r="H4" s="12">
        <v>7000</v>
      </c>
      <c r="I4" s="12" t="s">
        <v>2564</v>
      </c>
      <c r="J4" s="12" t="s">
        <v>404</v>
      </c>
      <c r="K4" s="13">
        <v>45139</v>
      </c>
      <c r="L4" s="12" t="s">
        <v>2548</v>
      </c>
      <c r="M4" s="12" t="s">
        <v>389</v>
      </c>
      <c r="N4" s="12">
        <v>13000</v>
      </c>
      <c r="O4" s="12" t="s">
        <v>2565</v>
      </c>
    </row>
    <row r="5" spans="1:15">
      <c r="A5" s="12"/>
      <c r="B5" s="12"/>
      <c r="C5" s="12"/>
      <c r="D5" s="12"/>
      <c r="E5" s="13"/>
      <c r="F5" s="12"/>
      <c r="G5" s="12"/>
      <c r="H5" s="12"/>
      <c r="I5" s="12"/>
      <c r="J5" s="12"/>
      <c r="K5" s="13"/>
      <c r="L5" s="12"/>
      <c r="M5" s="12"/>
      <c r="N5" s="12"/>
      <c r="O5" s="12"/>
    </row>
    <row r="6" spans="1:15">
      <c r="A6" s="12"/>
      <c r="B6" s="12"/>
      <c r="C6" s="12"/>
      <c r="D6" s="12"/>
      <c r="E6" s="13"/>
      <c r="F6" s="12"/>
      <c r="G6" s="12"/>
      <c r="H6" s="12"/>
      <c r="I6" s="12"/>
      <c r="J6" s="12"/>
      <c r="K6" s="13"/>
      <c r="L6" s="12"/>
      <c r="M6" s="12"/>
      <c r="N6" s="12"/>
      <c r="O6" s="12"/>
    </row>
    <row r="7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9"/>
      <c r="L11" s="19"/>
      <c r="M11" s="19"/>
      <c r="N11" s="19"/>
      <c r="O11" s="19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9"/>
      <c r="L12" s="19"/>
      <c r="M12" s="19"/>
      <c r="N12" s="19"/>
      <c r="O12" s="19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9"/>
      <c r="L13" s="19"/>
      <c r="M13" s="19"/>
      <c r="N13" s="19"/>
      <c r="O13" s="19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9"/>
      <c r="L14" s="19"/>
      <c r="M14" s="19"/>
      <c r="N14" s="19"/>
      <c r="O14" s="19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9"/>
      <c r="L15" s="19"/>
      <c r="M15" s="19"/>
      <c r="N15" s="19"/>
      <c r="O15" s="19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9"/>
      <c r="L16" s="19"/>
      <c r="M16" s="19"/>
      <c r="N16" s="19"/>
      <c r="O16" s="19"/>
    </row>
    <row r="17" spans="1: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9"/>
      <c r="L17" s="19"/>
      <c r="M17" s="19"/>
      <c r="N17" s="19"/>
      <c r="O17" s="19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9"/>
      <c r="L18" s="19"/>
      <c r="M18" s="19"/>
      <c r="N18" s="19"/>
      <c r="O18" s="19"/>
    </row>
    <row r="19" spans="1: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9"/>
      <c r="L19" s="19"/>
      <c r="M19" s="19"/>
      <c r="N19" s="19"/>
      <c r="O19" s="19"/>
    </row>
    <row r="20" spans="1: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9"/>
      <c r="L20" s="19"/>
      <c r="M20" s="19"/>
      <c r="N20" s="19"/>
      <c r="O20" s="19"/>
    </row>
    <row r="21" spans="1: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9"/>
      <c r="L21" s="19"/>
      <c r="M21" s="19"/>
      <c r="N21" s="19"/>
      <c r="O21" s="19"/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9"/>
      <c r="L22" s="19"/>
      <c r="M22" s="19"/>
      <c r="N22" s="19"/>
      <c r="O22" s="19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9"/>
      <c r="L23" s="19"/>
      <c r="M23" s="19"/>
      <c r="N23" s="19"/>
      <c r="O23" s="19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9"/>
      <c r="L24" s="19"/>
      <c r="M24" s="19"/>
      <c r="N24" s="19"/>
      <c r="O24" s="19"/>
    </row>
  </sheetData>
  <mergeCells count="5">
    <mergeCell ref="C1:H1"/>
    <mergeCell ref="I1:N1"/>
    <mergeCell ref="A1:A2"/>
    <mergeCell ref="B1:B2"/>
    <mergeCell ref="O1:O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32" sqref="F32"/>
    </sheetView>
  </sheetViews>
  <sheetFormatPr defaultColWidth="9" defaultRowHeight="15.75"/>
  <sheetData>
    <row r="1" spans="1:9">
      <c r="A1" s="10" t="s">
        <v>2543</v>
      </c>
      <c r="B1" s="10" t="s">
        <v>280</v>
      </c>
      <c r="C1" s="10" t="s">
        <v>2544</v>
      </c>
      <c r="D1" s="10" t="s">
        <v>31</v>
      </c>
      <c r="E1" s="10" t="s">
        <v>2486</v>
      </c>
      <c r="F1" s="10" t="s">
        <v>2545</v>
      </c>
      <c r="G1" s="10" t="s">
        <v>2546</v>
      </c>
      <c r="H1" s="10" t="s">
        <v>2487</v>
      </c>
      <c r="I1" s="10" t="s">
        <v>2566</v>
      </c>
    </row>
    <row r="2" spans="1:9">
      <c r="A2" s="12"/>
      <c r="B2" s="12"/>
      <c r="C2" s="12"/>
      <c r="D2" s="12"/>
      <c r="E2" s="12"/>
      <c r="F2" s="12"/>
      <c r="G2" s="12"/>
      <c r="H2" s="12"/>
      <c r="I2" s="12"/>
    </row>
    <row r="3" spans="1:9">
      <c r="A3" s="12"/>
      <c r="B3" s="12"/>
      <c r="C3" s="12"/>
      <c r="D3" s="12"/>
      <c r="E3" s="12"/>
      <c r="F3" s="12"/>
      <c r="G3" s="12"/>
      <c r="H3" s="12"/>
      <c r="I3" s="12"/>
    </row>
    <row r="4" spans="1:9">
      <c r="A4" s="12"/>
      <c r="B4" s="12"/>
      <c r="C4" s="12"/>
      <c r="D4" s="12"/>
      <c r="E4" s="12"/>
      <c r="F4" s="12"/>
      <c r="G4" s="12"/>
      <c r="H4" s="12"/>
      <c r="I4" s="12"/>
    </row>
    <row r="5" spans="1:9">
      <c r="A5" s="12"/>
      <c r="B5" s="12"/>
      <c r="C5" s="12"/>
      <c r="D5" s="12"/>
      <c r="E5" s="12"/>
      <c r="F5" s="12"/>
      <c r="G5" s="12"/>
      <c r="H5" s="12"/>
      <c r="I5" s="12"/>
    </row>
    <row r="6" spans="1:9">
      <c r="A6" s="12"/>
      <c r="B6" s="12"/>
      <c r="C6" s="12"/>
      <c r="D6" s="12"/>
      <c r="E6" s="12"/>
      <c r="F6" s="12"/>
      <c r="G6" s="12"/>
      <c r="H6" s="12"/>
      <c r="I6" s="12"/>
    </row>
    <row r="7" spans="1:9">
      <c r="A7" s="12"/>
      <c r="B7" s="12"/>
      <c r="C7" s="12"/>
      <c r="D7" s="12"/>
      <c r="E7" s="12"/>
      <c r="F7" s="12"/>
      <c r="G7" s="12"/>
      <c r="H7" s="12"/>
      <c r="I7" s="12"/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2"/>
      <c r="B12" s="12"/>
      <c r="C12" s="12"/>
      <c r="D12" s="12"/>
      <c r="E12" s="12"/>
      <c r="F12" s="12"/>
      <c r="G12" s="12"/>
      <c r="H12" s="12"/>
      <c r="I12" s="12"/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zoomScale="85" zoomScaleNormal="85" workbookViewId="0">
      <selection activeCell="G37" sqref="G37"/>
    </sheetView>
  </sheetViews>
  <sheetFormatPr defaultColWidth="9" defaultRowHeight="15.75" outlineLevelRow="2"/>
  <cols>
    <col min="1" max="1" width="5.375" style="16" customWidth="1"/>
    <col min="2" max="2" width="9.375" style="16" customWidth="1"/>
    <col min="3" max="3" width="16" style="16" customWidth="1"/>
    <col min="4" max="4" width="9.375" style="16" customWidth="1"/>
    <col min="5" max="5" width="16" style="16" customWidth="1"/>
    <col min="6" max="8" width="9.375" style="16" customWidth="1"/>
    <col min="9" max="9" width="16" style="16" customWidth="1"/>
    <col min="10" max="10" width="13.75" style="16" customWidth="1"/>
    <col min="11" max="13" width="9.375" style="16" customWidth="1"/>
    <col min="14" max="14" width="13.75" style="16" customWidth="1"/>
    <col min="15" max="15" width="9.375" style="16" customWidth="1"/>
    <col min="16" max="16" width="7.5" style="16" customWidth="1"/>
    <col min="17" max="17" width="7.25" style="16" customWidth="1"/>
    <col min="18" max="18" width="7.5" style="16" customWidth="1"/>
    <col min="19" max="19" width="8.375" style="16" customWidth="1"/>
    <col min="20" max="20" width="9.25" style="16" customWidth="1"/>
    <col min="21" max="22" width="7.25" style="16" customWidth="1"/>
    <col min="23" max="23" width="16" style="16" customWidth="1"/>
    <col min="24" max="24" width="5.375" style="16" customWidth="1"/>
    <col min="25" max="16384" width="9" style="16"/>
  </cols>
  <sheetData>
    <row r="1" spans="1:15">
      <c r="A1" s="17" t="s">
        <v>280</v>
      </c>
      <c r="B1" s="17" t="s">
        <v>2567</v>
      </c>
      <c r="C1" s="17" t="s">
        <v>2568</v>
      </c>
      <c r="D1" s="17" t="s">
        <v>2569</v>
      </c>
      <c r="E1" s="17" t="s">
        <v>2570</v>
      </c>
      <c r="F1" s="17" t="s">
        <v>2571</v>
      </c>
      <c r="G1" s="17" t="s">
        <v>2572</v>
      </c>
      <c r="H1" s="17" t="s">
        <v>2573</v>
      </c>
      <c r="I1" s="17" t="s">
        <v>2574</v>
      </c>
      <c r="J1" s="17" t="s">
        <v>2575</v>
      </c>
      <c r="K1" s="17" t="s">
        <v>2576</v>
      </c>
      <c r="L1" s="17" t="s">
        <v>2577</v>
      </c>
      <c r="M1" s="17" t="s">
        <v>2578</v>
      </c>
      <c r="N1" s="17" t="s">
        <v>2579</v>
      </c>
      <c r="O1" s="17" t="s">
        <v>2580</v>
      </c>
    </row>
    <row r="2" spans="1:15">
      <c r="A2" s="17" t="s">
        <v>445</v>
      </c>
      <c r="B2" s="17">
        <v>6000</v>
      </c>
      <c r="C2" s="17">
        <v>6821</v>
      </c>
      <c r="D2" s="17">
        <v>6821</v>
      </c>
      <c r="E2" s="17">
        <v>6821</v>
      </c>
      <c r="F2" s="17">
        <v>1091.36</v>
      </c>
      <c r="G2" s="17">
        <v>34.11</v>
      </c>
      <c r="H2" s="17">
        <v>13.64</v>
      </c>
      <c r="I2" s="17">
        <v>668.46</v>
      </c>
      <c r="J2" s="17">
        <v>1807.57</v>
      </c>
      <c r="K2" s="17">
        <v>545.68</v>
      </c>
      <c r="L2" s="17">
        <v>139.42</v>
      </c>
      <c r="M2" s="17">
        <v>34.11</v>
      </c>
      <c r="N2" s="17">
        <v>719.21</v>
      </c>
      <c r="O2" s="17">
        <v>2526.78</v>
      </c>
    </row>
    <row r="3" spans="1:15">
      <c r="A3" s="17" t="s">
        <v>447</v>
      </c>
      <c r="B3" s="17">
        <v>6000</v>
      </c>
      <c r="C3" s="17">
        <v>6821</v>
      </c>
      <c r="D3" s="17">
        <v>6821</v>
      </c>
      <c r="E3" s="17">
        <v>6821</v>
      </c>
      <c r="F3" s="17">
        <v>1091.36</v>
      </c>
      <c r="G3" s="17">
        <v>34.11</v>
      </c>
      <c r="H3" s="17">
        <v>13.64</v>
      </c>
      <c r="I3" s="17">
        <v>668.46</v>
      </c>
      <c r="J3" s="17">
        <v>1807.57</v>
      </c>
      <c r="K3" s="17">
        <v>545.68</v>
      </c>
      <c r="L3" s="17">
        <v>139.42</v>
      </c>
      <c r="M3" s="17">
        <v>34.11</v>
      </c>
      <c r="N3" s="17">
        <v>719.21</v>
      </c>
      <c r="O3" s="17">
        <v>2526.78</v>
      </c>
    </row>
  </sheetData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K32" sqref="K32"/>
    </sheetView>
  </sheetViews>
  <sheetFormatPr defaultColWidth="9" defaultRowHeight="15.75"/>
  <cols>
    <col min="1" max="6" width="4.875" customWidth="1"/>
    <col min="7" max="7" width="8.375" customWidth="1"/>
    <col min="8" max="8" width="10.125" customWidth="1"/>
    <col min="9" max="10" width="8.375" customWidth="1"/>
    <col min="11" max="11" width="4.875" customWidth="1"/>
    <col min="12" max="12" width="16" customWidth="1"/>
    <col min="13" max="13" width="12.125" customWidth="1"/>
  </cols>
  <sheetData>
    <row r="1" spans="1:13">
      <c r="A1" s="10" t="s">
        <v>515</v>
      </c>
      <c r="B1" s="10" t="s">
        <v>280</v>
      </c>
      <c r="C1" s="10" t="s">
        <v>2581</v>
      </c>
      <c r="D1" s="10" t="s">
        <v>2582</v>
      </c>
      <c r="E1" s="10" t="s">
        <v>2583</v>
      </c>
      <c r="F1" s="10" t="s">
        <v>300</v>
      </c>
      <c r="G1" s="10" t="s">
        <v>2584</v>
      </c>
      <c r="H1" s="11" t="s">
        <v>2585</v>
      </c>
      <c r="I1" s="10" t="s">
        <v>2586</v>
      </c>
      <c r="J1" s="10" t="s">
        <v>2546</v>
      </c>
      <c r="K1" s="10" t="s">
        <v>1429</v>
      </c>
      <c r="L1" s="10" t="s">
        <v>2587</v>
      </c>
      <c r="M1" s="10" t="s">
        <v>2588</v>
      </c>
    </row>
    <row r="2" spans="1:13">
      <c r="A2" s="12">
        <v>1</v>
      </c>
      <c r="B2" s="12"/>
      <c r="C2" s="12"/>
      <c r="D2" s="12"/>
      <c r="E2" s="12"/>
      <c r="F2" s="12"/>
      <c r="G2" s="13"/>
      <c r="H2" s="14"/>
      <c r="I2" s="15"/>
      <c r="J2" s="12"/>
      <c r="K2" s="12"/>
      <c r="L2" s="12"/>
      <c r="M2" s="12"/>
    </row>
    <row r="3" spans="1:13">
      <c r="A3" s="12">
        <v>2</v>
      </c>
      <c r="B3" s="12"/>
      <c r="C3" s="12"/>
      <c r="D3" s="12"/>
      <c r="E3" s="12"/>
      <c r="F3" s="12"/>
      <c r="G3" s="13"/>
      <c r="H3" s="14"/>
      <c r="I3" s="15"/>
      <c r="J3" s="12"/>
      <c r="K3" s="12"/>
      <c r="L3" s="12"/>
      <c r="M3" s="12"/>
    </row>
    <row r="4" spans="1:13">
      <c r="A4" s="12">
        <v>3</v>
      </c>
      <c r="B4" s="12"/>
      <c r="C4" s="12"/>
      <c r="D4" s="12"/>
      <c r="E4" s="12"/>
      <c r="F4" s="12"/>
      <c r="G4" s="13"/>
      <c r="H4" s="14"/>
      <c r="I4" s="15"/>
      <c r="J4" s="12"/>
      <c r="K4" s="12"/>
      <c r="L4" s="12"/>
      <c r="M4" s="12"/>
    </row>
    <row r="5" spans="1:13">
      <c r="A5" s="12">
        <v>4</v>
      </c>
      <c r="B5" s="12"/>
      <c r="C5" s="12"/>
      <c r="D5" s="12"/>
      <c r="E5" s="12"/>
      <c r="F5" s="12"/>
      <c r="G5" s="13"/>
      <c r="H5" s="14"/>
      <c r="I5" s="15"/>
      <c r="J5" s="12"/>
      <c r="K5" s="12"/>
      <c r="L5" s="12"/>
      <c r="M5" s="12"/>
    </row>
    <row r="6" spans="1:13">
      <c r="A6" s="12">
        <v>5</v>
      </c>
      <c r="B6" s="12"/>
      <c r="C6" s="12"/>
      <c r="D6" s="12"/>
      <c r="E6" s="12"/>
      <c r="F6" s="12"/>
      <c r="G6" s="13"/>
      <c r="H6" s="14"/>
      <c r="I6" s="15"/>
      <c r="J6" s="12"/>
      <c r="K6" s="12"/>
      <c r="L6" s="12"/>
      <c r="M6" s="12"/>
    </row>
    <row r="7" spans="1:13">
      <c r="A7" s="12">
        <v>6</v>
      </c>
      <c r="B7" s="12"/>
      <c r="C7" s="12"/>
      <c r="D7" s="12"/>
      <c r="E7" s="12"/>
      <c r="F7" s="12"/>
      <c r="G7" s="13"/>
      <c r="H7" s="14"/>
      <c r="I7" s="15"/>
      <c r="J7" s="12"/>
      <c r="K7" s="12"/>
      <c r="L7" s="12"/>
      <c r="M7" s="12"/>
    </row>
    <row r="8" spans="1:13">
      <c r="A8" s="12">
        <v>7</v>
      </c>
      <c r="B8" s="12"/>
      <c r="C8" s="12"/>
      <c r="D8" s="12"/>
      <c r="E8" s="12"/>
      <c r="F8" s="12"/>
      <c r="G8" s="13"/>
      <c r="H8" s="14"/>
      <c r="I8" s="15"/>
      <c r="J8" s="12"/>
      <c r="K8" s="12"/>
      <c r="L8" s="12"/>
      <c r="M8" s="12"/>
    </row>
    <row r="9" spans="1:13">
      <c r="A9" s="12">
        <v>8</v>
      </c>
      <c r="B9" s="12"/>
      <c r="C9" s="12"/>
      <c r="D9" s="12"/>
      <c r="E9" s="12"/>
      <c r="F9" s="9"/>
      <c r="G9" s="13"/>
      <c r="H9" s="14"/>
      <c r="I9" s="15"/>
      <c r="J9" s="12"/>
      <c r="K9" s="12"/>
      <c r="L9" s="12"/>
      <c r="M9" s="12"/>
    </row>
    <row r="10" spans="1:13">
      <c r="A10" s="12">
        <v>9</v>
      </c>
      <c r="B10" s="12"/>
      <c r="C10" s="12"/>
      <c r="D10" s="12"/>
      <c r="E10" s="12"/>
      <c r="F10" s="9"/>
      <c r="G10" s="13"/>
      <c r="H10" s="14"/>
      <c r="I10" s="15"/>
      <c r="J10" s="12"/>
      <c r="K10" s="12"/>
      <c r="L10" s="12"/>
      <c r="M10" s="12"/>
    </row>
    <row r="11" spans="1:13">
      <c r="A11" s="12">
        <v>10</v>
      </c>
      <c r="B11" s="12"/>
      <c r="C11" s="12"/>
      <c r="D11" s="12"/>
      <c r="E11" s="12"/>
      <c r="F11" s="12"/>
      <c r="G11" s="13"/>
      <c r="H11" s="14"/>
      <c r="I11" s="15"/>
      <c r="J11" s="12"/>
      <c r="K11" s="12"/>
      <c r="L11" s="12"/>
      <c r="M11" s="12"/>
    </row>
    <row r="12" spans="1:13">
      <c r="A12" s="12">
        <v>11</v>
      </c>
      <c r="B12" s="12"/>
      <c r="C12" s="12"/>
      <c r="D12" s="12"/>
      <c r="E12" s="12"/>
      <c r="F12" s="12"/>
      <c r="G12" s="13"/>
      <c r="H12" s="14"/>
      <c r="I12" s="15"/>
      <c r="J12" s="12"/>
      <c r="K12" s="12"/>
      <c r="L12" s="12"/>
      <c r="M12" s="12"/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I29" sqref="I29"/>
    </sheetView>
  </sheetViews>
  <sheetFormatPr defaultColWidth="9" defaultRowHeight="15.75" outlineLevelRow="2" outlineLevelCol="3"/>
  <cols>
    <col min="1" max="1" width="4.375" customWidth="1"/>
  </cols>
  <sheetData>
    <row r="1" spans="1:4">
      <c r="A1" s="7" t="s">
        <v>515</v>
      </c>
      <c r="B1" s="7" t="s">
        <v>280</v>
      </c>
      <c r="C1" s="7" t="s">
        <v>254</v>
      </c>
      <c r="D1" s="7" t="s">
        <v>1429</v>
      </c>
    </row>
    <row r="2" spans="1:4">
      <c r="A2" s="8">
        <v>1</v>
      </c>
      <c r="B2" s="9" t="s">
        <v>445</v>
      </c>
      <c r="C2" s="8"/>
      <c r="D2" s="8"/>
    </row>
    <row r="3" spans="1:4">
      <c r="A3" s="8">
        <v>2</v>
      </c>
      <c r="B3" s="9" t="s">
        <v>447</v>
      </c>
      <c r="C3" s="8"/>
      <c r="D3" s="8"/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22" sqref="G22"/>
    </sheetView>
  </sheetViews>
  <sheetFormatPr defaultColWidth="9" defaultRowHeight="15.75" outlineLevelRow="2" outlineLevelCol="7"/>
  <cols>
    <col min="1" max="1" width="4.375" customWidth="1"/>
    <col min="2" max="2" width="6.625" customWidth="1"/>
    <col min="3" max="4" width="8.125" customWidth="1"/>
    <col min="5" max="5" width="4.375" customWidth="1"/>
    <col min="6" max="6" width="8.375" customWidth="1"/>
    <col min="7" max="7" width="14" customWidth="1"/>
    <col min="8" max="8" width="4.375" customWidth="1"/>
  </cols>
  <sheetData>
    <row r="1" spans="1:8">
      <c r="A1" s="1" t="s">
        <v>515</v>
      </c>
      <c r="B1" s="1" t="s">
        <v>280</v>
      </c>
      <c r="C1" s="1" t="s">
        <v>2589</v>
      </c>
      <c r="D1" s="1" t="s">
        <v>2590</v>
      </c>
      <c r="E1" s="1" t="s">
        <v>1429</v>
      </c>
      <c r="F1" s="1" t="s">
        <v>2591</v>
      </c>
      <c r="G1" s="1" t="s">
        <v>2592</v>
      </c>
      <c r="H1" s="1" t="s">
        <v>1429</v>
      </c>
    </row>
    <row r="2" spans="1:8">
      <c r="A2" s="2">
        <v>1</v>
      </c>
      <c r="B2" s="3" t="s">
        <v>445</v>
      </c>
      <c r="C2" s="2"/>
      <c r="D2" s="2"/>
      <c r="E2" s="2"/>
      <c r="F2" s="4">
        <v>1320</v>
      </c>
      <c r="G2" s="5" t="s">
        <v>2593</v>
      </c>
      <c r="H2" s="2"/>
    </row>
    <row r="3" spans="1:8">
      <c r="A3" s="2">
        <v>2</v>
      </c>
      <c r="B3" s="3" t="s">
        <v>447</v>
      </c>
      <c r="C3" s="2"/>
      <c r="D3" s="2"/>
      <c r="E3" s="2"/>
      <c r="F3" s="6"/>
      <c r="G3" s="6"/>
      <c r="H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释义</vt:lpstr>
      <vt:lpstr>预决算报表</vt:lpstr>
      <vt:lpstr>账户余额表</vt:lpstr>
      <vt:lpstr>利润分配报表</vt:lpstr>
      <vt:lpstr>设置</vt:lpstr>
      <vt:lpstr>账户</vt:lpstr>
      <vt:lpstr>立项</vt:lpstr>
      <vt:lpstr>应收</vt:lpstr>
      <vt:lpstr>实收</vt:lpstr>
      <vt:lpstr>供应商</vt:lpstr>
      <vt:lpstr>进项</vt:lpstr>
      <vt:lpstr>芝麻工资表</vt:lpstr>
      <vt:lpstr>考勤</vt:lpstr>
      <vt:lpstr>入职</vt:lpstr>
      <vt:lpstr>离职</vt:lpstr>
      <vt:lpstr>异动</vt:lpstr>
      <vt:lpstr>转正</vt:lpstr>
      <vt:lpstr>社保</vt:lpstr>
      <vt:lpstr>工装</vt:lpstr>
      <vt:lpstr>奖金提成</vt:lpstr>
      <vt:lpstr>应发应扣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三汇能环科技WPS</cp:lastModifiedBy>
  <dcterms:created xsi:type="dcterms:W3CDTF">2006-09-16T00:00:00Z</dcterms:created>
  <dcterms:modified xsi:type="dcterms:W3CDTF">2024-09-12T02:56:59Z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E6C2FA753FC6418585AF71B798476592_13</vt:lpwstr>
  </property>
  <property fmtid="{D5CDD505-2E9C-101B-9397-08002B2CF9AE}" pid="3" name="KSOProductBuildVer">
    <vt:lpwstr>2052-12.1.0.17827</vt:lpwstr>
  </property>
</Properties>
</file>