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汇总表" sheetId="2" r:id="rId1"/>
    <sheet name="附件一成本明细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<sst xmlns="http://schemas.openxmlformats.org/spreadsheetml/2006/main" count="166" uniqueCount="76">
  <si>
    <t>陕西西安未央大厦项目结算表</t>
  </si>
  <si>
    <t>项目</t>
  </si>
  <si>
    <t>金额</t>
  </si>
  <si>
    <t>备注</t>
  </si>
  <si>
    <t>合同总金额</t>
  </si>
  <si>
    <t>不含税收入</t>
  </si>
  <si>
    <t>销项税额</t>
  </si>
  <si>
    <t>已回款</t>
  </si>
  <si>
    <t>未回款</t>
  </si>
  <si>
    <t>成本支出</t>
  </si>
  <si>
    <t>详见附件一成本明细</t>
  </si>
  <si>
    <t>不含税支出</t>
  </si>
  <si>
    <t>进项税额</t>
  </si>
  <si>
    <t>项目利润</t>
  </si>
  <si>
    <t>税金</t>
  </si>
  <si>
    <t>增值税</t>
  </si>
  <si>
    <t>企业所得税</t>
  </si>
  <si>
    <t>项目净利润</t>
  </si>
  <si>
    <t>客服提成（10%）</t>
  </si>
  <si>
    <t>分红=(回款总额-销售底价-税金)x10%</t>
  </si>
  <si>
    <t>朗姿女装项目结算表</t>
  </si>
  <si>
    <t>附件一成本明细</t>
  </si>
  <si>
    <t>项目名称</t>
  </si>
  <si>
    <t>日期</t>
  </si>
  <si>
    <t>材料名称</t>
  </si>
  <si>
    <t>含税金额</t>
  </si>
  <si>
    <t>专普/税率</t>
  </si>
  <si>
    <t>增值税（进项）</t>
  </si>
  <si>
    <t>不含税金额</t>
  </si>
  <si>
    <t>未央大厦</t>
  </si>
  <si>
    <t>密封胶</t>
  </si>
  <si>
    <t>普</t>
  </si>
  <si>
    <t>胀管器</t>
  </si>
  <si>
    <t>钢丝刷</t>
  </si>
  <si>
    <t>管刷</t>
  </si>
  <si>
    <t>不锈钢管</t>
  </si>
  <si>
    <t>不锈钢管木箱</t>
  </si>
  <si>
    <t>不锈钢管运费</t>
  </si>
  <si>
    <t>赵坤宇报销差旅费</t>
  </si>
  <si>
    <t>栗建龙报销差旅费</t>
  </si>
  <si>
    <t>陈勇报销差旅费</t>
  </si>
  <si>
    <t>临时工工资</t>
  </si>
  <si>
    <t>无</t>
  </si>
  <si>
    <t>陈勇报销拔管毛刷快递费</t>
  </si>
  <si>
    <t>居间费</t>
  </si>
  <si>
    <t>刘柯报销不锈钢管吊装费</t>
  </si>
  <si>
    <t>截止6月30日</t>
  </si>
  <si>
    <t>快递费</t>
  </si>
  <si>
    <t>截止7月31日</t>
  </si>
  <si>
    <t>一箱打印纸</t>
  </si>
  <si>
    <t>两个U盘</t>
  </si>
  <si>
    <t>徐总去西安差旅费</t>
  </si>
  <si>
    <t>徐总去西安工资</t>
  </si>
  <si>
    <t>2024.5.26-5.30</t>
  </si>
  <si>
    <t>陈勇去未央工资</t>
  </si>
  <si>
    <t>2024.5.23-5.24</t>
  </si>
  <si>
    <t>赵坤宇去未央工资</t>
  </si>
  <si>
    <t>2024.6.1-6.6</t>
  </si>
  <si>
    <t>栗建龙去未央工资</t>
  </si>
  <si>
    <t>合计：</t>
  </si>
  <si>
    <t>朗姿女装</t>
  </si>
  <si>
    <t>单向阀</t>
  </si>
  <si>
    <t>短接</t>
  </si>
  <si>
    <t>活接</t>
  </si>
  <si>
    <t>螺丝</t>
  </si>
  <si>
    <t>对丝</t>
  </si>
  <si>
    <t>黄油</t>
  </si>
  <si>
    <t>胶皮手套</t>
  </si>
  <si>
    <t>胶布</t>
  </si>
  <si>
    <t>氨基磺酸</t>
  </si>
  <si>
    <t>盐酸</t>
  </si>
  <si>
    <t>陈勇报销清洗交通费</t>
  </si>
  <si>
    <t>清洗临时工</t>
  </si>
  <si>
    <t>陈勇去朗姿工资</t>
  </si>
  <si>
    <t>许怀民去朗姿工资</t>
  </si>
  <si>
    <t>谢小波去朗姿工资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</si>
</sst>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#,##0.00_ "/>
    <numFmt numFmtId="179" formatCode="yyyy/mm/dd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8" fontId="1" fillId="0" borderId="1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采购申请单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zoomScale="85" zoomScaleNormal="85" topLeftCell="A27" workbookViewId="0">
      <selection activeCell="B38" sqref="B38"/>
    </sheetView>
  </sheetViews>
  <sheetFormatPr defaultColWidth="9" defaultRowHeight="14" outlineLevelCol="2"/>
  <cols>
    <col min="1" max="1" width="25.2545454545455" customWidth="1"/>
    <col min="2" max="2" width="28.3272727272727" customWidth="1"/>
    <col min="3" max="3" width="41.8090909090909" customWidth="1"/>
    <col min="4" max="4" width="12.6181818181818" customWidth="1"/>
    <col min="5" max="5" width="21.6363636363636" customWidth="1"/>
  </cols>
  <sheetData>
    <row r="1" ht="25" customHeight="1" spans="1:3">
      <c r="A1" s="15" t="s">
        <v>0</v>
      </c>
      <c r="B1" s="15"/>
      <c r="C1" s="15"/>
    </row>
    <row r="2" ht="25" customHeight="1" spans="1:3">
      <c r="A2" s="16" t="s">
        <v>1</v>
      </c>
      <c r="B2" s="16" t="s">
        <v>2</v>
      </c>
      <c r="C2" s="16" t="s">
        <v>3</v>
      </c>
    </row>
    <row r="3" ht="25" customHeight="1" spans="1:3">
      <c r="A3" s="2" t="s">
        <v>4</v>
      </c>
      <c r="B3" s="17">
        <v>221000</v>
      </c>
      <c r="C3" s="18"/>
    </row>
    <row r="4" ht="25" customHeight="1" spans="1:3">
      <c r="A4" s="19" t="s">
        <v>5</v>
      </c>
      <c r="B4" s="17">
        <f>B3/1.13</f>
        <v>195575.221238938</v>
      </c>
      <c r="C4" s="18"/>
    </row>
    <row r="5" ht="25" customHeight="1" spans="1:3">
      <c r="A5" s="19" t="s">
        <v>6</v>
      </c>
      <c r="B5" s="17">
        <f>B4*0.13</f>
        <v>25424.7787610619</v>
      </c>
      <c r="C5" s="18"/>
    </row>
    <row r="6" ht="25" customHeight="1" spans="1:3">
      <c r="A6" s="2" t="s">
        <v>7</v>
      </c>
      <c r="B6" s="17">
        <f>B7+B8+B9</f>
        <v>221000</v>
      </c>
      <c r="C6" s="16"/>
    </row>
    <row r="7" ht="25" customHeight="1" spans="1:3">
      <c r="A7" s="20">
        <v>45434</v>
      </c>
      <c r="B7" s="17">
        <v>66300</v>
      </c>
      <c r="C7" s="16"/>
    </row>
    <row r="8" ht="25" customHeight="1" spans="1:3">
      <c r="A8" s="20">
        <v>45443</v>
      </c>
      <c r="B8" s="17">
        <v>110500</v>
      </c>
      <c r="C8" s="16"/>
    </row>
    <row r="9" ht="25" customHeight="1" spans="1:3">
      <c r="A9" s="20">
        <v>45461</v>
      </c>
      <c r="B9" s="17">
        <v>44200</v>
      </c>
      <c r="C9" s="16"/>
    </row>
    <row r="10" ht="25" customHeight="1" spans="1:3">
      <c r="A10" s="2" t="s">
        <v>8</v>
      </c>
      <c r="B10" s="17">
        <f>B3-B6</f>
        <v>0</v>
      </c>
      <c r="C10" s="16"/>
    </row>
    <row r="11" ht="39" customHeight="1" spans="1:3">
      <c r="A11" s="2" t="s">
        <v>9</v>
      </c>
      <c r="B11" s="17">
        <f>附件一成本明细!D25</f>
        <v>158483.600477454</v>
      </c>
      <c r="C11" s="21" t="s">
        <v>10</v>
      </c>
    </row>
    <row r="12" ht="25" customHeight="1" spans="1:3">
      <c r="A12" s="19" t="s">
        <v>11</v>
      </c>
      <c r="B12" s="17">
        <f>附件一成本明细!G25</f>
        <v>148168.875418515</v>
      </c>
      <c r="C12" s="16"/>
    </row>
    <row r="13" ht="25" customHeight="1" spans="1:3">
      <c r="A13" s="19" t="s">
        <v>12</v>
      </c>
      <c r="B13" s="17">
        <f>附件一成本明细!F25</f>
        <v>10314.7250589383</v>
      </c>
      <c r="C13" s="16"/>
    </row>
    <row r="14" ht="25" customHeight="1" spans="1:3">
      <c r="A14" s="2" t="s">
        <v>13</v>
      </c>
      <c r="B14" s="17">
        <f>B4-B12</f>
        <v>47406.3458204227</v>
      </c>
      <c r="C14" s="18"/>
    </row>
    <row r="15" ht="25" customHeight="1" spans="1:3">
      <c r="A15" s="2" t="s">
        <v>14</v>
      </c>
      <c r="B15" s="22">
        <f>B16+B17</f>
        <v>18432.3043763785</v>
      </c>
      <c r="C15" s="18"/>
    </row>
    <row r="16" ht="25" customHeight="1" spans="1:3">
      <c r="A16" s="19" t="s">
        <v>15</v>
      </c>
      <c r="B16" s="17">
        <f>(B5-B13)*1.063</f>
        <v>16061.9870853574</v>
      </c>
      <c r="C16" s="18"/>
    </row>
    <row r="17" ht="25" customHeight="1" spans="1:3">
      <c r="A17" s="19" t="s">
        <v>16</v>
      </c>
      <c r="B17" s="17">
        <f>B14*0.05</f>
        <v>2370.31729102114</v>
      </c>
      <c r="C17" s="18"/>
    </row>
    <row r="18" ht="25" customHeight="1" spans="1:3">
      <c r="A18" s="2" t="s">
        <v>17</v>
      </c>
      <c r="B18" s="23">
        <f>B14-B15</f>
        <v>28974.0414440443</v>
      </c>
      <c r="C18" s="18"/>
    </row>
    <row r="19" ht="32" customHeight="1" spans="1:3">
      <c r="A19" s="24" t="s">
        <v>18</v>
      </c>
      <c r="B19" s="25">
        <f>(B3-B11-B15)*10%</f>
        <v>4408.40951461675</v>
      </c>
      <c r="C19" s="25" t="s">
        <v>19</v>
      </c>
    </row>
    <row r="20" ht="30" customHeight="1"/>
    <row r="21" ht="25" customHeight="1" spans="1:3">
      <c r="A21" s="15" t="s">
        <v>20</v>
      </c>
      <c r="B21" s="15"/>
      <c r="C21" s="15"/>
    </row>
    <row r="22" ht="25" customHeight="1" spans="1:3">
      <c r="A22" s="16" t="s">
        <v>1</v>
      </c>
      <c r="B22" s="16" t="s">
        <v>2</v>
      </c>
      <c r="C22" s="16" t="s">
        <v>3</v>
      </c>
    </row>
    <row r="23" ht="25" customHeight="1" spans="1:3">
      <c r="A23" s="2" t="s">
        <v>4</v>
      </c>
      <c r="B23" s="17">
        <v>33751.45</v>
      </c>
      <c r="C23" s="18"/>
    </row>
    <row r="24" ht="25" customHeight="1" spans="1:3">
      <c r="A24" s="19" t="s">
        <v>5</v>
      </c>
      <c r="B24" s="17">
        <v>31665</v>
      </c>
      <c r="C24" s="18"/>
    </row>
    <row r="25" ht="25" customHeight="1" spans="1:3">
      <c r="A25" s="19" t="s">
        <v>6</v>
      </c>
      <c r="B25" s="17">
        <v>2086.45</v>
      </c>
      <c r="C25" s="18"/>
    </row>
    <row r="26" ht="25" customHeight="1" spans="1:3">
      <c r="A26" s="2" t="s">
        <v>7</v>
      </c>
      <c r="B26" s="17">
        <f>B27</f>
        <v>33751.45</v>
      </c>
      <c r="C26" s="16"/>
    </row>
    <row r="27" ht="25" customHeight="1" spans="1:3">
      <c r="A27" s="20">
        <v>45469</v>
      </c>
      <c r="B27" s="17">
        <v>33751.45</v>
      </c>
      <c r="C27" s="16"/>
    </row>
    <row r="28" ht="25" customHeight="1" spans="1:3">
      <c r="A28" s="2" t="s">
        <v>8</v>
      </c>
      <c r="B28" s="17">
        <f>B23-B26</f>
        <v>0</v>
      </c>
      <c r="C28" s="16"/>
    </row>
    <row r="29" ht="44" customHeight="1" spans="1:3">
      <c r="A29" s="2" t="s">
        <v>9</v>
      </c>
      <c r="B29" s="17">
        <f>附件一成本明细!D48</f>
        <v>8445.19153846154</v>
      </c>
      <c r="C29" s="21" t="s">
        <v>10</v>
      </c>
    </row>
    <row r="30" ht="25" customHeight="1" spans="1:3">
      <c r="A30" s="19" t="s">
        <v>11</v>
      </c>
      <c r="B30" s="17">
        <f>附件一成本明细!G48</f>
        <v>8279.4810337739</v>
      </c>
      <c r="C30" s="16"/>
    </row>
    <row r="31" ht="25" customHeight="1" spans="1:3">
      <c r="A31" s="19" t="s">
        <v>12</v>
      </c>
      <c r="B31" s="17">
        <f>附件一成本明细!F48</f>
        <v>165.710504687637</v>
      </c>
      <c r="C31" s="16"/>
    </row>
    <row r="32" ht="25" customHeight="1" spans="1:3">
      <c r="A32" s="2" t="s">
        <v>13</v>
      </c>
      <c r="B32" s="17">
        <f>B24-B30</f>
        <v>23385.5189662261</v>
      </c>
      <c r="C32" s="18"/>
    </row>
    <row r="33" ht="25" customHeight="1" spans="1:3">
      <c r="A33" s="2" t="s">
        <v>14</v>
      </c>
      <c r="B33" s="22">
        <f>B34+B35</f>
        <v>3211.02203182835</v>
      </c>
      <c r="C33" s="18"/>
    </row>
    <row r="34" ht="25" customHeight="1" spans="1:3">
      <c r="A34" s="19" t="s">
        <v>15</v>
      </c>
      <c r="B34" s="17">
        <f>(B25-B31)*1.063</f>
        <v>2041.74608351704</v>
      </c>
      <c r="C34" s="18"/>
    </row>
    <row r="35" ht="25" customHeight="1" spans="1:3">
      <c r="A35" s="19" t="s">
        <v>16</v>
      </c>
      <c r="B35" s="17">
        <f>B32*0.05</f>
        <v>1169.2759483113</v>
      </c>
      <c r="C35" s="18"/>
    </row>
    <row r="36" ht="25" customHeight="1" spans="1:3">
      <c r="A36" s="2" t="s">
        <v>17</v>
      </c>
      <c r="B36" s="23">
        <f>B32-B33</f>
        <v>20174.4969343978</v>
      </c>
      <c r="C36" s="18"/>
    </row>
    <row r="37" ht="35" customHeight="1" spans="1:3">
      <c r="A37" s="24" t="s">
        <v>18</v>
      </c>
      <c r="B37" s="25">
        <f>(B23-B29-B33)*10%</f>
        <v>2209.52364297101</v>
      </c>
      <c r="C37" s="25" t="s">
        <v>19</v>
      </c>
    </row>
  </sheetData>
  <mergeCells count="2">
    <mergeCell ref="A1:C1"/>
    <mergeCell ref="A21:C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pane ySplit="2" topLeftCell="A43" activePane="bottomLeft" state="frozen"/>
      <selection/>
      <selection pane="bottomLeft" activeCell="D58" sqref="D58"/>
    </sheetView>
  </sheetViews>
  <sheetFormatPr defaultColWidth="9" defaultRowHeight="14" outlineLevelCol="6"/>
  <cols>
    <col min="1" max="1" width="18.3727272727273" customWidth="1"/>
    <col min="2" max="2" width="16" customWidth="1"/>
    <col min="3" max="3" width="22.1272727272727" style="1" customWidth="1"/>
    <col min="4" max="4" width="14.8727272727273" customWidth="1"/>
    <col min="5" max="5" width="9.62727272727273" customWidth="1"/>
    <col min="6" max="6" width="15.5" customWidth="1"/>
    <col min="7" max="7" width="12.8727272727273" customWidth="1"/>
  </cols>
  <sheetData>
    <row r="1" ht="18" customHeight="1" spans="1:7">
      <c r="A1" s="2" t="s">
        <v>21</v>
      </c>
      <c r="B1" s="2"/>
      <c r="C1" s="2"/>
      <c r="D1" s="2"/>
      <c r="E1" s="2"/>
      <c r="F1" s="2"/>
      <c r="G1" s="2"/>
    </row>
    <row r="2" ht="18" customHeight="1" spans="1:7">
      <c r="A2" s="3" t="s">
        <v>22</v>
      </c>
      <c r="B2" s="4" t="s">
        <v>23</v>
      </c>
      <c r="C2" s="4" t="s">
        <v>24</v>
      </c>
      <c r="D2" s="4" t="s">
        <v>25</v>
      </c>
      <c r="E2" s="3" t="s">
        <v>26</v>
      </c>
      <c r="F2" s="4" t="s">
        <v>27</v>
      </c>
      <c r="G2" s="3" t="s">
        <v>28</v>
      </c>
    </row>
    <row r="3" ht="18" customHeight="1" spans="1:7">
      <c r="A3" s="3" t="s">
        <v>29</v>
      </c>
      <c r="B3" s="5">
        <v>45436</v>
      </c>
      <c r="C3" s="4" t="s">
        <v>30</v>
      </c>
      <c r="D3" s="3">
        <v>340</v>
      </c>
      <c r="E3" s="4" t="s">
        <v>31</v>
      </c>
      <c r="F3" s="3">
        <v>0</v>
      </c>
      <c r="G3" s="3">
        <f>D3-F3</f>
        <v>340</v>
      </c>
    </row>
    <row r="4" ht="18" customHeight="1" spans="1:7">
      <c r="A4" s="3" t="s">
        <v>29</v>
      </c>
      <c r="B4" s="5">
        <v>45436</v>
      </c>
      <c r="C4" s="4" t="s">
        <v>32</v>
      </c>
      <c r="D4" s="3">
        <v>275</v>
      </c>
      <c r="E4" s="6">
        <v>0.13</v>
      </c>
      <c r="F4" s="7">
        <f>D4/(1+E4)*E4</f>
        <v>31.6371681415929</v>
      </c>
      <c r="G4" s="7">
        <f t="shared" ref="G4:G24" si="0">D4-F4</f>
        <v>243.362831858407</v>
      </c>
    </row>
    <row r="5" ht="18" customHeight="1" spans="1:7">
      <c r="A5" s="3" t="s">
        <v>29</v>
      </c>
      <c r="B5" s="5">
        <v>45436</v>
      </c>
      <c r="C5" s="4" t="s">
        <v>33</v>
      </c>
      <c r="D5" s="3">
        <v>750</v>
      </c>
      <c r="E5" s="6">
        <v>0.13</v>
      </c>
      <c r="F5" s="7">
        <f>D5/(1+E5)*E5</f>
        <v>86.283185840708</v>
      </c>
      <c r="G5" s="7">
        <f t="shared" si="0"/>
        <v>663.716814159292</v>
      </c>
    </row>
    <row r="6" ht="18" customHeight="1" spans="1:7">
      <c r="A6" s="3" t="s">
        <v>29</v>
      </c>
      <c r="B6" s="5">
        <v>45440</v>
      </c>
      <c r="C6" s="4" t="s">
        <v>34</v>
      </c>
      <c r="D6" s="3">
        <v>500</v>
      </c>
      <c r="E6" s="4" t="s">
        <v>31</v>
      </c>
      <c r="F6" s="7">
        <v>0</v>
      </c>
      <c r="G6" s="3">
        <f t="shared" si="0"/>
        <v>500</v>
      </c>
    </row>
    <row r="7" ht="18" customHeight="1" spans="1:7">
      <c r="A7" s="3" t="s">
        <v>29</v>
      </c>
      <c r="B7" s="5">
        <v>45443</v>
      </c>
      <c r="C7" s="4" t="s">
        <v>35</v>
      </c>
      <c r="D7" s="3">
        <v>78716</v>
      </c>
      <c r="E7" s="6">
        <v>0.13</v>
      </c>
      <c r="F7" s="7">
        <f>D7/(1+E7)*E7</f>
        <v>9055.82300884956</v>
      </c>
      <c r="G7" s="7">
        <f t="shared" si="0"/>
        <v>69660.1769911504</v>
      </c>
    </row>
    <row r="8" ht="18" customHeight="1" spans="1:7">
      <c r="A8" s="3" t="s">
        <v>29</v>
      </c>
      <c r="B8" s="5">
        <v>45443</v>
      </c>
      <c r="C8" s="4" t="s">
        <v>36</v>
      </c>
      <c r="D8" s="3">
        <v>3000</v>
      </c>
      <c r="E8" s="6">
        <v>0.13</v>
      </c>
      <c r="F8" s="7">
        <f>D8/(1+E8)*E8</f>
        <v>345.132743362832</v>
      </c>
      <c r="G8" s="7">
        <f t="shared" si="0"/>
        <v>2654.86725663717</v>
      </c>
    </row>
    <row r="9" ht="18" customHeight="1" spans="1:7">
      <c r="A9" s="3" t="s">
        <v>29</v>
      </c>
      <c r="B9" s="5">
        <v>45443</v>
      </c>
      <c r="C9" s="4" t="s">
        <v>37</v>
      </c>
      <c r="D9" s="3">
        <v>1700</v>
      </c>
      <c r="E9" s="4" t="s">
        <v>31</v>
      </c>
      <c r="F9" s="7">
        <v>0</v>
      </c>
      <c r="G9" s="3">
        <f t="shared" si="0"/>
        <v>1700</v>
      </c>
    </row>
    <row r="10" ht="18" customHeight="1" spans="1:7">
      <c r="A10" s="3" t="s">
        <v>29</v>
      </c>
      <c r="B10" s="5">
        <v>45443</v>
      </c>
      <c r="C10" s="4" t="s">
        <v>38</v>
      </c>
      <c r="D10" s="3">
        <v>477.73</v>
      </c>
      <c r="E10" s="4" t="s">
        <v>31</v>
      </c>
      <c r="F10" s="7">
        <v>0</v>
      </c>
      <c r="G10" s="3">
        <f t="shared" si="0"/>
        <v>477.73</v>
      </c>
    </row>
    <row r="11" ht="18" customHeight="1" spans="1:7">
      <c r="A11" s="3" t="s">
        <v>29</v>
      </c>
      <c r="B11" s="5">
        <v>45450</v>
      </c>
      <c r="C11" s="4" t="s">
        <v>39</v>
      </c>
      <c r="D11" s="3">
        <v>2808.5</v>
      </c>
      <c r="E11" s="4" t="s">
        <v>31</v>
      </c>
      <c r="F11" s="7">
        <v>0</v>
      </c>
      <c r="G11" s="3">
        <f t="shared" si="0"/>
        <v>2808.5</v>
      </c>
    </row>
    <row r="12" ht="18" customHeight="1" spans="1:7">
      <c r="A12" s="3" t="s">
        <v>29</v>
      </c>
      <c r="B12" s="5">
        <v>45462</v>
      </c>
      <c r="C12" s="4" t="s">
        <v>40</v>
      </c>
      <c r="D12" s="3">
        <v>1464</v>
      </c>
      <c r="E12" s="4" t="s">
        <v>31</v>
      </c>
      <c r="F12" s="7">
        <v>0</v>
      </c>
      <c r="G12" s="3">
        <f t="shared" si="0"/>
        <v>1464</v>
      </c>
    </row>
    <row r="13" ht="18" customHeight="1" spans="1:7">
      <c r="A13" s="3" t="s">
        <v>29</v>
      </c>
      <c r="B13" s="5">
        <v>45473</v>
      </c>
      <c r="C13" s="4" t="s">
        <v>41</v>
      </c>
      <c r="D13" s="3">
        <v>12748.9</v>
      </c>
      <c r="E13" s="4" t="s">
        <v>42</v>
      </c>
      <c r="F13" s="7">
        <v>0</v>
      </c>
      <c r="G13" s="3">
        <f t="shared" si="0"/>
        <v>12748.9</v>
      </c>
    </row>
    <row r="14" ht="18" customHeight="1" spans="1:7">
      <c r="A14" s="3" t="s">
        <v>29</v>
      </c>
      <c r="B14" s="5">
        <v>45474</v>
      </c>
      <c r="C14" s="4" t="s">
        <v>43</v>
      </c>
      <c r="D14" s="3">
        <v>51</v>
      </c>
      <c r="E14" s="4" t="s">
        <v>31</v>
      </c>
      <c r="F14" s="7">
        <v>0</v>
      </c>
      <c r="G14" s="3">
        <f t="shared" si="0"/>
        <v>51</v>
      </c>
    </row>
    <row r="15" ht="18" customHeight="1" spans="1:7">
      <c r="A15" s="3" t="s">
        <v>29</v>
      </c>
      <c r="B15" s="5">
        <v>45474</v>
      </c>
      <c r="C15" s="4" t="s">
        <v>44</v>
      </c>
      <c r="D15" s="3">
        <v>38000</v>
      </c>
      <c r="E15" s="4" t="s">
        <v>42</v>
      </c>
      <c r="F15" s="7">
        <v>0</v>
      </c>
      <c r="G15" s="3">
        <f t="shared" si="0"/>
        <v>38000</v>
      </c>
    </row>
    <row r="16" ht="18" customHeight="1" spans="1:7">
      <c r="A16" s="3" t="s">
        <v>29</v>
      </c>
      <c r="B16" s="5">
        <v>45480</v>
      </c>
      <c r="C16" s="4" t="s">
        <v>45</v>
      </c>
      <c r="D16" s="3">
        <v>9500</v>
      </c>
      <c r="E16" s="6">
        <v>0.09</v>
      </c>
      <c r="F16" s="7">
        <f>D16/(1+E16)*E16</f>
        <v>784.40366972477</v>
      </c>
      <c r="G16" s="7">
        <f t="shared" si="0"/>
        <v>8715.59633027523</v>
      </c>
    </row>
    <row r="17" ht="18" customHeight="1" spans="1:7">
      <c r="A17" s="3" t="s">
        <v>46</v>
      </c>
      <c r="B17" s="5">
        <v>45473</v>
      </c>
      <c r="C17" s="4" t="s">
        <v>47</v>
      </c>
      <c r="D17" s="3">
        <v>202.2</v>
      </c>
      <c r="E17" s="6">
        <v>0.06</v>
      </c>
      <c r="F17" s="7">
        <f>D17/(1+E17)*E17</f>
        <v>11.4452830188679</v>
      </c>
      <c r="G17" s="7">
        <f t="shared" si="0"/>
        <v>190.754716981132</v>
      </c>
    </row>
    <row r="18" ht="18" customHeight="1" spans="1:7">
      <c r="A18" s="3" t="s">
        <v>48</v>
      </c>
      <c r="B18" s="5">
        <v>45504</v>
      </c>
      <c r="C18" s="4" t="s">
        <v>49</v>
      </c>
      <c r="D18" s="3">
        <v>80</v>
      </c>
      <c r="E18" s="6" t="s">
        <v>31</v>
      </c>
      <c r="F18" s="7">
        <v>0</v>
      </c>
      <c r="G18" s="7">
        <f t="shared" si="0"/>
        <v>80</v>
      </c>
    </row>
    <row r="19" ht="18" customHeight="1" spans="1:7">
      <c r="A19" s="3" t="s">
        <v>48</v>
      </c>
      <c r="B19" s="5">
        <v>45504</v>
      </c>
      <c r="C19" s="4" t="s">
        <v>50</v>
      </c>
      <c r="D19" s="3">
        <v>20</v>
      </c>
      <c r="E19" s="6" t="s">
        <v>31</v>
      </c>
      <c r="F19" s="7">
        <v>0</v>
      </c>
      <c r="G19" s="7">
        <f t="shared" si="0"/>
        <v>20</v>
      </c>
    </row>
    <row r="20" ht="18" customHeight="1" spans="1:7">
      <c r="A20" s="3" t="s">
        <v>29</v>
      </c>
      <c r="B20" s="8">
        <v>45413</v>
      </c>
      <c r="C20" s="4" t="s">
        <v>51</v>
      </c>
      <c r="D20" s="3">
        <v>320</v>
      </c>
      <c r="E20" s="6" t="s">
        <v>31</v>
      </c>
      <c r="F20" s="7">
        <v>0</v>
      </c>
      <c r="G20" s="7">
        <f t="shared" si="0"/>
        <v>320</v>
      </c>
    </row>
    <row r="21" ht="18" customHeight="1" spans="1:7">
      <c r="A21" s="3" t="s">
        <v>29</v>
      </c>
      <c r="B21" s="8">
        <v>45413</v>
      </c>
      <c r="C21" s="4" t="s">
        <v>52</v>
      </c>
      <c r="D21" s="7">
        <f>(29700+2670)/21.75*1</f>
        <v>1488.27586206897</v>
      </c>
      <c r="E21" s="6" t="s">
        <v>31</v>
      </c>
      <c r="F21" s="7">
        <v>0</v>
      </c>
      <c r="G21" s="7">
        <f t="shared" si="0"/>
        <v>1488.27586206897</v>
      </c>
    </row>
    <row r="22" ht="18" customHeight="1" spans="1:7">
      <c r="A22" s="3" t="s">
        <v>29</v>
      </c>
      <c r="B22" s="5" t="s">
        <v>53</v>
      </c>
      <c r="C22" s="4" t="s">
        <v>54</v>
      </c>
      <c r="D22" s="7">
        <f>(15000+1689.04)/26*5</f>
        <v>3209.43076923077</v>
      </c>
      <c r="E22" s="4" t="s">
        <v>42</v>
      </c>
      <c r="F22" s="3">
        <v>0</v>
      </c>
      <c r="G22" s="7">
        <f t="shared" si="0"/>
        <v>3209.43076923077</v>
      </c>
    </row>
    <row r="23" ht="18" customHeight="1" spans="1:7">
      <c r="A23" s="3" t="s">
        <v>29</v>
      </c>
      <c r="B23" s="5" t="s">
        <v>55</v>
      </c>
      <c r="C23" s="4" t="s">
        <v>56</v>
      </c>
      <c r="D23" s="7">
        <f>(6000+1756.21)/26*2</f>
        <v>596.631538461538</v>
      </c>
      <c r="E23" s="4" t="s">
        <v>42</v>
      </c>
      <c r="F23" s="3">
        <v>0</v>
      </c>
      <c r="G23" s="7">
        <f t="shared" si="0"/>
        <v>596.631538461538</v>
      </c>
    </row>
    <row r="24" ht="18" customHeight="1" spans="1:7">
      <c r="A24" s="3" t="s">
        <v>29</v>
      </c>
      <c r="B24" s="5" t="s">
        <v>57</v>
      </c>
      <c r="C24" s="4" t="s">
        <v>58</v>
      </c>
      <c r="D24" s="7">
        <f>(8000+1689.04)/26*6</f>
        <v>2235.93230769231</v>
      </c>
      <c r="E24" s="4" t="s">
        <v>42</v>
      </c>
      <c r="F24" s="3">
        <v>0</v>
      </c>
      <c r="G24" s="7">
        <f t="shared" si="0"/>
        <v>2235.93230769231</v>
      </c>
    </row>
    <row r="25" ht="18" customHeight="1" spans="1:7">
      <c r="A25" s="9" t="s">
        <v>59</v>
      </c>
      <c r="B25" s="9"/>
      <c r="C25" s="9"/>
      <c r="D25" s="10">
        <f>SUM(D3:D24)</f>
        <v>158483.600477454</v>
      </c>
      <c r="E25" s="11"/>
      <c r="F25" s="10">
        <f>SUM(F3:F24)</f>
        <v>10314.7250589383</v>
      </c>
      <c r="G25" s="10">
        <f>SUM(G3:G24)</f>
        <v>148168.875418515</v>
      </c>
    </row>
    <row r="26" ht="18" customHeight="1" spans="1:7">
      <c r="A26" s="12"/>
      <c r="B26" s="12"/>
      <c r="C26" s="12"/>
      <c r="D26" s="13"/>
      <c r="E26" s="13"/>
      <c r="F26" s="14"/>
      <c r="G26" s="14"/>
    </row>
    <row r="27" ht="18" customHeight="1" spans="1:7">
      <c r="A27" s="3"/>
      <c r="B27" s="3"/>
      <c r="C27" s="4"/>
      <c r="D27" s="3"/>
      <c r="E27" s="3"/>
      <c r="F27" s="3"/>
      <c r="G27" s="3"/>
    </row>
    <row r="28" ht="18" customHeight="1" spans="1:7">
      <c r="A28" s="3" t="s">
        <v>60</v>
      </c>
      <c r="B28" s="5">
        <v>45405</v>
      </c>
      <c r="C28" s="4" t="s">
        <v>61</v>
      </c>
      <c r="D28" s="3">
        <v>48</v>
      </c>
      <c r="E28" s="6">
        <v>0.01</v>
      </c>
      <c r="F28" s="7">
        <f t="shared" ref="F28:F33" si="1">D28/(1+E28)*E28</f>
        <v>0.475247524752475</v>
      </c>
      <c r="G28" s="7">
        <f t="shared" ref="G28:G36" si="2">D28-F28</f>
        <v>47.5247524752475</v>
      </c>
    </row>
    <row r="29" ht="18" customHeight="1" spans="1:7">
      <c r="A29" s="3" t="s">
        <v>60</v>
      </c>
      <c r="B29" s="5">
        <v>45405</v>
      </c>
      <c r="C29" s="4" t="s">
        <v>62</v>
      </c>
      <c r="D29" s="3">
        <v>16</v>
      </c>
      <c r="E29" s="6">
        <v>0.01</v>
      </c>
      <c r="F29" s="7">
        <f t="shared" si="1"/>
        <v>0.158415841584158</v>
      </c>
      <c r="G29" s="7">
        <f t="shared" si="2"/>
        <v>15.8415841584158</v>
      </c>
    </row>
    <row r="30" ht="18" customHeight="1" spans="1:7">
      <c r="A30" s="3" t="s">
        <v>60</v>
      </c>
      <c r="B30" s="5">
        <v>45405</v>
      </c>
      <c r="C30" s="4" t="s">
        <v>63</v>
      </c>
      <c r="D30" s="3">
        <v>14</v>
      </c>
      <c r="E30" s="6">
        <v>0.01</v>
      </c>
      <c r="F30" s="7">
        <f t="shared" si="1"/>
        <v>0.138613861386139</v>
      </c>
      <c r="G30" s="7">
        <f t="shared" si="2"/>
        <v>13.8613861386139</v>
      </c>
    </row>
    <row r="31" ht="18" customHeight="1" spans="1:7">
      <c r="A31" s="3" t="s">
        <v>60</v>
      </c>
      <c r="B31" s="5">
        <v>45405</v>
      </c>
      <c r="C31" s="4" t="s">
        <v>64</v>
      </c>
      <c r="D31" s="3">
        <v>23.1</v>
      </c>
      <c r="E31" s="6">
        <v>0.01</v>
      </c>
      <c r="F31" s="7">
        <f t="shared" si="1"/>
        <v>0.228712871287129</v>
      </c>
      <c r="G31" s="7">
        <f t="shared" si="2"/>
        <v>22.8712871287129</v>
      </c>
    </row>
    <row r="32" ht="18" customHeight="1" spans="1:7">
      <c r="A32" s="3" t="s">
        <v>60</v>
      </c>
      <c r="B32" s="5">
        <v>45405</v>
      </c>
      <c r="C32" s="4" t="s">
        <v>64</v>
      </c>
      <c r="D32" s="3">
        <v>7.8</v>
      </c>
      <c r="E32" s="6">
        <v>0.01</v>
      </c>
      <c r="F32" s="7">
        <f t="shared" si="1"/>
        <v>0.0772277227722772</v>
      </c>
      <c r="G32" s="7">
        <f t="shared" si="2"/>
        <v>7.72277227722772</v>
      </c>
    </row>
    <row r="33" ht="18" customHeight="1" spans="1:7">
      <c r="A33" s="3" t="s">
        <v>60</v>
      </c>
      <c r="B33" s="5">
        <v>45405</v>
      </c>
      <c r="C33" s="4" t="s">
        <v>65</v>
      </c>
      <c r="D33" s="3">
        <v>4.7</v>
      </c>
      <c r="E33" s="6">
        <v>0.01</v>
      </c>
      <c r="F33" s="7">
        <f t="shared" si="1"/>
        <v>0.0465346534653465</v>
      </c>
      <c r="G33" s="7">
        <f t="shared" si="2"/>
        <v>4.65346534653465</v>
      </c>
    </row>
    <row r="34" ht="18" customHeight="1" spans="1:7">
      <c r="A34" s="3" t="s">
        <v>60</v>
      </c>
      <c r="B34" s="5">
        <v>45405</v>
      </c>
      <c r="C34" s="4" t="s">
        <v>66</v>
      </c>
      <c r="D34" s="3">
        <v>9</v>
      </c>
      <c r="E34" s="6" t="s">
        <v>31</v>
      </c>
      <c r="F34" s="3">
        <v>0</v>
      </c>
      <c r="G34" s="7">
        <f t="shared" si="2"/>
        <v>9</v>
      </c>
    </row>
    <row r="35" ht="18" customHeight="1" spans="1:7">
      <c r="A35" s="3" t="s">
        <v>60</v>
      </c>
      <c r="B35" s="5">
        <v>45405</v>
      </c>
      <c r="C35" s="4" t="s">
        <v>67</v>
      </c>
      <c r="D35" s="3">
        <v>12</v>
      </c>
      <c r="E35" s="4" t="s">
        <v>31</v>
      </c>
      <c r="F35" s="3">
        <v>0</v>
      </c>
      <c r="G35" s="7">
        <f t="shared" si="2"/>
        <v>12</v>
      </c>
    </row>
    <row r="36" ht="18" customHeight="1" spans="1:7">
      <c r="A36" s="3" t="s">
        <v>60</v>
      </c>
      <c r="B36" s="5">
        <v>45405</v>
      </c>
      <c r="C36" s="4" t="s">
        <v>68</v>
      </c>
      <c r="D36" s="3">
        <v>1.6</v>
      </c>
      <c r="E36" s="4" t="s">
        <v>31</v>
      </c>
      <c r="F36" s="3">
        <v>0</v>
      </c>
      <c r="G36" s="7">
        <f t="shared" si="2"/>
        <v>1.6</v>
      </c>
    </row>
    <row r="37" ht="18" customHeight="1" spans="1:7">
      <c r="A37" s="3" t="s">
        <v>60</v>
      </c>
      <c r="B37" s="5">
        <v>45414</v>
      </c>
      <c r="C37" s="4" t="s">
        <v>69</v>
      </c>
      <c r="D37" s="3">
        <v>1430.63</v>
      </c>
      <c r="E37" s="6">
        <v>0.13</v>
      </c>
      <c r="F37" s="7">
        <f>D37/(1+E37)*E37</f>
        <v>164.585752212389</v>
      </c>
      <c r="G37" s="7">
        <f t="shared" ref="G37:G47" si="3">D37-F37</f>
        <v>1266.04424778761</v>
      </c>
    </row>
    <row r="38" ht="18" customHeight="1" spans="1:7">
      <c r="A38" s="3" t="s">
        <v>60</v>
      </c>
      <c r="B38" s="5">
        <v>45411</v>
      </c>
      <c r="C38" s="4" t="s">
        <v>70</v>
      </c>
      <c r="D38" s="3">
        <v>1259.02</v>
      </c>
      <c r="E38" s="4" t="s">
        <v>42</v>
      </c>
      <c r="F38" s="3">
        <v>0</v>
      </c>
      <c r="G38" s="7">
        <f t="shared" si="3"/>
        <v>1259.02</v>
      </c>
    </row>
    <row r="39" ht="18" customHeight="1" spans="1:7">
      <c r="A39" s="3" t="s">
        <v>60</v>
      </c>
      <c r="B39" s="5">
        <v>45419</v>
      </c>
      <c r="C39" s="4" t="s">
        <v>71</v>
      </c>
      <c r="D39" s="3">
        <v>272.12</v>
      </c>
      <c r="E39" s="4" t="s">
        <v>31</v>
      </c>
      <c r="F39" s="3">
        <v>0</v>
      </c>
      <c r="G39" s="7">
        <f t="shared" si="3"/>
        <v>272.12</v>
      </c>
    </row>
    <row r="40" ht="18" customHeight="1" spans="1:7">
      <c r="A40" s="3" t="s">
        <v>60</v>
      </c>
      <c r="B40" s="5">
        <v>45422</v>
      </c>
      <c r="C40" s="4" t="s">
        <v>72</v>
      </c>
      <c r="D40" s="3">
        <v>1587</v>
      </c>
      <c r="E40" s="4" t="s">
        <v>42</v>
      </c>
      <c r="F40" s="3">
        <v>0</v>
      </c>
      <c r="G40" s="7">
        <f t="shared" si="3"/>
        <v>1587</v>
      </c>
    </row>
    <row r="41" ht="18" customHeight="1" spans="1:7">
      <c r="A41" s="3" t="s">
        <v>60</v>
      </c>
      <c r="B41" s="5">
        <v>45422</v>
      </c>
      <c r="C41" s="4" t="s">
        <v>72</v>
      </c>
      <c r="D41" s="3">
        <v>317.4</v>
      </c>
      <c r="E41" s="4" t="s">
        <v>42</v>
      </c>
      <c r="F41" s="3">
        <v>0</v>
      </c>
      <c r="G41" s="7">
        <f t="shared" si="3"/>
        <v>317.4</v>
      </c>
    </row>
    <row r="42" ht="18" customHeight="1" spans="1:7">
      <c r="A42" s="3" t="s">
        <v>60</v>
      </c>
      <c r="B42" s="5">
        <v>45422</v>
      </c>
      <c r="C42" s="4" t="s">
        <v>72</v>
      </c>
      <c r="D42" s="3">
        <v>952.2</v>
      </c>
      <c r="E42" s="4" t="s">
        <v>42</v>
      </c>
      <c r="F42" s="3">
        <v>0</v>
      </c>
      <c r="G42" s="7">
        <f t="shared" si="3"/>
        <v>952.2</v>
      </c>
    </row>
    <row r="43" ht="18" customHeight="1" spans="1:7">
      <c r="A43" s="3" t="s">
        <v>60</v>
      </c>
      <c r="B43" s="5">
        <v>45404</v>
      </c>
      <c r="C43" s="4" t="s">
        <v>73</v>
      </c>
      <c r="D43" s="7">
        <f>(15000+1689.04)/26</f>
        <v>641.886153846154</v>
      </c>
      <c r="E43" s="4" t="s">
        <v>42</v>
      </c>
      <c r="F43" s="3">
        <v>0</v>
      </c>
      <c r="G43" s="7">
        <f t="shared" si="3"/>
        <v>641.886153846154</v>
      </c>
    </row>
    <row r="44" ht="18" customHeight="1" spans="1:7">
      <c r="A44" s="3" t="s">
        <v>60</v>
      </c>
      <c r="B44" s="5">
        <v>45405</v>
      </c>
      <c r="C44" s="4" t="s">
        <v>73</v>
      </c>
      <c r="D44" s="7">
        <f>(15000+1689.04)/26</f>
        <v>641.886153846154</v>
      </c>
      <c r="E44" s="4" t="s">
        <v>42</v>
      </c>
      <c r="F44" s="3">
        <v>0</v>
      </c>
      <c r="G44" s="7">
        <f t="shared" si="3"/>
        <v>641.886153846154</v>
      </c>
    </row>
    <row r="45" ht="18" customHeight="1" spans="1:7">
      <c r="A45" s="3" t="s">
        <v>60</v>
      </c>
      <c r="B45" s="5">
        <v>45405</v>
      </c>
      <c r="C45" s="4" t="s">
        <v>74</v>
      </c>
      <c r="D45" s="7">
        <f>5000/26</f>
        <v>192.307692307692</v>
      </c>
      <c r="E45" s="4" t="s">
        <v>42</v>
      </c>
      <c r="F45" s="3">
        <v>0</v>
      </c>
      <c r="G45" s="7">
        <f t="shared" si="3"/>
        <v>192.307692307692</v>
      </c>
    </row>
    <row r="46" ht="18" customHeight="1" spans="1:7">
      <c r="A46" s="3" t="s">
        <v>60</v>
      </c>
      <c r="B46" s="5">
        <v>45413</v>
      </c>
      <c r="C46" s="4" t="s">
        <v>73</v>
      </c>
      <c r="D46" s="7">
        <f>(15000+1689.04)/26</f>
        <v>641.886153846154</v>
      </c>
      <c r="E46" s="4" t="s">
        <v>42</v>
      </c>
      <c r="F46" s="3">
        <v>0</v>
      </c>
      <c r="G46" s="7">
        <f t="shared" si="3"/>
        <v>641.886153846154</v>
      </c>
    </row>
    <row r="47" ht="18" customHeight="1" spans="1:7">
      <c r="A47" s="3" t="s">
        <v>60</v>
      </c>
      <c r="B47" s="5">
        <v>45414</v>
      </c>
      <c r="C47" s="4" t="s">
        <v>75</v>
      </c>
      <c r="D47" s="7">
        <f>(8000+1689.04)/26</f>
        <v>372.655384615385</v>
      </c>
      <c r="E47" s="4" t="s">
        <v>42</v>
      </c>
      <c r="F47" s="3">
        <v>0</v>
      </c>
      <c r="G47" s="7">
        <f t="shared" si="3"/>
        <v>372.655384615385</v>
      </c>
    </row>
    <row r="48" ht="18" customHeight="1" spans="1:7">
      <c r="A48" s="9" t="s">
        <v>59</v>
      </c>
      <c r="B48" s="9"/>
      <c r="C48" s="9"/>
      <c r="D48" s="10">
        <f>SUM(D28:D47)</f>
        <v>8445.19153846154</v>
      </c>
      <c r="E48" s="11"/>
      <c r="F48" s="10">
        <f>SUM(F28:F47)</f>
        <v>165.710504687637</v>
      </c>
      <c r="G48" s="10">
        <f>SUM(G28:G47)</f>
        <v>8279.4810337739</v>
      </c>
    </row>
  </sheetData>
  <mergeCells count="3">
    <mergeCell ref="A1:G1"/>
    <mergeCell ref="A25:C25"/>
    <mergeCell ref="A48:C48"/>
  </mergeCells>
  <pageMargins left="0.7" right="0.7" top="0.75" bottom="0.75" header="0.3" footer="0.3"/>
  <pageSetup paperSize="9" orientation="portrait"/>
  <headerFooter/>
  <ignoredErrors>
    <ignoredError sqref="D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附件一成本明细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2023-05-12T11:15:00Z</dcterms:created>
  <dcterms:modified xsi:type="dcterms:W3CDTF">2024-08-26T09:27:45Z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358C7A91A14A4954929490DC9FCB2A17_12</vt:lpwstr>
  </property>
</Properties>
</file>