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提成结算单" sheetId="4" r:id="rId1"/>
    <sheet name="项目" sheetId="2" r:id="rId2"/>
    <sheet name="附件2回款计划" sheetId="3" r:id="rId3"/>
    <sheet name="付款3回款记录" sheetId="5" r:id="rId4"/>
  </sheets>
  <definedNames>
    <definedName name="_xlnm._FilterDatabase" localSheetId="2" hidden="1">附件2回款计划!$A$1:$N$5</definedName>
    <definedName name="项目编码">项目!$N$2:$N$1048576</definedName>
    <definedName name="回款编码">附件2回款计划!$M$2:$M$1048576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<sst xmlns="http://schemas.openxmlformats.org/spreadsheetml/2006/main" count="92" uniqueCount="72">
  <si>
    <t xml:space="preserve">客服外协结算申请表  </t>
  </si>
  <si>
    <t xml:space="preserve">单位：                                                            </t>
  </si>
  <si>
    <t>北京三汇能环科技发展有限公司</t>
  </si>
  <si>
    <t>日期：</t>
  </si>
  <si>
    <t>摘    要</t>
  </si>
  <si>
    <t>年</t>
  </si>
  <si>
    <t>月</t>
  </si>
  <si>
    <t>客服外协结算（明细见附件2回款）</t>
  </si>
  <si>
    <t>金    额</t>
  </si>
  <si>
    <t>￥</t>
  </si>
  <si>
    <t>票据性质</t>
  </si>
  <si>
    <t>发票</t>
  </si>
  <si>
    <t>收据</t>
  </si>
  <si>
    <t>凭证</t>
  </si>
  <si>
    <t>领款人签章</t>
  </si>
  <si>
    <t>王慧娟</t>
  </si>
  <si>
    <t>张数</t>
  </si>
  <si>
    <t>回款记录</t>
  </si>
  <si>
    <t xml:space="preserve">  审批人：</t>
  </si>
  <si>
    <t>审核：</t>
  </si>
  <si>
    <t>证明或验收：</t>
  </si>
  <si>
    <t>经手：</t>
  </si>
  <si>
    <t>单位全称：王慧娟，身份证号：130434199001234446</t>
  </si>
  <si>
    <t>开户行：中国招商银行</t>
  </si>
  <si>
    <t>账号：6214 8301 2113 5676</t>
  </si>
  <si>
    <t>注：</t>
  </si>
  <si>
    <t>红字为必填项，付给个人的，注明个人信息</t>
  </si>
  <si>
    <t>项目
编号</t>
  </si>
  <si>
    <t>客户名称</t>
  </si>
  <si>
    <t>项目名称</t>
  </si>
  <si>
    <t>合同开始时间</t>
  </si>
  <si>
    <t>合同截止时间</t>
  </si>
  <si>
    <t>合同金额</t>
  </si>
  <si>
    <t>销售底价</t>
  </si>
  <si>
    <t>备注</t>
  </si>
  <si>
    <t>实际回款</t>
  </si>
  <si>
    <t>剩余回款</t>
  </si>
  <si>
    <t>客服外协预算提成</t>
  </si>
  <si>
    <t>客服外协
提成结算</t>
  </si>
  <si>
    <t>客服外协
未提成结算</t>
  </si>
  <si>
    <t>项目编码</t>
  </si>
  <si>
    <t>陕西安城环保科技有限公司</t>
  </si>
  <si>
    <t>陕西安城环保科技有限公司未央大厦项目</t>
  </si>
  <si>
    <t>朗姿股份有限公司</t>
  </si>
  <si>
    <t>北京朗姿女装购物广场1#蒸气型溴冷机技术服务合同</t>
  </si>
  <si>
    <r>
      <rPr>
        <sz val="11"/>
        <rFont val="宋体"/>
        <charset val="134"/>
        <scheme val="minor"/>
      </rPr>
      <t>已经完成合同服务内容，
已经收到</t>
    </r>
    <r>
      <rPr>
        <u/>
        <sz val="11"/>
        <rFont val="宋体"/>
        <charset val="134"/>
        <scheme val="minor"/>
      </rPr>
      <t>验收单</t>
    </r>
    <r>
      <rPr>
        <sz val="11"/>
        <rFont val="宋体"/>
        <charset val="134"/>
        <scheme val="minor"/>
      </rPr>
      <t xml:space="preserve">，
</t>
    </r>
    <r>
      <rPr>
        <u/>
        <sz val="11"/>
        <rFont val="宋体"/>
        <charset val="134"/>
        <scheme val="minor"/>
      </rPr>
      <t>合同服务内容已发陈勇</t>
    </r>
  </si>
  <si>
    <t>计划回款时间</t>
  </si>
  <si>
    <t>计划回款金额</t>
  </si>
  <si>
    <t>已回款</t>
  </si>
  <si>
    <t>未回款</t>
  </si>
  <si>
    <t>期次</t>
  </si>
  <si>
    <t>计划回款总额</t>
  </si>
  <si>
    <t>差额</t>
  </si>
  <si>
    <t>回款编码</t>
  </si>
  <si>
    <t>项目编号</t>
  </si>
  <si>
    <t>陕西安城环保科技有限公司未央大厦项目-0001</t>
  </si>
  <si>
    <t>预付款</t>
  </si>
  <si>
    <t>不锈钢发货前</t>
  </si>
  <si>
    <t>不锈钢发货完毕，捡漏无泄漏3日内付清</t>
  </si>
  <si>
    <t>北京朗姿女装购物广场1#蒸气型溴冷机技术服务合同-0002</t>
  </si>
  <si>
    <t>全部完成，交付甲方使用</t>
  </si>
  <si>
    <t>回款时间</t>
  </si>
  <si>
    <t>回款金额</t>
  </si>
  <si>
    <t>前期回款总额</t>
  </si>
  <si>
    <t>客服外协
提成总结算</t>
  </si>
  <si>
    <t>前期提成
已结算</t>
  </si>
  <si>
    <t>本期提成结算</t>
  </si>
  <si>
    <t>回款记录编码</t>
  </si>
  <si>
    <t>陕西安城环保科技有限公司未央大厦项目-0001-1-66300</t>
  </si>
  <si>
    <t>陕西安城环保科技有限公司未央大厦项目-0001-2-110500</t>
  </si>
  <si>
    <t>陕西安城环保科技有限公司未央大厦项目-0001-3-44200</t>
  </si>
  <si>
    <t>北京朗姿女装购物广场1#蒸气型溴冷机技术服务合同-0002-1-33751.45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</si>
</sst>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2"/>
      <name val="楷体_GB2312"/>
      <charset val="134"/>
    </font>
    <font>
      <sz val="12"/>
      <color indexed="10"/>
      <name val="楷体_GB2312"/>
      <charset val="134"/>
    </font>
    <font>
      <sz val="12"/>
      <name val="楷体_GB2312"/>
      <charset val="134"/>
    </font>
    <font>
      <b/>
      <sz val="12"/>
      <color indexed="10"/>
      <name val="楷体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7" fontId="0" fillId="2" borderId="0" xfId="0" applyNumberFormat="1" applyFill="1">
      <alignment vertical="center"/>
    </xf>
    <xf numFmtId="177" fontId="0" fillId="3" borderId="0" xfId="0" applyNumberFormat="1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77" fontId="1" fillId="0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7" fontId="0" fillId="2" borderId="1" xfId="0" applyNumberFormat="1" applyFill="1" applyBorder="1">
      <alignment vertical="center"/>
    </xf>
    <xf numFmtId="177" fontId="0" fillId="2" borderId="1" xfId="0" applyNumberFormat="1" applyFill="1" applyBorder="1" applyAlignment="1">
      <alignment vertical="center" wrapText="1"/>
    </xf>
    <xf numFmtId="177" fontId="0" fillId="3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77" fontId="0" fillId="3" borderId="1" xfId="0" applyNumberFormat="1" applyFill="1" applyBorder="1">
      <alignment vertical="center"/>
    </xf>
    <xf numFmtId="14" fontId="0" fillId="0" borderId="1" xfId="0" applyNumberFormat="1" applyBorder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14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17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49" applyFont="1" applyAlignment="1">
      <alignment horizontal="center" shrinkToFit="1"/>
    </xf>
    <xf numFmtId="0" fontId="3" fillId="0" borderId="0" xfId="49" applyFont="1" applyAlignment="1">
      <alignment horizontal="left" shrinkToFit="1"/>
    </xf>
    <xf numFmtId="0" fontId="4" fillId="0" borderId="0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178" fontId="5" fillId="4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" xfId="5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vertical="center" shrinkToFit="1"/>
    </xf>
    <xf numFmtId="0" fontId="5" fillId="4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left" vertical="center" shrinkToFit="1"/>
    </xf>
    <xf numFmtId="0" fontId="4" fillId="0" borderId="1" xfId="49" applyFont="1" applyBorder="1" applyAlignment="1">
      <alignment horizontal="center" vertical="center" shrinkToFit="1"/>
    </xf>
    <xf numFmtId="0" fontId="4" fillId="0" borderId="1" xfId="49" applyFont="1" applyBorder="1" applyAlignment="1">
      <alignment vertical="center" shrinkToFit="1"/>
    </xf>
    <xf numFmtId="0" fontId="5" fillId="4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center" shrinkToFit="1"/>
    </xf>
    <xf numFmtId="31" fontId="4" fillId="0" borderId="0" xfId="0" applyNumberFormat="1" applyFont="1" applyFill="1" applyBorder="1" applyAlignment="1">
      <alignment horizontal="left" vertical="center" wrapText="1" shrinkToFit="1"/>
    </xf>
    <xf numFmtId="178" fontId="5" fillId="4" borderId="1" xfId="50" applyNumberFormat="1" applyFont="1" applyFill="1" applyBorder="1" applyAlignment="1">
      <alignment horizontal="right" vertical="center"/>
    </xf>
    <xf numFmtId="178" fontId="7" fillId="4" borderId="1" xfId="0" applyNumberFormat="1" applyFont="1" applyFill="1" applyBorder="1" applyAlignment="1">
      <alignment vertical="center"/>
    </xf>
    <xf numFmtId="4" fontId="5" fillId="4" borderId="1" xfId="50" applyNumberFormat="1" applyFont="1" applyFill="1" applyBorder="1" applyAlignment="1">
      <alignment horizontal="left" vertical="center" wrapText="1" shrinkToFit="1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5" fillId="4" borderId="1" xfId="49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horizontal="lef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北京单据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topLeftCell="A2" workbookViewId="0">
      <selection activeCell="M4" sqref="M4"/>
    </sheetView>
  </sheetViews>
  <sheetFormatPr defaultColWidth="8.88888888888889" defaultRowHeight="14.4"/>
  <cols>
    <col min="1" max="1" width="13.1111111111111" customWidth="1"/>
    <col min="2" max="3" width="6.33333333333333" customWidth="1"/>
    <col min="4" max="4" width="3.44444444444444" customWidth="1"/>
    <col min="5" max="5" width="6.33333333333333" customWidth="1"/>
    <col min="6" max="6" width="10.6666666666667" customWidth="1"/>
    <col min="10" max="10" width="15.6666666666667" customWidth="1"/>
    <col min="11" max="11" width="7.77777777777778" customWidth="1"/>
    <col min="12" max="12" width="8.33333333333333" customWidth="1"/>
    <col min="13" max="13" width="13" customWidth="1"/>
  </cols>
  <sheetData>
    <row r="1" ht="28.2" spans="1:13">
      <c r="A1" s="44" t="s">
        <v>0</v>
      </c>
      <c r="B1" s="45"/>
      <c r="C1" s="45"/>
      <c r="D1" s="45"/>
      <c r="E1" s="45"/>
      <c r="F1" s="44"/>
      <c r="G1" s="44"/>
      <c r="H1" s="44"/>
      <c r="I1" s="44"/>
      <c r="J1" s="44"/>
      <c r="K1" s="44"/>
      <c r="L1" s="44"/>
      <c r="M1" s="44"/>
    </row>
    <row r="2" ht="15.6" spans="1:13">
      <c r="A2" s="46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6" t="s">
        <v>3</v>
      </c>
      <c r="L2" s="65">
        <v>45472</v>
      </c>
      <c r="M2" s="65"/>
    </row>
    <row r="3" ht="15.6" spans="1:13">
      <c r="A3" s="48" t="s">
        <v>4</v>
      </c>
      <c r="B3" s="49">
        <v>2024</v>
      </c>
      <c r="C3" s="50" t="s">
        <v>5</v>
      </c>
      <c r="D3" s="51">
        <v>6</v>
      </c>
      <c r="E3" s="50" t="s">
        <v>6</v>
      </c>
      <c r="F3" s="52" t="s">
        <v>7</v>
      </c>
      <c r="G3" s="52"/>
      <c r="H3" s="52"/>
      <c r="I3" s="52"/>
      <c r="J3" s="52"/>
      <c r="K3" s="52"/>
      <c r="L3" s="52"/>
      <c r="M3" s="52"/>
    </row>
    <row r="4" ht="15.6" spans="1:13">
      <c r="A4" s="53" t="s">
        <v>8</v>
      </c>
      <c r="B4" s="54" t="str">
        <f>IF(ROUND(M4,2)&lt;0,"无效数值",IF(ROUND(M4,2)=0,"零",IF(ROUND(M4,2)&lt;1,"",TEXT(INT(ROUND(M4,2)),"[dbnum2]")&amp;"元")&amp;IF(INT(ROUND(M4,2)*10)-INT(ROUND(M4,2))*10=0,IF(INT(ROUND(M4,2))*(INT(ROUND(M4,2)*100)-INT(ROUND(M4,2)*10)*10)=0,"","零"),TEXT(INT(ROUND(M4,2)*10)-INT(ROUND(M4,2))*10,"[dbnum2]")&amp;"角")&amp;IF((INT(ROUND(M4,2)*100)-INT(ROUND(M4,2)*10)*10)=0,"整",TEXT((INT(ROUND(M4,2)*100)-INT(ROUND(M4,2)*10)*10),"[dbnum2]")&amp;"分")))</f>
        <v>玖仟零玖拾伍元叁角捌分</v>
      </c>
      <c r="C4" s="54"/>
      <c r="D4" s="54"/>
      <c r="E4" s="54"/>
      <c r="F4" s="54"/>
      <c r="G4" s="54"/>
      <c r="H4" s="54"/>
      <c r="I4" s="54"/>
      <c r="J4" s="54"/>
      <c r="K4" s="66" t="s">
        <v>9</v>
      </c>
      <c r="L4" s="67"/>
      <c r="M4" s="68">
        <f>SUMIFS(付款3回款记录!O:O,付款3回款记录!R:R,B3,付款3回款记录!S:S,D3)</f>
        <v>9095.377</v>
      </c>
    </row>
    <row r="5" ht="15.6" spans="1:13">
      <c r="A5" s="53" t="s">
        <v>10</v>
      </c>
      <c r="B5" s="55" t="s">
        <v>11</v>
      </c>
      <c r="C5" s="55" t="s">
        <v>12</v>
      </c>
      <c r="D5" s="53" t="s">
        <v>13</v>
      </c>
      <c r="E5" s="53"/>
      <c r="F5" s="56"/>
      <c r="G5" s="57" t="s">
        <v>14</v>
      </c>
      <c r="H5" s="57"/>
      <c r="I5" s="57"/>
      <c r="J5" s="57"/>
      <c r="K5" s="69" t="s">
        <v>15</v>
      </c>
      <c r="L5" s="70"/>
      <c r="M5" s="70"/>
    </row>
    <row r="6" ht="15.6" spans="1:13">
      <c r="A6" s="53" t="s">
        <v>16</v>
      </c>
      <c r="B6" s="58">
        <v>0</v>
      </c>
      <c r="C6" s="58">
        <v>0</v>
      </c>
      <c r="D6" s="59" t="s">
        <v>17</v>
      </c>
      <c r="E6" s="59"/>
      <c r="F6" s="60"/>
      <c r="G6" s="57"/>
      <c r="H6" s="57"/>
      <c r="I6" s="57"/>
      <c r="J6" s="57"/>
      <c r="K6" s="70"/>
      <c r="L6" s="70"/>
      <c r="M6" s="70"/>
    </row>
    <row r="7" ht="15.6" spans="1:13">
      <c r="A7" s="61" t="s">
        <v>18</v>
      </c>
      <c r="B7" s="62"/>
      <c r="C7" s="62"/>
      <c r="D7" s="62"/>
      <c r="E7" s="62"/>
      <c r="F7" s="61" t="s">
        <v>19</v>
      </c>
      <c r="G7" s="62"/>
      <c r="H7" s="62"/>
      <c r="I7" s="62"/>
      <c r="J7" s="61" t="s">
        <v>20</v>
      </c>
      <c r="K7" s="62"/>
      <c r="L7" s="71" t="s">
        <v>21</v>
      </c>
      <c r="M7" s="72" t="s">
        <v>15</v>
      </c>
    </row>
    <row r="8" ht="15.6" spans="1:13">
      <c r="A8" s="59" t="s">
        <v>22</v>
      </c>
      <c r="B8" s="58"/>
      <c r="C8" s="58"/>
      <c r="D8" s="58"/>
      <c r="E8" s="58"/>
      <c r="F8" s="59"/>
      <c r="G8" s="59"/>
      <c r="H8" s="59"/>
      <c r="I8" s="59"/>
      <c r="J8" s="59"/>
      <c r="K8" s="59"/>
      <c r="L8" s="59"/>
      <c r="M8" s="59"/>
    </row>
    <row r="9" ht="15.6" spans="1:13">
      <c r="A9" s="59" t="s">
        <v>23</v>
      </c>
      <c r="B9" s="58"/>
      <c r="C9" s="58"/>
      <c r="D9" s="58"/>
      <c r="E9" s="58"/>
      <c r="F9" s="59"/>
      <c r="G9" s="59"/>
      <c r="H9" s="59"/>
      <c r="I9" s="59"/>
      <c r="J9" s="59"/>
      <c r="K9" s="59"/>
      <c r="L9" s="59"/>
      <c r="M9" s="59"/>
    </row>
    <row r="10" ht="15.6" spans="1:13">
      <c r="A10" s="59" t="s">
        <v>24</v>
      </c>
      <c r="B10" s="58"/>
      <c r="C10" s="58"/>
      <c r="D10" s="58"/>
      <c r="E10" s="58"/>
      <c r="F10" s="59"/>
      <c r="G10" s="59"/>
      <c r="H10" s="59"/>
      <c r="I10" s="59"/>
      <c r="J10" s="59"/>
      <c r="K10" s="59"/>
      <c r="L10" s="59"/>
      <c r="M10" s="59"/>
    </row>
    <row r="11" ht="15.6" spans="1:13">
      <c r="A11" s="63" t="s">
        <v>25</v>
      </c>
      <c r="B11" s="64" t="s">
        <v>26</v>
      </c>
      <c r="C11" s="64"/>
      <c r="D11" s="64"/>
      <c r="E11" s="64"/>
      <c r="F11" s="64"/>
      <c r="G11" s="64"/>
      <c r="H11" s="64"/>
      <c r="I11" s="64"/>
      <c r="J11" s="64"/>
      <c r="K11" s="64"/>
      <c r="L11" s="73"/>
      <c r="M11" s="64"/>
    </row>
  </sheetData>
  <mergeCells count="16">
    <mergeCell ref="A1:M1"/>
    <mergeCell ref="B2:J2"/>
    <mergeCell ref="L2:M2"/>
    <mergeCell ref="F3:M3"/>
    <mergeCell ref="B4:J4"/>
    <mergeCell ref="K4:L4"/>
    <mergeCell ref="D5:F5"/>
    <mergeCell ref="D6:F6"/>
    <mergeCell ref="B7:E7"/>
    <mergeCell ref="G7:I7"/>
    <mergeCell ref="A8:M8"/>
    <mergeCell ref="A9:M9"/>
    <mergeCell ref="A10:M10"/>
    <mergeCell ref="B11:M11"/>
    <mergeCell ref="G5:J6"/>
    <mergeCell ref="K5:M6"/>
  </mergeCells>
  <dataValidations count="1">
    <dataValidation type="list" allowBlank="1" showInputMessage="1" showErrorMessage="1" sqref="K11">
      <formula1>"个,把,片,桶,根,kg,m,l,桶,支,盒,盘,套,项"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85" zoomScaleNormal="85" workbookViewId="0">
      <pane ySplit="1" topLeftCell="A2" activePane="bottomLeft" state="frozen"/>
      <selection/>
      <selection pane="bottomLeft" activeCell="K2" sqref="K2:K3"/>
    </sheetView>
  </sheetViews>
  <sheetFormatPr defaultColWidth="8.73148148148148" defaultRowHeight="14.4" outlineLevelRow="2"/>
  <cols>
    <col min="1" max="1" width="8.73148148148148" style="26"/>
    <col min="2" max="2" width="17.5092592592593" style="26" customWidth="1"/>
    <col min="3" max="3" width="21.9537037037037" style="26" customWidth="1"/>
    <col min="4" max="4" width="14.6296296296296" style="26" customWidth="1"/>
    <col min="5" max="5" width="14.3703703703704" style="27" customWidth="1"/>
    <col min="6" max="6" width="17.7777777777778" style="28" customWidth="1"/>
    <col min="7" max="7" width="19.0833333333333" style="28" customWidth="1"/>
    <col min="8" max="8" width="26.1388888888889" style="28" customWidth="1"/>
    <col min="9" max="10" width="26.1388888888889" style="29" customWidth="1"/>
    <col min="11" max="11" width="18.5555555555556" style="29" customWidth="1"/>
    <col min="12" max="12" width="15.287037037037" style="29" customWidth="1"/>
    <col min="13" max="13" width="12.0185185185185" style="30" customWidth="1"/>
    <col min="14" max="14" width="33.3240740740741" style="30" customWidth="1"/>
    <col min="15" max="16384" width="8.73148148148148" style="26"/>
  </cols>
  <sheetData>
    <row r="1" s="24" customFormat="1" ht="44" customHeight="1" spans="1:14">
      <c r="A1" s="31" t="s">
        <v>27</v>
      </c>
      <c r="B1" s="31" t="s">
        <v>28</v>
      </c>
      <c r="C1" s="31" t="s">
        <v>29</v>
      </c>
      <c r="D1" s="32" t="s">
        <v>30</v>
      </c>
      <c r="E1" s="31" t="s">
        <v>31</v>
      </c>
      <c r="F1" s="11" t="s">
        <v>32</v>
      </c>
      <c r="G1" s="11" t="s">
        <v>33</v>
      </c>
      <c r="H1" s="11" t="s">
        <v>34</v>
      </c>
      <c r="I1" s="15" t="s">
        <v>35</v>
      </c>
      <c r="J1" s="15" t="s">
        <v>36</v>
      </c>
      <c r="K1" s="15" t="s">
        <v>37</v>
      </c>
      <c r="L1" s="39" t="s">
        <v>38</v>
      </c>
      <c r="M1" s="40" t="s">
        <v>39</v>
      </c>
      <c r="N1" s="41" t="s">
        <v>40</v>
      </c>
    </row>
    <row r="2" s="25" customFormat="1" ht="83" customHeight="1" spans="1:14">
      <c r="A2" s="33">
        <v>1</v>
      </c>
      <c r="B2" s="33" t="s">
        <v>41</v>
      </c>
      <c r="C2" s="34" t="s">
        <v>42</v>
      </c>
      <c r="D2" s="35">
        <v>45436</v>
      </c>
      <c r="E2" s="35">
        <v>45457</v>
      </c>
      <c r="F2" s="36">
        <v>221000</v>
      </c>
      <c r="G2" s="36">
        <v>146396.67</v>
      </c>
      <c r="H2" s="36"/>
      <c r="I2" s="42">
        <f>SUMIFS(付款3回款记录!C:C,付款3回款记录!P:P,A2)</f>
        <v>221000</v>
      </c>
      <c r="J2" s="42">
        <f>F2-I2</f>
        <v>0</v>
      </c>
      <c r="K2" s="42">
        <f>(F2-G2)*0.1</f>
        <v>7460.333</v>
      </c>
      <c r="L2" s="42">
        <f>ROUND((I2-G2)*0.1,2)</f>
        <v>7460.33</v>
      </c>
      <c r="M2" s="42">
        <f>K2-L2</f>
        <v>0.00299999999879219</v>
      </c>
      <c r="N2" s="43" t="str">
        <f>_xlfn.TEXTJOIN("-",1,C2,TEXT(A2,"0000"))</f>
        <v>陕西安城环保科技有限公司未央大厦项目-0001</v>
      </c>
    </row>
    <row r="3" s="25" customFormat="1" ht="43.2" spans="1:14">
      <c r="A3" s="33">
        <v>2</v>
      </c>
      <c r="B3" s="37" t="s">
        <v>43</v>
      </c>
      <c r="C3" s="38" t="s">
        <v>44</v>
      </c>
      <c r="D3" s="35">
        <v>45404</v>
      </c>
      <c r="E3" s="35">
        <v>45463</v>
      </c>
      <c r="F3" s="36">
        <v>33751.45</v>
      </c>
      <c r="G3" s="36">
        <v>17401.01</v>
      </c>
      <c r="H3" s="36" t="s">
        <v>45</v>
      </c>
      <c r="I3" s="42">
        <f>SUMIFS(付款3回款记录!C:C,付款3回款记录!P:P,A3)</f>
        <v>33751.45</v>
      </c>
      <c r="J3" s="42">
        <f>F3-I3</f>
        <v>0</v>
      </c>
      <c r="K3" s="42">
        <f>(F3-G3)*0.1</f>
        <v>1635.044</v>
      </c>
      <c r="L3" s="42">
        <f>ROUND((I3-G3)*0.1,2)</f>
        <v>1635.04</v>
      </c>
      <c r="M3" s="42">
        <f>K3-L3</f>
        <v>0.00399999999990541</v>
      </c>
      <c r="N3" s="43" t="str">
        <f>_xlfn.TEXTJOIN("-",1,C3,TEXT(A3,"0000"))</f>
        <v>北京朗姿女装购物广场1#蒸气型溴冷机技术服务合同-0002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D6" sqref="D6"/>
    </sheetView>
  </sheetViews>
  <sheetFormatPr defaultColWidth="8.88888888888889" defaultRowHeight="28" customHeight="1"/>
  <cols>
    <col min="1" max="1" width="32.7777777777778" style="1" customWidth="1"/>
    <col min="2" max="2" width="18" customWidth="1"/>
    <col min="3" max="3" width="14.4444444444444" style="3" customWidth="1"/>
    <col min="4" max="4" width="33.3333333333333" style="1" customWidth="1"/>
    <col min="5" max="6" width="14.4444444444444" style="18" customWidth="1"/>
    <col min="7" max="7" width="6.22222222222222" style="4" customWidth="1"/>
    <col min="8" max="8" width="25.4444444444444" style="4" customWidth="1"/>
    <col min="9" max="9" width="36.6666666666667" style="4" customWidth="1"/>
    <col min="10" max="11" width="14.4444444444444" style="5" customWidth="1"/>
    <col min="12" max="12" width="14.8888888888889" style="6" customWidth="1"/>
    <col min="13" max="13" width="62.8888888888889" style="4" customWidth="1"/>
    <col min="14" max="14" width="9.33333333333333" style="13" customWidth="1"/>
  </cols>
  <sheetData>
    <row r="1" customHeight="1" spans="1:14">
      <c r="A1" s="9" t="s">
        <v>40</v>
      </c>
      <c r="B1" s="17" t="s">
        <v>46</v>
      </c>
      <c r="C1" s="11" t="s">
        <v>47</v>
      </c>
      <c r="D1" s="12" t="s">
        <v>34</v>
      </c>
      <c r="E1" s="18" t="s">
        <v>48</v>
      </c>
      <c r="F1" s="18" t="s">
        <v>49</v>
      </c>
      <c r="G1" s="13" t="s">
        <v>50</v>
      </c>
      <c r="H1" s="14" t="s">
        <v>28</v>
      </c>
      <c r="I1" s="14" t="s">
        <v>29</v>
      </c>
      <c r="J1" s="15" t="s">
        <v>32</v>
      </c>
      <c r="K1" s="15" t="s">
        <v>51</v>
      </c>
      <c r="L1" s="22" t="s">
        <v>52</v>
      </c>
      <c r="M1" s="13" t="s">
        <v>53</v>
      </c>
      <c r="N1" s="13" t="s">
        <v>54</v>
      </c>
    </row>
    <row r="2" ht="46" customHeight="1" spans="1:14">
      <c r="A2" s="9" t="s">
        <v>55</v>
      </c>
      <c r="B2" s="23">
        <v>45436</v>
      </c>
      <c r="C2" s="16">
        <v>66300</v>
      </c>
      <c r="D2" s="9" t="s">
        <v>56</v>
      </c>
      <c r="E2" s="18">
        <f>SUMIFS(付款3回款记录!C:C,付款3回款记录!A:A,M2)</f>
        <v>66300</v>
      </c>
      <c r="F2" s="18">
        <f>C2-E2</f>
        <v>0</v>
      </c>
      <c r="G2" s="13">
        <f>COUNTIF($A$2:A2,A2)</f>
        <v>1</v>
      </c>
      <c r="H2" s="13" t="str">
        <f>_xlfn.XLOOKUP($A2,项目!$N:$N,项目!B:B)</f>
        <v>陕西安城环保科技有限公司</v>
      </c>
      <c r="I2" s="13" t="str">
        <f>_xlfn.XLOOKUP($A2,项目!$N:$N,项目!C:C)</f>
        <v>陕西安城环保科技有限公司未央大厦项目</v>
      </c>
      <c r="J2" s="18">
        <f>_xlfn.XLOOKUP($A2,项目!$N:$N,项目!F:F)</f>
        <v>221000</v>
      </c>
      <c r="K2" s="18">
        <f>SUMIFS(C:C,A:A,A2)</f>
        <v>221000</v>
      </c>
      <c r="L2" s="22">
        <f>J2-K2</f>
        <v>0</v>
      </c>
      <c r="M2" s="13" t="str">
        <f>_xlfn.TEXTJOIN("-",1,A2,G2,C2)</f>
        <v>陕西安城环保科技有限公司未央大厦项目-0001-1-66300</v>
      </c>
      <c r="N2" s="13">
        <f>_xlfn.XLOOKUP($A2,项目!$N:$N,项目!A:A)</f>
        <v>1</v>
      </c>
    </row>
    <row r="3" ht="40" customHeight="1" spans="1:14">
      <c r="A3" s="9" t="s">
        <v>55</v>
      </c>
      <c r="B3" s="23">
        <v>45448</v>
      </c>
      <c r="C3" s="16">
        <v>110500</v>
      </c>
      <c r="D3" s="9" t="s">
        <v>57</v>
      </c>
      <c r="E3" s="18">
        <f>SUMIFS(付款3回款记录!C:C,付款3回款记录!A:A,M3)</f>
        <v>110500</v>
      </c>
      <c r="F3" s="18">
        <f>C3-E3</f>
        <v>0</v>
      </c>
      <c r="G3" s="13">
        <f>COUNTIF($A$2:A3,A3)</f>
        <v>2</v>
      </c>
      <c r="H3" s="13" t="str">
        <f>_xlfn.XLOOKUP($A3,项目!$N:$N,项目!B:B)</f>
        <v>陕西安城环保科技有限公司</v>
      </c>
      <c r="I3" s="13" t="str">
        <f>_xlfn.XLOOKUP($A3,项目!$N:$N,项目!C:C)</f>
        <v>陕西安城环保科技有限公司未央大厦项目</v>
      </c>
      <c r="J3" s="18">
        <f>_xlfn.XLOOKUP($A3,项目!$N:$N,项目!F:F)</f>
        <v>221000</v>
      </c>
      <c r="K3" s="18">
        <f>SUMIFS(C:C,A:A,A3)</f>
        <v>221000</v>
      </c>
      <c r="L3" s="22">
        <f>J3-K3</f>
        <v>0</v>
      </c>
      <c r="M3" s="13" t="str">
        <f>_xlfn.TEXTJOIN("-",1,A3,G3,C3)</f>
        <v>陕西安城环保科技有限公司未央大厦项目-0001-2-110500</v>
      </c>
      <c r="N3" s="13">
        <f>_xlfn.XLOOKUP($A3,项目!$N:$N,项目!A:A)</f>
        <v>1</v>
      </c>
    </row>
    <row r="4" ht="39" customHeight="1" spans="1:14">
      <c r="A4" s="9" t="s">
        <v>55</v>
      </c>
      <c r="B4" s="23">
        <v>45456</v>
      </c>
      <c r="C4" s="16">
        <v>44200</v>
      </c>
      <c r="D4" s="9" t="s">
        <v>58</v>
      </c>
      <c r="E4" s="18">
        <f>SUMIFS(付款3回款记录!C:C,付款3回款记录!A:A,M4)</f>
        <v>44200</v>
      </c>
      <c r="F4" s="18">
        <f>C4-E4</f>
        <v>0</v>
      </c>
      <c r="G4" s="13">
        <f>COUNTIF($A$2:A4,A4)</f>
        <v>3</v>
      </c>
      <c r="H4" s="13" t="str">
        <f>_xlfn.XLOOKUP($A4,项目!$N:$N,项目!B:B)</f>
        <v>陕西安城环保科技有限公司</v>
      </c>
      <c r="I4" s="13" t="str">
        <f>_xlfn.XLOOKUP($A4,项目!$N:$N,项目!C:C)</f>
        <v>陕西安城环保科技有限公司未央大厦项目</v>
      </c>
      <c r="J4" s="18">
        <f>_xlfn.XLOOKUP($A4,项目!$N:$N,项目!F:F)</f>
        <v>221000</v>
      </c>
      <c r="K4" s="18">
        <f>SUMIFS(C:C,A:A,A4)</f>
        <v>221000</v>
      </c>
      <c r="L4" s="22">
        <f>J4-K4</f>
        <v>0</v>
      </c>
      <c r="M4" s="13" t="str">
        <f>_xlfn.TEXTJOIN("-",1,A4,G4,C4)</f>
        <v>陕西安城环保科技有限公司未央大厦项目-0001-3-44200</v>
      </c>
      <c r="N4" s="13">
        <f>_xlfn.XLOOKUP($A4,项目!$N:$N,项目!A:A)</f>
        <v>1</v>
      </c>
    </row>
    <row r="5" ht="43" customHeight="1" spans="1:14">
      <c r="A5" s="9" t="s">
        <v>59</v>
      </c>
      <c r="B5" s="23">
        <v>45463</v>
      </c>
      <c r="C5" s="16">
        <v>33751.45</v>
      </c>
      <c r="D5" s="9" t="s">
        <v>60</v>
      </c>
      <c r="E5" s="18">
        <f>SUMIFS(付款3回款记录!C:C,付款3回款记录!A:A,M5)</f>
        <v>33751.45</v>
      </c>
      <c r="F5" s="18">
        <f>C5-E5</f>
        <v>0</v>
      </c>
      <c r="G5" s="13">
        <f>COUNTIF($A$2:A5,A5)</f>
        <v>1</v>
      </c>
      <c r="H5" s="13" t="str">
        <f>_xlfn.XLOOKUP($A5,项目!$N:$N,项目!B:B)</f>
        <v>朗姿股份有限公司</v>
      </c>
      <c r="I5" s="13" t="str">
        <f>_xlfn.XLOOKUP($A5,项目!$N:$N,项目!C:C)</f>
        <v>北京朗姿女装购物广场1#蒸气型溴冷机技术服务合同</v>
      </c>
      <c r="J5" s="18">
        <f>_xlfn.XLOOKUP($A5,项目!$N:$N,项目!F:F)</f>
        <v>33751.45</v>
      </c>
      <c r="K5" s="18">
        <f>SUMIFS(C:C,A:A,A5)</f>
        <v>33751.45</v>
      </c>
      <c r="L5" s="22">
        <f>J5-K5</f>
        <v>0</v>
      </c>
      <c r="M5" s="13" t="str">
        <f>_xlfn.TEXTJOIN("-",1,A5,G5,C5)</f>
        <v>北京朗姿女装购物广场1#蒸气型溴冷机技术服务合同-0002-1-33751.45</v>
      </c>
      <c r="N5" s="13">
        <f>_xlfn.XLOOKUP($A5,项目!$N:$N,项目!A:A)</f>
        <v>2</v>
      </c>
    </row>
    <row r="6" customHeight="1" spans="1:13">
      <c r="A6" s="9"/>
      <c r="B6" s="17"/>
      <c r="C6" s="16"/>
      <c r="D6" s="9"/>
      <c r="G6" s="13"/>
      <c r="H6" s="13"/>
      <c r="I6" s="13"/>
      <c r="J6" s="18"/>
      <c r="K6" s="18"/>
      <c r="L6" s="22"/>
      <c r="M6" s="13"/>
    </row>
    <row r="7" customHeight="1" spans="1:13">
      <c r="A7" s="9"/>
      <c r="B7" s="17"/>
      <c r="C7" s="16"/>
      <c r="D7" s="9"/>
      <c r="G7" s="13"/>
      <c r="H7" s="13"/>
      <c r="I7" s="13"/>
      <c r="J7" s="18"/>
      <c r="K7" s="18"/>
      <c r="L7" s="22"/>
      <c r="M7" s="13"/>
    </row>
    <row r="8" customHeight="1" spans="1:13">
      <c r="A8" s="9"/>
      <c r="B8" s="17"/>
      <c r="C8" s="16"/>
      <c r="D8" s="9"/>
      <c r="G8" s="13"/>
      <c r="H8" s="13"/>
      <c r="I8" s="13"/>
      <c r="J8" s="18"/>
      <c r="K8" s="18"/>
      <c r="L8" s="22"/>
      <c r="M8" s="13"/>
    </row>
    <row r="9" customHeight="1" spans="1:13">
      <c r="A9" s="9"/>
      <c r="B9" s="17"/>
      <c r="C9" s="16"/>
      <c r="D9" s="9"/>
      <c r="G9" s="13"/>
      <c r="H9" s="13"/>
      <c r="I9" s="13"/>
      <c r="J9" s="18"/>
      <c r="K9" s="18"/>
      <c r="L9" s="22"/>
      <c r="M9" s="13"/>
    </row>
    <row r="10" customHeight="1" spans="1:13">
      <c r="A10" s="9"/>
      <c r="B10" s="17"/>
      <c r="C10" s="16"/>
      <c r="D10" s="9"/>
      <c r="G10" s="13"/>
      <c r="H10" s="13"/>
      <c r="I10" s="13"/>
      <c r="J10" s="18"/>
      <c r="K10" s="18"/>
      <c r="L10" s="22"/>
      <c r="M10" s="13"/>
    </row>
    <row r="11" customHeight="1" spans="1:13">
      <c r="A11" s="9"/>
      <c r="B11" s="17"/>
      <c r="C11" s="16"/>
      <c r="D11" s="9"/>
      <c r="G11" s="13"/>
      <c r="H11" s="13"/>
      <c r="I11" s="13"/>
      <c r="J11" s="18"/>
      <c r="K11" s="18"/>
      <c r="L11" s="22"/>
      <c r="M11" s="13"/>
    </row>
    <row r="12" customHeight="1" spans="1:13">
      <c r="A12" s="9"/>
      <c r="B12" s="17"/>
      <c r="C12" s="16"/>
      <c r="D12" s="9"/>
      <c r="G12" s="13"/>
      <c r="H12" s="13"/>
      <c r="I12" s="13"/>
      <c r="J12" s="18"/>
      <c r="K12" s="18"/>
      <c r="L12" s="22"/>
      <c r="M12" s="13"/>
    </row>
    <row r="13" customHeight="1" spans="1:13">
      <c r="A13" s="9"/>
      <c r="B13" s="17"/>
      <c r="C13" s="16"/>
      <c r="D13" s="9"/>
      <c r="G13" s="13"/>
      <c r="H13" s="13"/>
      <c r="I13" s="13"/>
      <c r="J13" s="18"/>
      <c r="K13" s="18"/>
      <c r="L13" s="22"/>
      <c r="M13" s="13"/>
    </row>
    <row r="14" customHeight="1" spans="1:13">
      <c r="A14" s="9"/>
      <c r="B14" s="17"/>
      <c r="C14" s="16"/>
      <c r="D14" s="9"/>
      <c r="G14" s="13"/>
      <c r="H14" s="13"/>
      <c r="I14" s="13"/>
      <c r="J14" s="18"/>
      <c r="K14" s="18"/>
      <c r="L14" s="22"/>
      <c r="M14" s="13"/>
    </row>
    <row r="15" customHeight="1" spans="1:13">
      <c r="A15" s="9"/>
      <c r="B15" s="17"/>
      <c r="C15" s="16"/>
      <c r="D15" s="9"/>
      <c r="G15" s="13"/>
      <c r="H15" s="13"/>
      <c r="I15" s="13"/>
      <c r="J15" s="18"/>
      <c r="K15" s="18"/>
      <c r="L15" s="22"/>
      <c r="M15" s="13"/>
    </row>
    <row r="16" customHeight="1" spans="1:13">
      <c r="A16" s="9"/>
      <c r="B16" s="17"/>
      <c r="C16" s="16"/>
      <c r="D16" s="9"/>
      <c r="G16" s="13"/>
      <c r="H16" s="13"/>
      <c r="I16" s="13"/>
      <c r="J16" s="18"/>
      <c r="K16" s="18"/>
      <c r="L16" s="22"/>
      <c r="M16" s="13"/>
    </row>
    <row r="17" customHeight="1" spans="1:13">
      <c r="A17" s="9"/>
      <c r="B17" s="17"/>
      <c r="C17" s="16"/>
      <c r="D17" s="9"/>
      <c r="G17" s="13"/>
      <c r="H17" s="13"/>
      <c r="I17" s="13"/>
      <c r="J17" s="18"/>
      <c r="K17" s="18"/>
      <c r="L17" s="22"/>
      <c r="M17" s="13"/>
    </row>
    <row r="18" customHeight="1" spans="1:13">
      <c r="A18" s="9"/>
      <c r="B18" s="17"/>
      <c r="C18" s="16"/>
      <c r="D18" s="9"/>
      <c r="G18" s="13"/>
      <c r="H18" s="13"/>
      <c r="I18" s="13"/>
      <c r="J18" s="18"/>
      <c r="K18" s="18"/>
      <c r="L18" s="22"/>
      <c r="M18" s="13"/>
    </row>
    <row r="19" customHeight="1" spans="1:13">
      <c r="A19" s="9"/>
      <c r="B19" s="17"/>
      <c r="C19" s="16"/>
      <c r="D19" s="9"/>
      <c r="G19" s="13"/>
      <c r="H19" s="13"/>
      <c r="I19" s="13"/>
      <c r="J19" s="18"/>
      <c r="K19" s="18"/>
      <c r="L19" s="22"/>
      <c r="M19" s="13"/>
    </row>
    <row r="20" customHeight="1" spans="1:13">
      <c r="A20" s="9"/>
      <c r="B20" s="17"/>
      <c r="C20" s="16"/>
      <c r="D20" s="9"/>
      <c r="G20" s="13"/>
      <c r="H20" s="13"/>
      <c r="I20" s="13"/>
      <c r="J20" s="18"/>
      <c r="K20" s="18"/>
      <c r="L20" s="22"/>
      <c r="M20" s="13"/>
    </row>
    <row r="21" customHeight="1" spans="1:13">
      <c r="A21" s="9"/>
      <c r="B21" s="17"/>
      <c r="C21" s="16"/>
      <c r="D21" s="9"/>
      <c r="G21" s="13"/>
      <c r="H21" s="13"/>
      <c r="I21" s="13"/>
      <c r="J21" s="18"/>
      <c r="K21" s="18"/>
      <c r="L21" s="22"/>
      <c r="M21" s="13"/>
    </row>
    <row r="22" customHeight="1" spans="1:13">
      <c r="A22" s="9"/>
      <c r="B22" s="17"/>
      <c r="C22" s="16"/>
      <c r="D22" s="9"/>
      <c r="G22" s="13"/>
      <c r="H22" s="13"/>
      <c r="I22" s="13"/>
      <c r="J22" s="18"/>
      <c r="K22" s="18"/>
      <c r="L22" s="22"/>
      <c r="M22" s="13"/>
    </row>
    <row r="23" customHeight="1" spans="1:13">
      <c r="A23" s="9"/>
      <c r="B23" s="17"/>
      <c r="C23" s="16"/>
      <c r="D23" s="9"/>
      <c r="G23" s="13"/>
      <c r="H23" s="13"/>
      <c r="I23" s="13"/>
      <c r="J23" s="18"/>
      <c r="K23" s="18"/>
      <c r="L23" s="22"/>
      <c r="M23" s="13"/>
    </row>
    <row r="24" customHeight="1" spans="1:13">
      <c r="A24" s="9"/>
      <c r="B24" s="17"/>
      <c r="C24" s="16"/>
      <c r="D24" s="9"/>
      <c r="G24" s="13"/>
      <c r="H24" s="13"/>
      <c r="I24" s="13"/>
      <c r="J24" s="18"/>
      <c r="K24" s="18"/>
      <c r="L24" s="22"/>
      <c r="M24" s="13"/>
    </row>
    <row r="25" customHeight="1" spans="1:13">
      <c r="A25" s="9"/>
      <c r="B25" s="17"/>
      <c r="C25" s="16"/>
      <c r="D25" s="9"/>
      <c r="G25" s="13"/>
      <c r="H25" s="13"/>
      <c r="I25" s="13"/>
      <c r="J25" s="18"/>
      <c r="K25" s="18"/>
      <c r="L25" s="22"/>
      <c r="M25" s="13"/>
    </row>
    <row r="26" customHeight="1" spans="1:13">
      <c r="A26" s="9"/>
      <c r="B26" s="17"/>
      <c r="C26" s="16"/>
      <c r="D26" s="9"/>
      <c r="G26" s="13"/>
      <c r="H26" s="13"/>
      <c r="I26" s="13"/>
      <c r="J26" s="18"/>
      <c r="K26" s="18"/>
      <c r="L26" s="22"/>
      <c r="M26" s="13"/>
    </row>
    <row r="27" customHeight="1" spans="1:13">
      <c r="A27" s="9"/>
      <c r="B27" s="17"/>
      <c r="C27" s="16"/>
      <c r="D27" s="9"/>
      <c r="G27" s="13"/>
      <c r="H27" s="13"/>
      <c r="I27" s="13"/>
      <c r="J27" s="18"/>
      <c r="K27" s="18"/>
      <c r="L27" s="22"/>
      <c r="M27" s="13"/>
    </row>
    <row r="28" customHeight="1" spans="1:13">
      <c r="A28" s="9"/>
      <c r="B28" s="17"/>
      <c r="C28" s="16"/>
      <c r="D28" s="9"/>
      <c r="G28" s="13"/>
      <c r="H28" s="13"/>
      <c r="I28" s="13"/>
      <c r="J28" s="18"/>
      <c r="K28" s="18"/>
      <c r="L28" s="22"/>
      <c r="M28" s="13"/>
    </row>
    <row r="29" customHeight="1" spans="1:13">
      <c r="A29" s="9"/>
      <c r="B29" s="17"/>
      <c r="C29" s="16"/>
      <c r="D29" s="9"/>
      <c r="G29" s="13"/>
      <c r="H29" s="13"/>
      <c r="I29" s="13"/>
      <c r="J29" s="18"/>
      <c r="K29" s="18"/>
      <c r="L29" s="22"/>
      <c r="M29" s="13"/>
    </row>
    <row r="30" customHeight="1" spans="1:13">
      <c r="A30" s="9"/>
      <c r="B30" s="17"/>
      <c r="C30" s="16"/>
      <c r="D30" s="9"/>
      <c r="G30" s="13"/>
      <c r="H30" s="13"/>
      <c r="I30" s="13"/>
      <c r="J30" s="18"/>
      <c r="K30" s="18"/>
      <c r="L30" s="22"/>
      <c r="M30" s="13"/>
    </row>
    <row r="31" customHeight="1" spans="1:13">
      <c r="A31" s="9"/>
      <c r="B31" s="17"/>
      <c r="C31" s="16"/>
      <c r="D31" s="9"/>
      <c r="G31" s="13"/>
      <c r="H31" s="13"/>
      <c r="I31" s="13"/>
      <c r="J31" s="18"/>
      <c r="K31" s="18"/>
      <c r="L31" s="22"/>
      <c r="M31" s="13"/>
    </row>
    <row r="32" customHeight="1" spans="1:13">
      <c r="A32" s="9"/>
      <c r="B32" s="17"/>
      <c r="C32" s="16"/>
      <c r="D32" s="9"/>
      <c r="G32" s="13"/>
      <c r="H32" s="13"/>
      <c r="I32" s="13"/>
      <c r="J32" s="18"/>
      <c r="K32" s="18"/>
      <c r="L32" s="22"/>
      <c r="M32" s="13"/>
    </row>
  </sheetData>
  <autoFilter ref="A1:N5">
    <extLst/>
  </autoFilter>
  <dataValidations count="1">
    <dataValidation type="list" allowBlank="1" showInputMessage="1" showErrorMessage="1" sqref="A2 A5 A6 A3:A4 A7:A1048576">
      <formula1>项目编码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workbookViewId="0">
      <selection activeCell="A5" sqref="A5"/>
    </sheetView>
  </sheetViews>
  <sheetFormatPr defaultColWidth="8.88888888888889" defaultRowHeight="28" customHeight="1"/>
  <cols>
    <col min="1" max="1" width="37.7777777777778" style="1" customWidth="1"/>
    <col min="2" max="2" width="10.7777777777778" style="2" customWidth="1"/>
    <col min="3" max="3" width="13" style="3" customWidth="1"/>
    <col min="4" max="4" width="10.3333333333333" customWidth="1"/>
    <col min="5" max="5" width="5.66666666666667" style="4" customWidth="1"/>
    <col min="6" max="6" width="27.6666666666667" style="4" customWidth="1"/>
    <col min="7" max="7" width="52.4444444444444" style="4" customWidth="1"/>
    <col min="8" max="9" width="13" style="5" customWidth="1"/>
    <col min="10" max="10" width="14.1111111111111" style="5" customWidth="1"/>
    <col min="11" max="12" width="13" style="5" customWidth="1"/>
    <col min="13" max="13" width="10.7777777777778" style="5" customWidth="1"/>
    <col min="14" max="14" width="13" style="5" customWidth="1"/>
    <col min="15" max="15" width="12.3333333333333" style="6" customWidth="1"/>
    <col min="16" max="16" width="4.77777777777778" style="4" customWidth="1"/>
    <col min="17" max="17" width="14.1111111111111" style="4" customWidth="1"/>
    <col min="18" max="18" width="8.11111111111111" style="7" customWidth="1"/>
    <col min="19" max="19" width="5.88888888888889" style="8" customWidth="1"/>
  </cols>
  <sheetData>
    <row r="1" customHeight="1" spans="1:19">
      <c r="A1" s="9" t="s">
        <v>53</v>
      </c>
      <c r="B1" s="10" t="s">
        <v>61</v>
      </c>
      <c r="C1" s="11" t="s">
        <v>62</v>
      </c>
      <c r="D1" s="12" t="s">
        <v>34</v>
      </c>
      <c r="E1" s="13" t="s">
        <v>50</v>
      </c>
      <c r="F1" s="14" t="s">
        <v>28</v>
      </c>
      <c r="G1" s="14" t="s">
        <v>29</v>
      </c>
      <c r="H1" s="15" t="s">
        <v>32</v>
      </c>
      <c r="I1" s="15" t="s">
        <v>33</v>
      </c>
      <c r="J1" s="18" t="s">
        <v>63</v>
      </c>
      <c r="K1" s="18" t="s">
        <v>48</v>
      </c>
      <c r="L1" s="18" t="s">
        <v>49</v>
      </c>
      <c r="M1" s="19" t="s">
        <v>64</v>
      </c>
      <c r="N1" s="19" t="s">
        <v>65</v>
      </c>
      <c r="O1" s="20" t="s">
        <v>66</v>
      </c>
      <c r="P1" s="21" t="s">
        <v>27</v>
      </c>
      <c r="Q1" s="13" t="s">
        <v>67</v>
      </c>
      <c r="R1" s="7" t="s">
        <v>5</v>
      </c>
      <c r="S1" s="8" t="s">
        <v>6</v>
      </c>
    </row>
    <row r="2" customHeight="1" spans="1:19">
      <c r="A2" s="9" t="s">
        <v>68</v>
      </c>
      <c r="B2" s="10">
        <v>45448</v>
      </c>
      <c r="C2" s="16">
        <v>66300</v>
      </c>
      <c r="D2" s="17"/>
      <c r="E2" s="13">
        <f>COUNTIF($P$2:P2,P2)</f>
        <v>1</v>
      </c>
      <c r="F2" s="13" t="str">
        <f>_xlfn.XLOOKUP($A2,附件2回款计划!$M:$M,附件2回款计划!H:H)</f>
        <v>陕西安城环保科技有限公司</v>
      </c>
      <c r="G2" s="13" t="str">
        <f>_xlfn.XLOOKUP($A2,附件2回款计划!$M:$M,附件2回款计划!I:I)</f>
        <v>陕西安城环保科技有限公司未央大厦项目</v>
      </c>
      <c r="H2" s="18">
        <f>_xlfn.XLOOKUP($A2,附件2回款计划!$M:$M,附件2回款计划!J:J)</f>
        <v>221000</v>
      </c>
      <c r="I2" s="18">
        <f>_xlfn.XLOOKUP($P2,项目!A:A,项目!G:G)</f>
        <v>146396.67</v>
      </c>
      <c r="J2" s="18">
        <f>SUMIFS($C$1:C1,$P$1:P1,P2)</f>
        <v>0</v>
      </c>
      <c r="K2" s="18">
        <f>J2+C2</f>
        <v>66300</v>
      </c>
      <c r="L2" s="18">
        <f>H2-K2</f>
        <v>154700</v>
      </c>
      <c r="M2" s="18">
        <f>IF((K2-I2)&gt;0,(K2-I2)*0.1,0)</f>
        <v>0</v>
      </c>
      <c r="N2" s="18">
        <f>IF(SUMIFS($C$1:C1,$P$1:P1,P2)&gt;I2,(SUMIFS($C$1:C1,$P$1:P1,P2)-I2)*0.1,0)</f>
        <v>0</v>
      </c>
      <c r="O2" s="22">
        <f>M2-N2</f>
        <v>0</v>
      </c>
      <c r="P2" s="13">
        <f>_xlfn.XLOOKUP($A2,附件2回款计划!$M:$M,附件2回款计划!N:N)</f>
        <v>1</v>
      </c>
      <c r="Q2" s="13" t="str">
        <f>_xlfn.TEXTJOIN("-",1,P2,E2)</f>
        <v>1-1</v>
      </c>
      <c r="R2" s="7">
        <f>YEAR(B2)</f>
        <v>2024</v>
      </c>
      <c r="S2" s="8">
        <f>MONTH(B2)</f>
        <v>6</v>
      </c>
    </row>
    <row r="3" customHeight="1" spans="1:19">
      <c r="A3" s="9" t="s">
        <v>69</v>
      </c>
      <c r="B3" s="10">
        <v>45448</v>
      </c>
      <c r="C3" s="16">
        <v>110500</v>
      </c>
      <c r="D3" s="17"/>
      <c r="E3" s="13">
        <f>COUNTIF($P$2:P3,P3)</f>
        <v>2</v>
      </c>
      <c r="F3" s="13" t="str">
        <f>_xlfn.XLOOKUP($A3,附件2回款计划!$M:$M,附件2回款计划!H:H)</f>
        <v>陕西安城环保科技有限公司</v>
      </c>
      <c r="G3" s="13" t="str">
        <f>_xlfn.XLOOKUP($A3,附件2回款计划!$M:$M,附件2回款计划!I:I)</f>
        <v>陕西安城环保科技有限公司未央大厦项目</v>
      </c>
      <c r="H3" s="18">
        <f>_xlfn.XLOOKUP($A3,附件2回款计划!$M:$M,附件2回款计划!J:J)</f>
        <v>221000</v>
      </c>
      <c r="I3" s="18">
        <f>_xlfn.XLOOKUP($P3,项目!A:A,项目!G:G)</f>
        <v>146396.67</v>
      </c>
      <c r="J3" s="18">
        <f>SUMIFS($C$1:C2,$P$1:P2,P3)</f>
        <v>66300</v>
      </c>
      <c r="K3" s="18">
        <f>J3+C3</f>
        <v>176800</v>
      </c>
      <c r="L3" s="18">
        <f>H3-K3</f>
        <v>44200</v>
      </c>
      <c r="M3" s="18">
        <f>IF((K3-I3)&gt;0,(K3-I3)*0.1,0)</f>
        <v>3040.333</v>
      </c>
      <c r="N3" s="18">
        <f>IF(SUMIFS($C$1:C2,$P$1:P2,P3)&gt;I3,(SUMIFS($C$1:C2,$P$1:P2,P3)-I3)*0.1,0)</f>
        <v>0</v>
      </c>
      <c r="O3" s="22">
        <f>M3-N3</f>
        <v>3040.333</v>
      </c>
      <c r="P3" s="13">
        <f>_xlfn.XLOOKUP($A3,附件2回款计划!$M:$M,附件2回款计划!N:N)</f>
        <v>1</v>
      </c>
      <c r="Q3" s="13" t="str">
        <f>_xlfn.TEXTJOIN("-",1,P3,E3)</f>
        <v>1-2</v>
      </c>
      <c r="R3" s="7">
        <f>YEAR(B3)</f>
        <v>2024</v>
      </c>
      <c r="S3" s="8">
        <f>MONTH(B3)</f>
        <v>6</v>
      </c>
    </row>
    <row r="4" customHeight="1" spans="1:19">
      <c r="A4" s="9" t="s">
        <v>70</v>
      </c>
      <c r="B4" s="10">
        <v>45456</v>
      </c>
      <c r="C4" s="16">
        <v>44200</v>
      </c>
      <c r="D4" s="17"/>
      <c r="E4" s="13">
        <f>COUNTIF($P$2:P4,P4)</f>
        <v>3</v>
      </c>
      <c r="F4" s="13" t="str">
        <f>_xlfn.XLOOKUP($A4,附件2回款计划!$M:$M,附件2回款计划!H:H)</f>
        <v>陕西安城环保科技有限公司</v>
      </c>
      <c r="G4" s="13" t="str">
        <f>_xlfn.XLOOKUP($A4,附件2回款计划!$M:$M,附件2回款计划!I:I)</f>
        <v>陕西安城环保科技有限公司未央大厦项目</v>
      </c>
      <c r="H4" s="18">
        <f>_xlfn.XLOOKUP($A4,附件2回款计划!$M:$M,附件2回款计划!J:J)</f>
        <v>221000</v>
      </c>
      <c r="I4" s="18">
        <f>_xlfn.XLOOKUP($P4,项目!A:A,项目!G:G)</f>
        <v>146396.67</v>
      </c>
      <c r="J4" s="18">
        <f>SUMIFS($C$1:C3,$P$1:P3,P4)</f>
        <v>176800</v>
      </c>
      <c r="K4" s="18">
        <f>J4+C4</f>
        <v>221000</v>
      </c>
      <c r="L4" s="18">
        <f>H4-K4</f>
        <v>0</v>
      </c>
      <c r="M4" s="18">
        <f>IF((K4-I4)&gt;0,(K4-I4)*0.1,0)</f>
        <v>7460.333</v>
      </c>
      <c r="N4" s="18">
        <f>IF(SUMIFS($C$1:C3,$P$1:P3,P4)&gt;I4,(SUMIFS($C$1:C3,$P$1:P3,P4)-I4)*0.1,0)</f>
        <v>3040.333</v>
      </c>
      <c r="O4" s="22">
        <f>M4-N4</f>
        <v>4420</v>
      </c>
      <c r="P4" s="13">
        <f>_xlfn.XLOOKUP($A4,附件2回款计划!$M:$M,附件2回款计划!N:N)</f>
        <v>1</v>
      </c>
      <c r="Q4" s="13" t="str">
        <f>_xlfn.TEXTJOIN("-",1,P4,E4)</f>
        <v>1-3</v>
      </c>
      <c r="R4" s="7">
        <f>YEAR(B4)</f>
        <v>2024</v>
      </c>
      <c r="S4" s="8">
        <f>MONTH(B4)</f>
        <v>6</v>
      </c>
    </row>
    <row r="5" ht="32" customHeight="1" spans="1:19">
      <c r="A5" s="9" t="s">
        <v>71</v>
      </c>
      <c r="B5" s="10">
        <v>45463</v>
      </c>
      <c r="C5" s="16">
        <v>33751.45</v>
      </c>
      <c r="D5" s="17"/>
      <c r="E5" s="13">
        <f>COUNTIF($P$2:P5,P5)</f>
        <v>1</v>
      </c>
      <c r="F5" s="13" t="str">
        <f>_xlfn.XLOOKUP($A5,附件2回款计划!$M:$M,附件2回款计划!H:H)</f>
        <v>朗姿股份有限公司</v>
      </c>
      <c r="G5" s="13" t="str">
        <f>_xlfn.XLOOKUP($A5,附件2回款计划!$M:$M,附件2回款计划!I:I)</f>
        <v>北京朗姿女装购物广场1#蒸气型溴冷机技术服务合同</v>
      </c>
      <c r="H5" s="18">
        <f>_xlfn.XLOOKUP($A5,附件2回款计划!$M:$M,附件2回款计划!J:J)</f>
        <v>33751.45</v>
      </c>
      <c r="I5" s="18">
        <f>_xlfn.XLOOKUP($P5,项目!A:A,项目!G:G)</f>
        <v>17401.01</v>
      </c>
      <c r="J5" s="18">
        <f>SUMIFS($C$1:C4,$P$1:P4,P5)</f>
        <v>0</v>
      </c>
      <c r="K5" s="18">
        <f>J5+C5</f>
        <v>33751.45</v>
      </c>
      <c r="L5" s="18">
        <f>H5-K5</f>
        <v>0</v>
      </c>
      <c r="M5" s="18">
        <f>IF((K5-I5)&gt;0,(K5-I5)*0.1,0)</f>
        <v>1635.044</v>
      </c>
      <c r="N5" s="18">
        <f>IF(SUMIFS($C$1:C4,$P$1:P4,P5)&gt;I5,(SUMIFS($C$1:C4,$P$1:P4,P5)-I5)*0.1,0)</f>
        <v>0</v>
      </c>
      <c r="O5" s="22">
        <f>M5-N5</f>
        <v>1635.044</v>
      </c>
      <c r="P5" s="13">
        <f>_xlfn.XLOOKUP($A5,附件2回款计划!$M:$M,附件2回款计划!N:N)</f>
        <v>2</v>
      </c>
      <c r="Q5" s="13" t="str">
        <f>_xlfn.TEXTJOIN("-",1,P5,E5)</f>
        <v>2-1</v>
      </c>
      <c r="R5" s="7">
        <f>YEAR(B5)</f>
        <v>2024</v>
      </c>
      <c r="S5" s="8">
        <f>MONTH(B5)</f>
        <v>6</v>
      </c>
    </row>
    <row r="6" customHeight="1" spans="1:17">
      <c r="A6" s="9"/>
      <c r="B6" s="10"/>
      <c r="C6" s="16"/>
      <c r="D6" s="17"/>
      <c r="E6" s="13"/>
      <c r="F6" s="13"/>
      <c r="G6" s="13"/>
      <c r="H6" s="18"/>
      <c r="I6" s="18"/>
      <c r="J6" s="18"/>
      <c r="K6" s="18"/>
      <c r="L6" s="18"/>
      <c r="M6" s="18"/>
      <c r="N6" s="18"/>
      <c r="O6" s="22"/>
      <c r="P6" s="13"/>
      <c r="Q6" s="13"/>
    </row>
    <row r="7" customHeight="1" spans="1:17">
      <c r="A7" s="9"/>
      <c r="B7" s="10"/>
      <c r="C7" s="16"/>
      <c r="D7" s="17"/>
      <c r="E7" s="13"/>
      <c r="F7" s="13"/>
      <c r="G7" s="13"/>
      <c r="H7" s="18"/>
      <c r="I7" s="18"/>
      <c r="J7" s="18"/>
      <c r="K7" s="18"/>
      <c r="L7" s="18"/>
      <c r="M7" s="18"/>
      <c r="N7" s="18"/>
      <c r="O7" s="22"/>
      <c r="P7" s="13"/>
      <c r="Q7" s="13"/>
    </row>
    <row r="8" customHeight="1" spans="1:17">
      <c r="A8" s="9"/>
      <c r="B8" s="10"/>
      <c r="C8" s="16"/>
      <c r="D8" s="17"/>
      <c r="E8" s="13"/>
      <c r="F8" s="13"/>
      <c r="G8" s="13"/>
      <c r="H8" s="18"/>
      <c r="I8" s="18"/>
      <c r="J8" s="18"/>
      <c r="K8" s="18"/>
      <c r="L8" s="18"/>
      <c r="M8" s="18"/>
      <c r="N8" s="18"/>
      <c r="O8" s="22"/>
      <c r="P8" s="13"/>
      <c r="Q8" s="13"/>
    </row>
    <row r="9" customHeight="1" spans="1:17">
      <c r="A9" s="9"/>
      <c r="B9" s="10"/>
      <c r="C9" s="16"/>
      <c r="D9" s="17"/>
      <c r="E9" s="13"/>
      <c r="F9" s="13"/>
      <c r="G9" s="13"/>
      <c r="H9" s="18"/>
      <c r="I9" s="18"/>
      <c r="J9" s="18"/>
      <c r="K9" s="18"/>
      <c r="L9" s="18"/>
      <c r="M9" s="18"/>
      <c r="N9" s="18"/>
      <c r="O9" s="22"/>
      <c r="P9" s="13"/>
      <c r="Q9" s="13"/>
    </row>
    <row r="10" customHeight="1" spans="1:17">
      <c r="A10" s="9"/>
      <c r="B10" s="10"/>
      <c r="C10" s="16"/>
      <c r="D10" s="17"/>
      <c r="E10" s="13"/>
      <c r="F10" s="13"/>
      <c r="G10" s="13"/>
      <c r="H10" s="18"/>
      <c r="I10" s="18"/>
      <c r="J10" s="18"/>
      <c r="K10" s="18"/>
      <c r="L10" s="18"/>
      <c r="M10" s="18"/>
      <c r="N10" s="18"/>
      <c r="O10" s="22"/>
      <c r="P10" s="13"/>
      <c r="Q10" s="13"/>
    </row>
    <row r="11" customHeight="1" spans="1:17">
      <c r="A11" s="9"/>
      <c r="B11" s="10"/>
      <c r="C11" s="16"/>
      <c r="D11" s="17"/>
      <c r="E11" s="13"/>
      <c r="F11" s="13"/>
      <c r="G11" s="13"/>
      <c r="H11" s="18"/>
      <c r="I11" s="18"/>
      <c r="J11" s="18"/>
      <c r="K11" s="18"/>
      <c r="L11" s="18"/>
      <c r="M11" s="18"/>
      <c r="N11" s="18"/>
      <c r="O11" s="22"/>
      <c r="P11" s="13"/>
      <c r="Q11" s="13"/>
    </row>
    <row r="12" customHeight="1" spans="1:17">
      <c r="A12" s="9"/>
      <c r="B12" s="10"/>
      <c r="C12" s="16"/>
      <c r="D12" s="17"/>
      <c r="E12" s="13"/>
      <c r="F12" s="13"/>
      <c r="G12" s="13"/>
      <c r="H12" s="18"/>
      <c r="I12" s="18"/>
      <c r="J12" s="18"/>
      <c r="K12" s="18"/>
      <c r="L12" s="18"/>
      <c r="M12" s="18"/>
      <c r="N12" s="18"/>
      <c r="O12" s="22"/>
      <c r="P12" s="13"/>
      <c r="Q12" s="13"/>
    </row>
    <row r="13" customHeight="1" spans="1:17">
      <c r="A13" s="9"/>
      <c r="B13" s="10"/>
      <c r="C13" s="16"/>
      <c r="D13" s="17"/>
      <c r="E13" s="13"/>
      <c r="F13" s="13"/>
      <c r="G13" s="13"/>
      <c r="H13" s="18"/>
      <c r="I13" s="18"/>
      <c r="J13" s="18"/>
      <c r="K13" s="18"/>
      <c r="L13" s="18"/>
      <c r="M13" s="18"/>
      <c r="N13" s="18"/>
      <c r="O13" s="22"/>
      <c r="P13" s="13"/>
      <c r="Q13" s="13"/>
    </row>
    <row r="14" customHeight="1" spans="1:17">
      <c r="A14" s="9"/>
      <c r="B14" s="10"/>
      <c r="C14" s="16"/>
      <c r="D14" s="17"/>
      <c r="E14" s="13"/>
      <c r="F14" s="13"/>
      <c r="G14" s="13"/>
      <c r="H14" s="18"/>
      <c r="I14" s="18"/>
      <c r="J14" s="18"/>
      <c r="K14" s="18"/>
      <c r="L14" s="18"/>
      <c r="M14" s="18"/>
      <c r="N14" s="18"/>
      <c r="O14" s="22"/>
      <c r="P14" s="13"/>
      <c r="Q14" s="13"/>
    </row>
    <row r="15" customHeight="1" spans="1:17">
      <c r="A15" s="9"/>
      <c r="B15" s="10"/>
      <c r="C15" s="16"/>
      <c r="D15" s="17"/>
      <c r="E15" s="13"/>
      <c r="F15" s="13"/>
      <c r="G15" s="13"/>
      <c r="H15" s="18"/>
      <c r="I15" s="18"/>
      <c r="J15" s="18"/>
      <c r="K15" s="18"/>
      <c r="L15" s="18"/>
      <c r="M15" s="18"/>
      <c r="N15" s="18"/>
      <c r="O15" s="22"/>
      <c r="P15" s="13"/>
      <c r="Q15" s="13"/>
    </row>
    <row r="16" customHeight="1" spans="1:17">
      <c r="A16" s="9"/>
      <c r="B16" s="10"/>
      <c r="C16" s="16"/>
      <c r="D16" s="17"/>
      <c r="E16" s="13"/>
      <c r="F16" s="13"/>
      <c r="G16" s="13"/>
      <c r="H16" s="18"/>
      <c r="I16" s="18"/>
      <c r="J16" s="18"/>
      <c r="K16" s="18"/>
      <c r="L16" s="18"/>
      <c r="M16" s="18"/>
      <c r="N16" s="18"/>
      <c r="O16" s="22"/>
      <c r="P16" s="13"/>
      <c r="Q16" s="13"/>
    </row>
    <row r="17" customHeight="1" spans="1:17">
      <c r="A17" s="9"/>
      <c r="B17" s="10"/>
      <c r="C17" s="16"/>
      <c r="D17" s="17"/>
      <c r="E17" s="13"/>
      <c r="F17" s="13"/>
      <c r="G17" s="13"/>
      <c r="H17" s="18"/>
      <c r="I17" s="18"/>
      <c r="J17" s="18"/>
      <c r="K17" s="18"/>
      <c r="L17" s="18"/>
      <c r="M17" s="18"/>
      <c r="N17" s="18"/>
      <c r="O17" s="22"/>
      <c r="P17" s="13"/>
      <c r="Q17" s="13"/>
    </row>
    <row r="18" customHeight="1" spans="1:17">
      <c r="A18" s="9"/>
      <c r="B18" s="10"/>
      <c r="C18" s="16"/>
      <c r="D18" s="17"/>
      <c r="E18" s="13"/>
      <c r="F18" s="13"/>
      <c r="G18" s="13"/>
      <c r="H18" s="18"/>
      <c r="I18" s="18"/>
      <c r="J18" s="18"/>
      <c r="K18" s="18"/>
      <c r="L18" s="18"/>
      <c r="M18" s="18"/>
      <c r="N18" s="18"/>
      <c r="O18" s="22"/>
      <c r="P18" s="13"/>
      <c r="Q18" s="13"/>
    </row>
    <row r="19" customHeight="1" spans="1:17">
      <c r="A19" s="9"/>
      <c r="B19" s="10"/>
      <c r="C19" s="16"/>
      <c r="D19" s="17"/>
      <c r="E19" s="13"/>
      <c r="F19" s="13"/>
      <c r="G19" s="13"/>
      <c r="H19" s="18"/>
      <c r="I19" s="18"/>
      <c r="J19" s="18"/>
      <c r="K19" s="18"/>
      <c r="L19" s="18"/>
      <c r="M19" s="18"/>
      <c r="N19" s="18"/>
      <c r="O19" s="22"/>
      <c r="P19" s="13"/>
      <c r="Q19" s="13"/>
    </row>
    <row r="20" customHeight="1" spans="1:17">
      <c r="A20" s="9"/>
      <c r="B20" s="10"/>
      <c r="C20" s="16"/>
      <c r="D20" s="17"/>
      <c r="E20" s="13"/>
      <c r="F20" s="13"/>
      <c r="G20" s="13"/>
      <c r="H20" s="18"/>
      <c r="I20" s="18"/>
      <c r="J20" s="18"/>
      <c r="K20" s="18"/>
      <c r="L20" s="18"/>
      <c r="M20" s="18"/>
      <c r="N20" s="18"/>
      <c r="O20" s="22"/>
      <c r="P20" s="13"/>
      <c r="Q20" s="13"/>
    </row>
    <row r="21" customHeight="1" spans="1:17">
      <c r="A21" s="9"/>
      <c r="B21" s="10"/>
      <c r="C21" s="16"/>
      <c r="D21" s="17"/>
      <c r="E21" s="13"/>
      <c r="F21" s="13"/>
      <c r="G21" s="13"/>
      <c r="H21" s="18"/>
      <c r="I21" s="18"/>
      <c r="J21" s="18"/>
      <c r="K21" s="18"/>
      <c r="L21" s="18"/>
      <c r="M21" s="18"/>
      <c r="N21" s="18"/>
      <c r="O21" s="22"/>
      <c r="P21" s="13"/>
      <c r="Q21" s="13"/>
    </row>
    <row r="22" customHeight="1" spans="1:17">
      <c r="A22" s="9"/>
      <c r="B22" s="10"/>
      <c r="C22" s="16"/>
      <c r="D22" s="17"/>
      <c r="E22" s="13"/>
      <c r="F22" s="13"/>
      <c r="G22" s="13"/>
      <c r="H22" s="18"/>
      <c r="I22" s="18"/>
      <c r="J22" s="18"/>
      <c r="K22" s="18"/>
      <c r="L22" s="18"/>
      <c r="M22" s="18"/>
      <c r="N22" s="18"/>
      <c r="O22" s="22"/>
      <c r="P22" s="13"/>
      <c r="Q22" s="13"/>
    </row>
    <row r="23" customHeight="1" spans="1:17">
      <c r="A23" s="9"/>
      <c r="B23" s="10"/>
      <c r="C23" s="16"/>
      <c r="D23" s="17"/>
      <c r="E23" s="13"/>
      <c r="F23" s="13"/>
      <c r="G23" s="13"/>
      <c r="H23" s="18"/>
      <c r="I23" s="18"/>
      <c r="J23" s="18"/>
      <c r="K23" s="18"/>
      <c r="L23" s="18"/>
      <c r="M23" s="18"/>
      <c r="N23" s="18"/>
      <c r="O23" s="22"/>
      <c r="P23" s="13"/>
      <c r="Q23" s="13"/>
    </row>
    <row r="24" customHeight="1" spans="1:17">
      <c r="A24" s="9"/>
      <c r="B24" s="10"/>
      <c r="C24" s="16"/>
      <c r="D24" s="17"/>
      <c r="E24" s="13"/>
      <c r="F24" s="13"/>
      <c r="G24" s="13"/>
      <c r="H24" s="18"/>
      <c r="I24" s="18"/>
      <c r="J24" s="18"/>
      <c r="K24" s="18"/>
      <c r="L24" s="18"/>
      <c r="M24" s="18"/>
      <c r="N24" s="18"/>
      <c r="O24" s="22"/>
      <c r="P24" s="13"/>
      <c r="Q24" s="13"/>
    </row>
    <row r="25" customHeight="1" spans="1:17">
      <c r="A25" s="9"/>
      <c r="B25" s="10"/>
      <c r="C25" s="16"/>
      <c r="D25" s="17"/>
      <c r="E25" s="13"/>
      <c r="F25" s="13"/>
      <c r="G25" s="13"/>
      <c r="H25" s="18"/>
      <c r="I25" s="18"/>
      <c r="J25" s="18"/>
      <c r="K25" s="18"/>
      <c r="L25" s="18"/>
      <c r="M25" s="18"/>
      <c r="N25" s="18"/>
      <c r="O25" s="22"/>
      <c r="P25" s="13"/>
      <c r="Q25" s="13"/>
    </row>
    <row r="26" customHeight="1" spans="1:17">
      <c r="A26" s="9"/>
      <c r="B26" s="10"/>
      <c r="C26" s="16"/>
      <c r="D26" s="17"/>
      <c r="E26" s="13"/>
      <c r="F26" s="13"/>
      <c r="G26" s="13"/>
      <c r="H26" s="18"/>
      <c r="I26" s="18"/>
      <c r="J26" s="18"/>
      <c r="K26" s="18"/>
      <c r="L26" s="18"/>
      <c r="M26" s="18"/>
      <c r="N26" s="18"/>
      <c r="O26" s="22"/>
      <c r="P26" s="13"/>
      <c r="Q26" s="13"/>
    </row>
    <row r="27" customHeight="1" spans="1:17">
      <c r="A27" s="9"/>
      <c r="B27" s="10"/>
      <c r="C27" s="16"/>
      <c r="D27" s="17"/>
      <c r="E27" s="13"/>
      <c r="F27" s="13"/>
      <c r="G27" s="13"/>
      <c r="H27" s="18"/>
      <c r="I27" s="18"/>
      <c r="J27" s="18"/>
      <c r="K27" s="18"/>
      <c r="L27" s="18"/>
      <c r="M27" s="18"/>
      <c r="N27" s="18"/>
      <c r="O27" s="22"/>
      <c r="P27" s="13"/>
      <c r="Q27" s="13"/>
    </row>
    <row r="28" customHeight="1" spans="1:17">
      <c r="A28" s="9"/>
      <c r="B28" s="10"/>
      <c r="C28" s="16"/>
      <c r="D28" s="17"/>
      <c r="E28" s="13"/>
      <c r="F28" s="13"/>
      <c r="G28" s="13"/>
      <c r="H28" s="18"/>
      <c r="I28" s="18"/>
      <c r="J28" s="18"/>
      <c r="K28" s="18"/>
      <c r="L28" s="18"/>
      <c r="M28" s="18"/>
      <c r="N28" s="18"/>
      <c r="O28" s="22"/>
      <c r="P28" s="13"/>
      <c r="Q28" s="13"/>
    </row>
    <row r="29" customHeight="1" spans="1:17">
      <c r="A29" s="9"/>
      <c r="B29" s="10"/>
      <c r="C29" s="16"/>
      <c r="D29" s="17"/>
      <c r="E29" s="13"/>
      <c r="F29" s="13"/>
      <c r="G29" s="13"/>
      <c r="H29" s="18"/>
      <c r="I29" s="18"/>
      <c r="J29" s="18"/>
      <c r="K29" s="18"/>
      <c r="L29" s="18"/>
      <c r="M29" s="18"/>
      <c r="N29" s="18"/>
      <c r="O29" s="22"/>
      <c r="P29" s="13"/>
      <c r="Q29" s="13"/>
    </row>
    <row r="30" customHeight="1" spans="1:17">
      <c r="A30" s="9"/>
      <c r="B30" s="10"/>
      <c r="C30" s="16"/>
      <c r="D30" s="17"/>
      <c r="E30" s="13"/>
      <c r="F30" s="13"/>
      <c r="G30" s="13"/>
      <c r="H30" s="18"/>
      <c r="I30" s="18"/>
      <c r="J30" s="18"/>
      <c r="K30" s="18"/>
      <c r="L30" s="18"/>
      <c r="M30" s="18"/>
      <c r="N30" s="18"/>
      <c r="O30" s="22"/>
      <c r="P30" s="13"/>
      <c r="Q30" s="13"/>
    </row>
    <row r="31" customHeight="1" spans="1:17">
      <c r="A31" s="9"/>
      <c r="B31" s="10"/>
      <c r="C31" s="16"/>
      <c r="D31" s="17"/>
      <c r="E31" s="13"/>
      <c r="F31" s="13"/>
      <c r="G31" s="13"/>
      <c r="H31" s="18"/>
      <c r="I31" s="18"/>
      <c r="J31" s="18"/>
      <c r="K31" s="18"/>
      <c r="L31" s="18"/>
      <c r="M31" s="18"/>
      <c r="N31" s="18"/>
      <c r="O31" s="22"/>
      <c r="P31" s="13"/>
      <c r="Q31" s="13"/>
    </row>
    <row r="32" customHeight="1" spans="1:17">
      <c r="A32" s="9"/>
      <c r="B32" s="10"/>
      <c r="C32" s="16"/>
      <c r="D32" s="17"/>
      <c r="E32" s="13"/>
      <c r="F32" s="13"/>
      <c r="G32" s="13"/>
      <c r="H32" s="18"/>
      <c r="I32" s="18"/>
      <c r="J32" s="18"/>
      <c r="K32" s="18"/>
      <c r="L32" s="18"/>
      <c r="M32" s="18"/>
      <c r="N32" s="18"/>
      <c r="O32" s="22"/>
      <c r="P32" s="13"/>
      <c r="Q32" s="13"/>
    </row>
    <row r="33" customHeight="1" spans="1:17">
      <c r="A33" s="9"/>
      <c r="B33" s="10"/>
      <c r="C33" s="16"/>
      <c r="D33" s="17"/>
      <c r="E33" s="13"/>
      <c r="F33" s="13"/>
      <c r="G33" s="13"/>
      <c r="H33" s="18"/>
      <c r="I33" s="18"/>
      <c r="J33" s="18"/>
      <c r="K33" s="18"/>
      <c r="L33" s="18"/>
      <c r="M33" s="18"/>
      <c r="N33" s="18"/>
      <c r="O33" s="22"/>
      <c r="P33" s="13"/>
      <c r="Q33" s="13"/>
    </row>
    <row r="34" customHeight="1" spans="1:17">
      <c r="A34" s="9"/>
      <c r="B34" s="10"/>
      <c r="C34" s="16"/>
      <c r="D34" s="17"/>
      <c r="E34" s="13"/>
      <c r="F34" s="13"/>
      <c r="G34" s="13"/>
      <c r="H34" s="18"/>
      <c r="I34" s="18"/>
      <c r="J34" s="18"/>
      <c r="K34" s="18"/>
      <c r="L34" s="18"/>
      <c r="M34" s="18"/>
      <c r="N34" s="18"/>
      <c r="O34" s="22"/>
      <c r="P34" s="13"/>
      <c r="Q34" s="13"/>
    </row>
    <row r="35" customHeight="1" spans="1:17">
      <c r="A35" s="9"/>
      <c r="B35" s="10"/>
      <c r="C35" s="16"/>
      <c r="D35" s="17"/>
      <c r="E35" s="13"/>
      <c r="F35" s="13"/>
      <c r="G35" s="13"/>
      <c r="H35" s="18"/>
      <c r="I35" s="18"/>
      <c r="J35" s="18"/>
      <c r="K35" s="18"/>
      <c r="L35" s="18"/>
      <c r="M35" s="18"/>
      <c r="N35" s="18"/>
      <c r="O35" s="22"/>
      <c r="P35" s="13"/>
      <c r="Q35" s="13"/>
    </row>
    <row r="36" customHeight="1" spans="1:17">
      <c r="A36" s="9"/>
      <c r="B36" s="10"/>
      <c r="C36" s="16"/>
      <c r="D36" s="17"/>
      <c r="E36" s="13"/>
      <c r="F36" s="13"/>
      <c r="G36" s="13"/>
      <c r="H36" s="18"/>
      <c r="I36" s="18"/>
      <c r="J36" s="18"/>
      <c r="K36" s="18"/>
      <c r="L36" s="18"/>
      <c r="M36" s="18"/>
      <c r="N36" s="18"/>
      <c r="O36" s="22"/>
      <c r="P36" s="13"/>
      <c r="Q36" s="13"/>
    </row>
    <row r="37" customHeight="1" spans="1:17">
      <c r="A37" s="9"/>
      <c r="B37" s="10"/>
      <c r="C37" s="16"/>
      <c r="D37" s="17"/>
      <c r="E37" s="13"/>
      <c r="F37" s="13"/>
      <c r="G37" s="13"/>
      <c r="H37" s="18"/>
      <c r="I37" s="18"/>
      <c r="J37" s="18"/>
      <c r="K37" s="18"/>
      <c r="L37" s="18"/>
      <c r="M37" s="18"/>
      <c r="N37" s="18"/>
      <c r="O37" s="22"/>
      <c r="P37" s="13"/>
      <c r="Q37" s="13"/>
    </row>
  </sheetData>
  <dataValidations count="1">
    <dataValidation type="list" allowBlank="1" showInputMessage="1" showErrorMessage="1" sqref="A2:A1048576">
      <formula1>回款编码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提成结算单</vt:lpstr>
      <vt:lpstr>项目</vt:lpstr>
      <vt:lpstr>附件2回款计划</vt:lpstr>
      <vt:lpstr>付款3回款记录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</cp:lastModifiedBy>
  <dcterms:created xsi:type="dcterms:W3CDTF">2023-05-12T11:15:00Z</dcterms:created>
  <dcterms:modified xsi:type="dcterms:W3CDTF">2024-06-29T05:45:38Z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543C8E308BFB436AB451A6CE63FB6884_12</vt:lpwstr>
  </property>
</Properties>
</file>